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codeName="ThisWorkbook"/>
  <mc:AlternateContent xmlns:mc="http://schemas.openxmlformats.org/markup-compatibility/2006">
    <mc:Choice Requires="x15">
      <x15ac:absPath xmlns:x15ac="http://schemas.microsoft.com/office/spreadsheetml/2010/11/ac" url="D:\yash_jain_vesu\Future_Vision\books\advance_excel\NEW-FILES-PROJECTS\100+ Premium Excel Templates\Finance\"/>
    </mc:Choice>
  </mc:AlternateContent>
  <xr:revisionPtr revIDLastSave="0" documentId="13_ncr:1_{9B53C6EB-AACC-42F2-9B57-DAEE91AFBA49}" xr6:coauthVersionLast="47" xr6:coauthVersionMax="47" xr10:uidLastSave="{00000000-0000-0000-0000-000000000000}"/>
  <bookViews>
    <workbookView xWindow="-120" yWindow="-120" windowWidth="29040" windowHeight="15840" tabRatio="746" activeTab="6" xr2:uid="{00000000-000D-0000-FFFF-FFFF00000000}"/>
  </bookViews>
  <sheets>
    <sheet name="Introduction" sheetId="5" r:id="rId1"/>
    <sheet name="Dashboard" sheetId="6" r:id="rId2"/>
    <sheet name="Loan Schedule 1" sheetId="13" r:id="rId3"/>
    <sheet name="Loan Schedule 2" sheetId="12" r:id="rId4"/>
    <sheet name="Loan Schedule 3" sheetId="11" r:id="rId5"/>
    <sheet name="Loan Schedule 4" sheetId="15" r:id="rId6"/>
    <sheet name="Loan Schedule 5" sheetId="16" r:id="rId7"/>
  </sheets>
  <definedNames>
    <definedName name="ActualNumberOfPayments" localSheetId="2">IFERROR(IF('Loan Schedule 1'!LoanIsGood,IF('Loan Schedule 1'!PaymentsPerYear=1,1,MATCH(0.01,'Loan Schedule 1'!End_Bal,-1)+1)),"")</definedName>
    <definedName name="ActualNumberOfPayments" localSheetId="3">IFERROR(IF('Loan Schedule 2'!LoanIsGood,IF('Loan Schedule 2'!PaymentsPerYear=1,1,MATCH(0.01,'Loan Schedule 2'!End_Bal,-1)+1)),"")</definedName>
    <definedName name="ActualNumberOfPayments" localSheetId="4">IFERROR(IF('Loan Schedule 3'!LoanIsGood,IF('Loan Schedule 3'!PaymentsPerYear=1,1,MATCH(0.01,'Loan Schedule 3'!End_Bal,-1)+1)),"")</definedName>
    <definedName name="ActualNumberOfPayments" localSheetId="5">IFERROR(IF('Loan Schedule 4'!LoanIsGood,IF('Loan Schedule 4'!PaymentsPerYear=1,1,MATCH(0.01,'Loan Schedule 4'!End_Bal,-1)+1)),"")</definedName>
    <definedName name="ActualNumberOfPayments" localSheetId="6">IFERROR(IF('Loan Schedule 5'!LoanIsGood,IF('Loan Schedule 5'!PaymentsPerYear=1,1,MATCH(0.01,'Loan Schedule 5'!End_Bal,-1)+1)),"")</definedName>
    <definedName name="ColumnTitle1" localSheetId="2">Sched1[[#Headers],[Pmt No]]</definedName>
    <definedName name="ColumnTitle1" localSheetId="3">Sched2[[#Headers],[Pmt No]]</definedName>
    <definedName name="ColumnTitle1" localSheetId="4">Sched3[[#Headers],[Pmt No]]</definedName>
    <definedName name="ColumnTitle1" localSheetId="5">Sched4[[#Headers],[Pmt No]]</definedName>
    <definedName name="ColumnTitle1" localSheetId="6">Sched5[[#Headers],[Pmt No]]</definedName>
    <definedName name="End_Bal" localSheetId="2">Sched1[Ending Balance]</definedName>
    <definedName name="End_Bal" localSheetId="3">Sched2[Ending Balance]</definedName>
    <definedName name="End_Bal" localSheetId="4">Sched3[Ending Balance]</definedName>
    <definedName name="End_Bal" localSheetId="5">Sched4[Ending Balance]</definedName>
    <definedName name="End_Bal" localSheetId="6">Sched5[Ending Balance]</definedName>
    <definedName name="ExtraPayments" localSheetId="2">'Loan Schedule 1'!$E$11</definedName>
    <definedName name="ExtraPayments" localSheetId="3">'Loan Schedule 2'!$E$11</definedName>
    <definedName name="ExtraPayments" localSheetId="4">'Loan Schedule 3'!$E$11</definedName>
    <definedName name="ExtraPayments" localSheetId="5">'Loan Schedule 4'!$E$11</definedName>
    <definedName name="ExtraPayments" localSheetId="6">'Loan Schedule 5'!$E$11</definedName>
    <definedName name="InterestRate" localSheetId="2">'Loan Schedule 1'!$E$7</definedName>
    <definedName name="InterestRate" localSheetId="3">'Loan Schedule 2'!$E$7</definedName>
    <definedName name="InterestRate" localSheetId="4">'Loan Schedule 3'!$E$7</definedName>
    <definedName name="InterestRate" localSheetId="5">'Loan Schedule 4'!$E$7</definedName>
    <definedName name="InterestRate" localSheetId="6">'Loan Schedule 5'!$E$7</definedName>
    <definedName name="LastCol" localSheetId="2">MATCH(REPT("z",255),'Loan Schedule 1'!$13:$13)</definedName>
    <definedName name="LastCol" localSheetId="3">MATCH(REPT("z",255),'Loan Schedule 2'!$13:$13)</definedName>
    <definedName name="LastCol" localSheetId="4">MATCH(REPT("z",255),'Loan Schedule 3'!$13:$13)</definedName>
    <definedName name="LastCol" localSheetId="5">MATCH(REPT("z",255),'Loan Schedule 4'!$13:$13)</definedName>
    <definedName name="LastCol" localSheetId="6">MATCH(REPT("z",255),'Loan Schedule 5'!$13:$13)</definedName>
    <definedName name="LastCol">MATCH(REPT("z",255),#REF!)</definedName>
    <definedName name="LastRow" localSheetId="2">MATCH(9.99E+307,'Loan Schedule 1'!$B:$B)</definedName>
    <definedName name="LastRow" localSheetId="3">MATCH(9.99E+307,'Loan Schedule 2'!$B:$B)</definedName>
    <definedName name="LastRow" localSheetId="4">MATCH(9.99E+307,'Loan Schedule 3'!$B:$B)</definedName>
    <definedName name="LastRow" localSheetId="5">MATCH(9.99E+307,'Loan Schedule 4'!$B:$B)</definedName>
    <definedName name="LastRow" localSheetId="6">MATCH(9.99E+307,'Loan Schedule 5'!$B:$B)</definedName>
    <definedName name="LastRow">MATCH(9.99E+307,#REF!)</definedName>
    <definedName name="LenderName" localSheetId="2">'Loan Schedule 1'!$H$3:$I$3</definedName>
    <definedName name="LenderName" localSheetId="3">'Loan Schedule 2'!$H$3:$I$3</definedName>
    <definedName name="LenderName" localSheetId="4">'Loan Schedule 3'!$H$3:$I$3</definedName>
    <definedName name="LenderName" localSheetId="5">'Loan Schedule 4'!$H$3:$I$3</definedName>
    <definedName name="LenderName" localSheetId="6">'Loan Schedule 5'!$H$3:$I$3</definedName>
    <definedName name="LoanAmount" localSheetId="2">'Loan Schedule 1'!$E$6</definedName>
    <definedName name="LoanAmount" localSheetId="3">'Loan Schedule 2'!$E$6</definedName>
    <definedName name="LoanAmount" localSheetId="4">'Loan Schedule 3'!$E$6</definedName>
    <definedName name="LoanAmount" localSheetId="5">'Loan Schedule 4'!$E$6</definedName>
    <definedName name="LoanAmount" localSheetId="6">'Loan Schedule 5'!$E$6</definedName>
    <definedName name="LoanIsGood" localSheetId="2">('Loan Schedule 1'!$E$6*'Loan Schedule 1'!$E$7*'Loan Schedule 1'!$E$8*'Loan Schedule 1'!$E$10)&gt;0</definedName>
    <definedName name="LoanIsGood" localSheetId="3">('Loan Schedule 2'!$E$6*'Loan Schedule 2'!$E$7*'Loan Schedule 2'!$E$8*'Loan Schedule 2'!$E$10)&gt;0</definedName>
    <definedName name="LoanIsGood" localSheetId="4">('Loan Schedule 3'!$E$6*'Loan Schedule 3'!$E$7*'Loan Schedule 3'!$E$8*'Loan Schedule 3'!$E$10)&gt;0</definedName>
    <definedName name="LoanIsGood" localSheetId="5">('Loan Schedule 4'!$E$6*'Loan Schedule 4'!$E$7*'Loan Schedule 4'!$E$8*'Loan Schedule 4'!$E$10)&gt;0</definedName>
    <definedName name="LoanIsGood" localSheetId="6">('Loan Schedule 5'!$E$6*'Loan Schedule 5'!$E$7*'Loan Schedule 5'!$E$8*'Loan Schedule 5'!$E$10)&gt;0</definedName>
    <definedName name="LoanPeriod" localSheetId="2">'Loan Schedule 1'!$E$8</definedName>
    <definedName name="LoanPeriod" localSheetId="3">'Loan Schedule 2'!$E$8</definedName>
    <definedName name="LoanPeriod" localSheetId="4">'Loan Schedule 3'!$E$8</definedName>
    <definedName name="LoanPeriod" localSheetId="5">'Loan Schedule 4'!$E$8</definedName>
    <definedName name="LoanPeriod" localSheetId="6">'Loan Schedule 5'!$E$8</definedName>
    <definedName name="LoanStartDate" localSheetId="2">'Loan Schedule 1'!$E$10</definedName>
    <definedName name="LoanStartDate" localSheetId="3">'Loan Schedule 2'!$E$10</definedName>
    <definedName name="LoanStartDate" localSheetId="4">'Loan Schedule 3'!$E$10</definedName>
    <definedName name="LoanStartDate" localSheetId="5">'Loan Schedule 4'!$E$10</definedName>
    <definedName name="LoanStartDate" localSheetId="6">'Loan Schedule 5'!$E$10</definedName>
    <definedName name="PayDate1">OFFSET('Loan Schedule 1'!$C$14,0,0,COUNTA('Loan Schedule 1'!$C:$C)-3,1)</definedName>
    <definedName name="PaymentsPerYear" localSheetId="2">'Loan Schedule 1'!$E$9</definedName>
    <definedName name="PaymentsPerYear" localSheetId="3">'Loan Schedule 2'!$E$9</definedName>
    <definedName name="PaymentsPerYear" localSheetId="4">'Loan Schedule 3'!$E$9</definedName>
    <definedName name="PaymentsPerYear" localSheetId="5">'Loan Schedule 4'!$E$9</definedName>
    <definedName name="PaymentsPerYear" localSheetId="6">'Loan Schedule 5'!$E$9</definedName>
    <definedName name="Principal1">OFFSET('Loan Schedule 1'!$H$14,0,0,COUNTA('Loan Schedule 1'!$H:$H)-6,1)</definedName>
    <definedName name="_xlnm.Print_Titles" localSheetId="2">'Loan Schedule 1'!$13:$13</definedName>
    <definedName name="_xlnm.Print_Titles" localSheetId="3">'Loan Schedule 2'!$13:$13</definedName>
    <definedName name="_xlnm.Print_Titles" localSheetId="4">'Loan Schedule 3'!$13:$13</definedName>
    <definedName name="_xlnm.Print_Titles" localSheetId="5">'Loan Schedule 4'!$13:$13</definedName>
    <definedName name="_xlnm.Print_Titles" localSheetId="6">'Loan Schedule 5'!$13:$13</definedName>
    <definedName name="PrintArea_SET" localSheetId="2">OFFSET('Loan Schedule 1'!#REF!,,,'Loan Schedule 1'!LastRow,'Loan Schedule 1'!LastCol)</definedName>
    <definedName name="PrintArea_SET" localSheetId="3">OFFSET('Loan Schedule 2'!#REF!,,,'Loan Schedule 2'!LastRow,'Loan Schedule 2'!LastCol)</definedName>
    <definedName name="PrintArea_SET" localSheetId="4">OFFSET('Loan Schedule 3'!#REF!,,,'Loan Schedule 3'!LastRow,'Loan Schedule 3'!LastCol)</definedName>
    <definedName name="PrintArea_SET" localSheetId="5">OFFSET('Loan Schedule 4'!#REF!,,,'Loan Schedule 4'!LastRow,'Loan Schedule 4'!LastCol)</definedName>
    <definedName name="PrintArea_SET" localSheetId="6">OFFSET('Loan Schedule 5'!#REF!,,,'Loan Schedule 5'!LastRow,'Loan Schedule 5'!LastCol)</definedName>
    <definedName name="RowTitleRegion1..E9" localSheetId="2">'Loan Schedule 1'!$D$6:$D$6</definedName>
    <definedName name="RowTitleRegion1..E9" localSheetId="3">'Loan Schedule 2'!$D$6:$D$6</definedName>
    <definedName name="RowTitleRegion1..E9" localSheetId="4">'Loan Schedule 3'!$D$6:$D$6</definedName>
    <definedName name="RowTitleRegion1..E9" localSheetId="5">'Loan Schedule 4'!$D$6:$D$6</definedName>
    <definedName name="RowTitleRegion1..E9" localSheetId="6">'Loan Schedule 5'!$D$6:$D$6</definedName>
    <definedName name="RowTitleRegion2..I7" localSheetId="2">'Loan Schedule 1'!$H$6:$H$6</definedName>
    <definedName name="RowTitleRegion2..I7" localSheetId="3">'Loan Schedule 2'!$H$6:$H$6</definedName>
    <definedName name="RowTitleRegion2..I7" localSheetId="4">'Loan Schedule 3'!$H$6:$H$6</definedName>
    <definedName name="RowTitleRegion2..I7" localSheetId="5">'Loan Schedule 4'!$H$6:$H$6</definedName>
    <definedName name="RowTitleRegion2..I7" localSheetId="6">'Loan Schedule 5'!$H$6:$H$6</definedName>
    <definedName name="RowTitleRegion3..E9" localSheetId="2">'Loan Schedule 1'!$D$11</definedName>
    <definedName name="RowTitleRegion3..E9" localSheetId="3">'Loan Schedule 2'!$D$11</definedName>
    <definedName name="RowTitleRegion3..E9" localSheetId="4">'Loan Schedule 3'!$D$11</definedName>
    <definedName name="RowTitleRegion3..E9" localSheetId="5">'Loan Schedule 4'!$D$11</definedName>
    <definedName name="RowTitleRegion3..E9" localSheetId="6">'Loan Schedule 5'!$D$11</definedName>
    <definedName name="RowTitleRegion4..H9" localSheetId="2">'Loan Schedule 1'!$G$3</definedName>
    <definedName name="RowTitleRegion4..H9" localSheetId="3">'Loan Schedule 2'!$G$3</definedName>
    <definedName name="RowTitleRegion4..H9" localSheetId="4">'Loan Schedule 3'!$G$3</definedName>
    <definedName name="RowTitleRegion4..H9" localSheetId="5">'Loan Schedule 4'!$G$3</definedName>
    <definedName name="RowTitleRegion4..H9" localSheetId="6">'Loan Schedule 5'!$G$3</definedName>
    <definedName name="ScheduledNumberOfPayments" localSheetId="2">'Loan Schedule 1'!$I$7</definedName>
    <definedName name="ScheduledNumberOfPayments" localSheetId="3">'Loan Schedule 2'!$I$7</definedName>
    <definedName name="ScheduledNumberOfPayments" localSheetId="4">'Loan Schedule 3'!$I$7</definedName>
    <definedName name="ScheduledNumberOfPayments" localSheetId="5">'Loan Schedule 4'!$I$7</definedName>
    <definedName name="ScheduledNumberOfPayments" localSheetId="6">'Loan Schedule 5'!$I$7</definedName>
    <definedName name="ScheduledPayment" localSheetId="2">'Loan Schedule 1'!$I$6</definedName>
    <definedName name="ScheduledPayment" localSheetId="3">'Loan Schedule 2'!$I$6</definedName>
    <definedName name="ScheduledPayment" localSheetId="4">'Loan Schedule 3'!$I$6</definedName>
    <definedName name="ScheduledPayment" localSheetId="5">'Loan Schedule 4'!$I$6</definedName>
    <definedName name="ScheduledPayment" localSheetId="6">'Loan Schedule 5'!$I$6</definedName>
    <definedName name="TotalEarlyPayments" localSheetId="2">SUM(Sched1[Extra Payment])</definedName>
    <definedName name="TotalEarlyPayments" localSheetId="3">SUM(Sched2[Extra Payment])</definedName>
    <definedName name="TotalEarlyPayments" localSheetId="4">SUM(Sched3[Extra Payment])</definedName>
    <definedName name="TotalEarlyPayments" localSheetId="5">SUM(Sched4[Extra Payment])</definedName>
    <definedName name="TotalEarlyPayments" localSheetId="6">SUM(Sched5[Extra Payment])</definedName>
    <definedName name="TotalInterest" localSheetId="2">SUM(Sched1[Interest])</definedName>
    <definedName name="TotalInterest" localSheetId="3">SUM(Sched2[Interest])</definedName>
    <definedName name="TotalInterest" localSheetId="4">SUM(Sched3[Interest])</definedName>
    <definedName name="TotalInterest" localSheetId="5">SUM(Sched4[Interest])</definedName>
    <definedName name="TotalInterest" localSheetId="6">SUM(Sched5[Interest])</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 i="6" l="1"/>
  <c r="S1" i="6"/>
  <c r="N1" i="6"/>
  <c r="J1" i="6"/>
  <c r="G1" i="6"/>
  <c r="V6" i="6"/>
  <c r="S6" i="6"/>
  <c r="P6" i="6"/>
  <c r="M6" i="6"/>
  <c r="V3" i="6"/>
  <c r="S3" i="6"/>
  <c r="P3" i="6"/>
  <c r="M3" i="6"/>
  <c r="J3" i="6"/>
  <c r="J6" i="6"/>
  <c r="B8" i="6"/>
  <c r="G4" i="6" s="1"/>
  <c r="B32" i="6"/>
  <c r="B31" i="6"/>
  <c r="B30" i="6"/>
  <c r="B29" i="6"/>
  <c r="B28" i="6"/>
  <c r="B27" i="6"/>
  <c r="B26" i="6"/>
  <c r="B25" i="6"/>
  <c r="B24" i="6"/>
  <c r="B23" i="6"/>
  <c r="B22" i="6"/>
  <c r="B21" i="6"/>
  <c r="C21" i="6" l="1"/>
  <c r="D21" i="6" s="1"/>
  <c r="C22" i="6" s="1"/>
  <c r="D22" i="6" s="1"/>
  <c r="C23" i="6" s="1"/>
  <c r="D23" i="6" s="1"/>
  <c r="C24" i="6" s="1"/>
  <c r="D24" i="6" s="1"/>
  <c r="C25" i="6" s="1"/>
  <c r="D25" i="6" s="1"/>
  <c r="C26" i="6" s="1"/>
  <c r="D26" i="6" s="1"/>
  <c r="C27" i="6" s="1"/>
  <c r="D27" i="6" s="1"/>
  <c r="C28" i="6" s="1"/>
  <c r="D28" i="6" s="1"/>
  <c r="C29" i="6" s="1"/>
  <c r="D29" i="6" s="1"/>
  <c r="C30" i="6" s="1"/>
  <c r="D30" i="6" s="1"/>
  <c r="C31" i="6" s="1"/>
  <c r="D31" i="6" s="1"/>
  <c r="C32" i="6" s="1"/>
  <c r="D32" i="6" s="1"/>
  <c r="J1" i="16" l="1"/>
  <c r="H1" i="11"/>
  <c r="H1" i="16"/>
  <c r="F1" i="16"/>
  <c r="D1" i="16"/>
  <c r="H1" i="15"/>
  <c r="J1" i="15"/>
  <c r="F1" i="15"/>
  <c r="D1" i="15"/>
  <c r="F1" i="11"/>
  <c r="J1" i="11"/>
  <c r="D1" i="11"/>
  <c r="D1" i="13"/>
  <c r="J1" i="13"/>
  <c r="H1" i="13"/>
  <c r="F1" i="13"/>
  <c r="J1" i="12"/>
  <c r="H1" i="12"/>
  <c r="F1" i="12"/>
  <c r="D1" i="12"/>
  <c r="E10" i="16"/>
  <c r="E10" i="15"/>
  <c r="I7" i="16" l="1"/>
  <c r="B19" i="16" s="1"/>
  <c r="I7" i="15"/>
  <c r="B39" i="15" s="1"/>
  <c r="I7" i="13"/>
  <c r="B20" i="13" s="1"/>
  <c r="I7" i="12"/>
  <c r="B213" i="12" s="1"/>
  <c r="I7" i="11"/>
  <c r="B314" i="11" s="1"/>
  <c r="B183" i="16" l="1"/>
  <c r="D183" i="16" s="1"/>
  <c r="B60" i="16"/>
  <c r="I60" i="16" s="1"/>
  <c r="B69" i="16"/>
  <c r="D69" i="16" s="1"/>
  <c r="B62" i="16"/>
  <c r="H62" i="16" s="1"/>
  <c r="B74" i="16"/>
  <c r="J74" i="16" s="1"/>
  <c r="B67" i="16"/>
  <c r="E67" i="16" s="1"/>
  <c r="B252" i="16"/>
  <c r="K252" i="16" s="1"/>
  <c r="B127" i="16"/>
  <c r="D127" i="16" s="1"/>
  <c r="B55" i="16"/>
  <c r="C55" i="16" s="1"/>
  <c r="B21" i="16"/>
  <c r="C21" i="16" s="1"/>
  <c r="B138" i="16"/>
  <c r="J138" i="16" s="1"/>
  <c r="B116" i="16"/>
  <c r="F116" i="16" s="1"/>
  <c r="B77" i="16"/>
  <c r="F77" i="16" s="1"/>
  <c r="B124" i="16"/>
  <c r="K124" i="16" s="1"/>
  <c r="B41" i="16"/>
  <c r="H41" i="16" s="1"/>
  <c r="B89" i="16"/>
  <c r="F89" i="16" s="1"/>
  <c r="B82" i="16"/>
  <c r="H82" i="16" s="1"/>
  <c r="B79" i="16"/>
  <c r="F79" i="16" s="1"/>
  <c r="B136" i="16"/>
  <c r="K136" i="16" s="1"/>
  <c r="B33" i="16"/>
  <c r="E33" i="16" s="1"/>
  <c r="B144" i="16"/>
  <c r="G144" i="16" s="1"/>
  <c r="B95" i="16"/>
  <c r="D95" i="16" s="1"/>
  <c r="B87" i="16"/>
  <c r="G87" i="16" s="1"/>
  <c r="B164" i="16"/>
  <c r="G164" i="16" s="1"/>
  <c r="B90" i="16"/>
  <c r="I90" i="16" s="1"/>
  <c r="B142" i="16"/>
  <c r="E142" i="16" s="1"/>
  <c r="B180" i="16"/>
  <c r="G180" i="16" s="1"/>
  <c r="B115" i="16"/>
  <c r="C115" i="16" s="1"/>
  <c r="B118" i="16"/>
  <c r="G118" i="16" s="1"/>
  <c r="B160" i="16"/>
  <c r="G160" i="16" s="1"/>
  <c r="B152" i="16"/>
  <c r="H152" i="16" s="1"/>
  <c r="B168" i="16"/>
  <c r="K168" i="16" s="1"/>
  <c r="B151" i="16"/>
  <c r="C151" i="16" s="1"/>
  <c r="B156" i="16"/>
  <c r="J156" i="16" s="1"/>
  <c r="B187" i="16"/>
  <c r="F187" i="16" s="1"/>
  <c r="B101" i="16"/>
  <c r="D101" i="16" s="1"/>
  <c r="B57" i="16"/>
  <c r="H57" i="16" s="1"/>
  <c r="B50" i="16"/>
  <c r="K50" i="16" s="1"/>
  <c r="B228" i="16"/>
  <c r="E228" i="16" s="1"/>
  <c r="B104" i="16"/>
  <c r="E104" i="16" s="1"/>
  <c r="B182" i="16"/>
  <c r="I182" i="16" s="1"/>
  <c r="B37" i="16"/>
  <c r="K37" i="16" s="1"/>
  <c r="B146" i="16"/>
  <c r="J146" i="16" s="1"/>
  <c r="B73" i="16"/>
  <c r="I73" i="16" s="1"/>
  <c r="B175" i="16"/>
  <c r="I175" i="16" s="1"/>
  <c r="B225" i="16"/>
  <c r="G225" i="16" s="1"/>
  <c r="B78" i="16"/>
  <c r="C78" i="16" s="1"/>
  <c r="B147" i="16"/>
  <c r="F147" i="16" s="1"/>
  <c r="B51" i="16"/>
  <c r="F51" i="16" s="1"/>
  <c r="B83" i="16"/>
  <c r="I83" i="16" s="1"/>
  <c r="B170" i="16"/>
  <c r="G170" i="16" s="1"/>
  <c r="B120" i="16"/>
  <c r="H120" i="16" s="1"/>
  <c r="B172" i="16"/>
  <c r="H172" i="16" s="1"/>
  <c r="B113" i="16"/>
  <c r="I113" i="16" s="1"/>
  <c r="B84" i="16"/>
  <c r="H84" i="16" s="1"/>
  <c r="B29" i="16"/>
  <c r="K29" i="16" s="1"/>
  <c r="B222" i="16"/>
  <c r="D222" i="16" s="1"/>
  <c r="B81" i="16"/>
  <c r="E81" i="16" s="1"/>
  <c r="B91" i="16"/>
  <c r="E91" i="16" s="1"/>
  <c r="B54" i="16"/>
  <c r="G54" i="16" s="1"/>
  <c r="B86" i="16"/>
  <c r="G86" i="16" s="1"/>
  <c r="B93" i="16"/>
  <c r="G93" i="16" s="1"/>
  <c r="B59" i="16"/>
  <c r="G59" i="16" s="1"/>
  <c r="B94" i="16"/>
  <c r="G94" i="16" s="1"/>
  <c r="B96" i="16"/>
  <c r="J96" i="16" s="1"/>
  <c r="B128" i="16"/>
  <c r="G128" i="16" s="1"/>
  <c r="B190" i="16"/>
  <c r="F190" i="16" s="1"/>
  <c r="B239" i="16"/>
  <c r="F239" i="16" s="1"/>
  <c r="B64" i="16"/>
  <c r="G64" i="16" s="1"/>
  <c r="B25" i="16"/>
  <c r="C25" i="16" s="1"/>
  <c r="B53" i="16"/>
  <c r="I53" i="16" s="1"/>
  <c r="B85" i="16"/>
  <c r="D85" i="16" s="1"/>
  <c r="B114" i="16"/>
  <c r="C114" i="16" s="1"/>
  <c r="B58" i="16"/>
  <c r="H58" i="16" s="1"/>
  <c r="B92" i="16"/>
  <c r="D92" i="16" s="1"/>
  <c r="B99" i="16"/>
  <c r="I99" i="16" s="1"/>
  <c r="B63" i="16"/>
  <c r="E63" i="16" s="1"/>
  <c r="B103" i="16"/>
  <c r="G103" i="16" s="1"/>
  <c r="B100" i="16"/>
  <c r="G100" i="16" s="1"/>
  <c r="B132" i="16"/>
  <c r="C132" i="16" s="1"/>
  <c r="B154" i="16"/>
  <c r="H154" i="16" s="1"/>
  <c r="B185" i="16"/>
  <c r="C185" i="16" s="1"/>
  <c r="B49" i="16"/>
  <c r="G49" i="16" s="1"/>
  <c r="B17" i="16"/>
  <c r="C17" i="16" s="1"/>
  <c r="B61" i="16"/>
  <c r="E61" i="16" s="1"/>
  <c r="B110" i="16"/>
  <c r="D110" i="16" s="1"/>
  <c r="B126" i="16"/>
  <c r="D126" i="16" s="1"/>
  <c r="B66" i="16"/>
  <c r="K66" i="16" s="1"/>
  <c r="B123" i="16"/>
  <c r="E123" i="16" s="1"/>
  <c r="B178" i="16"/>
  <c r="G178" i="16" s="1"/>
  <c r="B71" i="16"/>
  <c r="J71" i="16" s="1"/>
  <c r="B194" i="16"/>
  <c r="D194" i="16" s="1"/>
  <c r="B108" i="16"/>
  <c r="C108" i="16" s="1"/>
  <c r="B150" i="16"/>
  <c r="C150" i="16" s="1"/>
  <c r="B186" i="16"/>
  <c r="J186" i="16" s="1"/>
  <c r="B241" i="16"/>
  <c r="E241" i="16" s="1"/>
  <c r="B45" i="16"/>
  <c r="K45" i="16" s="1"/>
  <c r="B106" i="16"/>
  <c r="J106" i="16" s="1"/>
  <c r="B65" i="16"/>
  <c r="I65" i="16" s="1"/>
  <c r="B139" i="16"/>
  <c r="F139" i="16" s="1"/>
  <c r="B134" i="16"/>
  <c r="H134" i="16" s="1"/>
  <c r="B70" i="16"/>
  <c r="J70" i="16" s="1"/>
  <c r="B131" i="16"/>
  <c r="F131" i="16" s="1"/>
  <c r="B205" i="16"/>
  <c r="E205" i="16" s="1"/>
  <c r="B75" i="16"/>
  <c r="G75" i="16" s="1"/>
  <c r="B143" i="16"/>
  <c r="E143" i="16" s="1"/>
  <c r="B112" i="16"/>
  <c r="H112" i="16" s="1"/>
  <c r="B155" i="16"/>
  <c r="E155" i="16" s="1"/>
  <c r="B232" i="16"/>
  <c r="I232" i="16" s="1"/>
  <c r="B281" i="16"/>
  <c r="E281" i="16" s="1"/>
  <c r="B125" i="16"/>
  <c r="K125" i="16" s="1"/>
  <c r="B216" i="16"/>
  <c r="K216" i="16" s="1"/>
  <c r="B245" i="16"/>
  <c r="I245" i="16" s="1"/>
  <c r="B166" i="16"/>
  <c r="F166" i="16" s="1"/>
  <c r="B296" i="16"/>
  <c r="E296" i="16" s="1"/>
  <c r="B181" i="16"/>
  <c r="C181" i="16" s="1"/>
  <c r="B254" i="16"/>
  <c r="C254" i="16" s="1"/>
  <c r="B159" i="16"/>
  <c r="G159" i="16" s="1"/>
  <c r="B109" i="16"/>
  <c r="E109" i="16" s="1"/>
  <c r="B171" i="16"/>
  <c r="I171" i="16" s="1"/>
  <c r="B240" i="16"/>
  <c r="J240" i="16" s="1"/>
  <c r="B249" i="16"/>
  <c r="K249" i="16" s="1"/>
  <c r="B246" i="16"/>
  <c r="J246" i="16" s="1"/>
  <c r="B196" i="16"/>
  <c r="E196" i="16" s="1"/>
  <c r="B257" i="16"/>
  <c r="D257" i="16" s="1"/>
  <c r="B199" i="16"/>
  <c r="K199" i="16" s="1"/>
  <c r="B275" i="16"/>
  <c r="I275" i="16" s="1"/>
  <c r="B206" i="16"/>
  <c r="K206" i="16" s="1"/>
  <c r="B129" i="16"/>
  <c r="J129" i="16" s="1"/>
  <c r="B141" i="16"/>
  <c r="I141" i="16" s="1"/>
  <c r="B220" i="16"/>
  <c r="F220" i="16" s="1"/>
  <c r="B207" i="16"/>
  <c r="C207" i="16" s="1"/>
  <c r="B307" i="16"/>
  <c r="H307" i="16" s="1"/>
  <c r="B209" i="16"/>
  <c r="H209" i="16" s="1"/>
  <c r="B133" i="16"/>
  <c r="C133" i="16" s="1"/>
  <c r="B153" i="16"/>
  <c r="H153" i="16" s="1"/>
  <c r="B244" i="16"/>
  <c r="H244" i="16" s="1"/>
  <c r="B215" i="16"/>
  <c r="K215" i="16" s="1"/>
  <c r="B318" i="16"/>
  <c r="I318" i="16" s="1"/>
  <c r="B212" i="16"/>
  <c r="I212" i="16" s="1"/>
  <c r="B163" i="16"/>
  <c r="J163" i="16" s="1"/>
  <c r="B165" i="16"/>
  <c r="J165" i="16" s="1"/>
  <c r="B218" i="16"/>
  <c r="I218" i="16" s="1"/>
  <c r="B269" i="16"/>
  <c r="C269" i="16" s="1"/>
  <c r="B362" i="16"/>
  <c r="E362" i="16" s="1"/>
  <c r="B117" i="16"/>
  <c r="C117" i="16" s="1"/>
  <c r="B162" i="16"/>
  <c r="E162" i="16" s="1"/>
  <c r="B173" i="16"/>
  <c r="H173" i="16" s="1"/>
  <c r="B224" i="16"/>
  <c r="C224" i="16" s="1"/>
  <c r="B230" i="16"/>
  <c r="C230" i="16" s="1"/>
  <c r="B234" i="16"/>
  <c r="I234" i="16" s="1"/>
  <c r="B258" i="16"/>
  <c r="H258" i="16" s="1"/>
  <c r="B197" i="16"/>
  <c r="G197" i="16" s="1"/>
  <c r="B188" i="16"/>
  <c r="D188" i="16" s="1"/>
  <c r="B264" i="16"/>
  <c r="F264" i="16" s="1"/>
  <c r="B268" i="16"/>
  <c r="C268" i="16" s="1"/>
  <c r="B263" i="16"/>
  <c r="C263" i="16" s="1"/>
  <c r="B97" i="16"/>
  <c r="I97" i="16" s="1"/>
  <c r="B140" i="16"/>
  <c r="G140" i="16" s="1"/>
  <c r="B210" i="16"/>
  <c r="G210" i="16" s="1"/>
  <c r="B213" i="16"/>
  <c r="D213" i="16" s="1"/>
  <c r="B201" i="16"/>
  <c r="H201" i="16" s="1"/>
  <c r="B284" i="16"/>
  <c r="K284" i="16" s="1"/>
  <c r="B302" i="16"/>
  <c r="K302" i="16" s="1"/>
  <c r="B279" i="16"/>
  <c r="E279" i="16" s="1"/>
  <c r="B105" i="16"/>
  <c r="C105" i="16" s="1"/>
  <c r="B137" i="16"/>
  <c r="E137" i="16" s="1"/>
  <c r="B167" i="16"/>
  <c r="E167" i="16" s="1"/>
  <c r="B149" i="16"/>
  <c r="K149" i="16" s="1"/>
  <c r="B189" i="16"/>
  <c r="H189" i="16" s="1"/>
  <c r="B274" i="16"/>
  <c r="I274" i="16" s="1"/>
  <c r="B217" i="16"/>
  <c r="I217" i="16" s="1"/>
  <c r="B238" i="16"/>
  <c r="J238" i="16" s="1"/>
  <c r="B211" i="16"/>
  <c r="I211" i="16" s="1"/>
  <c r="B290" i="16"/>
  <c r="D290" i="16" s="1"/>
  <c r="B262" i="16"/>
  <c r="C262" i="16" s="1"/>
  <c r="B333" i="16"/>
  <c r="K333" i="16" s="1"/>
  <c r="B158" i="16"/>
  <c r="J158" i="16" s="1"/>
  <c r="B221" i="16"/>
  <c r="I221" i="16" s="1"/>
  <c r="B157" i="16"/>
  <c r="H157" i="16" s="1"/>
  <c r="B198" i="16"/>
  <c r="D198" i="16" s="1"/>
  <c r="B293" i="16"/>
  <c r="H293" i="16" s="1"/>
  <c r="B231" i="16"/>
  <c r="E231" i="16" s="1"/>
  <c r="B256" i="16"/>
  <c r="I256" i="16" s="1"/>
  <c r="B223" i="16"/>
  <c r="K223" i="16" s="1"/>
  <c r="B338" i="16"/>
  <c r="F338" i="16" s="1"/>
  <c r="B294" i="16"/>
  <c r="K294" i="16" s="1"/>
  <c r="B287" i="16"/>
  <c r="K287" i="16" s="1"/>
  <c r="B357" i="16"/>
  <c r="F357" i="16" s="1"/>
  <c r="B226" i="16"/>
  <c r="K226" i="16" s="1"/>
  <c r="B121" i="16"/>
  <c r="J121" i="16" s="1"/>
  <c r="B174" i="16"/>
  <c r="G174" i="16" s="1"/>
  <c r="B176" i="16"/>
  <c r="E176" i="16" s="1"/>
  <c r="B169" i="16"/>
  <c r="I169" i="16" s="1"/>
  <c r="B229" i="16"/>
  <c r="H229" i="16" s="1"/>
  <c r="B237" i="16"/>
  <c r="I237" i="16" s="1"/>
  <c r="B282" i="16"/>
  <c r="F282" i="16" s="1"/>
  <c r="B272" i="16"/>
  <c r="D272" i="16" s="1"/>
  <c r="B261" i="16"/>
  <c r="E261" i="16" s="1"/>
  <c r="B329" i="16"/>
  <c r="K329" i="16" s="1"/>
  <c r="B259" i="16"/>
  <c r="I259" i="16" s="1"/>
  <c r="B304" i="16"/>
  <c r="G304" i="16" s="1"/>
  <c r="B80" i="16"/>
  <c r="C80" i="16" s="1"/>
  <c r="B179" i="16"/>
  <c r="G179" i="16" s="1"/>
  <c r="B145" i="16"/>
  <c r="D145" i="16" s="1"/>
  <c r="B177" i="16"/>
  <c r="C177" i="16" s="1"/>
  <c r="B214" i="16"/>
  <c r="E214" i="16" s="1"/>
  <c r="B208" i="16"/>
  <c r="E208" i="16" s="1"/>
  <c r="B184" i="16"/>
  <c r="K184" i="16" s="1"/>
  <c r="B236" i="16"/>
  <c r="G236" i="16" s="1"/>
  <c r="B265" i="16"/>
  <c r="I265" i="16" s="1"/>
  <c r="B280" i="16"/>
  <c r="G280" i="16" s="1"/>
  <c r="B219" i="16"/>
  <c r="C219" i="16" s="1"/>
  <c r="B260" i="16"/>
  <c r="C260" i="16" s="1"/>
  <c r="B298" i="16"/>
  <c r="I298" i="16" s="1"/>
  <c r="B266" i="16"/>
  <c r="C266" i="16" s="1"/>
  <c r="B271" i="16"/>
  <c r="E271" i="16" s="1"/>
  <c r="B320" i="16"/>
  <c r="G320" i="16" s="1"/>
  <c r="B235" i="16"/>
  <c r="C235" i="16" s="1"/>
  <c r="B233" i="16"/>
  <c r="E233" i="16" s="1"/>
  <c r="B192" i="16"/>
  <c r="H192" i="16" s="1"/>
  <c r="B273" i="16"/>
  <c r="J273" i="16" s="1"/>
  <c r="B317" i="16"/>
  <c r="J317" i="16" s="1"/>
  <c r="B195" i="16"/>
  <c r="F195" i="16" s="1"/>
  <c r="B227" i="16"/>
  <c r="I227" i="16" s="1"/>
  <c r="B350" i="16"/>
  <c r="F350" i="16" s="1"/>
  <c r="B242" i="16"/>
  <c r="K242" i="16" s="1"/>
  <c r="B292" i="16"/>
  <c r="F292" i="16" s="1"/>
  <c r="B285" i="16"/>
  <c r="K285" i="16" s="1"/>
  <c r="B311" i="16"/>
  <c r="I311" i="16" s="1"/>
  <c r="B191" i="16"/>
  <c r="F191" i="16" s="1"/>
  <c r="B161" i="16"/>
  <c r="H161" i="16" s="1"/>
  <c r="B193" i="16"/>
  <c r="J193" i="16" s="1"/>
  <c r="B243" i="16"/>
  <c r="I243" i="16" s="1"/>
  <c r="B204" i="16"/>
  <c r="E204" i="16" s="1"/>
  <c r="B202" i="16"/>
  <c r="J202" i="16" s="1"/>
  <c r="B200" i="16"/>
  <c r="F200" i="16" s="1"/>
  <c r="B248" i="16"/>
  <c r="G248" i="16" s="1"/>
  <c r="B203" i="16"/>
  <c r="H203" i="16" s="1"/>
  <c r="B253" i="16"/>
  <c r="I253" i="16" s="1"/>
  <c r="B300" i="16"/>
  <c r="H300" i="16" s="1"/>
  <c r="B250" i="16"/>
  <c r="K250" i="16" s="1"/>
  <c r="B277" i="16"/>
  <c r="F277" i="16" s="1"/>
  <c r="B328" i="16"/>
  <c r="J328" i="16" s="1"/>
  <c r="B331" i="16"/>
  <c r="K331" i="16" s="1"/>
  <c r="B306" i="16"/>
  <c r="C306" i="16" s="1"/>
  <c r="B288" i="16"/>
  <c r="J288" i="16" s="1"/>
  <c r="B342" i="16"/>
  <c r="G342" i="16" s="1"/>
  <c r="B341" i="16"/>
  <c r="I341" i="16" s="1"/>
  <c r="B247" i="16"/>
  <c r="E247" i="16" s="1"/>
  <c r="B286" i="16"/>
  <c r="C286" i="16" s="1"/>
  <c r="B295" i="16"/>
  <c r="C295" i="16" s="1"/>
  <c r="B358" i="16"/>
  <c r="E358" i="16" s="1"/>
  <c r="B270" i="16"/>
  <c r="C270" i="16" s="1"/>
  <c r="B255" i="16"/>
  <c r="I255" i="16" s="1"/>
  <c r="B324" i="16"/>
  <c r="G324" i="16" s="1"/>
  <c r="B299" i="16"/>
  <c r="F299" i="16" s="1"/>
  <c r="B348" i="16"/>
  <c r="E348" i="16" s="1"/>
  <c r="B345" i="16"/>
  <c r="H345" i="16" s="1"/>
  <c r="B354" i="16"/>
  <c r="H354" i="16" s="1"/>
  <c r="B372" i="16"/>
  <c r="D372" i="16" s="1"/>
  <c r="B332" i="16"/>
  <c r="D332" i="16" s="1"/>
  <c r="B312" i="16"/>
  <c r="D312" i="16" s="1"/>
  <c r="B366" i="16"/>
  <c r="E366" i="16" s="1"/>
  <c r="B369" i="16"/>
  <c r="K369" i="16" s="1"/>
  <c r="B310" i="16"/>
  <c r="J310" i="16" s="1"/>
  <c r="B349" i="16"/>
  <c r="G349" i="16" s="1"/>
  <c r="B347" i="16"/>
  <c r="I347" i="16" s="1"/>
  <c r="B52" i="16"/>
  <c r="G52" i="16" s="1"/>
  <c r="B326" i="16"/>
  <c r="D326" i="16" s="1"/>
  <c r="B355" i="16"/>
  <c r="K355" i="16" s="1"/>
  <c r="B44" i="16"/>
  <c r="I44" i="16" s="1"/>
  <c r="B327" i="16"/>
  <c r="I327" i="16" s="1"/>
  <c r="B335" i="16"/>
  <c r="E335" i="16" s="1"/>
  <c r="B371" i="16"/>
  <c r="G371" i="16" s="1"/>
  <c r="B24" i="16"/>
  <c r="C24" i="16" s="1"/>
  <c r="B303" i="16"/>
  <c r="K303" i="16" s="1"/>
  <c r="B370" i="16"/>
  <c r="K370" i="16" s="1"/>
  <c r="B330" i="16"/>
  <c r="I330" i="16" s="1"/>
  <c r="B356" i="16"/>
  <c r="C356" i="16" s="1"/>
  <c r="B39" i="16"/>
  <c r="I39" i="16" s="1"/>
  <c r="B30" i="15"/>
  <c r="B276" i="16"/>
  <c r="E276" i="16" s="1"/>
  <c r="B267" i="16"/>
  <c r="J267" i="16" s="1"/>
  <c r="B297" i="16"/>
  <c r="I297" i="16" s="1"/>
  <c r="B346" i="16"/>
  <c r="E346" i="16" s="1"/>
  <c r="B309" i="16"/>
  <c r="C309" i="16" s="1"/>
  <c r="B321" i="16"/>
  <c r="B322" i="16"/>
  <c r="B305" i="16"/>
  <c r="G305" i="16" s="1"/>
  <c r="B316" i="16"/>
  <c r="E316" i="16" s="1"/>
  <c r="B359" i="16"/>
  <c r="E359" i="16" s="1"/>
  <c r="B360" i="16"/>
  <c r="I360" i="16" s="1"/>
  <c r="B56" i="16"/>
  <c r="F56" i="16" s="1"/>
  <c r="B20" i="16"/>
  <c r="C20" i="16" s="1"/>
  <c r="B79" i="15"/>
  <c r="B314" i="16"/>
  <c r="B325" i="16"/>
  <c r="G325" i="16" s="1"/>
  <c r="B363" i="16"/>
  <c r="G363" i="16" s="1"/>
  <c r="B364" i="16"/>
  <c r="C364" i="16" s="1"/>
  <c r="B148" i="16"/>
  <c r="E148" i="16" s="1"/>
  <c r="B16" i="16"/>
  <c r="C16" i="16" s="1"/>
  <c r="B15" i="15"/>
  <c r="C15" i="15" s="1"/>
  <c r="B149" i="11"/>
  <c r="K149" i="11" s="1"/>
  <c r="B278" i="16"/>
  <c r="B308" i="16"/>
  <c r="F308" i="16" s="1"/>
  <c r="B283" i="16"/>
  <c r="E283" i="16" s="1"/>
  <c r="B323" i="16"/>
  <c r="J323" i="16" s="1"/>
  <c r="B336" i="16"/>
  <c r="K336" i="16" s="1"/>
  <c r="B340" i="16"/>
  <c r="F340" i="16" s="1"/>
  <c r="B315" i="16"/>
  <c r="E315" i="16" s="1"/>
  <c r="B334" i="16"/>
  <c r="J334" i="16" s="1"/>
  <c r="B367" i="16"/>
  <c r="B368" i="16"/>
  <c r="C368" i="16" s="1"/>
  <c r="B98" i="16"/>
  <c r="C98" i="16" s="1"/>
  <c r="B102" i="16"/>
  <c r="F102" i="16" s="1"/>
  <c r="B289" i="16"/>
  <c r="F289" i="16" s="1"/>
  <c r="B251" i="16"/>
  <c r="D251" i="16" s="1"/>
  <c r="B301" i="16"/>
  <c r="G301" i="16" s="1"/>
  <c r="B319" i="16"/>
  <c r="B291" i="16"/>
  <c r="B337" i="16"/>
  <c r="H337" i="16" s="1"/>
  <c r="B353" i="16"/>
  <c r="E353" i="16" s="1"/>
  <c r="B313" i="16"/>
  <c r="K313" i="16" s="1"/>
  <c r="B339" i="16"/>
  <c r="H339" i="16" s="1"/>
  <c r="B343" i="16"/>
  <c r="K343" i="16" s="1"/>
  <c r="B344" i="16"/>
  <c r="H344" i="16" s="1"/>
  <c r="B365" i="16"/>
  <c r="B48" i="16"/>
  <c r="E48" i="16" s="1"/>
  <c r="B43" i="16"/>
  <c r="C43" i="16" s="1"/>
  <c r="B361" i="16"/>
  <c r="E361" i="16" s="1"/>
  <c r="B351" i="16"/>
  <c r="J351" i="16" s="1"/>
  <c r="B352" i="16"/>
  <c r="H352" i="16" s="1"/>
  <c r="B373" i="16"/>
  <c r="K373" i="16" s="1"/>
  <c r="B32" i="16"/>
  <c r="C32" i="16" s="1"/>
  <c r="B35" i="16"/>
  <c r="B278" i="11"/>
  <c r="H278" i="11" s="1"/>
  <c r="B40" i="16"/>
  <c r="G40" i="16" s="1"/>
  <c r="B76" i="16"/>
  <c r="H76" i="16" s="1"/>
  <c r="B36" i="16"/>
  <c r="G36" i="16" s="1"/>
  <c r="B68" i="16"/>
  <c r="I68" i="16" s="1"/>
  <c r="B28" i="16"/>
  <c r="E28" i="16" s="1"/>
  <c r="B37" i="13"/>
  <c r="B157" i="13"/>
  <c r="B72" i="16"/>
  <c r="B88" i="16"/>
  <c r="B122" i="16"/>
  <c r="B111" i="16"/>
  <c r="B135" i="16"/>
  <c r="B46" i="16"/>
  <c r="B42" i="16"/>
  <c r="B26" i="16"/>
  <c r="B38" i="16"/>
  <c r="B30" i="16"/>
  <c r="B18" i="16"/>
  <c r="B22" i="16"/>
  <c r="B34" i="16"/>
  <c r="B14" i="16"/>
  <c r="B31" i="16"/>
  <c r="C19" i="16"/>
  <c r="B27" i="16"/>
  <c r="B130" i="16"/>
  <c r="B23" i="16"/>
  <c r="H60" i="16"/>
  <c r="B107" i="16"/>
  <c r="B15" i="16"/>
  <c r="I6" i="16"/>
  <c r="B47" i="16"/>
  <c r="B119" i="16"/>
  <c r="I6" i="13"/>
  <c r="B47" i="13"/>
  <c r="B38" i="15"/>
  <c r="B17" i="13"/>
  <c r="B86" i="13"/>
  <c r="B27" i="15"/>
  <c r="B75" i="15"/>
  <c r="B70" i="11"/>
  <c r="D70" i="11" s="1"/>
  <c r="B152" i="13"/>
  <c r="B34" i="13"/>
  <c r="B46" i="13"/>
  <c r="B21" i="15"/>
  <c r="C21" i="15" s="1"/>
  <c r="B108" i="15"/>
  <c r="B50" i="11"/>
  <c r="J50" i="11" s="1"/>
  <c r="B124" i="13"/>
  <c r="C124" i="13" s="1"/>
  <c r="B91" i="13"/>
  <c r="B63" i="13"/>
  <c r="B17" i="15"/>
  <c r="C17" i="15" s="1"/>
  <c r="B24" i="15"/>
  <c r="C24" i="15" s="1"/>
  <c r="B147" i="11"/>
  <c r="I147" i="11" s="1"/>
  <c r="B69" i="13"/>
  <c r="B83" i="13"/>
  <c r="C83" i="13" s="1"/>
  <c r="B23" i="13"/>
  <c r="C23" i="13" s="1"/>
  <c r="B85" i="15"/>
  <c r="B123" i="15"/>
  <c r="G123" i="15" s="1"/>
  <c r="B109" i="13"/>
  <c r="B54" i="13"/>
  <c r="B119" i="11"/>
  <c r="F119" i="11" s="1"/>
  <c r="B45" i="13"/>
  <c r="B51" i="13"/>
  <c r="B103" i="13"/>
  <c r="B104" i="15"/>
  <c r="K104" i="15" s="1"/>
  <c r="B153" i="15"/>
  <c r="K153" i="15" s="1"/>
  <c r="B33" i="15"/>
  <c r="B62" i="15"/>
  <c r="B28" i="15"/>
  <c r="B112" i="15"/>
  <c r="E112" i="15" s="1"/>
  <c r="B82" i="15"/>
  <c r="B56" i="15"/>
  <c r="I6" i="15"/>
  <c r="E39" i="15" s="1"/>
  <c r="B61" i="15"/>
  <c r="C61" i="15" s="1"/>
  <c r="B90" i="15"/>
  <c r="D90" i="15" s="1"/>
  <c r="B72" i="15"/>
  <c r="B35" i="15"/>
  <c r="B77" i="15"/>
  <c r="G77" i="15" s="1"/>
  <c r="B137" i="15"/>
  <c r="B80" i="15"/>
  <c r="B45" i="15"/>
  <c r="B25" i="15"/>
  <c r="C25" i="15" s="1"/>
  <c r="B93" i="15"/>
  <c r="D93" i="15" s="1"/>
  <c r="B42" i="15"/>
  <c r="B94" i="15"/>
  <c r="D94" i="15" s="1"/>
  <c r="B87" i="15"/>
  <c r="B36" i="15"/>
  <c r="B88" i="15"/>
  <c r="B165" i="15"/>
  <c r="F165" i="15" s="1"/>
  <c r="B105" i="15"/>
  <c r="C105" i="15" s="1"/>
  <c r="B102" i="15"/>
  <c r="G102" i="15" s="1"/>
  <c r="B146" i="15"/>
  <c r="B147" i="15"/>
  <c r="I147" i="15" s="1"/>
  <c r="B247" i="15"/>
  <c r="B190" i="15"/>
  <c r="B225" i="15"/>
  <c r="B248" i="15"/>
  <c r="G248" i="15" s="1"/>
  <c r="B279" i="15"/>
  <c r="K279" i="15" s="1"/>
  <c r="B37" i="15"/>
  <c r="B142" i="15"/>
  <c r="B97" i="15"/>
  <c r="I97" i="15" s="1"/>
  <c r="B50" i="15"/>
  <c r="B161" i="15"/>
  <c r="B95" i="15"/>
  <c r="B40" i="15"/>
  <c r="B92" i="15"/>
  <c r="C92" i="15" s="1"/>
  <c r="B116" i="15"/>
  <c r="C116" i="15" s="1"/>
  <c r="B113" i="15"/>
  <c r="K113" i="15" s="1"/>
  <c r="B110" i="15"/>
  <c r="H110" i="15" s="1"/>
  <c r="B150" i="15"/>
  <c r="G150" i="15" s="1"/>
  <c r="B155" i="15"/>
  <c r="B152" i="15"/>
  <c r="F152" i="15" s="1"/>
  <c r="B203" i="15"/>
  <c r="D203" i="15" s="1"/>
  <c r="B277" i="15"/>
  <c r="E277" i="15" s="1"/>
  <c r="B284" i="15"/>
  <c r="F284" i="15" s="1"/>
  <c r="B309" i="15"/>
  <c r="C309" i="15" s="1"/>
  <c r="B53" i="15"/>
  <c r="B103" i="15"/>
  <c r="I103" i="15" s="1"/>
  <c r="B58" i="15"/>
  <c r="B111" i="15"/>
  <c r="B99" i="15"/>
  <c r="B48" i="15"/>
  <c r="B100" i="15"/>
  <c r="D100" i="15" s="1"/>
  <c r="B124" i="15"/>
  <c r="D124" i="15" s="1"/>
  <c r="B117" i="15"/>
  <c r="C117" i="15" s="1"/>
  <c r="B114" i="15"/>
  <c r="E114" i="15" s="1"/>
  <c r="B158" i="15"/>
  <c r="B159" i="15"/>
  <c r="F159" i="15" s="1"/>
  <c r="B156" i="15"/>
  <c r="F156" i="15" s="1"/>
  <c r="B200" i="15"/>
  <c r="B194" i="15"/>
  <c r="K194" i="15" s="1"/>
  <c r="B292" i="15"/>
  <c r="K292" i="15" s="1"/>
  <c r="B322" i="15"/>
  <c r="G322" i="15" s="1"/>
  <c r="B128" i="15"/>
  <c r="E128" i="15" s="1"/>
  <c r="B125" i="15"/>
  <c r="B122" i="15"/>
  <c r="B166" i="15"/>
  <c r="B175" i="15"/>
  <c r="J175" i="15" s="1"/>
  <c r="B172" i="15"/>
  <c r="F172" i="15" s="1"/>
  <c r="B228" i="15"/>
  <c r="B222" i="15"/>
  <c r="G222" i="15" s="1"/>
  <c r="B233" i="15"/>
  <c r="G233" i="15" s="1"/>
  <c r="B335" i="15"/>
  <c r="B137" i="13"/>
  <c r="B47" i="15"/>
  <c r="B31" i="15"/>
  <c r="B65" i="15"/>
  <c r="B18" i="15"/>
  <c r="C18" i="15" s="1"/>
  <c r="B70" i="15"/>
  <c r="B63" i="15"/>
  <c r="B127" i="15"/>
  <c r="B60" i="15"/>
  <c r="B141" i="15"/>
  <c r="B136" i="15"/>
  <c r="G136" i="15" s="1"/>
  <c r="B133" i="15"/>
  <c r="E133" i="15" s="1"/>
  <c r="B126" i="15"/>
  <c r="B170" i="15"/>
  <c r="F170" i="15" s="1"/>
  <c r="B179" i="15"/>
  <c r="C179" i="15" s="1"/>
  <c r="B176" i="15"/>
  <c r="B242" i="15"/>
  <c r="B226" i="15"/>
  <c r="B237" i="15"/>
  <c r="B367" i="15"/>
  <c r="F367" i="15" s="1"/>
  <c r="B117" i="13"/>
  <c r="B55" i="15"/>
  <c r="B43" i="15"/>
  <c r="B73" i="15"/>
  <c r="B26" i="15"/>
  <c r="B74" i="15"/>
  <c r="B67" i="15"/>
  <c r="B16" i="15"/>
  <c r="C16" i="15" s="1"/>
  <c r="B68" i="15"/>
  <c r="B107" i="15"/>
  <c r="I107" i="15" s="1"/>
  <c r="B140" i="15"/>
  <c r="D140" i="15" s="1"/>
  <c r="B149" i="15"/>
  <c r="B134" i="15"/>
  <c r="C134" i="15" s="1"/>
  <c r="B178" i="15"/>
  <c r="B187" i="15"/>
  <c r="B184" i="15"/>
  <c r="C184" i="15" s="1"/>
  <c r="B272" i="15"/>
  <c r="B265" i="15"/>
  <c r="D265" i="15" s="1"/>
  <c r="B273" i="15"/>
  <c r="G273" i="15" s="1"/>
  <c r="B344" i="15"/>
  <c r="F344" i="15" s="1"/>
  <c r="B115" i="15"/>
  <c r="D115" i="15" s="1"/>
  <c r="B199" i="15"/>
  <c r="G199" i="15" s="1"/>
  <c r="B250" i="15"/>
  <c r="G250" i="15" s="1"/>
  <c r="B145" i="15"/>
  <c r="G145" i="15" s="1"/>
  <c r="B182" i="15"/>
  <c r="F182" i="15" s="1"/>
  <c r="B193" i="15"/>
  <c r="J193" i="15" s="1"/>
  <c r="B188" i="15"/>
  <c r="E188" i="15" s="1"/>
  <c r="B293" i="15"/>
  <c r="B296" i="15"/>
  <c r="B290" i="15"/>
  <c r="I290" i="15" s="1"/>
  <c r="B321" i="15"/>
  <c r="B185" i="15"/>
  <c r="H185" i="15" s="1"/>
  <c r="B177" i="15"/>
  <c r="B169" i="15"/>
  <c r="K169" i="15" s="1"/>
  <c r="B143" i="15"/>
  <c r="G143" i="15" s="1"/>
  <c r="B211" i="15"/>
  <c r="C211" i="15" s="1"/>
  <c r="B189" i="15"/>
  <c r="G189" i="15" s="1"/>
  <c r="B221" i="15"/>
  <c r="B244" i="15"/>
  <c r="B366" i="15"/>
  <c r="D366" i="15" s="1"/>
  <c r="B353" i="15"/>
  <c r="E353" i="15" s="1"/>
  <c r="C39" i="15"/>
  <c r="B35" i="13"/>
  <c r="B43" i="13"/>
  <c r="B39" i="13"/>
  <c r="B117" i="11"/>
  <c r="H117" i="11" s="1"/>
  <c r="B53" i="13"/>
  <c r="B21" i="13"/>
  <c r="C21" i="13" s="1"/>
  <c r="B93" i="13"/>
  <c r="B26" i="13"/>
  <c r="C26" i="13" s="1"/>
  <c r="B70" i="13"/>
  <c r="B50" i="13"/>
  <c r="B66" i="13"/>
  <c r="B19" i="15"/>
  <c r="B29" i="15"/>
  <c r="B41" i="15"/>
  <c r="B69" i="15"/>
  <c r="B101" i="15"/>
  <c r="B34" i="15"/>
  <c r="B66" i="15"/>
  <c r="B98" i="15"/>
  <c r="B71" i="15"/>
  <c r="B131" i="15"/>
  <c r="B32" i="15"/>
  <c r="B64" i="15"/>
  <c r="B96" i="15"/>
  <c r="B119" i="15"/>
  <c r="B132" i="15"/>
  <c r="B109" i="15"/>
  <c r="B181" i="15"/>
  <c r="B118" i="15"/>
  <c r="B219" i="15"/>
  <c r="B174" i="15"/>
  <c r="B151" i="15"/>
  <c r="B183" i="15"/>
  <c r="B148" i="15"/>
  <c r="B180" i="15"/>
  <c r="B196" i="15"/>
  <c r="B224" i="15"/>
  <c r="B255" i="15"/>
  <c r="B217" i="15"/>
  <c r="B262" i="15"/>
  <c r="B218" i="15"/>
  <c r="B254" i="15"/>
  <c r="B240" i="15"/>
  <c r="B276" i="15"/>
  <c r="B270" i="15"/>
  <c r="B261" i="15"/>
  <c r="B286" i="15"/>
  <c r="B334" i="15"/>
  <c r="B275" i="15"/>
  <c r="B308" i="15"/>
  <c r="B312" i="15"/>
  <c r="B331" i="15"/>
  <c r="B363" i="15"/>
  <c r="B340" i="15"/>
  <c r="B372" i="15"/>
  <c r="B349" i="15"/>
  <c r="B281" i="15"/>
  <c r="B294" i="15"/>
  <c r="B307" i="15"/>
  <c r="B283" i="15"/>
  <c r="B313" i="15"/>
  <c r="B354" i="15"/>
  <c r="B339" i="15"/>
  <c r="B371" i="15"/>
  <c r="B348" i="15"/>
  <c r="B325" i="15"/>
  <c r="B357" i="15"/>
  <c r="B68" i="11"/>
  <c r="H68" i="11" s="1"/>
  <c r="B152" i="11"/>
  <c r="C152" i="11" s="1"/>
  <c r="B110" i="13"/>
  <c r="B29" i="13"/>
  <c r="B79" i="13"/>
  <c r="B75" i="13"/>
  <c r="B74" i="13"/>
  <c r="B38" i="13"/>
  <c r="C38" i="13" s="1"/>
  <c r="B101" i="13"/>
  <c r="C101" i="13" s="1"/>
  <c r="B114" i="13"/>
  <c r="B49" i="15"/>
  <c r="B81" i="15"/>
  <c r="B14" i="15"/>
  <c r="B46" i="15"/>
  <c r="B78" i="15"/>
  <c r="B135" i="15"/>
  <c r="B83" i="15"/>
  <c r="B44" i="15"/>
  <c r="B76" i="15"/>
  <c r="B138" i="15"/>
  <c r="B195" i="15"/>
  <c r="B157" i="15"/>
  <c r="B121" i="15"/>
  <c r="B288" i="15"/>
  <c r="B130" i="15"/>
  <c r="B154" i="15"/>
  <c r="B186" i="15"/>
  <c r="B163" i="15"/>
  <c r="B215" i="15"/>
  <c r="B160" i="15"/>
  <c r="B191" i="15"/>
  <c r="B204" i="15"/>
  <c r="B259" i="15"/>
  <c r="B338" i="15"/>
  <c r="B229" i="15"/>
  <c r="B198" i="15"/>
  <c r="B230" i="15"/>
  <c r="B263" i="15"/>
  <c r="B252" i="15"/>
  <c r="B300" i="15"/>
  <c r="B241" i="15"/>
  <c r="B289" i="15"/>
  <c r="B298" i="15"/>
  <c r="B315" i="15"/>
  <c r="B287" i="15"/>
  <c r="B314" i="15"/>
  <c r="B304" i="15"/>
  <c r="B343" i="15"/>
  <c r="B320" i="15"/>
  <c r="B352" i="15"/>
  <c r="B329" i="15"/>
  <c r="B361" i="15"/>
  <c r="B191" i="11"/>
  <c r="J191" i="11" s="1"/>
  <c r="B25" i="13"/>
  <c r="C25" i="13" s="1"/>
  <c r="B67" i="13"/>
  <c r="B27" i="13"/>
  <c r="B223" i="15"/>
  <c r="B167" i="15"/>
  <c r="B246" i="15"/>
  <c r="B164" i="15"/>
  <c r="B192" i="15"/>
  <c r="B208" i="15"/>
  <c r="B280" i="15"/>
  <c r="B201" i="15"/>
  <c r="B234" i="15"/>
  <c r="B202" i="15"/>
  <c r="B243" i="15"/>
  <c r="B264" i="15"/>
  <c r="B256" i="15"/>
  <c r="B305" i="15"/>
  <c r="B245" i="15"/>
  <c r="B297" i="15"/>
  <c r="B302" i="15"/>
  <c r="B316" i="15"/>
  <c r="B291" i="15"/>
  <c r="B326" i="15"/>
  <c r="B350" i="15"/>
  <c r="B347" i="15"/>
  <c r="B324" i="15"/>
  <c r="B356" i="15"/>
  <c r="B333" i="15"/>
  <c r="B365" i="15"/>
  <c r="B48" i="11"/>
  <c r="B85" i="13"/>
  <c r="B28" i="13"/>
  <c r="B42" i="13"/>
  <c r="B30" i="13"/>
  <c r="B228" i="13"/>
  <c r="C228" i="13" s="1"/>
  <c r="B137" i="11"/>
  <c r="G137" i="11" s="1"/>
  <c r="B185" i="11"/>
  <c r="D185" i="11" s="1"/>
  <c r="B77" i="13"/>
  <c r="B16" i="13"/>
  <c r="C16" i="13" s="1"/>
  <c r="B19" i="13"/>
  <c r="B59" i="13"/>
  <c r="B97" i="13"/>
  <c r="B22" i="13"/>
  <c r="C22" i="13" s="1"/>
  <c r="B18" i="13"/>
  <c r="C18" i="13" s="1"/>
  <c r="B51" i="15"/>
  <c r="B23" i="15"/>
  <c r="B57" i="15"/>
  <c r="B89" i="15"/>
  <c r="B22" i="15"/>
  <c r="B54" i="15"/>
  <c r="B86" i="15"/>
  <c r="B59" i="15"/>
  <c r="B91" i="15"/>
  <c r="B20" i="15"/>
  <c r="B52" i="15"/>
  <c r="B84" i="15"/>
  <c r="B144" i="15"/>
  <c r="B120" i="15"/>
  <c r="B227" i="15"/>
  <c r="B129" i="15"/>
  <c r="B106" i="15"/>
  <c r="B173" i="15"/>
  <c r="B162" i="15"/>
  <c r="B139" i="15"/>
  <c r="B171" i="15"/>
  <c r="B197" i="15"/>
  <c r="B168" i="15"/>
  <c r="B207" i="15"/>
  <c r="B212" i="15"/>
  <c r="B301" i="15"/>
  <c r="B205" i="15"/>
  <c r="B251" i="15"/>
  <c r="B206" i="15"/>
  <c r="B258" i="15"/>
  <c r="B266" i="15"/>
  <c r="B260" i="15"/>
  <c r="B346" i="15"/>
  <c r="B249" i="15"/>
  <c r="B274" i="15"/>
  <c r="B306" i="15"/>
  <c r="B330" i="15"/>
  <c r="B295" i="15"/>
  <c r="B358" i="15"/>
  <c r="B319" i="15"/>
  <c r="B351" i="15"/>
  <c r="B328" i="15"/>
  <c r="B360" i="15"/>
  <c r="B337" i="15"/>
  <c r="B369" i="15"/>
  <c r="B216" i="15"/>
  <c r="B235" i="15"/>
  <c r="B209" i="15"/>
  <c r="B285" i="15"/>
  <c r="B210" i="15"/>
  <c r="B231" i="15"/>
  <c r="B232" i="15"/>
  <c r="B267" i="15"/>
  <c r="B370" i="15"/>
  <c r="B253" i="15"/>
  <c r="B278" i="15"/>
  <c r="B317" i="15"/>
  <c r="B362" i="15"/>
  <c r="B299" i="15"/>
  <c r="B310" i="15"/>
  <c r="B323" i="15"/>
  <c r="B355" i="15"/>
  <c r="B332" i="15"/>
  <c r="B364" i="15"/>
  <c r="B341" i="15"/>
  <c r="B373" i="15"/>
  <c r="B61" i="13"/>
  <c r="B15" i="13"/>
  <c r="B78" i="13"/>
  <c r="B31" i="13"/>
  <c r="B220" i="15"/>
  <c r="B238" i="15"/>
  <c r="B213" i="15"/>
  <c r="B342" i="15"/>
  <c r="B214" i="15"/>
  <c r="B239" i="15"/>
  <c r="B236" i="15"/>
  <c r="B268" i="15"/>
  <c r="B269" i="15"/>
  <c r="B257" i="15"/>
  <c r="B282" i="15"/>
  <c r="B318" i="15"/>
  <c r="B271" i="15"/>
  <c r="B303" i="15"/>
  <c r="B311" i="15"/>
  <c r="B327" i="15"/>
  <c r="B359" i="15"/>
  <c r="B336" i="15"/>
  <c r="B368" i="15"/>
  <c r="B345" i="15"/>
  <c r="B69" i="11"/>
  <c r="B131" i="11"/>
  <c r="D131" i="11" s="1"/>
  <c r="B86" i="11"/>
  <c r="I86" i="11" s="1"/>
  <c r="B196" i="11"/>
  <c r="C196" i="11" s="1"/>
  <c r="B14" i="12"/>
  <c r="D14" i="12" s="1"/>
  <c r="I14" i="12" s="1"/>
  <c r="B107" i="11"/>
  <c r="H107" i="11" s="1"/>
  <c r="B100" i="11"/>
  <c r="D100" i="11" s="1"/>
  <c r="B159" i="11"/>
  <c r="D159" i="11" s="1"/>
  <c r="B198" i="11"/>
  <c r="C198" i="11" s="1"/>
  <c r="B17" i="11"/>
  <c r="B115" i="11"/>
  <c r="I115" i="11" s="1"/>
  <c r="B126" i="11"/>
  <c r="K126" i="11" s="1"/>
  <c r="B257" i="11"/>
  <c r="J257" i="11" s="1"/>
  <c r="B27" i="11"/>
  <c r="J27" i="11" s="1"/>
  <c r="B45" i="11"/>
  <c r="I45" i="11" s="1"/>
  <c r="B135" i="11"/>
  <c r="B163" i="11"/>
  <c r="E163" i="11" s="1"/>
  <c r="B230" i="11"/>
  <c r="D230" i="11" s="1"/>
  <c r="B56" i="11"/>
  <c r="I56" i="11" s="1"/>
  <c r="B79" i="11"/>
  <c r="F79" i="11" s="1"/>
  <c r="B97" i="11"/>
  <c r="F97" i="11" s="1"/>
  <c r="B116" i="11"/>
  <c r="F116" i="11" s="1"/>
  <c r="B220" i="11"/>
  <c r="H220" i="11" s="1"/>
  <c r="B63" i="12"/>
  <c r="B118" i="13"/>
  <c r="B232" i="13"/>
  <c r="B275" i="11"/>
  <c r="K275" i="11" s="1"/>
  <c r="B97" i="12"/>
  <c r="J97" i="12" s="1"/>
  <c r="B183" i="13"/>
  <c r="B76" i="13"/>
  <c r="B178" i="13"/>
  <c r="B314" i="13"/>
  <c r="B170" i="11"/>
  <c r="G170" i="11" s="1"/>
  <c r="B284" i="11"/>
  <c r="H284" i="11" s="1"/>
  <c r="B127" i="12"/>
  <c r="J127" i="12" s="1"/>
  <c r="B199" i="13"/>
  <c r="B80" i="13"/>
  <c r="B179" i="13"/>
  <c r="B324" i="13"/>
  <c r="B281" i="11"/>
  <c r="E281" i="11" s="1"/>
  <c r="B126" i="12"/>
  <c r="G126" i="12" s="1"/>
  <c r="B111" i="13"/>
  <c r="B128" i="13"/>
  <c r="B208" i="13"/>
  <c r="B354" i="13"/>
  <c r="B318" i="11"/>
  <c r="B174" i="12"/>
  <c r="D174" i="12" s="1"/>
  <c r="B116" i="13"/>
  <c r="B115" i="13"/>
  <c r="B258" i="13"/>
  <c r="B370" i="13"/>
  <c r="B184" i="12"/>
  <c r="F184" i="12" s="1"/>
  <c r="B95" i="13"/>
  <c r="B170" i="13"/>
  <c r="B222" i="13"/>
  <c r="B333" i="13"/>
  <c r="B231" i="11"/>
  <c r="I231" i="11" s="1"/>
  <c r="B42" i="12"/>
  <c r="B71" i="13"/>
  <c r="B99" i="13"/>
  <c r="B187" i="13"/>
  <c r="B226" i="13"/>
  <c r="B337" i="13"/>
  <c r="B32" i="12"/>
  <c r="B56" i="12"/>
  <c r="B319" i="12"/>
  <c r="C319" i="12" s="1"/>
  <c r="B320" i="12"/>
  <c r="H320" i="12" s="1"/>
  <c r="B303" i="12"/>
  <c r="C303" i="12" s="1"/>
  <c r="B267" i="12"/>
  <c r="C267" i="12" s="1"/>
  <c r="B209" i="12"/>
  <c r="B258" i="12"/>
  <c r="E258" i="12" s="1"/>
  <c r="B219" i="12"/>
  <c r="E219" i="12" s="1"/>
  <c r="B176" i="12"/>
  <c r="K176" i="12" s="1"/>
  <c r="B236" i="12"/>
  <c r="K236" i="12" s="1"/>
  <c r="B179" i="12"/>
  <c r="K179" i="12" s="1"/>
  <c r="B242" i="12"/>
  <c r="E242" i="12" s="1"/>
  <c r="B204" i="12"/>
  <c r="E204" i="12" s="1"/>
  <c r="B170" i="12"/>
  <c r="B207" i="12"/>
  <c r="C207" i="12" s="1"/>
  <c r="B157" i="12"/>
  <c r="E157" i="12" s="1"/>
  <c r="B122" i="12"/>
  <c r="G122" i="12" s="1"/>
  <c r="B145" i="12"/>
  <c r="J145" i="12" s="1"/>
  <c r="B193" i="12"/>
  <c r="J193" i="12" s="1"/>
  <c r="B144" i="12"/>
  <c r="D144" i="12" s="1"/>
  <c r="B156" i="12"/>
  <c r="F156" i="12" s="1"/>
  <c r="B123" i="12"/>
  <c r="B94" i="12"/>
  <c r="G94" i="12" s="1"/>
  <c r="B93" i="12"/>
  <c r="J93" i="12" s="1"/>
  <c r="B61" i="12"/>
  <c r="B84" i="12"/>
  <c r="F84" i="12" s="1"/>
  <c r="B91" i="12"/>
  <c r="G91" i="12" s="1"/>
  <c r="B59" i="12"/>
  <c r="B37" i="12"/>
  <c r="B18" i="12"/>
  <c r="B50" i="12"/>
  <c r="B48" i="12"/>
  <c r="B315" i="12"/>
  <c r="B358" i="12"/>
  <c r="F358" i="12" s="1"/>
  <c r="B299" i="12"/>
  <c r="G299" i="12" s="1"/>
  <c r="B270" i="12"/>
  <c r="D270" i="12" s="1"/>
  <c r="B282" i="12"/>
  <c r="E282" i="12" s="1"/>
  <c r="B286" i="12"/>
  <c r="F286" i="12" s="1"/>
  <c r="B211" i="12"/>
  <c r="I211" i="12" s="1"/>
  <c r="B172" i="12"/>
  <c r="J172" i="12" s="1"/>
  <c r="B201" i="12"/>
  <c r="B175" i="12"/>
  <c r="J175" i="12" s="1"/>
  <c r="B226" i="12"/>
  <c r="K226" i="12" s="1"/>
  <c r="B198" i="12"/>
  <c r="B166" i="12"/>
  <c r="B206" i="12"/>
  <c r="G206" i="12" s="1"/>
  <c r="B150" i="12"/>
  <c r="D150" i="12" s="1"/>
  <c r="B118" i="12"/>
  <c r="B141" i="12"/>
  <c r="I141" i="12" s="1"/>
  <c r="B173" i="12"/>
  <c r="E173" i="12" s="1"/>
  <c r="B140" i="12"/>
  <c r="D140" i="12" s="1"/>
  <c r="B151" i="12"/>
  <c r="K151" i="12" s="1"/>
  <c r="B119" i="12"/>
  <c r="F119" i="12" s="1"/>
  <c r="B90" i="12"/>
  <c r="F90" i="12" s="1"/>
  <c r="B89" i="12"/>
  <c r="C89" i="12" s="1"/>
  <c r="B57" i="12"/>
  <c r="B80" i="12"/>
  <c r="B87" i="12"/>
  <c r="E87" i="12" s="1"/>
  <c r="B111" i="12"/>
  <c r="C111" i="12" s="1"/>
  <c r="B41" i="12"/>
  <c r="B22" i="12"/>
  <c r="C22" i="12" s="1"/>
  <c r="B60" i="12"/>
  <c r="B35" i="12"/>
  <c r="B348" i="12"/>
  <c r="J348" i="12" s="1"/>
  <c r="B248" i="12"/>
  <c r="B231" i="12"/>
  <c r="F231" i="12" s="1"/>
  <c r="B187" i="12"/>
  <c r="E187" i="12" s="1"/>
  <c r="B178" i="12"/>
  <c r="F178" i="12" s="1"/>
  <c r="B130" i="12"/>
  <c r="C130" i="12" s="1"/>
  <c r="B152" i="12"/>
  <c r="B69" i="12"/>
  <c r="B64" i="12"/>
  <c r="B307" i="12"/>
  <c r="B300" i="12"/>
  <c r="C300" i="12" s="1"/>
  <c r="B283" i="12"/>
  <c r="F283" i="12" s="1"/>
  <c r="B253" i="12"/>
  <c r="K253" i="12" s="1"/>
  <c r="B318" i="12"/>
  <c r="I318" i="12" s="1"/>
  <c r="B251" i="12"/>
  <c r="B240" i="12"/>
  <c r="E240" i="12" s="1"/>
  <c r="B168" i="12"/>
  <c r="E168" i="12" s="1"/>
  <c r="B200" i="12"/>
  <c r="F200" i="12" s="1"/>
  <c r="B171" i="12"/>
  <c r="J171" i="12" s="1"/>
  <c r="B220" i="12"/>
  <c r="F220" i="12" s="1"/>
  <c r="B194" i="12"/>
  <c r="J194" i="12" s="1"/>
  <c r="B162" i="12"/>
  <c r="B278" i="12"/>
  <c r="B146" i="12"/>
  <c r="C146" i="12" s="1"/>
  <c r="B250" i="12"/>
  <c r="E250" i="12" s="1"/>
  <c r="B137" i="12"/>
  <c r="B153" i="12"/>
  <c r="H153" i="12" s="1"/>
  <c r="B136" i="12"/>
  <c r="E136" i="12" s="1"/>
  <c r="B147" i="12"/>
  <c r="K147" i="12" s="1"/>
  <c r="B115" i="12"/>
  <c r="B86" i="12"/>
  <c r="B85" i="12"/>
  <c r="G85" i="12" s="1"/>
  <c r="B114" i="12"/>
  <c r="D114" i="12" s="1"/>
  <c r="B110" i="12"/>
  <c r="B83" i="12"/>
  <c r="F83" i="12" s="1"/>
  <c r="B108" i="12"/>
  <c r="C108" i="12" s="1"/>
  <c r="B45" i="12"/>
  <c r="B26" i="12"/>
  <c r="B68" i="12"/>
  <c r="B347" i="12"/>
  <c r="K347" i="12" s="1"/>
  <c r="B314" i="12"/>
  <c r="K314" i="12" s="1"/>
  <c r="B188" i="12"/>
  <c r="B155" i="12"/>
  <c r="G155" i="12" s="1"/>
  <c r="B218" i="12"/>
  <c r="H218" i="12" s="1"/>
  <c r="B169" i="12"/>
  <c r="G169" i="12" s="1"/>
  <c r="B120" i="12"/>
  <c r="I120" i="12" s="1"/>
  <c r="B101" i="12"/>
  <c r="B99" i="12"/>
  <c r="F99" i="12" s="1"/>
  <c r="B373" i="12"/>
  <c r="J373" i="12" s="1"/>
  <c r="B346" i="12"/>
  <c r="B296" i="12"/>
  <c r="I296" i="12" s="1"/>
  <c r="B275" i="12"/>
  <c r="J275" i="12" s="1"/>
  <c r="B245" i="12"/>
  <c r="E245" i="12" s="1"/>
  <c r="B266" i="12"/>
  <c r="H266" i="12" s="1"/>
  <c r="B247" i="12"/>
  <c r="B224" i="12"/>
  <c r="K224" i="12" s="1"/>
  <c r="B164" i="12"/>
  <c r="D164" i="12" s="1"/>
  <c r="B199" i="12"/>
  <c r="F199" i="12" s="1"/>
  <c r="B167" i="12"/>
  <c r="K167" i="12" s="1"/>
  <c r="B212" i="12"/>
  <c r="K212" i="12" s="1"/>
  <c r="B190" i="12"/>
  <c r="D190" i="12" s="1"/>
  <c r="B158" i="12"/>
  <c r="B234" i="12"/>
  <c r="G234" i="12" s="1"/>
  <c r="B142" i="12"/>
  <c r="G142" i="12" s="1"/>
  <c r="B197" i="12"/>
  <c r="B133" i="12"/>
  <c r="D133" i="12" s="1"/>
  <c r="B177" i="12"/>
  <c r="J177" i="12" s="1"/>
  <c r="B132" i="12"/>
  <c r="F132" i="12" s="1"/>
  <c r="B143" i="12"/>
  <c r="G143" i="12" s="1"/>
  <c r="B112" i="12"/>
  <c r="B82" i="12"/>
  <c r="D82" i="12" s="1"/>
  <c r="B81" i="12"/>
  <c r="B104" i="12"/>
  <c r="H104" i="12" s="1"/>
  <c r="B189" i="12"/>
  <c r="B79" i="12"/>
  <c r="H79" i="12" s="1"/>
  <c r="B17" i="12"/>
  <c r="C17" i="12" s="1"/>
  <c r="B49" i="12"/>
  <c r="B30" i="12"/>
  <c r="B76" i="12"/>
  <c r="G76" i="12" s="1"/>
  <c r="B313" i="12"/>
  <c r="F313" i="12" s="1"/>
  <c r="B301" i="12"/>
  <c r="F301" i="12" s="1"/>
  <c r="B276" i="12"/>
  <c r="G276" i="12" s="1"/>
  <c r="B362" i="12"/>
  <c r="H362" i="12" s="1"/>
  <c r="B229" i="12"/>
  <c r="I229" i="12" s="1"/>
  <c r="B256" i="12"/>
  <c r="J256" i="12" s="1"/>
  <c r="B239" i="12"/>
  <c r="B196" i="12"/>
  <c r="B160" i="12"/>
  <c r="I160" i="12" s="1"/>
  <c r="B195" i="12"/>
  <c r="B163" i="12"/>
  <c r="B203" i="12"/>
  <c r="H203" i="12" s="1"/>
  <c r="B186" i="12"/>
  <c r="D186" i="12" s="1"/>
  <c r="B238" i="12"/>
  <c r="B216" i="12"/>
  <c r="B138" i="12"/>
  <c r="B165" i="12"/>
  <c r="B129" i="12"/>
  <c r="E129" i="12" s="1"/>
  <c r="B161" i="12"/>
  <c r="B128" i="12"/>
  <c r="G128" i="12" s="1"/>
  <c r="B139" i="12"/>
  <c r="C139" i="12" s="1"/>
  <c r="B107" i="12"/>
  <c r="D107" i="12" s="1"/>
  <c r="B113" i="12"/>
  <c r="B77" i="12"/>
  <c r="B100" i="12"/>
  <c r="I100" i="12" s="1"/>
  <c r="B109" i="12"/>
  <c r="B75" i="12"/>
  <c r="F75" i="12" s="1"/>
  <c r="B21" i="12"/>
  <c r="C21" i="12" s="1"/>
  <c r="B58" i="12"/>
  <c r="B34" i="12"/>
  <c r="B181" i="12"/>
  <c r="B372" i="12"/>
  <c r="C372" i="12" s="1"/>
  <c r="B297" i="12"/>
  <c r="G297" i="12" s="1"/>
  <c r="B268" i="12"/>
  <c r="G268" i="12" s="1"/>
  <c r="B328" i="12"/>
  <c r="I328" i="12" s="1"/>
  <c r="B225" i="12"/>
  <c r="J225" i="12" s="1"/>
  <c r="B252" i="12"/>
  <c r="D252" i="12" s="1"/>
  <c r="B235" i="12"/>
  <c r="G235" i="12" s="1"/>
  <c r="B192" i="12"/>
  <c r="B254" i="12"/>
  <c r="G254" i="12" s="1"/>
  <c r="B191" i="12"/>
  <c r="B159" i="12"/>
  <c r="B202" i="12"/>
  <c r="B182" i="12"/>
  <c r="F182" i="12" s="1"/>
  <c r="B222" i="12"/>
  <c r="C222" i="12" s="1"/>
  <c r="B208" i="12"/>
  <c r="H208" i="12" s="1"/>
  <c r="B134" i="12"/>
  <c r="B244" i="12"/>
  <c r="C244" i="12" s="1"/>
  <c r="B125" i="12"/>
  <c r="B154" i="12"/>
  <c r="B124" i="12"/>
  <c r="B135" i="12"/>
  <c r="C135" i="12" s="1"/>
  <c r="B106" i="12"/>
  <c r="I106" i="12" s="1"/>
  <c r="B105" i="12"/>
  <c r="B73" i="12"/>
  <c r="B96" i="12"/>
  <c r="B103" i="12"/>
  <c r="H103" i="12" s="1"/>
  <c r="B71" i="12"/>
  <c r="B25" i="12"/>
  <c r="C25" i="12" s="1"/>
  <c r="B66" i="12"/>
  <c r="B38" i="12"/>
  <c r="B70" i="12"/>
  <c r="C70" i="12" s="1"/>
  <c r="B273" i="12"/>
  <c r="K273" i="12" s="1"/>
  <c r="B221" i="12"/>
  <c r="B230" i="12"/>
  <c r="C230" i="12" s="1"/>
  <c r="B232" i="12"/>
  <c r="D232" i="12" s="1"/>
  <c r="B228" i="12"/>
  <c r="B121" i="12"/>
  <c r="E121" i="12" s="1"/>
  <c r="B131" i="12"/>
  <c r="G131" i="12" s="1"/>
  <c r="B92" i="12"/>
  <c r="K92" i="12" s="1"/>
  <c r="B29" i="12"/>
  <c r="B52" i="11"/>
  <c r="I52" i="11" s="1"/>
  <c r="B54" i="11"/>
  <c r="F54" i="11" s="1"/>
  <c r="B101" i="11"/>
  <c r="D101" i="11" s="1"/>
  <c r="B130" i="11"/>
  <c r="G130" i="11" s="1"/>
  <c r="B164" i="11"/>
  <c r="I164" i="11" s="1"/>
  <c r="B202" i="11"/>
  <c r="H202" i="11" s="1"/>
  <c r="B224" i="11"/>
  <c r="G224" i="11" s="1"/>
  <c r="B285" i="11"/>
  <c r="E285" i="11" s="1"/>
  <c r="B74" i="12"/>
  <c r="B98" i="12"/>
  <c r="B185" i="12"/>
  <c r="B223" i="12"/>
  <c r="G223" i="12" s="1"/>
  <c r="B162" i="11"/>
  <c r="E162" i="11" s="1"/>
  <c r="B192" i="11"/>
  <c r="I192" i="11" s="1"/>
  <c r="B253" i="11"/>
  <c r="E253" i="11" s="1"/>
  <c r="B266" i="11"/>
  <c r="H266" i="11" s="1"/>
  <c r="B33" i="12"/>
  <c r="B102" i="12"/>
  <c r="K102" i="12" s="1"/>
  <c r="B210" i="12"/>
  <c r="B274" i="12"/>
  <c r="B31" i="11"/>
  <c r="J31" i="11" s="1"/>
  <c r="B373" i="11"/>
  <c r="K373" i="11" s="1"/>
  <c r="B335" i="11"/>
  <c r="I335" i="11" s="1"/>
  <c r="B277" i="11"/>
  <c r="I277" i="11" s="1"/>
  <c r="B276" i="11"/>
  <c r="F276" i="11" s="1"/>
  <c r="B271" i="11"/>
  <c r="G271" i="11" s="1"/>
  <c r="B263" i="11"/>
  <c r="B208" i="11"/>
  <c r="B223" i="11"/>
  <c r="D223" i="11" s="1"/>
  <c r="B222" i="11"/>
  <c r="F222" i="11" s="1"/>
  <c r="B249" i="11"/>
  <c r="J249" i="11" s="1"/>
  <c r="B194" i="11"/>
  <c r="E194" i="11" s="1"/>
  <c r="B229" i="11"/>
  <c r="B181" i="11"/>
  <c r="K181" i="11" s="1"/>
  <c r="B188" i="11"/>
  <c r="B195" i="11"/>
  <c r="J195" i="11" s="1"/>
  <c r="B144" i="11"/>
  <c r="I144" i="11" s="1"/>
  <c r="B203" i="11"/>
  <c r="J203" i="11" s="1"/>
  <c r="B154" i="11"/>
  <c r="K154" i="11" s="1"/>
  <c r="B209" i="11"/>
  <c r="I209" i="11" s="1"/>
  <c r="B133" i="11"/>
  <c r="G133" i="11" s="1"/>
  <c r="B82" i="11"/>
  <c r="J82" i="11" s="1"/>
  <c r="B145" i="11"/>
  <c r="B93" i="11"/>
  <c r="D93" i="11" s="1"/>
  <c r="B114" i="11"/>
  <c r="F114" i="11" s="1"/>
  <c r="B96" i="11"/>
  <c r="G96" i="11" s="1"/>
  <c r="B118" i="11"/>
  <c r="G118" i="11" s="1"/>
  <c r="B46" i="11"/>
  <c r="F46" i="11" s="1"/>
  <c r="B73" i="11"/>
  <c r="E73" i="11" s="1"/>
  <c r="B41" i="11"/>
  <c r="B87" i="11"/>
  <c r="B44" i="11"/>
  <c r="E44" i="11" s="1"/>
  <c r="B58" i="11"/>
  <c r="C58" i="11" s="1"/>
  <c r="I6" i="11"/>
  <c r="B369" i="11"/>
  <c r="J369" i="11" s="1"/>
  <c r="B317" i="11"/>
  <c r="I317" i="11" s="1"/>
  <c r="B363" i="11"/>
  <c r="B272" i="11"/>
  <c r="B307" i="11"/>
  <c r="B256" i="11"/>
  <c r="F256" i="11" s="1"/>
  <c r="B339" i="11"/>
  <c r="G339" i="11" s="1"/>
  <c r="B219" i="11"/>
  <c r="G219" i="11" s="1"/>
  <c r="B218" i="11"/>
  <c r="K218" i="11" s="1"/>
  <c r="B237" i="11"/>
  <c r="C237" i="11" s="1"/>
  <c r="B190" i="11"/>
  <c r="B211" i="11"/>
  <c r="B177" i="11"/>
  <c r="B184" i="11"/>
  <c r="F184" i="11" s="1"/>
  <c r="B166" i="11"/>
  <c r="K166" i="11" s="1"/>
  <c r="B140" i="11"/>
  <c r="E140" i="11" s="1"/>
  <c r="B171" i="11"/>
  <c r="H171" i="11" s="1"/>
  <c r="B150" i="11"/>
  <c r="H150" i="11" s="1"/>
  <c r="B187" i="11"/>
  <c r="B110" i="11"/>
  <c r="E110" i="11" s="1"/>
  <c r="B78" i="11"/>
  <c r="B129" i="11"/>
  <c r="B89" i="11"/>
  <c r="C89" i="11" s="1"/>
  <c r="B165" i="11"/>
  <c r="J165" i="11" s="1"/>
  <c r="B92" i="11"/>
  <c r="J92" i="11" s="1"/>
  <c r="B112" i="11"/>
  <c r="D112" i="11" s="1"/>
  <c r="B42" i="11"/>
  <c r="B83" i="11"/>
  <c r="G83" i="11" s="1"/>
  <c r="B37" i="11"/>
  <c r="B153" i="11"/>
  <c r="B40" i="11"/>
  <c r="G40" i="11" s="1"/>
  <c r="B57" i="11"/>
  <c r="K57" i="11" s="1"/>
  <c r="B24" i="11"/>
  <c r="B321" i="11"/>
  <c r="D321" i="11" s="1"/>
  <c r="B312" i="11"/>
  <c r="B331" i="11"/>
  <c r="C331" i="11" s="1"/>
  <c r="B310" i="11"/>
  <c r="F310" i="11" s="1"/>
  <c r="B298" i="11"/>
  <c r="I298" i="11" s="1"/>
  <c r="B252" i="11"/>
  <c r="F252" i="11" s="1"/>
  <c r="B259" i="11"/>
  <c r="F259" i="11" s="1"/>
  <c r="B260" i="11"/>
  <c r="G260" i="11" s="1"/>
  <c r="B214" i="11"/>
  <c r="E214" i="11" s="1"/>
  <c r="B323" i="11"/>
  <c r="B186" i="11"/>
  <c r="B205" i="11"/>
  <c r="E205" i="11" s="1"/>
  <c r="B173" i="11"/>
  <c r="I173" i="11" s="1"/>
  <c r="B180" i="11"/>
  <c r="I180" i="11" s="1"/>
  <c r="B158" i="11"/>
  <c r="D158" i="11" s="1"/>
  <c r="B136" i="11"/>
  <c r="C136" i="11" s="1"/>
  <c r="B167" i="11"/>
  <c r="F167" i="11" s="1"/>
  <c r="B146" i="11"/>
  <c r="B161" i="11"/>
  <c r="C161" i="11" s="1"/>
  <c r="B106" i="11"/>
  <c r="I106" i="11" s="1"/>
  <c r="B74" i="11"/>
  <c r="G74" i="11" s="1"/>
  <c r="B123" i="11"/>
  <c r="D123" i="11" s="1"/>
  <c r="B85" i="11"/>
  <c r="H85" i="11" s="1"/>
  <c r="B141" i="11"/>
  <c r="H141" i="11" s="1"/>
  <c r="B88" i="11"/>
  <c r="I88" i="11" s="1"/>
  <c r="B72" i="11"/>
  <c r="B38" i="11"/>
  <c r="D38" i="11" s="1"/>
  <c r="B63" i="11"/>
  <c r="B33" i="11"/>
  <c r="F33" i="11" s="1"/>
  <c r="B91" i="11"/>
  <c r="G91" i="11" s="1"/>
  <c r="B36" i="11"/>
  <c r="E36" i="11" s="1"/>
  <c r="B122" i="11"/>
  <c r="F122" i="11" s="1"/>
  <c r="B35" i="11"/>
  <c r="D35" i="11" s="1"/>
  <c r="B368" i="11"/>
  <c r="G368" i="11" s="1"/>
  <c r="B315" i="11"/>
  <c r="E315" i="11" s="1"/>
  <c r="B309" i="11"/>
  <c r="B303" i="11"/>
  <c r="I303" i="11" s="1"/>
  <c r="B290" i="11"/>
  <c r="I290" i="11" s="1"/>
  <c r="B240" i="11"/>
  <c r="J240" i="11" s="1"/>
  <c r="B255" i="11"/>
  <c r="F255" i="11" s="1"/>
  <c r="B254" i="11"/>
  <c r="J254" i="11" s="1"/>
  <c r="B210" i="11"/>
  <c r="B217" i="11"/>
  <c r="E217" i="11" s="1"/>
  <c r="B182" i="11"/>
  <c r="D182" i="11" s="1"/>
  <c r="B201" i="11"/>
  <c r="B169" i="11"/>
  <c r="G169" i="11" s="1"/>
  <c r="B176" i="11"/>
  <c r="C176" i="11" s="1"/>
  <c r="B199" i="11"/>
  <c r="F199" i="11" s="1"/>
  <c r="B132" i="11"/>
  <c r="H132" i="11" s="1"/>
  <c r="B213" i="11"/>
  <c r="H213" i="11" s="1"/>
  <c r="B142" i="11"/>
  <c r="I142" i="11" s="1"/>
  <c r="B160" i="11"/>
  <c r="K160" i="11" s="1"/>
  <c r="B102" i="11"/>
  <c r="I102" i="11" s="1"/>
  <c r="B175" i="11"/>
  <c r="G175" i="11" s="1"/>
  <c r="B121" i="11"/>
  <c r="I121" i="11" s="1"/>
  <c r="B81" i="11"/>
  <c r="C81" i="11" s="1"/>
  <c r="B125" i="11"/>
  <c r="H125" i="11" s="1"/>
  <c r="B84" i="11"/>
  <c r="B55" i="11"/>
  <c r="D55" i="11" s="1"/>
  <c r="B34" i="11"/>
  <c r="I34" i="11" s="1"/>
  <c r="B62" i="11"/>
  <c r="C62" i="11" s="1"/>
  <c r="B29" i="11"/>
  <c r="D29" i="11" s="1"/>
  <c r="B67" i="11"/>
  <c r="H67" i="11" s="1"/>
  <c r="B32" i="11"/>
  <c r="E32" i="11" s="1"/>
  <c r="B111" i="11"/>
  <c r="F111" i="11" s="1"/>
  <c r="B51" i="11"/>
  <c r="B328" i="11"/>
  <c r="F328" i="11" s="1"/>
  <c r="B297" i="11"/>
  <c r="C297" i="11" s="1"/>
  <c r="B304" i="11"/>
  <c r="H304" i="11" s="1"/>
  <c r="B299" i="11"/>
  <c r="E299" i="11" s="1"/>
  <c r="B286" i="11"/>
  <c r="E286" i="11" s="1"/>
  <c r="B232" i="11"/>
  <c r="F232" i="11" s="1"/>
  <c r="B251" i="11"/>
  <c r="G251" i="11" s="1"/>
  <c r="B250" i="11"/>
  <c r="B311" i="11"/>
  <c r="J311" i="11" s="1"/>
  <c r="B221" i="11"/>
  <c r="B178" i="11"/>
  <c r="I178" i="11" s="1"/>
  <c r="B197" i="11"/>
  <c r="D197" i="11" s="1"/>
  <c r="B204" i="11"/>
  <c r="I204" i="11" s="1"/>
  <c r="B172" i="11"/>
  <c r="E172" i="11" s="1"/>
  <c r="B157" i="11"/>
  <c r="I157" i="11" s="1"/>
  <c r="B128" i="11"/>
  <c r="B179" i="11"/>
  <c r="D179" i="11" s="1"/>
  <c r="B138" i="11"/>
  <c r="E138" i="11" s="1"/>
  <c r="B143" i="11"/>
  <c r="G143" i="11" s="1"/>
  <c r="B98" i="11"/>
  <c r="C98" i="11" s="1"/>
  <c r="B155" i="11"/>
  <c r="D155" i="11" s="1"/>
  <c r="B109" i="11"/>
  <c r="H109" i="11" s="1"/>
  <c r="B77" i="11"/>
  <c r="D77" i="11" s="1"/>
  <c r="B113" i="11"/>
  <c r="B80" i="11"/>
  <c r="B103" i="11"/>
  <c r="H103" i="11" s="1"/>
  <c r="B30" i="11"/>
  <c r="B61" i="11"/>
  <c r="F61" i="11" s="1"/>
  <c r="B25" i="11"/>
  <c r="B66" i="11"/>
  <c r="D66" i="11" s="1"/>
  <c r="B28" i="11"/>
  <c r="E28" i="11" s="1"/>
  <c r="B99" i="11"/>
  <c r="B23" i="11"/>
  <c r="B322" i="11"/>
  <c r="B289" i="11"/>
  <c r="B292" i="11"/>
  <c r="E292" i="11" s="1"/>
  <c r="B295" i="11"/>
  <c r="G295" i="11" s="1"/>
  <c r="B282" i="11"/>
  <c r="D282" i="11" s="1"/>
  <c r="B228" i="11"/>
  <c r="H228" i="11" s="1"/>
  <c r="B239" i="11"/>
  <c r="D239" i="11" s="1"/>
  <c r="B246" i="11"/>
  <c r="B265" i="11"/>
  <c r="H265" i="11" s="1"/>
  <c r="B207" i="11"/>
  <c r="J207" i="11" s="1"/>
  <c r="B174" i="11"/>
  <c r="G174" i="11" s="1"/>
  <c r="B193" i="11"/>
  <c r="E193" i="11" s="1"/>
  <c r="B200" i="11"/>
  <c r="F200" i="11" s="1"/>
  <c r="B168" i="11"/>
  <c r="I168" i="11" s="1"/>
  <c r="B156" i="11"/>
  <c r="E156" i="11" s="1"/>
  <c r="B124" i="11"/>
  <c r="B183" i="11"/>
  <c r="B134" i="11"/>
  <c r="B127" i="11"/>
  <c r="C127" i="11" s="1"/>
  <c r="B94" i="11"/>
  <c r="J94" i="11" s="1"/>
  <c r="B139" i="11"/>
  <c r="I139" i="11" s="1"/>
  <c r="B105" i="11"/>
  <c r="K105" i="11" s="1"/>
  <c r="B151" i="11"/>
  <c r="B108" i="11"/>
  <c r="C108" i="11" s="1"/>
  <c r="B76" i="11"/>
  <c r="B75" i="11"/>
  <c r="D75" i="11" s="1"/>
  <c r="B26" i="11"/>
  <c r="C26" i="11" s="1"/>
  <c r="B53" i="11"/>
  <c r="F53" i="11" s="1"/>
  <c r="B21" i="11"/>
  <c r="B59" i="11"/>
  <c r="H59" i="11" s="1"/>
  <c r="B95" i="11"/>
  <c r="E95" i="11" s="1"/>
  <c r="B71" i="11"/>
  <c r="K71" i="11" s="1"/>
  <c r="B39" i="11"/>
  <c r="B67" i="12"/>
  <c r="B116" i="12"/>
  <c r="C116" i="12" s="1"/>
  <c r="B205" i="12"/>
  <c r="K205" i="12" s="1"/>
  <c r="B290" i="12"/>
  <c r="H290" i="12" s="1"/>
  <c r="B49" i="11"/>
  <c r="H49" i="11" s="1"/>
  <c r="B104" i="11"/>
  <c r="E104" i="11" s="1"/>
  <c r="B90" i="11"/>
  <c r="F90" i="11" s="1"/>
  <c r="B120" i="11"/>
  <c r="B189" i="11"/>
  <c r="E189" i="11" s="1"/>
  <c r="B242" i="11"/>
  <c r="C242" i="11" s="1"/>
  <c r="B283" i="11"/>
  <c r="J283" i="11" s="1"/>
  <c r="B78" i="12"/>
  <c r="E78" i="12" s="1"/>
  <c r="B95" i="12"/>
  <c r="J95" i="12" s="1"/>
  <c r="B148" i="12"/>
  <c r="F148" i="12" s="1"/>
  <c r="B246" i="12"/>
  <c r="D246" i="12" s="1"/>
  <c r="B332" i="12"/>
  <c r="B148" i="11"/>
  <c r="K148" i="11" s="1"/>
  <c r="B225" i="11"/>
  <c r="G225" i="11" s="1"/>
  <c r="B227" i="11"/>
  <c r="C227" i="11" s="1"/>
  <c r="B280" i="11"/>
  <c r="I280" i="11" s="1"/>
  <c r="B46" i="12"/>
  <c r="B88" i="12"/>
  <c r="B117" i="12"/>
  <c r="B183" i="12"/>
  <c r="B269" i="12"/>
  <c r="E269" i="12" s="1"/>
  <c r="B65" i="12"/>
  <c r="B149" i="12"/>
  <c r="I149" i="12" s="1"/>
  <c r="B214" i="12"/>
  <c r="B335" i="12"/>
  <c r="B107" i="13"/>
  <c r="B92" i="13"/>
  <c r="B127" i="13"/>
  <c r="B125" i="13"/>
  <c r="B133" i="13"/>
  <c r="B196" i="13"/>
  <c r="B185" i="13"/>
  <c r="B254" i="13"/>
  <c r="B275" i="13"/>
  <c r="B285" i="13"/>
  <c r="B335" i="13"/>
  <c r="B365" i="13"/>
  <c r="B96" i="13"/>
  <c r="B136" i="13"/>
  <c r="B130" i="13"/>
  <c r="B144" i="13"/>
  <c r="B135" i="13"/>
  <c r="B189" i="13"/>
  <c r="C189" i="13" s="1"/>
  <c r="B261" i="13"/>
  <c r="B279" i="13"/>
  <c r="B289" i="13"/>
  <c r="B339" i="13"/>
  <c r="B369" i="13"/>
  <c r="B138" i="13"/>
  <c r="B108" i="13"/>
  <c r="B188" i="13"/>
  <c r="B182" i="13"/>
  <c r="B198" i="13"/>
  <c r="B139" i="13"/>
  <c r="C139" i="13" s="1"/>
  <c r="B213" i="13"/>
  <c r="B215" i="13"/>
  <c r="B308" i="13"/>
  <c r="B330" i="13"/>
  <c r="B367" i="13"/>
  <c r="B57" i="13"/>
  <c r="B36" i="13"/>
  <c r="B112" i="13"/>
  <c r="B203" i="13"/>
  <c r="B202" i="13"/>
  <c r="B134" i="13"/>
  <c r="B155" i="13"/>
  <c r="B217" i="13"/>
  <c r="B219" i="13"/>
  <c r="B309" i="13"/>
  <c r="B332" i="13"/>
  <c r="B371" i="13"/>
  <c r="B49" i="13"/>
  <c r="B60" i="13"/>
  <c r="B40" i="13"/>
  <c r="B156" i="13"/>
  <c r="B132" i="13"/>
  <c r="B145" i="13"/>
  <c r="B174" i="13"/>
  <c r="B245" i="13"/>
  <c r="B247" i="13"/>
  <c r="B284" i="13"/>
  <c r="B286" i="13"/>
  <c r="B360" i="13"/>
  <c r="B24" i="13"/>
  <c r="B64" i="13"/>
  <c r="B44" i="13"/>
  <c r="C44" i="13" s="1"/>
  <c r="B161" i="13"/>
  <c r="B142" i="13"/>
  <c r="B154" i="13"/>
  <c r="B175" i="13"/>
  <c r="B249" i="13"/>
  <c r="C249" i="13" s="1"/>
  <c r="B251" i="13"/>
  <c r="B288" i="13"/>
  <c r="B290" i="13"/>
  <c r="B364" i="13"/>
  <c r="B87" i="13"/>
  <c r="B324" i="11"/>
  <c r="F324" i="11" s="1"/>
  <c r="B241" i="12"/>
  <c r="J241" i="12" s="1"/>
  <c r="B334" i="12"/>
  <c r="F334" i="12" s="1"/>
  <c r="B291" i="12"/>
  <c r="C291" i="12" s="1"/>
  <c r="B264" i="12"/>
  <c r="C264" i="12" s="1"/>
  <c r="B342" i="12"/>
  <c r="C342" i="12" s="1"/>
  <c r="B289" i="12"/>
  <c r="H289" i="12" s="1"/>
  <c r="B324" i="12"/>
  <c r="B367" i="12"/>
  <c r="B43" i="12"/>
  <c r="C43" i="12" s="1"/>
  <c r="B56" i="13"/>
  <c r="B88" i="13"/>
  <c r="B32" i="13"/>
  <c r="B123" i="13"/>
  <c r="B140" i="13"/>
  <c r="B121" i="13"/>
  <c r="B268" i="13"/>
  <c r="B126" i="13"/>
  <c r="B260" i="13"/>
  <c r="B162" i="13"/>
  <c r="B131" i="13"/>
  <c r="B163" i="13"/>
  <c r="B207" i="13"/>
  <c r="B181" i="13"/>
  <c r="B209" i="13"/>
  <c r="B241" i="13"/>
  <c r="B218" i="13"/>
  <c r="B250" i="13"/>
  <c r="B211" i="13"/>
  <c r="B243" i="13"/>
  <c r="B224" i="13"/>
  <c r="B256" i="13"/>
  <c r="B303" i="13"/>
  <c r="B280" i="13"/>
  <c r="B313" i="13"/>
  <c r="B281" i="13"/>
  <c r="B326" i="13"/>
  <c r="B282" i="13"/>
  <c r="B338" i="13"/>
  <c r="B331" i="13"/>
  <c r="B363" i="13"/>
  <c r="B356" i="13"/>
  <c r="B329" i="13"/>
  <c r="B361" i="13"/>
  <c r="B65" i="13"/>
  <c r="B90" i="13"/>
  <c r="B316" i="12"/>
  <c r="J316" i="12" s="1"/>
  <c r="B280" i="12"/>
  <c r="B336" i="12"/>
  <c r="K336" i="12" s="1"/>
  <c r="B305" i="12"/>
  <c r="E305" i="12" s="1"/>
  <c r="B327" i="12"/>
  <c r="G327" i="12" s="1"/>
  <c r="B325" i="12"/>
  <c r="K325" i="12" s="1"/>
  <c r="B62" i="12"/>
  <c r="B68" i="13"/>
  <c r="B100" i="13"/>
  <c r="B48" i="13"/>
  <c r="B146" i="13"/>
  <c r="B165" i="13"/>
  <c r="B141" i="13"/>
  <c r="B164" i="13"/>
  <c r="B167" i="13"/>
  <c r="B148" i="13"/>
  <c r="B180" i="13"/>
  <c r="B143" i="13"/>
  <c r="B176" i="13"/>
  <c r="B214" i="13"/>
  <c r="B193" i="13"/>
  <c r="B221" i="13"/>
  <c r="B253" i="13"/>
  <c r="B230" i="13"/>
  <c r="B262" i="13"/>
  <c r="B223" i="13"/>
  <c r="B255" i="13"/>
  <c r="B236" i="13"/>
  <c r="B283" i="13"/>
  <c r="B322" i="13"/>
  <c r="B292" i="13"/>
  <c r="B346" i="13"/>
  <c r="B293" i="13"/>
  <c r="B350" i="13"/>
  <c r="B294" i="13"/>
  <c r="B307" i="13"/>
  <c r="B343" i="13"/>
  <c r="B336" i="13"/>
  <c r="B368" i="13"/>
  <c r="B341" i="13"/>
  <c r="B373" i="13"/>
  <c r="B41" i="13"/>
  <c r="B55" i="13"/>
  <c r="B302" i="12"/>
  <c r="K302" i="12" s="1"/>
  <c r="B271" i="12"/>
  <c r="E271" i="12" s="1"/>
  <c r="B338" i="12"/>
  <c r="F338" i="12" s="1"/>
  <c r="B284" i="12"/>
  <c r="B265" i="12"/>
  <c r="I265" i="12" s="1"/>
  <c r="B330" i="12"/>
  <c r="F330" i="12" s="1"/>
  <c r="B331" i="12"/>
  <c r="C331" i="12" s="1"/>
  <c r="B329" i="12"/>
  <c r="C20" i="13"/>
  <c r="B72" i="13"/>
  <c r="B104" i="13"/>
  <c r="B113" i="13"/>
  <c r="B171" i="13"/>
  <c r="B168" i="13"/>
  <c r="B160" i="13"/>
  <c r="B172" i="13"/>
  <c r="B184" i="13"/>
  <c r="B149" i="13"/>
  <c r="B194" i="13"/>
  <c r="B147" i="13"/>
  <c r="B190" i="13"/>
  <c r="B316" i="13"/>
  <c r="B197" i="13"/>
  <c r="B225" i="13"/>
  <c r="B259" i="13"/>
  <c r="B234" i="13"/>
  <c r="B266" i="13"/>
  <c r="B227" i="13"/>
  <c r="B264" i="13"/>
  <c r="B240" i="13"/>
  <c r="B287" i="13"/>
  <c r="B342" i="13"/>
  <c r="B296" i="13"/>
  <c r="B362" i="13"/>
  <c r="B297" i="13"/>
  <c r="B366" i="13"/>
  <c r="B298" i="13"/>
  <c r="B315" i="13"/>
  <c r="B347" i="13"/>
  <c r="B340" i="13"/>
  <c r="B372" i="13"/>
  <c r="B345" i="13"/>
  <c r="B94" i="13"/>
  <c r="B33" i="13"/>
  <c r="B58" i="13"/>
  <c r="B186" i="13"/>
  <c r="B150" i="13"/>
  <c r="B195" i="13"/>
  <c r="B151" i="13"/>
  <c r="B191" i="13"/>
  <c r="B169" i="13"/>
  <c r="B201" i="13"/>
  <c r="B229" i="13"/>
  <c r="B267" i="13"/>
  <c r="B238" i="13"/>
  <c r="B263" i="13"/>
  <c r="B231" i="13"/>
  <c r="B265" i="13"/>
  <c r="B244" i="13"/>
  <c r="B291" i="13"/>
  <c r="B358" i="13"/>
  <c r="B300" i="13"/>
  <c r="B312" i="13"/>
  <c r="B301" i="13"/>
  <c r="B328" i="13"/>
  <c r="B302" i="13"/>
  <c r="B319" i="13"/>
  <c r="B351" i="13"/>
  <c r="B344" i="13"/>
  <c r="B317" i="13"/>
  <c r="B349" i="13"/>
  <c r="B89" i="13"/>
  <c r="B14" i="13"/>
  <c r="B153" i="13"/>
  <c r="B192" i="13"/>
  <c r="B173" i="13"/>
  <c r="B205" i="13"/>
  <c r="B233" i="13"/>
  <c r="B271" i="13"/>
  <c r="B242" i="13"/>
  <c r="B270" i="13"/>
  <c r="B235" i="13"/>
  <c r="B269" i="13"/>
  <c r="B248" i="13"/>
  <c r="B295" i="13"/>
  <c r="B272" i="13"/>
  <c r="B304" i="13"/>
  <c r="B334" i="13"/>
  <c r="B305" i="13"/>
  <c r="B274" i="13"/>
  <c r="B306" i="13"/>
  <c r="B323" i="13"/>
  <c r="B355" i="13"/>
  <c r="B348" i="13"/>
  <c r="B321" i="13"/>
  <c r="B353" i="13"/>
  <c r="B81" i="13"/>
  <c r="B98" i="13"/>
  <c r="B106" i="13"/>
  <c r="B371" i="11"/>
  <c r="E371" i="11" s="1"/>
  <c r="B267" i="11"/>
  <c r="H267" i="11" s="1"/>
  <c r="B327" i="11"/>
  <c r="C327" i="11" s="1"/>
  <c r="B313" i="11"/>
  <c r="K313" i="11" s="1"/>
  <c r="B308" i="11"/>
  <c r="B326" i="11"/>
  <c r="K326" i="11" s="1"/>
  <c r="B65" i="11"/>
  <c r="E65" i="11" s="1"/>
  <c r="B180" i="12"/>
  <c r="B215" i="12"/>
  <c r="F215" i="12" s="1"/>
  <c r="B255" i="12"/>
  <c r="G255" i="12" s="1"/>
  <c r="B294" i="12"/>
  <c r="C294" i="12" s="1"/>
  <c r="B237" i="12"/>
  <c r="B259" i="12"/>
  <c r="B287" i="12"/>
  <c r="B260" i="12"/>
  <c r="H260" i="12" s="1"/>
  <c r="B326" i="12"/>
  <c r="B285" i="12"/>
  <c r="G285" i="12" s="1"/>
  <c r="B308" i="12"/>
  <c r="I308" i="12" s="1"/>
  <c r="B351" i="12"/>
  <c r="K351" i="12" s="1"/>
  <c r="B52" i="12"/>
  <c r="B62" i="13"/>
  <c r="B82" i="13"/>
  <c r="B120" i="13"/>
  <c r="B210" i="13"/>
  <c r="B52" i="13"/>
  <c r="B84" i="13"/>
  <c r="B166" i="13"/>
  <c r="B119" i="13"/>
  <c r="B129" i="13"/>
  <c r="B257" i="13"/>
  <c r="B204" i="13"/>
  <c r="B122" i="13"/>
  <c r="B200" i="13"/>
  <c r="B158" i="13"/>
  <c r="B212" i="13"/>
  <c r="B159" i="13"/>
  <c r="B206" i="13"/>
  <c r="B177" i="13"/>
  <c r="B216" i="13"/>
  <c r="B237" i="13"/>
  <c r="B273" i="13"/>
  <c r="B246" i="13"/>
  <c r="B310" i="13"/>
  <c r="B239" i="13"/>
  <c r="B220" i="13"/>
  <c r="B252" i="13"/>
  <c r="B299" i="13"/>
  <c r="B276" i="13"/>
  <c r="B311" i="13"/>
  <c r="B277" i="13"/>
  <c r="B318" i="13"/>
  <c r="B278" i="13"/>
  <c r="B320" i="13"/>
  <c r="B327" i="13"/>
  <c r="B359" i="13"/>
  <c r="B352" i="13"/>
  <c r="B325" i="13"/>
  <c r="B357" i="13"/>
  <c r="B73" i="13"/>
  <c r="B102" i="13"/>
  <c r="B105" i="13"/>
  <c r="B334" i="11"/>
  <c r="C334" i="11" s="1"/>
  <c r="B332" i="11"/>
  <c r="C332" i="11" s="1"/>
  <c r="B333" i="11"/>
  <c r="C333" i="11" s="1"/>
  <c r="B16" i="11"/>
  <c r="B363" i="12"/>
  <c r="B341" i="12"/>
  <c r="B346" i="11"/>
  <c r="D346" i="11" s="1"/>
  <c r="B336" i="11"/>
  <c r="B337" i="11"/>
  <c r="E337" i="11" s="1"/>
  <c r="B20" i="11"/>
  <c r="B345" i="12"/>
  <c r="G345" i="12" s="1"/>
  <c r="B350" i="11"/>
  <c r="B344" i="11"/>
  <c r="F344" i="11" s="1"/>
  <c r="B341" i="11"/>
  <c r="B18" i="11"/>
  <c r="B356" i="12"/>
  <c r="K356" i="12" s="1"/>
  <c r="B357" i="12"/>
  <c r="G357" i="12" s="1"/>
  <c r="B31" i="12"/>
  <c r="B16" i="12"/>
  <c r="C16" i="12" s="1"/>
  <c r="B354" i="11"/>
  <c r="G354" i="11" s="1"/>
  <c r="B356" i="11"/>
  <c r="C356" i="11" s="1"/>
  <c r="B345" i="11"/>
  <c r="B15" i="11"/>
  <c r="B360" i="12"/>
  <c r="G360" i="12" s="1"/>
  <c r="B361" i="12"/>
  <c r="B39" i="12"/>
  <c r="B15" i="12"/>
  <c r="C15" i="12" s="1"/>
  <c r="B358" i="11"/>
  <c r="E358" i="11" s="1"/>
  <c r="B360" i="11"/>
  <c r="C360" i="11" s="1"/>
  <c r="B353" i="11"/>
  <c r="G353" i="11" s="1"/>
  <c r="B60" i="11"/>
  <c r="C60" i="11" s="1"/>
  <c r="B366" i="11"/>
  <c r="H366" i="11" s="1"/>
  <c r="B364" i="11"/>
  <c r="K364" i="11" s="1"/>
  <c r="B365" i="11"/>
  <c r="B43" i="11"/>
  <c r="J43" i="11" s="1"/>
  <c r="B243" i="12"/>
  <c r="J243" i="12" s="1"/>
  <c r="B306" i="12"/>
  <c r="K306" i="12" s="1"/>
  <c r="B263" i="12"/>
  <c r="B233" i="12"/>
  <c r="H233" i="12" s="1"/>
  <c r="B350" i="12"/>
  <c r="C350" i="12" s="1"/>
  <c r="B344" i="12"/>
  <c r="E344" i="12" s="1"/>
  <c r="B295" i="12"/>
  <c r="H295" i="12" s="1"/>
  <c r="B370" i="12"/>
  <c r="J370" i="12" s="1"/>
  <c r="B288" i="12"/>
  <c r="D288" i="12" s="1"/>
  <c r="B311" i="12"/>
  <c r="B277" i="12"/>
  <c r="K277" i="12" s="1"/>
  <c r="B309" i="12"/>
  <c r="G309" i="12" s="1"/>
  <c r="B340" i="12"/>
  <c r="I340" i="12" s="1"/>
  <c r="B339" i="12"/>
  <c r="B371" i="12"/>
  <c r="B317" i="12"/>
  <c r="I317" i="12" s="1"/>
  <c r="B349" i="12"/>
  <c r="B54" i="12"/>
  <c r="B28" i="12"/>
  <c r="B36" i="12"/>
  <c r="B292" i="12"/>
  <c r="B312" i="12"/>
  <c r="B281" i="12"/>
  <c r="B310" i="12"/>
  <c r="C310" i="12" s="1"/>
  <c r="B354" i="12"/>
  <c r="B343" i="12"/>
  <c r="F343" i="12" s="1"/>
  <c r="B352" i="12"/>
  <c r="F352" i="12" s="1"/>
  <c r="B321" i="12"/>
  <c r="B353" i="12"/>
  <c r="H353" i="12" s="1"/>
  <c r="B53" i="12"/>
  <c r="C53" i="12" s="1"/>
  <c r="B44" i="12"/>
  <c r="I6" i="12"/>
  <c r="B72" i="12"/>
  <c r="B20" i="12"/>
  <c r="C20" i="12" s="1"/>
  <c r="B47" i="12"/>
  <c r="B24" i="12"/>
  <c r="C24" i="12" s="1"/>
  <c r="B227" i="12"/>
  <c r="B262" i="12"/>
  <c r="B257" i="12"/>
  <c r="J257" i="12" s="1"/>
  <c r="B217" i="12"/>
  <c r="G217" i="12" s="1"/>
  <c r="B249" i="12"/>
  <c r="I249" i="12" s="1"/>
  <c r="B298" i="12"/>
  <c r="B279" i="12"/>
  <c r="J279" i="12" s="1"/>
  <c r="B322" i="12"/>
  <c r="K322" i="12" s="1"/>
  <c r="B272" i="12"/>
  <c r="H272" i="12" s="1"/>
  <c r="B304" i="12"/>
  <c r="F304" i="12" s="1"/>
  <c r="B261" i="12"/>
  <c r="B293" i="12"/>
  <c r="J293" i="12" s="1"/>
  <c r="B366" i="12"/>
  <c r="G366" i="12" s="1"/>
  <c r="B323" i="12"/>
  <c r="B355" i="12"/>
  <c r="K355" i="12" s="1"/>
  <c r="B364" i="12"/>
  <c r="H364" i="12" s="1"/>
  <c r="B333" i="12"/>
  <c r="B365" i="12"/>
  <c r="B51" i="12"/>
  <c r="B27" i="12"/>
  <c r="B359" i="12"/>
  <c r="I359" i="12" s="1"/>
  <c r="B368" i="12"/>
  <c r="I368" i="12" s="1"/>
  <c r="B337" i="12"/>
  <c r="B369" i="12"/>
  <c r="J369" i="12" s="1"/>
  <c r="B23" i="12"/>
  <c r="C23" i="12" s="1"/>
  <c r="B55" i="12"/>
  <c r="B40" i="12"/>
  <c r="B19" i="12"/>
  <c r="C19" i="12" s="1"/>
  <c r="K213" i="12"/>
  <c r="C213" i="12"/>
  <c r="J213" i="12"/>
  <c r="G213" i="12"/>
  <c r="F213" i="12"/>
  <c r="I213" i="12"/>
  <c r="H213" i="12"/>
  <c r="E213" i="12"/>
  <c r="D213" i="12"/>
  <c r="B64" i="11"/>
  <c r="I64" i="11" s="1"/>
  <c r="B233" i="11"/>
  <c r="G233" i="11" s="1"/>
  <c r="B261" i="11"/>
  <c r="F261" i="11" s="1"/>
  <c r="B226" i="11"/>
  <c r="B258" i="11"/>
  <c r="D258" i="11" s="1"/>
  <c r="B235" i="11"/>
  <c r="C235" i="11" s="1"/>
  <c r="B268" i="11"/>
  <c r="H268" i="11" s="1"/>
  <c r="B236" i="11"/>
  <c r="H236" i="11" s="1"/>
  <c r="B262" i="11"/>
  <c r="D262" i="11" s="1"/>
  <c r="B294" i="11"/>
  <c r="J294" i="11" s="1"/>
  <c r="B279" i="11"/>
  <c r="J279" i="11" s="1"/>
  <c r="B316" i="11"/>
  <c r="E316" i="11" s="1"/>
  <c r="B288" i="11"/>
  <c r="D288" i="11" s="1"/>
  <c r="B347" i="11"/>
  <c r="B293" i="11"/>
  <c r="C293" i="11" s="1"/>
  <c r="B319" i="11"/>
  <c r="E319" i="11" s="1"/>
  <c r="B330" i="11"/>
  <c r="K330" i="11" s="1"/>
  <c r="B362" i="11"/>
  <c r="B340" i="11"/>
  <c r="B372" i="11"/>
  <c r="B349" i="11"/>
  <c r="D349" i="11" s="1"/>
  <c r="B14" i="11"/>
  <c r="D14" i="11" s="1"/>
  <c r="I14" i="11" s="1"/>
  <c r="B19" i="11"/>
  <c r="B241" i="11"/>
  <c r="F241" i="11" s="1"/>
  <c r="B355" i="11"/>
  <c r="K355" i="11" s="1"/>
  <c r="B234" i="11"/>
  <c r="G234" i="11" s="1"/>
  <c r="B264" i="11"/>
  <c r="K264" i="11" s="1"/>
  <c r="B243" i="11"/>
  <c r="B212" i="11"/>
  <c r="J212" i="11" s="1"/>
  <c r="B244" i="11"/>
  <c r="I244" i="11" s="1"/>
  <c r="B270" i="11"/>
  <c r="G270" i="11" s="1"/>
  <c r="B302" i="11"/>
  <c r="G302" i="11" s="1"/>
  <c r="B287" i="11"/>
  <c r="I287" i="11" s="1"/>
  <c r="B343" i="11"/>
  <c r="D343" i="11" s="1"/>
  <c r="B296" i="11"/>
  <c r="H296" i="11" s="1"/>
  <c r="B269" i="11"/>
  <c r="B301" i="11"/>
  <c r="G301" i="11" s="1"/>
  <c r="B351" i="11"/>
  <c r="G351" i="11" s="1"/>
  <c r="B338" i="11"/>
  <c r="E338" i="11" s="1"/>
  <c r="B370" i="11"/>
  <c r="G370" i="11" s="1"/>
  <c r="B348" i="11"/>
  <c r="C348" i="11" s="1"/>
  <c r="B325" i="11"/>
  <c r="D325" i="11" s="1"/>
  <c r="B357" i="11"/>
  <c r="G357" i="11" s="1"/>
  <c r="B47" i="11"/>
  <c r="B22" i="11"/>
  <c r="C22" i="11" s="1"/>
  <c r="B245" i="11"/>
  <c r="G245" i="11" s="1"/>
  <c r="B206" i="11"/>
  <c r="C206" i="11" s="1"/>
  <c r="B238" i="11"/>
  <c r="H238" i="11" s="1"/>
  <c r="B215" i="11"/>
  <c r="F215" i="11" s="1"/>
  <c r="B247" i="11"/>
  <c r="D247" i="11" s="1"/>
  <c r="B216" i="11"/>
  <c r="C216" i="11" s="1"/>
  <c r="B248" i="11"/>
  <c r="B274" i="11"/>
  <c r="E274" i="11" s="1"/>
  <c r="B306" i="11"/>
  <c r="K306" i="11" s="1"/>
  <c r="B291" i="11"/>
  <c r="K291" i="11" s="1"/>
  <c r="B359" i="11"/>
  <c r="J359" i="11" s="1"/>
  <c r="B300" i="11"/>
  <c r="C300" i="11" s="1"/>
  <c r="B273" i="11"/>
  <c r="H273" i="11" s="1"/>
  <c r="B305" i="11"/>
  <c r="K305" i="11" s="1"/>
  <c r="B367" i="11"/>
  <c r="B342" i="11"/>
  <c r="B320" i="11"/>
  <c r="C320" i="11" s="1"/>
  <c r="B352" i="11"/>
  <c r="F352" i="11" s="1"/>
  <c r="B329" i="11"/>
  <c r="E329" i="11" s="1"/>
  <c r="B361" i="11"/>
  <c r="D361" i="11" s="1"/>
  <c r="I314" i="11"/>
  <c r="G314" i="11"/>
  <c r="E314" i="11"/>
  <c r="J314" i="11"/>
  <c r="K314" i="11"/>
  <c r="H314" i="11"/>
  <c r="F314" i="11"/>
  <c r="D314" i="11"/>
  <c r="C314" i="11"/>
  <c r="E70" i="11"/>
  <c r="E63" i="13" l="1"/>
  <c r="E147" i="11"/>
  <c r="C156" i="16"/>
  <c r="E25" i="11"/>
  <c r="F60" i="16"/>
  <c r="E79" i="16"/>
  <c r="D142" i="16"/>
  <c r="H156" i="16"/>
  <c r="K60" i="16"/>
  <c r="D79" i="16"/>
  <c r="I156" i="16"/>
  <c r="J142" i="16"/>
  <c r="K156" i="16"/>
  <c r="H142" i="16"/>
  <c r="G156" i="16"/>
  <c r="K79" i="16"/>
  <c r="C60" i="16"/>
  <c r="F142" i="16"/>
  <c r="H79" i="16"/>
  <c r="D60" i="16"/>
  <c r="I142" i="16"/>
  <c r="I79" i="16"/>
  <c r="H69" i="16"/>
  <c r="C69" i="16"/>
  <c r="E156" i="16"/>
  <c r="E60" i="16"/>
  <c r="F156" i="16"/>
  <c r="G60" i="16"/>
  <c r="C142" i="16"/>
  <c r="C79" i="16"/>
  <c r="J79" i="16"/>
  <c r="G83" i="16"/>
  <c r="E138" i="16"/>
  <c r="G138" i="16"/>
  <c r="J180" i="16"/>
  <c r="D180" i="16"/>
  <c r="I180" i="16"/>
  <c r="K138" i="16"/>
  <c r="D156" i="16"/>
  <c r="J60" i="16"/>
  <c r="K142" i="16"/>
  <c r="G142" i="16"/>
  <c r="G79" i="16"/>
  <c r="E37" i="16"/>
  <c r="F136" i="16"/>
  <c r="H136" i="16"/>
  <c r="C136" i="16"/>
  <c r="K69" i="16"/>
  <c r="D136" i="16"/>
  <c r="I69" i="16"/>
  <c r="E69" i="16"/>
  <c r="C138" i="16"/>
  <c r="F69" i="16"/>
  <c r="F138" i="16"/>
  <c r="H138" i="16"/>
  <c r="G69" i="16"/>
  <c r="D138" i="16"/>
  <c r="J69" i="16"/>
  <c r="E136" i="16"/>
  <c r="I138" i="16"/>
  <c r="J136" i="16"/>
  <c r="I187" i="16"/>
  <c r="F49" i="16"/>
  <c r="E146" i="16"/>
  <c r="G183" i="16"/>
  <c r="E183" i="16"/>
  <c r="C182" i="16"/>
  <c r="D55" i="16"/>
  <c r="J222" i="16"/>
  <c r="C82" i="16"/>
  <c r="C71" i="16"/>
  <c r="I49" i="16"/>
  <c r="H318" i="16"/>
  <c r="D91" i="16"/>
  <c r="E40" i="15"/>
  <c r="G91" i="16"/>
  <c r="F246" i="16"/>
  <c r="D190" i="16"/>
  <c r="F91" i="16"/>
  <c r="K190" i="16"/>
  <c r="C296" i="16"/>
  <c r="G220" i="16"/>
  <c r="J91" i="16"/>
  <c r="I92" i="16"/>
  <c r="J220" i="16"/>
  <c r="C91" i="16"/>
  <c r="G92" i="16"/>
  <c r="I146" i="16"/>
  <c r="D71" i="16"/>
  <c r="I91" i="16"/>
  <c r="J187" i="16"/>
  <c r="G146" i="16"/>
  <c r="I128" i="16"/>
  <c r="H71" i="16"/>
  <c r="K81" i="16"/>
  <c r="D170" i="16"/>
  <c r="D49" i="16"/>
  <c r="K170" i="16"/>
  <c r="I112" i="16"/>
  <c r="D246" i="16"/>
  <c r="J58" i="16"/>
  <c r="E178" i="16"/>
  <c r="I166" i="16"/>
  <c r="K106" i="16"/>
  <c r="E128" i="16"/>
  <c r="F62" i="16"/>
  <c r="H183" i="16"/>
  <c r="C244" i="16"/>
  <c r="K182" i="16"/>
  <c r="G55" i="16"/>
  <c r="K82" i="16"/>
  <c r="J183" i="16"/>
  <c r="H75" i="16"/>
  <c r="E182" i="16"/>
  <c r="E55" i="16"/>
  <c r="J90" i="16"/>
  <c r="F183" i="16"/>
  <c r="F182" i="16"/>
  <c r="F55" i="16"/>
  <c r="D90" i="16"/>
  <c r="I183" i="16"/>
  <c r="G182" i="16"/>
  <c r="H55" i="16"/>
  <c r="F90" i="16"/>
  <c r="C183" i="16"/>
  <c r="J55" i="16"/>
  <c r="D151" i="16"/>
  <c r="K183" i="16"/>
  <c r="J182" i="16"/>
  <c r="I82" i="16"/>
  <c r="H151" i="16"/>
  <c r="H182" i="16"/>
  <c r="J82" i="16"/>
  <c r="K151" i="16"/>
  <c r="F225" i="16"/>
  <c r="F81" i="16"/>
  <c r="J83" i="16"/>
  <c r="K58" i="16"/>
  <c r="J128" i="16"/>
  <c r="G81" i="16"/>
  <c r="C83" i="16"/>
  <c r="F37" i="16"/>
  <c r="D81" i="16"/>
  <c r="H83" i="16"/>
  <c r="C37" i="16"/>
  <c r="G116" i="16"/>
  <c r="H33" i="16"/>
  <c r="C33" i="16"/>
  <c r="H194" i="16"/>
  <c r="J62" i="16"/>
  <c r="F33" i="16"/>
  <c r="J116" i="16"/>
  <c r="H101" i="16"/>
  <c r="G33" i="16"/>
  <c r="C62" i="16"/>
  <c r="H116" i="16"/>
  <c r="E62" i="16"/>
  <c r="K116" i="16"/>
  <c r="H225" i="16"/>
  <c r="C220" i="16"/>
  <c r="I71" i="16"/>
  <c r="J49" i="16"/>
  <c r="G143" i="16"/>
  <c r="K92" i="16"/>
  <c r="H81" i="16"/>
  <c r="G249" i="16"/>
  <c r="F185" i="16"/>
  <c r="E190" i="16"/>
  <c r="C128" i="16"/>
  <c r="D83" i="16"/>
  <c r="G37" i="16"/>
  <c r="H220" i="16"/>
  <c r="F178" i="16"/>
  <c r="C49" i="16"/>
  <c r="D215" i="16"/>
  <c r="K143" i="16"/>
  <c r="C92" i="16"/>
  <c r="I81" i="16"/>
  <c r="K141" i="16"/>
  <c r="K185" i="16"/>
  <c r="G190" i="16"/>
  <c r="K128" i="16"/>
  <c r="K83" i="16"/>
  <c r="H37" i="16"/>
  <c r="I178" i="16"/>
  <c r="E215" i="16"/>
  <c r="J81" i="16"/>
  <c r="G141" i="16"/>
  <c r="J185" i="16"/>
  <c r="F128" i="16"/>
  <c r="D128" i="16"/>
  <c r="E83" i="16"/>
  <c r="I37" i="16"/>
  <c r="C178" i="16"/>
  <c r="C58" i="16"/>
  <c r="C81" i="16"/>
  <c r="C166" i="16"/>
  <c r="H128" i="16"/>
  <c r="K65" i="16"/>
  <c r="F83" i="16"/>
  <c r="K146" i="16"/>
  <c r="J37" i="16"/>
  <c r="I220" i="16"/>
  <c r="F71" i="16"/>
  <c r="H49" i="16"/>
  <c r="H246" i="16"/>
  <c r="E92" i="16"/>
  <c r="D58" i="16"/>
  <c r="H190" i="16"/>
  <c r="H187" i="16"/>
  <c r="E170" i="16"/>
  <c r="D37" i="16"/>
  <c r="G274" i="16"/>
  <c r="C318" i="16"/>
  <c r="K296" i="16"/>
  <c r="H65" i="16"/>
  <c r="C65" i="16"/>
  <c r="F65" i="16"/>
  <c r="C246" i="16"/>
  <c r="E112" i="16"/>
  <c r="G318" i="16"/>
  <c r="F296" i="16"/>
  <c r="F112" i="16"/>
  <c r="F95" i="16"/>
  <c r="H103" i="16"/>
  <c r="F124" i="16"/>
  <c r="E50" i="16"/>
  <c r="K150" i="16"/>
  <c r="H124" i="16"/>
  <c r="H113" i="16"/>
  <c r="D150" i="16"/>
  <c r="H67" i="16"/>
  <c r="H93" i="16"/>
  <c r="I67" i="16"/>
  <c r="H160" i="16"/>
  <c r="J93" i="16"/>
  <c r="C110" i="16"/>
  <c r="K110" i="16"/>
  <c r="D139" i="16"/>
  <c r="I150" i="16"/>
  <c r="I110" i="16"/>
  <c r="F67" i="16"/>
  <c r="C95" i="16"/>
  <c r="E124" i="16"/>
  <c r="D124" i="16"/>
  <c r="E113" i="16"/>
  <c r="J225" i="16"/>
  <c r="E150" i="16"/>
  <c r="K93" i="16"/>
  <c r="D67" i="16"/>
  <c r="J67" i="16"/>
  <c r="K103" i="16"/>
  <c r="I124" i="16"/>
  <c r="D160" i="16"/>
  <c r="G50" i="16"/>
  <c r="G150" i="16"/>
  <c r="C93" i="16"/>
  <c r="K67" i="16"/>
  <c r="E70" i="16"/>
  <c r="I103" i="16"/>
  <c r="G124" i="16"/>
  <c r="I160" i="16"/>
  <c r="H50" i="16"/>
  <c r="G67" i="16"/>
  <c r="G95" i="16"/>
  <c r="D103" i="16"/>
  <c r="J124" i="16"/>
  <c r="C160" i="16"/>
  <c r="C50" i="16"/>
  <c r="C67" i="16"/>
  <c r="J95" i="16"/>
  <c r="C124" i="16"/>
  <c r="D50" i="16"/>
  <c r="D225" i="16"/>
  <c r="E110" i="16"/>
  <c r="K95" i="16"/>
  <c r="D113" i="16"/>
  <c r="K225" i="16"/>
  <c r="I281" i="16"/>
  <c r="K113" i="16"/>
  <c r="E197" i="16"/>
  <c r="H150" i="16"/>
  <c r="G110" i="16"/>
  <c r="I93" i="16"/>
  <c r="H95" i="16"/>
  <c r="K62" i="16"/>
  <c r="D62" i="16"/>
  <c r="J103" i="16"/>
  <c r="J160" i="16"/>
  <c r="J50" i="16"/>
  <c r="D33" i="16"/>
  <c r="K33" i="16"/>
  <c r="I116" i="16"/>
  <c r="C113" i="16"/>
  <c r="I225" i="16"/>
  <c r="F150" i="16"/>
  <c r="F110" i="16"/>
  <c r="D93" i="16"/>
  <c r="E93" i="16"/>
  <c r="C239" i="16"/>
  <c r="E95" i="16"/>
  <c r="G62" i="16"/>
  <c r="K281" i="16"/>
  <c r="I70" i="16"/>
  <c r="C103" i="16"/>
  <c r="F103" i="16"/>
  <c r="E160" i="16"/>
  <c r="K160" i="16"/>
  <c r="F50" i="16"/>
  <c r="I33" i="16"/>
  <c r="C116" i="16"/>
  <c r="D116" i="16"/>
  <c r="F113" i="16"/>
  <c r="J113" i="16"/>
  <c r="C225" i="16"/>
  <c r="J150" i="16"/>
  <c r="J110" i="16"/>
  <c r="H110" i="16"/>
  <c r="F93" i="16"/>
  <c r="H159" i="16"/>
  <c r="I95" i="16"/>
  <c r="I62" i="16"/>
  <c r="F281" i="16"/>
  <c r="C70" i="16"/>
  <c r="E103" i="16"/>
  <c r="J99" i="16"/>
  <c r="D105" i="16"/>
  <c r="F160" i="16"/>
  <c r="I50" i="16"/>
  <c r="J33" i="16"/>
  <c r="E116" i="16"/>
  <c r="G113" i="16"/>
  <c r="E225" i="16"/>
  <c r="H281" i="16"/>
  <c r="D70" i="16"/>
  <c r="H232" i="16"/>
  <c r="I77" i="16"/>
  <c r="C74" i="16"/>
  <c r="F257" i="16"/>
  <c r="I86" i="16"/>
  <c r="G166" i="16"/>
  <c r="C338" i="16"/>
  <c r="F188" i="16"/>
  <c r="D201" i="16"/>
  <c r="I249" i="16"/>
  <c r="H188" i="16"/>
  <c r="K201" i="16"/>
  <c r="C249" i="16"/>
  <c r="I106" i="16"/>
  <c r="D117" i="16"/>
  <c r="I215" i="16"/>
  <c r="C201" i="16"/>
  <c r="H249" i="16"/>
  <c r="C106" i="16"/>
  <c r="I117" i="16"/>
  <c r="J215" i="16"/>
  <c r="H143" i="16"/>
  <c r="H141" i="16"/>
  <c r="D166" i="16"/>
  <c r="C311" i="16"/>
  <c r="E369" i="16"/>
  <c r="D299" i="16"/>
  <c r="E193" i="16"/>
  <c r="F45" i="16"/>
  <c r="E90" i="16"/>
  <c r="F151" i="16"/>
  <c r="J259" i="16"/>
  <c r="E341" i="16"/>
  <c r="D129" i="16"/>
  <c r="J176" i="16"/>
  <c r="D96" i="16"/>
  <c r="I55" i="16"/>
  <c r="E82" i="16"/>
  <c r="D82" i="16"/>
  <c r="K90" i="16"/>
  <c r="E151" i="16"/>
  <c r="F362" i="16"/>
  <c r="F82" i="16"/>
  <c r="J271" i="16"/>
  <c r="H123" i="16"/>
  <c r="D182" i="16"/>
  <c r="H223" i="16"/>
  <c r="K55" i="16"/>
  <c r="G82" i="16"/>
  <c r="G90" i="16"/>
  <c r="I151" i="16"/>
  <c r="E39" i="16"/>
  <c r="F123" i="16"/>
  <c r="E154" i="16"/>
  <c r="H90" i="16"/>
  <c r="J151" i="16"/>
  <c r="G281" i="16"/>
  <c r="K70" i="16"/>
  <c r="H230" i="16"/>
  <c r="E139" i="16"/>
  <c r="K97" i="16"/>
  <c r="J281" i="16"/>
  <c r="F70" i="16"/>
  <c r="E199" i="16"/>
  <c r="G165" i="16"/>
  <c r="C281" i="16"/>
  <c r="G70" i="16"/>
  <c r="I209" i="16"/>
  <c r="D281" i="16"/>
  <c r="H70" i="16"/>
  <c r="F251" i="16"/>
  <c r="G181" i="16"/>
  <c r="H248" i="16"/>
  <c r="J293" i="16"/>
  <c r="D118" i="16"/>
  <c r="C77" i="16"/>
  <c r="K74" i="16"/>
  <c r="E64" i="16"/>
  <c r="E163" i="16"/>
  <c r="F279" i="16"/>
  <c r="H77" i="16"/>
  <c r="F74" i="16"/>
  <c r="G217" i="16"/>
  <c r="I196" i="16"/>
  <c r="J54" i="16"/>
  <c r="C155" i="16"/>
  <c r="F333" i="16"/>
  <c r="F101" i="16"/>
  <c r="K194" i="16"/>
  <c r="J178" i="16"/>
  <c r="F215" i="16"/>
  <c r="I139" i="16"/>
  <c r="H239" i="16"/>
  <c r="I143" i="16"/>
  <c r="H245" i="16"/>
  <c r="I201" i="16"/>
  <c r="D99" i="16"/>
  <c r="E58" i="16"/>
  <c r="K114" i="16"/>
  <c r="J249" i="16"/>
  <c r="C141" i="16"/>
  <c r="F106" i="16"/>
  <c r="E185" i="16"/>
  <c r="J166" i="16"/>
  <c r="I54" i="16"/>
  <c r="D155" i="16"/>
  <c r="G188" i="16"/>
  <c r="G117" i="16"/>
  <c r="C90" i="16"/>
  <c r="G151" i="16"/>
  <c r="E115" i="16"/>
  <c r="H184" i="16"/>
  <c r="H51" i="16"/>
  <c r="G101" i="16"/>
  <c r="J194" i="16"/>
  <c r="H178" i="16"/>
  <c r="H215" i="16"/>
  <c r="J139" i="16"/>
  <c r="I300" i="16"/>
  <c r="I239" i="16"/>
  <c r="J143" i="16"/>
  <c r="J201" i="16"/>
  <c r="F201" i="16"/>
  <c r="E99" i="16"/>
  <c r="F99" i="16"/>
  <c r="F58" i="16"/>
  <c r="D249" i="16"/>
  <c r="D141" i="16"/>
  <c r="D106" i="16"/>
  <c r="H106" i="16"/>
  <c r="E227" i="16"/>
  <c r="G185" i="16"/>
  <c r="K166" i="16"/>
  <c r="C54" i="16"/>
  <c r="G155" i="16"/>
  <c r="I188" i="16"/>
  <c r="K117" i="16"/>
  <c r="G115" i="16"/>
  <c r="E302" i="16"/>
  <c r="I101" i="16"/>
  <c r="C194" i="16"/>
  <c r="C215" i="16"/>
  <c r="C139" i="16"/>
  <c r="J239" i="16"/>
  <c r="F143" i="16"/>
  <c r="E201" i="16"/>
  <c r="G99" i="16"/>
  <c r="G58" i="16"/>
  <c r="E249" i="16"/>
  <c r="E141" i="16"/>
  <c r="E106" i="16"/>
  <c r="I233" i="16"/>
  <c r="H185" i="16"/>
  <c r="H166" i="16"/>
  <c r="K54" i="16"/>
  <c r="H155" i="16"/>
  <c r="J188" i="16"/>
  <c r="E117" i="16"/>
  <c r="H115" i="16"/>
  <c r="J73" i="16"/>
  <c r="D207" i="16"/>
  <c r="E101" i="16"/>
  <c r="F194" i="16"/>
  <c r="K178" i="16"/>
  <c r="G215" i="16"/>
  <c r="K139" i="16"/>
  <c r="J243" i="16"/>
  <c r="G239" i="16"/>
  <c r="J173" i="16"/>
  <c r="C143" i="16"/>
  <c r="G201" i="16"/>
  <c r="K240" i="16"/>
  <c r="H99" i="16"/>
  <c r="I58" i="16"/>
  <c r="F249" i="16"/>
  <c r="J141" i="16"/>
  <c r="G106" i="16"/>
  <c r="D185" i="16"/>
  <c r="I185" i="16"/>
  <c r="E166" i="16"/>
  <c r="I96" i="16"/>
  <c r="H54" i="16"/>
  <c r="F155" i="16"/>
  <c r="C188" i="16"/>
  <c r="H117" i="16"/>
  <c r="C213" i="16"/>
  <c r="I115" i="16"/>
  <c r="I120" i="16"/>
  <c r="K101" i="16"/>
  <c r="J101" i="16"/>
  <c r="I194" i="16"/>
  <c r="D178" i="16"/>
  <c r="G139" i="16"/>
  <c r="E239" i="16"/>
  <c r="K239" i="16"/>
  <c r="D143" i="16"/>
  <c r="K99" i="16"/>
  <c r="F141" i="16"/>
  <c r="J287" i="16"/>
  <c r="E54" i="16"/>
  <c r="D54" i="16"/>
  <c r="E188" i="16"/>
  <c r="F149" i="16"/>
  <c r="J117" i="16"/>
  <c r="D327" i="16"/>
  <c r="D115" i="16"/>
  <c r="C101" i="16"/>
  <c r="G194" i="16"/>
  <c r="H139" i="16"/>
  <c r="D239" i="16"/>
  <c r="C99" i="16"/>
  <c r="F54" i="16"/>
  <c r="E194" i="16"/>
  <c r="E33" i="15"/>
  <c r="D343" i="16"/>
  <c r="E373" i="16"/>
  <c r="K273" i="16"/>
  <c r="J306" i="16"/>
  <c r="J211" i="16"/>
  <c r="F326" i="16"/>
  <c r="F332" i="16"/>
  <c r="D370" i="16"/>
  <c r="J226" i="16"/>
  <c r="K270" i="16"/>
  <c r="F272" i="16"/>
  <c r="E260" i="16"/>
  <c r="D56" i="16"/>
  <c r="F261" i="16"/>
  <c r="J252" i="16"/>
  <c r="G238" i="16"/>
  <c r="C172" i="16"/>
  <c r="K175" i="16"/>
  <c r="J77" i="16"/>
  <c r="E74" i="16"/>
  <c r="D74" i="16"/>
  <c r="D254" i="16"/>
  <c r="J108" i="16"/>
  <c r="K77" i="16"/>
  <c r="G74" i="16"/>
  <c r="D77" i="16"/>
  <c r="H74" i="16"/>
  <c r="D57" i="16"/>
  <c r="F144" i="16"/>
  <c r="I63" i="16"/>
  <c r="I134" i="16"/>
  <c r="G307" i="16"/>
  <c r="E77" i="16"/>
  <c r="I74" i="16"/>
  <c r="J61" i="16"/>
  <c r="G263" i="16"/>
  <c r="G77" i="16"/>
  <c r="I191" i="16"/>
  <c r="J100" i="16"/>
  <c r="E133" i="16"/>
  <c r="K218" i="16"/>
  <c r="K78" i="16"/>
  <c r="E226" i="13"/>
  <c r="D220" i="16"/>
  <c r="J264" i="16"/>
  <c r="K246" i="16"/>
  <c r="F92" i="16"/>
  <c r="J318" i="16"/>
  <c r="K318" i="16"/>
  <c r="I190" i="16"/>
  <c r="C180" i="16"/>
  <c r="C187" i="16"/>
  <c r="J296" i="16"/>
  <c r="K112" i="16"/>
  <c r="G65" i="16"/>
  <c r="F170" i="16"/>
  <c r="C146" i="16"/>
  <c r="E220" i="16"/>
  <c r="E71" i="16"/>
  <c r="E49" i="16"/>
  <c r="H91" i="16"/>
  <c r="J274" i="16"/>
  <c r="I136" i="16"/>
  <c r="I246" i="16"/>
  <c r="E246" i="16"/>
  <c r="H92" i="16"/>
  <c r="D318" i="16"/>
  <c r="J190" i="16"/>
  <c r="E180" i="16"/>
  <c r="K180" i="16"/>
  <c r="K187" i="16"/>
  <c r="G296" i="16"/>
  <c r="G112" i="16"/>
  <c r="J65" i="16"/>
  <c r="I170" i="16"/>
  <c r="D146" i="16"/>
  <c r="E318" i="16"/>
  <c r="F180" i="16"/>
  <c r="D187" i="16"/>
  <c r="H296" i="16"/>
  <c r="J112" i="16"/>
  <c r="D65" i="16"/>
  <c r="J170" i="16"/>
  <c r="F146" i="16"/>
  <c r="K220" i="16"/>
  <c r="G71" i="16"/>
  <c r="K49" i="16"/>
  <c r="K91" i="16"/>
  <c r="G136" i="16"/>
  <c r="G246" i="16"/>
  <c r="J92" i="16"/>
  <c r="F318" i="16"/>
  <c r="C190" i="16"/>
  <c r="H180" i="16"/>
  <c r="G187" i="16"/>
  <c r="E187" i="16"/>
  <c r="I296" i="16"/>
  <c r="C112" i="16"/>
  <c r="D112" i="16"/>
  <c r="E65" i="16"/>
  <c r="H170" i="16"/>
  <c r="H146" i="16"/>
  <c r="K71" i="16"/>
  <c r="C284" i="16"/>
  <c r="D296" i="16"/>
  <c r="C170" i="16"/>
  <c r="C252" i="16"/>
  <c r="E312" i="16"/>
  <c r="J53" i="16"/>
  <c r="H181" i="16"/>
  <c r="J131" i="16"/>
  <c r="D214" i="16"/>
  <c r="F252" i="16"/>
  <c r="E126" i="16"/>
  <c r="H186" i="16"/>
  <c r="J84" i="16"/>
  <c r="G252" i="16"/>
  <c r="J255" i="16"/>
  <c r="G359" i="16"/>
  <c r="I59" i="16"/>
  <c r="D288" i="16"/>
  <c r="C231" i="16"/>
  <c r="H252" i="16"/>
  <c r="D140" i="16"/>
  <c r="I137" i="16"/>
  <c r="J275" i="16"/>
  <c r="D121" i="16"/>
  <c r="H109" i="16"/>
  <c r="D252" i="16"/>
  <c r="I252" i="16"/>
  <c r="J152" i="16"/>
  <c r="K203" i="16"/>
  <c r="E290" i="16"/>
  <c r="C354" i="16"/>
  <c r="I41" i="16"/>
  <c r="C120" i="16"/>
  <c r="E73" i="16"/>
  <c r="E252" i="16"/>
  <c r="J234" i="16"/>
  <c r="C125" i="16"/>
  <c r="G330" i="16"/>
  <c r="K317" i="16"/>
  <c r="H87" i="16"/>
  <c r="I280" i="16"/>
  <c r="G228" i="16"/>
  <c r="E317" i="16"/>
  <c r="E295" i="16"/>
  <c r="I202" i="16"/>
  <c r="K89" i="16"/>
  <c r="K181" i="16"/>
  <c r="E120" i="16"/>
  <c r="C73" i="16"/>
  <c r="G328" i="16"/>
  <c r="J104" i="16"/>
  <c r="C157" i="16"/>
  <c r="I155" i="16"/>
  <c r="K268" i="16"/>
  <c r="J181" i="16"/>
  <c r="J115" i="16"/>
  <c r="G120" i="16"/>
  <c r="K73" i="16"/>
  <c r="E181" i="16"/>
  <c r="J120" i="16"/>
  <c r="D73" i="16"/>
  <c r="C127" i="16"/>
  <c r="F36" i="16"/>
  <c r="G292" i="16"/>
  <c r="K155" i="16"/>
  <c r="D181" i="16"/>
  <c r="I181" i="16"/>
  <c r="K115" i="16"/>
  <c r="F115" i="16"/>
  <c r="K120" i="16"/>
  <c r="G73" i="16"/>
  <c r="F73" i="16"/>
  <c r="C347" i="16"/>
  <c r="G102" i="16"/>
  <c r="J155" i="16"/>
  <c r="F181" i="16"/>
  <c r="F120" i="16"/>
  <c r="D120" i="16"/>
  <c r="H73" i="16"/>
  <c r="K351" i="16"/>
  <c r="D168" i="16"/>
  <c r="F323" i="16"/>
  <c r="C212" i="16"/>
  <c r="C294" i="16"/>
  <c r="F316" i="16"/>
  <c r="G356" i="16"/>
  <c r="G168" i="16"/>
  <c r="C104" i="16"/>
  <c r="H89" i="16"/>
  <c r="D32" i="16"/>
  <c r="D208" i="12"/>
  <c r="I168" i="16"/>
  <c r="C89" i="16"/>
  <c r="H205" i="16"/>
  <c r="I127" i="16"/>
  <c r="G208" i="16"/>
  <c r="C168" i="16"/>
  <c r="D89" i="16"/>
  <c r="E132" i="16"/>
  <c r="E164" i="16"/>
  <c r="J94" i="16"/>
  <c r="F127" i="16"/>
  <c r="J256" i="16"/>
  <c r="E89" i="16"/>
  <c r="F164" i="16"/>
  <c r="I216" i="16"/>
  <c r="D164" i="16"/>
  <c r="C355" i="16"/>
  <c r="E168" i="16"/>
  <c r="I104" i="16"/>
  <c r="F168" i="16"/>
  <c r="K104" i="16"/>
  <c r="F258" i="16"/>
  <c r="H168" i="16"/>
  <c r="G366" i="16"/>
  <c r="G104" i="16"/>
  <c r="G89" i="16"/>
  <c r="H164" i="16"/>
  <c r="F29" i="16"/>
  <c r="E127" i="16"/>
  <c r="H269" i="16"/>
  <c r="G44" i="16"/>
  <c r="F104" i="16"/>
  <c r="D104" i="16"/>
  <c r="I89" i="16"/>
  <c r="D132" i="16"/>
  <c r="G85" i="16"/>
  <c r="I164" i="16"/>
  <c r="F205" i="16"/>
  <c r="C241" i="16"/>
  <c r="G127" i="16"/>
  <c r="K147" i="16"/>
  <c r="J161" i="16"/>
  <c r="H104" i="16"/>
  <c r="J89" i="16"/>
  <c r="F85" i="16"/>
  <c r="C164" i="16"/>
  <c r="K171" i="16"/>
  <c r="H127" i="16"/>
  <c r="G167" i="16"/>
  <c r="E206" i="16"/>
  <c r="J164" i="16"/>
  <c r="K164" i="16"/>
  <c r="J127" i="16"/>
  <c r="E253" i="16"/>
  <c r="E153" i="16"/>
  <c r="H329" i="16"/>
  <c r="K127" i="16"/>
  <c r="J168" i="16"/>
  <c r="F66" i="16"/>
  <c r="D262" i="16"/>
  <c r="D195" i="16"/>
  <c r="D174" i="16"/>
  <c r="J342" i="16"/>
  <c r="E210" i="16"/>
  <c r="J261" i="16"/>
  <c r="G261" i="16"/>
  <c r="H133" i="16"/>
  <c r="I126" i="16"/>
  <c r="I140" i="16"/>
  <c r="D152" i="16"/>
  <c r="F312" i="16"/>
  <c r="G312" i="16"/>
  <c r="C218" i="16"/>
  <c r="C186" i="16"/>
  <c r="C255" i="16"/>
  <c r="F203" i="16"/>
  <c r="C191" i="16"/>
  <c r="C84" i="16"/>
  <c r="I228" i="16"/>
  <c r="J137" i="16"/>
  <c r="C344" i="16"/>
  <c r="G290" i="16"/>
  <c r="F234" i="16"/>
  <c r="E125" i="16"/>
  <c r="I100" i="16"/>
  <c r="D100" i="16"/>
  <c r="D53" i="16"/>
  <c r="D59" i="16"/>
  <c r="H330" i="16"/>
  <c r="H288" i="16"/>
  <c r="K275" i="16"/>
  <c r="C317" i="16"/>
  <c r="F121" i="16"/>
  <c r="G231" i="16"/>
  <c r="K231" i="16"/>
  <c r="E41" i="16"/>
  <c r="H315" i="16"/>
  <c r="I87" i="16"/>
  <c r="G109" i="16"/>
  <c r="J109" i="16"/>
  <c r="G355" i="16"/>
  <c r="K131" i="16"/>
  <c r="E78" i="16"/>
  <c r="D78" i="16"/>
  <c r="K261" i="16"/>
  <c r="I133" i="16"/>
  <c r="C126" i="16"/>
  <c r="C140" i="16"/>
  <c r="I152" i="16"/>
  <c r="H312" i="16"/>
  <c r="G218" i="16"/>
  <c r="K186" i="16"/>
  <c r="D255" i="16"/>
  <c r="K255" i="16"/>
  <c r="I203" i="16"/>
  <c r="K191" i="16"/>
  <c r="K84" i="16"/>
  <c r="J228" i="16"/>
  <c r="K137" i="16"/>
  <c r="J344" i="16"/>
  <c r="C290" i="16"/>
  <c r="I290" i="16"/>
  <c r="K234" i="16"/>
  <c r="H125" i="16"/>
  <c r="H100" i="16"/>
  <c r="K53" i="16"/>
  <c r="F53" i="16"/>
  <c r="K59" i="16"/>
  <c r="J330" i="16"/>
  <c r="I288" i="16"/>
  <c r="C275" i="16"/>
  <c r="D317" i="16"/>
  <c r="G121" i="16"/>
  <c r="I231" i="16"/>
  <c r="J41" i="16"/>
  <c r="D229" i="16"/>
  <c r="C87" i="16"/>
  <c r="J87" i="16"/>
  <c r="I109" i="16"/>
  <c r="C131" i="16"/>
  <c r="F78" i="16"/>
  <c r="C261" i="16"/>
  <c r="D133" i="16"/>
  <c r="J133" i="16"/>
  <c r="K126" i="16"/>
  <c r="F140" i="16"/>
  <c r="K140" i="16"/>
  <c r="C152" i="16"/>
  <c r="I312" i="16"/>
  <c r="J218" i="16"/>
  <c r="D218" i="16"/>
  <c r="E186" i="16"/>
  <c r="G255" i="16"/>
  <c r="C203" i="16"/>
  <c r="D191" i="16"/>
  <c r="D84" i="16"/>
  <c r="C228" i="16"/>
  <c r="C137" i="16"/>
  <c r="G137" i="16"/>
  <c r="E344" i="16"/>
  <c r="F290" i="16"/>
  <c r="C234" i="16"/>
  <c r="E234" i="16"/>
  <c r="I125" i="16"/>
  <c r="K100" i="16"/>
  <c r="C53" i="16"/>
  <c r="F59" i="16"/>
  <c r="D330" i="16"/>
  <c r="C288" i="16"/>
  <c r="D275" i="16"/>
  <c r="F317" i="16"/>
  <c r="K121" i="16"/>
  <c r="F231" i="16"/>
  <c r="C41" i="16"/>
  <c r="K87" i="16"/>
  <c r="K109" i="16"/>
  <c r="G131" i="16"/>
  <c r="G78" i="16"/>
  <c r="I261" i="16"/>
  <c r="F133" i="16"/>
  <c r="F126" i="16"/>
  <c r="H140" i="16"/>
  <c r="E152" i="16"/>
  <c r="K152" i="16"/>
  <c r="J312" i="16"/>
  <c r="F218" i="16"/>
  <c r="F186" i="16"/>
  <c r="F255" i="16"/>
  <c r="D203" i="16"/>
  <c r="H191" i="16"/>
  <c r="E191" i="16"/>
  <c r="E84" i="16"/>
  <c r="K228" i="16"/>
  <c r="D137" i="16"/>
  <c r="H290" i="16"/>
  <c r="G234" i="16"/>
  <c r="D125" i="16"/>
  <c r="J125" i="16"/>
  <c r="C100" i="16"/>
  <c r="E53" i="16"/>
  <c r="H59" i="16"/>
  <c r="C330" i="16"/>
  <c r="E288" i="16"/>
  <c r="K288" i="16"/>
  <c r="F275" i="16"/>
  <c r="G317" i="16"/>
  <c r="E121" i="16"/>
  <c r="J231" i="16"/>
  <c r="D41" i="16"/>
  <c r="K41" i="16"/>
  <c r="D87" i="16"/>
  <c r="C109" i="16"/>
  <c r="I131" i="16"/>
  <c r="J298" i="16"/>
  <c r="C214" i="16"/>
  <c r="H78" i="16"/>
  <c r="E37" i="13"/>
  <c r="H261" i="16"/>
  <c r="G133" i="16"/>
  <c r="G126" i="16"/>
  <c r="F309" i="16"/>
  <c r="J140" i="16"/>
  <c r="F152" i="16"/>
  <c r="K312" i="16"/>
  <c r="H218" i="16"/>
  <c r="D186" i="16"/>
  <c r="G186" i="16"/>
  <c r="E255" i="16"/>
  <c r="E203" i="16"/>
  <c r="J191" i="16"/>
  <c r="F84" i="16"/>
  <c r="D228" i="16"/>
  <c r="H228" i="16"/>
  <c r="F137" i="16"/>
  <c r="H301" i="16"/>
  <c r="J290" i="16"/>
  <c r="D234" i="16"/>
  <c r="F125" i="16"/>
  <c r="E100" i="16"/>
  <c r="G53" i="16"/>
  <c r="C59" i="16"/>
  <c r="J59" i="16"/>
  <c r="J80" i="16"/>
  <c r="K330" i="16"/>
  <c r="F288" i="16"/>
  <c r="G275" i="16"/>
  <c r="E275" i="16"/>
  <c r="H317" i="16"/>
  <c r="H121" i="16"/>
  <c r="D231" i="16"/>
  <c r="F41" i="16"/>
  <c r="E221" i="16"/>
  <c r="E87" i="16"/>
  <c r="D109" i="16"/>
  <c r="E355" i="16"/>
  <c r="D131" i="16"/>
  <c r="C298" i="16"/>
  <c r="F214" i="16"/>
  <c r="I78" i="16"/>
  <c r="D261" i="16"/>
  <c r="K133" i="16"/>
  <c r="J126" i="16"/>
  <c r="H126" i="16"/>
  <c r="G309" i="16"/>
  <c r="E140" i="16"/>
  <c r="G152" i="16"/>
  <c r="C312" i="16"/>
  <c r="E218" i="16"/>
  <c r="I186" i="16"/>
  <c r="H255" i="16"/>
  <c r="G203" i="16"/>
  <c r="J203" i="16"/>
  <c r="G191" i="16"/>
  <c r="G84" i="16"/>
  <c r="F228" i="16"/>
  <c r="H137" i="16"/>
  <c r="C301" i="16"/>
  <c r="K290" i="16"/>
  <c r="H234" i="16"/>
  <c r="G125" i="16"/>
  <c r="F100" i="16"/>
  <c r="H53" i="16"/>
  <c r="E59" i="16"/>
  <c r="E330" i="16"/>
  <c r="G288" i="16"/>
  <c r="H275" i="16"/>
  <c r="I317" i="16"/>
  <c r="I121" i="16"/>
  <c r="H231" i="16"/>
  <c r="G41" i="16"/>
  <c r="F87" i="16"/>
  <c r="F109" i="16"/>
  <c r="F355" i="16"/>
  <c r="E131" i="16"/>
  <c r="D298" i="16"/>
  <c r="I214" i="16"/>
  <c r="J78" i="16"/>
  <c r="I84" i="16"/>
  <c r="K301" i="16"/>
  <c r="G32" i="16"/>
  <c r="F330" i="16"/>
  <c r="C121" i="16"/>
  <c r="I355" i="16"/>
  <c r="H131" i="16"/>
  <c r="G298" i="16"/>
  <c r="K214" i="16"/>
  <c r="F165" i="11"/>
  <c r="K254" i="16"/>
  <c r="G108" i="16"/>
  <c r="G61" i="16"/>
  <c r="D279" i="16"/>
  <c r="J118" i="16"/>
  <c r="H118" i="16"/>
  <c r="J57" i="16"/>
  <c r="H86" i="16"/>
  <c r="H144" i="16"/>
  <c r="F263" i="16"/>
  <c r="K263" i="16"/>
  <c r="E257" i="16"/>
  <c r="K232" i="16"/>
  <c r="G63" i="16"/>
  <c r="I64" i="16"/>
  <c r="E134" i="16"/>
  <c r="F307" i="16"/>
  <c r="K163" i="16"/>
  <c r="J172" i="16"/>
  <c r="C175" i="16"/>
  <c r="J202" i="11"/>
  <c r="I254" i="16"/>
  <c r="E254" i="16"/>
  <c r="E108" i="16"/>
  <c r="D108" i="16"/>
  <c r="D61" i="16"/>
  <c r="D357" i="16"/>
  <c r="G279" i="16"/>
  <c r="E118" i="16"/>
  <c r="I57" i="16"/>
  <c r="F57" i="16"/>
  <c r="J86" i="16"/>
  <c r="J144" i="16"/>
  <c r="E263" i="16"/>
  <c r="K257" i="16"/>
  <c r="G257" i="16"/>
  <c r="C232" i="16"/>
  <c r="K63" i="16"/>
  <c r="J64" i="16"/>
  <c r="K134" i="16"/>
  <c r="J307" i="16"/>
  <c r="J224" i="16"/>
  <c r="K172" i="16"/>
  <c r="D175" i="16"/>
  <c r="E175" i="16"/>
  <c r="I275" i="11"/>
  <c r="D85" i="11"/>
  <c r="G254" i="16"/>
  <c r="F108" i="16"/>
  <c r="H61" i="16"/>
  <c r="F61" i="16"/>
  <c r="G357" i="16"/>
  <c r="H279" i="16"/>
  <c r="I118" i="16"/>
  <c r="K57" i="16"/>
  <c r="C86" i="16"/>
  <c r="D144" i="16"/>
  <c r="D263" i="16"/>
  <c r="C257" i="16"/>
  <c r="E232" i="16"/>
  <c r="F63" i="16"/>
  <c r="K64" i="16"/>
  <c r="F134" i="16"/>
  <c r="I307" i="16"/>
  <c r="E224" i="16"/>
  <c r="G175" i="16"/>
  <c r="F254" i="16"/>
  <c r="H108" i="16"/>
  <c r="K61" i="16"/>
  <c r="K357" i="16"/>
  <c r="I279" i="16"/>
  <c r="C118" i="16"/>
  <c r="C57" i="16"/>
  <c r="K86" i="16"/>
  <c r="I144" i="16"/>
  <c r="H263" i="16"/>
  <c r="H257" i="16"/>
  <c r="F232" i="16"/>
  <c r="H63" i="16"/>
  <c r="D64" i="16"/>
  <c r="D192" i="16"/>
  <c r="E198" i="16"/>
  <c r="G134" i="16"/>
  <c r="F224" i="16"/>
  <c r="I163" i="16"/>
  <c r="H175" i="16"/>
  <c r="J192" i="11"/>
  <c r="J149" i="12"/>
  <c r="H254" i="16"/>
  <c r="I108" i="16"/>
  <c r="I61" i="16"/>
  <c r="J279" i="16"/>
  <c r="K118" i="16"/>
  <c r="E57" i="16"/>
  <c r="E86" i="16"/>
  <c r="D86" i="16"/>
  <c r="C144" i="16"/>
  <c r="I263" i="16"/>
  <c r="I257" i="16"/>
  <c r="G232" i="16"/>
  <c r="D63" i="16"/>
  <c r="J63" i="16"/>
  <c r="F64" i="16"/>
  <c r="J192" i="16"/>
  <c r="I198" i="16"/>
  <c r="G224" i="16"/>
  <c r="H163" i="16"/>
  <c r="J175" i="16"/>
  <c r="E50" i="11"/>
  <c r="G132" i="12"/>
  <c r="E285" i="16"/>
  <c r="J254" i="16"/>
  <c r="K108" i="16"/>
  <c r="C61" i="16"/>
  <c r="K279" i="16"/>
  <c r="I200" i="16"/>
  <c r="F118" i="16"/>
  <c r="G57" i="16"/>
  <c r="F86" i="16"/>
  <c r="E144" i="16"/>
  <c r="K144" i="16"/>
  <c r="J263" i="16"/>
  <c r="J257" i="16"/>
  <c r="H282" i="16"/>
  <c r="D232" i="16"/>
  <c r="C63" i="16"/>
  <c r="C64" i="16"/>
  <c r="H64" i="16"/>
  <c r="K307" i="16"/>
  <c r="K224" i="16"/>
  <c r="D163" i="16"/>
  <c r="E172" i="16"/>
  <c r="F175" i="16"/>
  <c r="C203" i="11"/>
  <c r="F285" i="16"/>
  <c r="C279" i="16"/>
  <c r="J200" i="16"/>
  <c r="D282" i="16"/>
  <c r="J232" i="16"/>
  <c r="D134" i="16"/>
  <c r="E307" i="16"/>
  <c r="H224" i="16"/>
  <c r="C163" i="16"/>
  <c r="F172" i="16"/>
  <c r="D107" i="11"/>
  <c r="I299" i="16"/>
  <c r="H333" i="16"/>
  <c r="C259" i="16"/>
  <c r="H197" i="16"/>
  <c r="J123" i="16"/>
  <c r="I75" i="16"/>
  <c r="F369" i="16"/>
  <c r="C300" i="16"/>
  <c r="G193" i="16"/>
  <c r="F129" i="16"/>
  <c r="H222" i="16"/>
  <c r="F244" i="16"/>
  <c r="G45" i="16"/>
  <c r="K245" i="16"/>
  <c r="G240" i="16"/>
  <c r="D176" i="16"/>
  <c r="F154" i="16"/>
  <c r="G154" i="16"/>
  <c r="F114" i="16"/>
  <c r="G341" i="16"/>
  <c r="F227" i="16"/>
  <c r="J227" i="16"/>
  <c r="K96" i="16"/>
  <c r="D223" i="16"/>
  <c r="C149" i="16"/>
  <c r="F39" i="16"/>
  <c r="E213" i="16"/>
  <c r="H327" i="16"/>
  <c r="G362" i="16"/>
  <c r="D184" i="16"/>
  <c r="D172" i="16"/>
  <c r="E51" i="16"/>
  <c r="J51" i="16"/>
  <c r="J299" i="16"/>
  <c r="I333" i="16"/>
  <c r="G259" i="16"/>
  <c r="K259" i="16"/>
  <c r="J197" i="16"/>
  <c r="K123" i="16"/>
  <c r="C75" i="16"/>
  <c r="J75" i="16"/>
  <c r="G369" i="16"/>
  <c r="K300" i="16"/>
  <c r="H193" i="16"/>
  <c r="G129" i="16"/>
  <c r="K222" i="16"/>
  <c r="G244" i="16"/>
  <c r="H45" i="16"/>
  <c r="J245" i="16"/>
  <c r="F240" i="16"/>
  <c r="G176" i="16"/>
  <c r="J154" i="16"/>
  <c r="I114" i="16"/>
  <c r="H114" i="16"/>
  <c r="C341" i="16"/>
  <c r="C227" i="16"/>
  <c r="C96" i="16"/>
  <c r="C307" i="16"/>
  <c r="F223" i="16"/>
  <c r="D224" i="16"/>
  <c r="J149" i="16"/>
  <c r="G163" i="16"/>
  <c r="G39" i="16"/>
  <c r="H213" i="16"/>
  <c r="C327" i="16"/>
  <c r="H362" i="16"/>
  <c r="G184" i="16"/>
  <c r="F179" i="16"/>
  <c r="G172" i="16"/>
  <c r="I51" i="16"/>
  <c r="E213" i="13"/>
  <c r="E128" i="13"/>
  <c r="C299" i="16"/>
  <c r="J333" i="16"/>
  <c r="D259" i="16"/>
  <c r="K197" i="16"/>
  <c r="C123" i="16"/>
  <c r="K75" i="16"/>
  <c r="H369" i="16"/>
  <c r="D300" i="16"/>
  <c r="E300" i="16"/>
  <c r="K193" i="16"/>
  <c r="I193" i="16"/>
  <c r="K129" i="16"/>
  <c r="C222" i="16"/>
  <c r="K244" i="16"/>
  <c r="I244" i="16"/>
  <c r="I45" i="16"/>
  <c r="F245" i="16"/>
  <c r="H240" i="16"/>
  <c r="I240" i="16"/>
  <c r="I176" i="16"/>
  <c r="K154" i="16"/>
  <c r="J114" i="16"/>
  <c r="J341" i="16"/>
  <c r="K341" i="16"/>
  <c r="K227" i="16"/>
  <c r="E96" i="16"/>
  <c r="C134" i="16"/>
  <c r="D307" i="16"/>
  <c r="G223" i="16"/>
  <c r="I224" i="16"/>
  <c r="G149" i="16"/>
  <c r="F163" i="16"/>
  <c r="J213" i="16"/>
  <c r="J237" i="16"/>
  <c r="K327" i="16"/>
  <c r="I362" i="16"/>
  <c r="C184" i="16"/>
  <c r="I172" i="16"/>
  <c r="G51" i="16"/>
  <c r="K299" i="16"/>
  <c r="E333" i="16"/>
  <c r="E259" i="16"/>
  <c r="I197" i="16"/>
  <c r="G123" i="16"/>
  <c r="D75" i="16"/>
  <c r="I369" i="16"/>
  <c r="F300" i="16"/>
  <c r="F193" i="16"/>
  <c r="E129" i="16"/>
  <c r="E222" i="16"/>
  <c r="J244" i="16"/>
  <c r="E45" i="16"/>
  <c r="D245" i="16"/>
  <c r="D240" i="16"/>
  <c r="C176" i="16"/>
  <c r="I154" i="16"/>
  <c r="D114" i="16"/>
  <c r="D341" i="16"/>
  <c r="D227" i="16"/>
  <c r="F96" i="16"/>
  <c r="E223" i="16"/>
  <c r="D149" i="16"/>
  <c r="I149" i="16"/>
  <c r="H39" i="16"/>
  <c r="K213" i="16"/>
  <c r="J362" i="16"/>
  <c r="F271" i="16"/>
  <c r="K51" i="16"/>
  <c r="E332" i="13"/>
  <c r="H58" i="11"/>
  <c r="C65" i="11"/>
  <c r="E299" i="16"/>
  <c r="G333" i="16"/>
  <c r="F259" i="16"/>
  <c r="C197" i="16"/>
  <c r="F197" i="16"/>
  <c r="I123" i="16"/>
  <c r="E75" i="16"/>
  <c r="J369" i="16"/>
  <c r="J300" i="16"/>
  <c r="C193" i="16"/>
  <c r="H129" i="16"/>
  <c r="F222" i="16"/>
  <c r="D244" i="16"/>
  <c r="J45" i="16"/>
  <c r="E245" i="16"/>
  <c r="C240" i="16"/>
  <c r="F176" i="16"/>
  <c r="K176" i="16"/>
  <c r="C154" i="16"/>
  <c r="E114" i="16"/>
  <c r="F341" i="16"/>
  <c r="G227" i="16"/>
  <c r="H96" i="16"/>
  <c r="C223" i="16"/>
  <c r="J223" i="16"/>
  <c r="E149" i="16"/>
  <c r="C39" i="16"/>
  <c r="I213" i="16"/>
  <c r="C362" i="16"/>
  <c r="D271" i="16"/>
  <c r="C51" i="16"/>
  <c r="H299" i="16"/>
  <c r="G299" i="16"/>
  <c r="C333" i="16"/>
  <c r="H259" i="16"/>
  <c r="D197" i="16"/>
  <c r="D123" i="16"/>
  <c r="F75" i="16"/>
  <c r="C369" i="16"/>
  <c r="G300" i="16"/>
  <c r="D193" i="16"/>
  <c r="I129" i="16"/>
  <c r="G222" i="16"/>
  <c r="E244" i="16"/>
  <c r="C45" i="16"/>
  <c r="C245" i="16"/>
  <c r="G245" i="16"/>
  <c r="E240" i="16"/>
  <c r="H176" i="16"/>
  <c r="D154" i="16"/>
  <c r="G114" i="16"/>
  <c r="H341" i="16"/>
  <c r="H227" i="16"/>
  <c r="G96" i="16"/>
  <c r="I223" i="16"/>
  <c r="H149" i="16"/>
  <c r="K39" i="16"/>
  <c r="G213" i="16"/>
  <c r="F213" i="16"/>
  <c r="K362" i="16"/>
  <c r="H271" i="16"/>
  <c r="D51" i="16"/>
  <c r="H137" i="11"/>
  <c r="E285" i="13"/>
  <c r="D333" i="16"/>
  <c r="D369" i="16"/>
  <c r="C129" i="16"/>
  <c r="I222" i="16"/>
  <c r="D45" i="16"/>
  <c r="J134" i="16"/>
  <c r="I238" i="16"/>
  <c r="D39" i="16"/>
  <c r="D362" i="16"/>
  <c r="I271" i="16"/>
  <c r="F184" i="16"/>
  <c r="C149" i="11"/>
  <c r="E169" i="12"/>
  <c r="E256" i="16"/>
  <c r="F216" i="16"/>
  <c r="H216" i="16"/>
  <c r="E66" i="16"/>
  <c r="D66" i="16"/>
  <c r="K262" i="16"/>
  <c r="F366" i="16"/>
  <c r="I269" i="16"/>
  <c r="I167" i="16"/>
  <c r="J44" i="16"/>
  <c r="D253" i="16"/>
  <c r="K161" i="16"/>
  <c r="C206" i="16"/>
  <c r="K132" i="16"/>
  <c r="E85" i="16"/>
  <c r="G258" i="16"/>
  <c r="I205" i="16"/>
  <c r="K195" i="16"/>
  <c r="C153" i="16"/>
  <c r="I174" i="16"/>
  <c r="I94" i="16"/>
  <c r="E29" i="16"/>
  <c r="C171" i="16"/>
  <c r="D356" i="16"/>
  <c r="H342" i="16"/>
  <c r="F329" i="16"/>
  <c r="J241" i="16"/>
  <c r="K210" i="16"/>
  <c r="D210" i="16"/>
  <c r="J324" i="16"/>
  <c r="K266" i="16"/>
  <c r="F208" i="16"/>
  <c r="C147" i="16"/>
  <c r="H79" i="11"/>
  <c r="I232" i="11"/>
  <c r="K97" i="12"/>
  <c r="K256" i="16"/>
  <c r="E216" i="16"/>
  <c r="G66" i="16"/>
  <c r="I262" i="16"/>
  <c r="E262" i="16"/>
  <c r="H366" i="16"/>
  <c r="D269" i="16"/>
  <c r="J167" i="16"/>
  <c r="C44" i="16"/>
  <c r="F253" i="16"/>
  <c r="G161" i="16"/>
  <c r="F206" i="16"/>
  <c r="F132" i="16"/>
  <c r="H85" i="16"/>
  <c r="J258" i="16"/>
  <c r="J205" i="16"/>
  <c r="G195" i="16"/>
  <c r="K153" i="16"/>
  <c r="F174" i="16"/>
  <c r="C94" i="16"/>
  <c r="G29" i="16"/>
  <c r="H171" i="16"/>
  <c r="E171" i="16"/>
  <c r="H356" i="16"/>
  <c r="C342" i="16"/>
  <c r="I329" i="16"/>
  <c r="K241" i="16"/>
  <c r="J210" i="16"/>
  <c r="C208" i="16"/>
  <c r="D147" i="16"/>
  <c r="E147" i="16"/>
  <c r="D196" i="11"/>
  <c r="G242" i="12"/>
  <c r="D256" i="16"/>
  <c r="D216" i="16"/>
  <c r="I66" i="16"/>
  <c r="F262" i="16"/>
  <c r="J366" i="16"/>
  <c r="I366" i="16"/>
  <c r="E269" i="16"/>
  <c r="D167" i="16"/>
  <c r="K44" i="16"/>
  <c r="C253" i="16"/>
  <c r="G253" i="16"/>
  <c r="D161" i="16"/>
  <c r="I161" i="16"/>
  <c r="G206" i="16"/>
  <c r="H132" i="16"/>
  <c r="I85" i="16"/>
  <c r="C258" i="16"/>
  <c r="G205" i="16"/>
  <c r="H195" i="16"/>
  <c r="J153" i="16"/>
  <c r="H174" i="16"/>
  <c r="K94" i="16"/>
  <c r="H29" i="16"/>
  <c r="J171" i="16"/>
  <c r="I356" i="16"/>
  <c r="K342" i="16"/>
  <c r="J329" i="16"/>
  <c r="H241" i="16"/>
  <c r="C210" i="16"/>
  <c r="K208" i="16"/>
  <c r="J147" i="16"/>
  <c r="D81" i="11"/>
  <c r="C144" i="12"/>
  <c r="F256" i="16"/>
  <c r="G216" i="16"/>
  <c r="H66" i="16"/>
  <c r="G262" i="16"/>
  <c r="C366" i="16"/>
  <c r="F269" i="16"/>
  <c r="F167" i="16"/>
  <c r="D44" i="16"/>
  <c r="H253" i="16"/>
  <c r="E161" i="16"/>
  <c r="I206" i="16"/>
  <c r="D206" i="16"/>
  <c r="I132" i="16"/>
  <c r="J85" i="16"/>
  <c r="K258" i="16"/>
  <c r="K205" i="16"/>
  <c r="I195" i="16"/>
  <c r="G153" i="16"/>
  <c r="C174" i="16"/>
  <c r="F94" i="16"/>
  <c r="I29" i="16"/>
  <c r="G171" i="16"/>
  <c r="J356" i="16"/>
  <c r="E342" i="16"/>
  <c r="E329" i="16"/>
  <c r="D241" i="16"/>
  <c r="F210" i="16"/>
  <c r="D208" i="16"/>
  <c r="H208" i="16"/>
  <c r="G147" i="16"/>
  <c r="F270" i="12"/>
  <c r="G256" i="16"/>
  <c r="J216" i="16"/>
  <c r="J66" i="16"/>
  <c r="H262" i="16"/>
  <c r="K366" i="16"/>
  <c r="K269" i="16"/>
  <c r="G269" i="16"/>
  <c r="C167" i="16"/>
  <c r="F44" i="16"/>
  <c r="E44" i="16"/>
  <c r="J253" i="16"/>
  <c r="C161" i="16"/>
  <c r="J206" i="16"/>
  <c r="G132" i="16"/>
  <c r="C85" i="16"/>
  <c r="D258" i="16"/>
  <c r="C205" i="16"/>
  <c r="E195" i="16"/>
  <c r="F153" i="16"/>
  <c r="I153" i="16"/>
  <c r="K174" i="16"/>
  <c r="D94" i="16"/>
  <c r="H94" i="16"/>
  <c r="J29" i="16"/>
  <c r="D171" i="16"/>
  <c r="F356" i="16"/>
  <c r="E356" i="16"/>
  <c r="F342" i="16"/>
  <c r="G329" i="16"/>
  <c r="F241" i="16"/>
  <c r="G241" i="16"/>
  <c r="H210" i="16"/>
  <c r="J208" i="16"/>
  <c r="H147" i="16"/>
  <c r="H200" i="11"/>
  <c r="H256" i="16"/>
  <c r="C216" i="16"/>
  <c r="C66" i="16"/>
  <c r="J262" i="16"/>
  <c r="D366" i="16"/>
  <c r="J269" i="16"/>
  <c r="K167" i="16"/>
  <c r="H44" i="16"/>
  <c r="K253" i="16"/>
  <c r="F161" i="16"/>
  <c r="H206" i="16"/>
  <c r="J132" i="16"/>
  <c r="K85" i="16"/>
  <c r="I258" i="16"/>
  <c r="E258" i="16"/>
  <c r="D205" i="16"/>
  <c r="C195" i="16"/>
  <c r="J195" i="16"/>
  <c r="D153" i="16"/>
  <c r="E174" i="16"/>
  <c r="E94" i="16"/>
  <c r="C29" i="16"/>
  <c r="F171" i="16"/>
  <c r="K356" i="16"/>
  <c r="D342" i="16"/>
  <c r="I342" i="16"/>
  <c r="C329" i="16"/>
  <c r="I241" i="16"/>
  <c r="I210" i="16"/>
  <c r="G266" i="16"/>
  <c r="I208" i="16"/>
  <c r="I147" i="16"/>
  <c r="F149" i="11"/>
  <c r="C256" i="16"/>
  <c r="H167" i="16"/>
  <c r="J174" i="16"/>
  <c r="D29" i="16"/>
  <c r="D329" i="16"/>
  <c r="J266" i="16"/>
  <c r="F373" i="16"/>
  <c r="C165" i="16"/>
  <c r="I165" i="16"/>
  <c r="C326" i="16"/>
  <c r="E370" i="16"/>
  <c r="C248" i="16"/>
  <c r="I248" i="16"/>
  <c r="E97" i="16"/>
  <c r="F159" i="16"/>
  <c r="H343" i="16"/>
  <c r="G343" i="16"/>
  <c r="H251" i="16"/>
  <c r="F199" i="16"/>
  <c r="J199" i="16"/>
  <c r="E293" i="16"/>
  <c r="K230" i="16"/>
  <c r="F105" i="16"/>
  <c r="H332" i="16"/>
  <c r="D273" i="16"/>
  <c r="C226" i="16"/>
  <c r="H340" i="16"/>
  <c r="D270" i="16"/>
  <c r="C346" i="16"/>
  <c r="G272" i="16"/>
  <c r="E311" i="16"/>
  <c r="K306" i="16"/>
  <c r="J260" i="16"/>
  <c r="K177" i="16"/>
  <c r="D209" i="16"/>
  <c r="F209" i="16"/>
  <c r="E26" i="13"/>
  <c r="G373" i="16"/>
  <c r="D165" i="16"/>
  <c r="K326" i="16"/>
  <c r="F370" i="16"/>
  <c r="E248" i="16"/>
  <c r="H97" i="16"/>
  <c r="C159" i="16"/>
  <c r="E343" i="16"/>
  <c r="I251" i="16"/>
  <c r="H199" i="16"/>
  <c r="F293" i="16"/>
  <c r="I230" i="16"/>
  <c r="G105" i="16"/>
  <c r="J332" i="16"/>
  <c r="E273" i="16"/>
  <c r="F226" i="16"/>
  <c r="J340" i="16"/>
  <c r="I270" i="16"/>
  <c r="E270" i="16"/>
  <c r="K188" i="16"/>
  <c r="F117" i="16"/>
  <c r="D346" i="16"/>
  <c r="H272" i="16"/>
  <c r="F311" i="16"/>
  <c r="C211" i="16"/>
  <c r="K260" i="16"/>
  <c r="D177" i="16"/>
  <c r="K209" i="16"/>
  <c r="H373" i="16"/>
  <c r="E165" i="16"/>
  <c r="E326" i="16"/>
  <c r="G370" i="16"/>
  <c r="J248" i="16"/>
  <c r="C97" i="16"/>
  <c r="J97" i="16"/>
  <c r="K159" i="16"/>
  <c r="F343" i="16"/>
  <c r="J251" i="16"/>
  <c r="D199" i="16"/>
  <c r="G293" i="16"/>
  <c r="F230" i="16"/>
  <c r="E105" i="16"/>
  <c r="G332" i="16"/>
  <c r="F273" i="16"/>
  <c r="H226" i="16"/>
  <c r="C340" i="16"/>
  <c r="F270" i="16"/>
  <c r="F346" i="16"/>
  <c r="D306" i="16"/>
  <c r="F211" i="16"/>
  <c r="F260" i="16"/>
  <c r="F177" i="16"/>
  <c r="J209" i="16"/>
  <c r="I373" i="16"/>
  <c r="F165" i="16"/>
  <c r="G326" i="16"/>
  <c r="I326" i="16"/>
  <c r="H370" i="16"/>
  <c r="K248" i="16"/>
  <c r="D97" i="16"/>
  <c r="J159" i="16"/>
  <c r="E159" i="16"/>
  <c r="I343" i="16"/>
  <c r="C251" i="16"/>
  <c r="C199" i="16"/>
  <c r="I293" i="16"/>
  <c r="J230" i="16"/>
  <c r="E230" i="16"/>
  <c r="H105" i="16"/>
  <c r="I332" i="16"/>
  <c r="G273" i="16"/>
  <c r="I226" i="16"/>
  <c r="D340" i="16"/>
  <c r="G270" i="16"/>
  <c r="E306" i="16"/>
  <c r="K211" i="16"/>
  <c r="G260" i="16"/>
  <c r="J177" i="16"/>
  <c r="C209" i="16"/>
  <c r="E27" i="13"/>
  <c r="J373" i="16"/>
  <c r="H165" i="16"/>
  <c r="H326" i="16"/>
  <c r="J370" i="16"/>
  <c r="I370" i="16"/>
  <c r="D248" i="16"/>
  <c r="F97" i="16"/>
  <c r="I159" i="16"/>
  <c r="J343" i="16"/>
  <c r="E251" i="16"/>
  <c r="K251" i="16"/>
  <c r="G199" i="16"/>
  <c r="C293" i="16"/>
  <c r="G230" i="16"/>
  <c r="K105" i="16"/>
  <c r="J105" i="16"/>
  <c r="K332" i="16"/>
  <c r="E332" i="16"/>
  <c r="C273" i="16"/>
  <c r="I273" i="16"/>
  <c r="G226" i="16"/>
  <c r="G340" i="16"/>
  <c r="H270" i="16"/>
  <c r="K272" i="16"/>
  <c r="H311" i="16"/>
  <c r="F306" i="16"/>
  <c r="G211" i="16"/>
  <c r="I177" i="16"/>
  <c r="E209" i="16"/>
  <c r="E50" i="13"/>
  <c r="E43" i="13"/>
  <c r="C373" i="16"/>
  <c r="K165" i="16"/>
  <c r="J326" i="16"/>
  <c r="C370" i="16"/>
  <c r="F248" i="16"/>
  <c r="G97" i="16"/>
  <c r="D159" i="16"/>
  <c r="C343" i="16"/>
  <c r="G251" i="16"/>
  <c r="I199" i="16"/>
  <c r="D293" i="16"/>
  <c r="K293" i="16"/>
  <c r="D230" i="16"/>
  <c r="I105" i="16"/>
  <c r="C332" i="16"/>
  <c r="H273" i="16"/>
  <c r="E226" i="16"/>
  <c r="D226" i="16"/>
  <c r="I340" i="16"/>
  <c r="J270" i="16"/>
  <c r="C272" i="16"/>
  <c r="J311" i="16"/>
  <c r="G306" i="16"/>
  <c r="H211" i="16"/>
  <c r="I331" i="16"/>
  <c r="G209" i="16"/>
  <c r="F147" i="11"/>
  <c r="D373" i="16"/>
  <c r="E340" i="16"/>
  <c r="C56" i="16"/>
  <c r="J272" i="16"/>
  <c r="K311" i="16"/>
  <c r="I306" i="16"/>
  <c r="E211" i="16"/>
  <c r="D158" i="16"/>
  <c r="F286" i="11"/>
  <c r="C218" i="12"/>
  <c r="G136" i="12"/>
  <c r="H192" i="11"/>
  <c r="G50" i="11"/>
  <c r="I240" i="11"/>
  <c r="D165" i="11"/>
  <c r="K85" i="11"/>
  <c r="I299" i="12"/>
  <c r="G140" i="12"/>
  <c r="D212" i="12"/>
  <c r="C351" i="16"/>
  <c r="D302" i="16"/>
  <c r="H207" i="16"/>
  <c r="E217" i="16"/>
  <c r="F217" i="16"/>
  <c r="G196" i="16"/>
  <c r="J347" i="16"/>
  <c r="K295" i="16"/>
  <c r="K328" i="16"/>
  <c r="J292" i="16"/>
  <c r="E202" i="16"/>
  <c r="C359" i="16"/>
  <c r="K173" i="16"/>
  <c r="E102" i="16"/>
  <c r="K157" i="16"/>
  <c r="J354" i="16"/>
  <c r="C287" i="16"/>
  <c r="H233" i="16"/>
  <c r="J268" i="16"/>
  <c r="J212" i="16"/>
  <c r="H237" i="16"/>
  <c r="G237" i="16"/>
  <c r="J327" i="16"/>
  <c r="G327" i="16"/>
  <c r="H280" i="16"/>
  <c r="H177" i="16"/>
  <c r="D179" i="16"/>
  <c r="C202" i="11"/>
  <c r="I50" i="11"/>
  <c r="G203" i="11"/>
  <c r="J57" i="11"/>
  <c r="H275" i="11"/>
  <c r="H373" i="11"/>
  <c r="K94" i="11"/>
  <c r="E252" i="12"/>
  <c r="H220" i="12"/>
  <c r="D351" i="16"/>
  <c r="G302" i="16"/>
  <c r="F207" i="16"/>
  <c r="J217" i="16"/>
  <c r="J196" i="16"/>
  <c r="H36" i="16"/>
  <c r="K347" i="16"/>
  <c r="D295" i="16"/>
  <c r="G295" i="16"/>
  <c r="I328" i="16"/>
  <c r="H292" i="16"/>
  <c r="K202" i="16"/>
  <c r="E173" i="16"/>
  <c r="J102" i="16"/>
  <c r="F313" i="16"/>
  <c r="J157" i="16"/>
  <c r="K354" i="16"/>
  <c r="D287" i="16"/>
  <c r="E287" i="16"/>
  <c r="F233" i="16"/>
  <c r="H267" i="16"/>
  <c r="K340" i="16"/>
  <c r="F268" i="16"/>
  <c r="K212" i="16"/>
  <c r="J39" i="16"/>
  <c r="G56" i="16"/>
  <c r="E272" i="16"/>
  <c r="I272" i="16"/>
  <c r="D311" i="16"/>
  <c r="H306" i="16"/>
  <c r="D211" i="16"/>
  <c r="F237" i="16"/>
  <c r="E327" i="16"/>
  <c r="C271" i="16"/>
  <c r="H260" i="16"/>
  <c r="J280" i="16"/>
  <c r="I184" i="16"/>
  <c r="E177" i="16"/>
  <c r="I179" i="16"/>
  <c r="D96" i="11"/>
  <c r="D57" i="11"/>
  <c r="I373" i="11"/>
  <c r="F94" i="11"/>
  <c r="G252" i="12"/>
  <c r="I220" i="12"/>
  <c r="E351" i="16"/>
  <c r="G351" i="16"/>
  <c r="F302" i="16"/>
  <c r="I302" i="16"/>
  <c r="G207" i="16"/>
  <c r="D217" i="16"/>
  <c r="C196" i="16"/>
  <c r="I36" i="16"/>
  <c r="D347" i="16"/>
  <c r="F295" i="16"/>
  <c r="C328" i="16"/>
  <c r="E328" i="16"/>
  <c r="I292" i="16"/>
  <c r="C202" i="16"/>
  <c r="G173" i="16"/>
  <c r="H102" i="16"/>
  <c r="H313" i="16"/>
  <c r="G157" i="16"/>
  <c r="D354" i="16"/>
  <c r="F287" i="16"/>
  <c r="C233" i="16"/>
  <c r="C267" i="16"/>
  <c r="G268" i="16"/>
  <c r="D212" i="16"/>
  <c r="H212" i="16"/>
  <c r="K237" i="16"/>
  <c r="F327" i="16"/>
  <c r="G271" i="16"/>
  <c r="K271" i="16"/>
  <c r="D260" i="16"/>
  <c r="I260" i="16"/>
  <c r="C280" i="16"/>
  <c r="J184" i="16"/>
  <c r="G177" i="16"/>
  <c r="C179" i="16"/>
  <c r="D222" i="11"/>
  <c r="I222" i="12"/>
  <c r="F351" i="16"/>
  <c r="H302" i="16"/>
  <c r="E207" i="16"/>
  <c r="H217" i="16"/>
  <c r="K196" i="16"/>
  <c r="J36" i="16"/>
  <c r="E347" i="16"/>
  <c r="G347" i="16"/>
  <c r="H295" i="16"/>
  <c r="D328" i="16"/>
  <c r="C292" i="16"/>
  <c r="G202" i="16"/>
  <c r="D173" i="16"/>
  <c r="I173" i="16"/>
  <c r="D313" i="16"/>
  <c r="E157" i="16"/>
  <c r="I157" i="16"/>
  <c r="E354" i="16"/>
  <c r="G287" i="16"/>
  <c r="K233" i="16"/>
  <c r="G233" i="16"/>
  <c r="H268" i="16"/>
  <c r="F212" i="16"/>
  <c r="D237" i="16"/>
  <c r="D280" i="16"/>
  <c r="K280" i="16"/>
  <c r="K179" i="16"/>
  <c r="E96" i="11"/>
  <c r="F101" i="11"/>
  <c r="E86" i="11"/>
  <c r="C283" i="11"/>
  <c r="C36" i="11"/>
  <c r="E222" i="11"/>
  <c r="I259" i="11"/>
  <c r="D56" i="11"/>
  <c r="J226" i="12"/>
  <c r="I283" i="12"/>
  <c r="H351" i="16"/>
  <c r="J302" i="16"/>
  <c r="K207" i="16"/>
  <c r="J207" i="16"/>
  <c r="K217" i="16"/>
  <c r="F196" i="16"/>
  <c r="H196" i="16"/>
  <c r="C36" i="16"/>
  <c r="F347" i="16"/>
  <c r="I295" i="16"/>
  <c r="F328" i="16"/>
  <c r="K292" i="16"/>
  <c r="F202" i="16"/>
  <c r="D202" i="16"/>
  <c r="F359" i="16"/>
  <c r="F173" i="16"/>
  <c r="E313" i="16"/>
  <c r="F157" i="16"/>
  <c r="F354" i="16"/>
  <c r="H287" i="16"/>
  <c r="D233" i="16"/>
  <c r="D268" i="16"/>
  <c r="I268" i="16"/>
  <c r="E212" i="16"/>
  <c r="H56" i="16"/>
  <c r="G311" i="16"/>
  <c r="E237" i="16"/>
  <c r="J28" i="16"/>
  <c r="E280" i="16"/>
  <c r="E184" i="16"/>
  <c r="H179" i="16"/>
  <c r="E179" i="16"/>
  <c r="C115" i="11"/>
  <c r="K283" i="11"/>
  <c r="C140" i="11"/>
  <c r="E158" i="11"/>
  <c r="H227" i="11"/>
  <c r="E295" i="11"/>
  <c r="J131" i="12"/>
  <c r="E226" i="12"/>
  <c r="E283" i="12"/>
  <c r="I351" i="16"/>
  <c r="C302" i="16"/>
  <c r="I207" i="16"/>
  <c r="C217" i="16"/>
  <c r="D196" i="16"/>
  <c r="D36" i="16"/>
  <c r="H347" i="16"/>
  <c r="J295" i="16"/>
  <c r="H328" i="16"/>
  <c r="D292" i="16"/>
  <c r="E292" i="16"/>
  <c r="H202" i="16"/>
  <c r="H359" i="16"/>
  <c r="C173" i="16"/>
  <c r="D157" i="16"/>
  <c r="G354" i="16"/>
  <c r="I354" i="16"/>
  <c r="I287" i="16"/>
  <c r="J233" i="16"/>
  <c r="E268" i="16"/>
  <c r="G212" i="16"/>
  <c r="C237" i="16"/>
  <c r="K28" i="16"/>
  <c r="F280" i="16"/>
  <c r="J179" i="16"/>
  <c r="C86" i="11"/>
  <c r="K36" i="11"/>
  <c r="C56" i="11"/>
  <c r="E115" i="11"/>
  <c r="H240" i="11"/>
  <c r="K140" i="11"/>
  <c r="F158" i="11"/>
  <c r="J227" i="11"/>
  <c r="F295" i="11"/>
  <c r="H299" i="12"/>
  <c r="F140" i="12"/>
  <c r="C212" i="12"/>
  <c r="E36" i="16"/>
  <c r="J359" i="16"/>
  <c r="D294" i="16"/>
  <c r="F162" i="16"/>
  <c r="G162" i="16"/>
  <c r="H274" i="16"/>
  <c r="C345" i="16"/>
  <c r="G264" i="16"/>
  <c r="C276" i="16"/>
  <c r="K80" i="16"/>
  <c r="H349" i="16"/>
  <c r="E242" i="16"/>
  <c r="D235" i="16"/>
  <c r="E284" i="16"/>
  <c r="E229" i="16"/>
  <c r="J221" i="16"/>
  <c r="F221" i="16"/>
  <c r="D355" i="16"/>
  <c r="H298" i="16"/>
  <c r="H214" i="16"/>
  <c r="C145" i="16"/>
  <c r="D325" i="12"/>
  <c r="E294" i="16"/>
  <c r="I162" i="16"/>
  <c r="K274" i="16"/>
  <c r="C204" i="16"/>
  <c r="H264" i="16"/>
  <c r="D80" i="16"/>
  <c r="K235" i="16"/>
  <c r="D283" i="16"/>
  <c r="F284" i="16"/>
  <c r="I229" i="16"/>
  <c r="H221" i="16"/>
  <c r="I219" i="16"/>
  <c r="H162" i="16"/>
  <c r="G294" i="16"/>
  <c r="D162" i="16"/>
  <c r="C274" i="16"/>
  <c r="E264" i="16"/>
  <c r="I264" i="16"/>
  <c r="E80" i="16"/>
  <c r="G284" i="16"/>
  <c r="K229" i="16"/>
  <c r="G221" i="16"/>
  <c r="J76" i="16"/>
  <c r="F294" i="16"/>
  <c r="I294" i="16"/>
  <c r="J162" i="16"/>
  <c r="D274" i="16"/>
  <c r="K264" i="16"/>
  <c r="F353" i="16"/>
  <c r="F80" i="16"/>
  <c r="I284" i="16"/>
  <c r="J229" i="16"/>
  <c r="K221" i="16"/>
  <c r="H355" i="16"/>
  <c r="G277" i="16"/>
  <c r="K298" i="16"/>
  <c r="J265" i="16"/>
  <c r="J214" i="16"/>
  <c r="H294" i="16"/>
  <c r="K162" i="16"/>
  <c r="E274" i="16"/>
  <c r="F286" i="16"/>
  <c r="C264" i="16"/>
  <c r="G80" i="16"/>
  <c r="K98" i="16"/>
  <c r="J284" i="16"/>
  <c r="F229" i="16"/>
  <c r="C221" i="16"/>
  <c r="I363" i="16"/>
  <c r="F361" i="16"/>
  <c r="J294" i="16"/>
  <c r="C162" i="16"/>
  <c r="F274" i="16"/>
  <c r="D264" i="16"/>
  <c r="I80" i="16"/>
  <c r="H80" i="16"/>
  <c r="I371" i="16"/>
  <c r="G315" i="16"/>
  <c r="H284" i="16"/>
  <c r="C229" i="16"/>
  <c r="G229" i="16"/>
  <c r="D221" i="16"/>
  <c r="J355" i="16"/>
  <c r="H331" i="16"/>
  <c r="E298" i="16"/>
  <c r="G214" i="16"/>
  <c r="D242" i="16"/>
  <c r="D284" i="16"/>
  <c r="F298" i="16"/>
  <c r="C247" i="16"/>
  <c r="J56" i="16"/>
  <c r="G346" i="16"/>
  <c r="I346" i="16"/>
  <c r="D266" i="16"/>
  <c r="J199" i="11"/>
  <c r="J267" i="11"/>
  <c r="H169" i="16"/>
  <c r="I56" i="16"/>
  <c r="H346" i="16"/>
  <c r="H28" i="16"/>
  <c r="H266" i="16"/>
  <c r="E266" i="16"/>
  <c r="F159" i="11"/>
  <c r="E81" i="11"/>
  <c r="E224" i="11"/>
  <c r="I250" i="16"/>
  <c r="K56" i="16"/>
  <c r="J346" i="16"/>
  <c r="I28" i="16"/>
  <c r="D320" i="16"/>
  <c r="I266" i="16"/>
  <c r="K139" i="11"/>
  <c r="C304" i="16"/>
  <c r="C350" i="16"/>
  <c r="E56" i="16"/>
  <c r="K346" i="16"/>
  <c r="C28" i="16"/>
  <c r="F324" i="16"/>
  <c r="F266" i="16"/>
  <c r="C205" i="11"/>
  <c r="G348" i="16"/>
  <c r="I324" i="16"/>
  <c r="D236" i="16"/>
  <c r="H40" i="16"/>
  <c r="D348" i="16"/>
  <c r="C243" i="16"/>
  <c r="H247" i="16"/>
  <c r="G350" i="16"/>
  <c r="G32" i="11"/>
  <c r="C241" i="12"/>
  <c r="I304" i="16"/>
  <c r="C285" i="16"/>
  <c r="I285" i="16"/>
  <c r="F348" i="16"/>
  <c r="H357" i="16"/>
  <c r="H250" i="16"/>
  <c r="E250" i="16"/>
  <c r="D200" i="16"/>
  <c r="D243" i="16"/>
  <c r="K243" i="16"/>
  <c r="I282" i="16"/>
  <c r="K189" i="16"/>
  <c r="E169" i="16"/>
  <c r="I247" i="16"/>
  <c r="H350" i="16"/>
  <c r="G192" i="16"/>
  <c r="H338" i="16"/>
  <c r="H198" i="16"/>
  <c r="D238" i="16"/>
  <c r="J331" i="16"/>
  <c r="K320" i="16"/>
  <c r="C324" i="16"/>
  <c r="E324" i="16"/>
  <c r="D219" i="16"/>
  <c r="H236" i="16"/>
  <c r="K158" i="16"/>
  <c r="I241" i="12"/>
  <c r="H304" i="16"/>
  <c r="D250" i="16"/>
  <c r="F189" i="16"/>
  <c r="I189" i="16"/>
  <c r="D169" i="16"/>
  <c r="I350" i="16"/>
  <c r="G338" i="16"/>
  <c r="J320" i="16"/>
  <c r="E236" i="16"/>
  <c r="F158" i="16"/>
  <c r="J304" i="16"/>
  <c r="D285" i="16"/>
  <c r="K348" i="16"/>
  <c r="C357" i="16"/>
  <c r="F250" i="16"/>
  <c r="G200" i="16"/>
  <c r="F243" i="16"/>
  <c r="J282" i="16"/>
  <c r="D189" i="16"/>
  <c r="F169" i="16"/>
  <c r="J247" i="16"/>
  <c r="J350" i="16"/>
  <c r="I192" i="16"/>
  <c r="J338" i="16"/>
  <c r="F198" i="16"/>
  <c r="F238" i="16"/>
  <c r="F331" i="16"/>
  <c r="C320" i="16"/>
  <c r="D324" i="16"/>
  <c r="E219" i="16"/>
  <c r="C236" i="16"/>
  <c r="E145" i="16"/>
  <c r="C158" i="16"/>
  <c r="I335" i="16"/>
  <c r="K304" i="16"/>
  <c r="G285" i="16"/>
  <c r="H348" i="16"/>
  <c r="I357" i="16"/>
  <c r="G250" i="16"/>
  <c r="C200" i="16"/>
  <c r="G243" i="16"/>
  <c r="K282" i="16"/>
  <c r="G282" i="16"/>
  <c r="J189" i="16"/>
  <c r="K169" i="16"/>
  <c r="K247" i="16"/>
  <c r="K350" i="16"/>
  <c r="C192" i="16"/>
  <c r="K338" i="16"/>
  <c r="J198" i="16"/>
  <c r="K238" i="16"/>
  <c r="C331" i="16"/>
  <c r="E320" i="16"/>
  <c r="H324" i="16"/>
  <c r="J236" i="16"/>
  <c r="J145" i="16"/>
  <c r="H158" i="16"/>
  <c r="E30" i="15"/>
  <c r="D304" i="16"/>
  <c r="E304" i="16"/>
  <c r="H285" i="16"/>
  <c r="I348" i="16"/>
  <c r="J357" i="16"/>
  <c r="J250" i="16"/>
  <c r="K200" i="16"/>
  <c r="E243" i="16"/>
  <c r="C282" i="16"/>
  <c r="E189" i="16"/>
  <c r="J169" i="16"/>
  <c r="D350" i="16"/>
  <c r="E192" i="16"/>
  <c r="K192" i="16"/>
  <c r="E338" i="16"/>
  <c r="K198" i="16"/>
  <c r="H238" i="16"/>
  <c r="G331" i="16"/>
  <c r="F320" i="16"/>
  <c r="K236" i="16"/>
  <c r="I236" i="16"/>
  <c r="E158" i="16"/>
  <c r="C189" i="16"/>
  <c r="I199" i="11"/>
  <c r="F304" i="16"/>
  <c r="D310" i="16"/>
  <c r="J285" i="16"/>
  <c r="J348" i="16"/>
  <c r="E357" i="16"/>
  <c r="C250" i="16"/>
  <c r="E200" i="16"/>
  <c r="H200" i="16"/>
  <c r="H243" i="16"/>
  <c r="E282" i="16"/>
  <c r="G189" i="16"/>
  <c r="G169" i="16"/>
  <c r="D247" i="16"/>
  <c r="E350" i="16"/>
  <c r="F192" i="16"/>
  <c r="D338" i="16"/>
  <c r="I338" i="16"/>
  <c r="G198" i="16"/>
  <c r="C238" i="16"/>
  <c r="E238" i="16"/>
  <c r="H320" i="16"/>
  <c r="K324" i="16"/>
  <c r="F236" i="16"/>
  <c r="I158" i="16"/>
  <c r="G158" i="16"/>
  <c r="H241" i="12"/>
  <c r="E42" i="12"/>
  <c r="C348" i="16"/>
  <c r="C169" i="16"/>
  <c r="G247" i="16"/>
  <c r="C198" i="16"/>
  <c r="I320" i="16"/>
  <c r="K219" i="16"/>
  <c r="K128" i="12"/>
  <c r="G361" i="16"/>
  <c r="H286" i="16"/>
  <c r="K204" i="16"/>
  <c r="J345" i="16"/>
  <c r="K345" i="16"/>
  <c r="G353" i="16"/>
  <c r="F276" i="16"/>
  <c r="K276" i="16"/>
  <c r="J371" i="16"/>
  <c r="C349" i="16"/>
  <c r="F242" i="16"/>
  <c r="F235" i="16"/>
  <c r="H316" i="16"/>
  <c r="F98" i="16"/>
  <c r="F283" i="16"/>
  <c r="C76" i="16"/>
  <c r="J363" i="16"/>
  <c r="H277" i="16"/>
  <c r="D265" i="16"/>
  <c r="G145" i="16"/>
  <c r="F175" i="11"/>
  <c r="H174" i="11"/>
  <c r="D153" i="15"/>
  <c r="H361" i="16"/>
  <c r="I286" i="16"/>
  <c r="I204" i="16"/>
  <c r="H204" i="16"/>
  <c r="D345" i="16"/>
  <c r="H353" i="16"/>
  <c r="G276" i="16"/>
  <c r="C371" i="16"/>
  <c r="D349" i="16"/>
  <c r="K349" i="16"/>
  <c r="G242" i="16"/>
  <c r="H235" i="16"/>
  <c r="I316" i="16"/>
  <c r="D98" i="16"/>
  <c r="H98" i="16"/>
  <c r="G283" i="16"/>
  <c r="K76" i="16"/>
  <c r="C363" i="16"/>
  <c r="D331" i="16"/>
  <c r="J277" i="16"/>
  <c r="G219" i="16"/>
  <c r="J219" i="16"/>
  <c r="E265" i="16"/>
  <c r="F145" i="16"/>
  <c r="I145" i="16"/>
  <c r="J162" i="11"/>
  <c r="H231" i="12"/>
  <c r="I361" i="16"/>
  <c r="J286" i="16"/>
  <c r="G204" i="16"/>
  <c r="I345" i="16"/>
  <c r="C353" i="16"/>
  <c r="H276" i="16"/>
  <c r="K371" i="16"/>
  <c r="I349" i="16"/>
  <c r="H242" i="16"/>
  <c r="G235" i="16"/>
  <c r="J316" i="16"/>
  <c r="E98" i="16"/>
  <c r="H283" i="16"/>
  <c r="D76" i="16"/>
  <c r="K363" i="16"/>
  <c r="E331" i="16"/>
  <c r="K277" i="16"/>
  <c r="H219" i="16"/>
  <c r="F265" i="16"/>
  <c r="K145" i="16"/>
  <c r="K89" i="11"/>
  <c r="G87" i="12"/>
  <c r="C111" i="13"/>
  <c r="C361" i="16"/>
  <c r="K286" i="16"/>
  <c r="F204" i="16"/>
  <c r="E345" i="16"/>
  <c r="D353" i="16"/>
  <c r="K353" i="16"/>
  <c r="I276" i="16"/>
  <c r="D371" i="16"/>
  <c r="J349" i="16"/>
  <c r="I242" i="16"/>
  <c r="I235" i="16"/>
  <c r="K316" i="16"/>
  <c r="G98" i="16"/>
  <c r="I283" i="16"/>
  <c r="E76" i="16"/>
  <c r="D363" i="16"/>
  <c r="C277" i="16"/>
  <c r="K265" i="16"/>
  <c r="G265" i="16"/>
  <c r="J361" i="16"/>
  <c r="K361" i="16"/>
  <c r="D286" i="16"/>
  <c r="J204" i="16"/>
  <c r="F345" i="16"/>
  <c r="I353" i="16"/>
  <c r="J276" i="16"/>
  <c r="E371" i="16"/>
  <c r="E349" i="16"/>
  <c r="J242" i="16"/>
  <c r="E235" i="16"/>
  <c r="C316" i="16"/>
  <c r="G316" i="16"/>
  <c r="I98" i="16"/>
  <c r="K283" i="16"/>
  <c r="F76" i="16"/>
  <c r="E363" i="16"/>
  <c r="D277" i="16"/>
  <c r="F219" i="16"/>
  <c r="C265" i="16"/>
  <c r="H145" i="16"/>
  <c r="E223" i="11"/>
  <c r="D177" i="12"/>
  <c r="D361" i="16"/>
  <c r="E286" i="16"/>
  <c r="G286" i="16"/>
  <c r="D204" i="16"/>
  <c r="G345" i="16"/>
  <c r="J353" i="16"/>
  <c r="D276" i="16"/>
  <c r="F371" i="16"/>
  <c r="F349" i="16"/>
  <c r="C242" i="16"/>
  <c r="J235" i="16"/>
  <c r="D316" i="16"/>
  <c r="J98" i="16"/>
  <c r="J283" i="16"/>
  <c r="G76" i="16"/>
  <c r="F363" i="16"/>
  <c r="E277" i="16"/>
  <c r="I277" i="16"/>
  <c r="H265" i="16"/>
  <c r="J180" i="11"/>
  <c r="F135" i="12"/>
  <c r="D43" i="11"/>
  <c r="J252" i="11"/>
  <c r="E98" i="11"/>
  <c r="C358" i="12"/>
  <c r="H371" i="16"/>
  <c r="C283" i="16"/>
  <c r="I76" i="16"/>
  <c r="H363" i="16"/>
  <c r="E31" i="11"/>
  <c r="H162" i="11"/>
  <c r="G131" i="11"/>
  <c r="H114" i="11"/>
  <c r="I58" i="11"/>
  <c r="C290" i="11"/>
  <c r="D180" i="11"/>
  <c r="C91" i="11"/>
  <c r="H175" i="11"/>
  <c r="F242" i="11"/>
  <c r="F223" i="11"/>
  <c r="F98" i="11"/>
  <c r="K174" i="11"/>
  <c r="H325" i="12"/>
  <c r="D155" i="12"/>
  <c r="H236" i="12"/>
  <c r="K358" i="12"/>
  <c r="D87" i="12"/>
  <c r="E231" i="12"/>
  <c r="I135" i="12"/>
  <c r="E111" i="13"/>
  <c r="C31" i="11"/>
  <c r="G162" i="11"/>
  <c r="H131" i="11"/>
  <c r="E114" i="11"/>
  <c r="K91" i="11"/>
  <c r="F169" i="11"/>
  <c r="H223" i="11"/>
  <c r="J98" i="11"/>
  <c r="H296" i="12"/>
  <c r="K155" i="12"/>
  <c r="D175" i="12"/>
  <c r="G167" i="12"/>
  <c r="F79" i="12"/>
  <c r="K319" i="12"/>
  <c r="C66" i="12"/>
  <c r="K31" i="11"/>
  <c r="F164" i="11"/>
  <c r="K131" i="11"/>
  <c r="G292" i="11"/>
  <c r="H230" i="11"/>
  <c r="K114" i="11"/>
  <c r="D166" i="11"/>
  <c r="H40" i="11"/>
  <c r="F284" i="11"/>
  <c r="I339" i="11"/>
  <c r="D169" i="11"/>
  <c r="H61" i="11"/>
  <c r="J127" i="11"/>
  <c r="K296" i="12"/>
  <c r="I145" i="12"/>
  <c r="H225" i="12"/>
  <c r="K83" i="12"/>
  <c r="J167" i="12"/>
  <c r="G319" i="12"/>
  <c r="D164" i="11"/>
  <c r="J230" i="11"/>
  <c r="D145" i="12"/>
  <c r="E83" i="12"/>
  <c r="C258" i="13"/>
  <c r="I352" i="16"/>
  <c r="F358" i="16"/>
  <c r="D31" i="11"/>
  <c r="F292" i="11"/>
  <c r="I362" i="12"/>
  <c r="F225" i="12"/>
  <c r="E203" i="12"/>
  <c r="G300" i="12"/>
  <c r="F31" i="11"/>
  <c r="H164" i="11"/>
  <c r="J225" i="11"/>
  <c r="J292" i="11"/>
  <c r="C284" i="11"/>
  <c r="I123" i="11"/>
  <c r="K332" i="11"/>
  <c r="H197" i="11"/>
  <c r="C61" i="11"/>
  <c r="G121" i="12"/>
  <c r="C205" i="12"/>
  <c r="J173" i="12"/>
  <c r="K171" i="12"/>
  <c r="G203" i="12"/>
  <c r="E29" i="12"/>
  <c r="E30" i="12"/>
  <c r="G123" i="11"/>
  <c r="E169" i="11"/>
  <c r="G29" i="11"/>
  <c r="F197" i="11"/>
  <c r="G31" i="11"/>
  <c r="J164" i="11"/>
  <c r="C292" i="11"/>
  <c r="E144" i="11"/>
  <c r="D58" i="11"/>
  <c r="I89" i="11"/>
  <c r="I121" i="12"/>
  <c r="E84" i="12"/>
  <c r="G171" i="12"/>
  <c r="I177" i="12"/>
  <c r="I128" i="12"/>
  <c r="E59" i="12"/>
  <c r="I31" i="11"/>
  <c r="K164" i="11"/>
  <c r="G252" i="11"/>
  <c r="C84" i="12"/>
  <c r="H128" i="12"/>
  <c r="I202" i="11"/>
  <c r="F192" i="11"/>
  <c r="D86" i="11"/>
  <c r="J86" i="11"/>
  <c r="K115" i="11"/>
  <c r="E240" i="11"/>
  <c r="H203" i="11"/>
  <c r="H96" i="11"/>
  <c r="G140" i="11"/>
  <c r="E165" i="11"/>
  <c r="I57" i="11"/>
  <c r="F36" i="11"/>
  <c r="D275" i="11"/>
  <c r="K222" i="11"/>
  <c r="G158" i="11"/>
  <c r="G85" i="11"/>
  <c r="E373" i="11"/>
  <c r="C280" i="11"/>
  <c r="C259" i="11"/>
  <c r="K121" i="11"/>
  <c r="E67" i="11"/>
  <c r="K193" i="11"/>
  <c r="K53" i="11"/>
  <c r="J56" i="11"/>
  <c r="G204" i="11"/>
  <c r="K155" i="11"/>
  <c r="K219" i="11"/>
  <c r="I320" i="12"/>
  <c r="F252" i="12"/>
  <c r="H187" i="12"/>
  <c r="I218" i="12"/>
  <c r="G92" i="12"/>
  <c r="D127" i="12"/>
  <c r="G179" i="12"/>
  <c r="I193" i="12"/>
  <c r="K91" i="12"/>
  <c r="J229" i="12"/>
  <c r="I140" i="12"/>
  <c r="D111" i="12"/>
  <c r="K136" i="12"/>
  <c r="D108" i="12"/>
  <c r="D132" i="12"/>
  <c r="H186" i="12"/>
  <c r="D139" i="12"/>
  <c r="C275" i="12"/>
  <c r="C106" i="12"/>
  <c r="C305" i="16"/>
  <c r="K364" i="16"/>
  <c r="F202" i="11"/>
  <c r="H115" i="11"/>
  <c r="E92" i="11"/>
  <c r="I222" i="11"/>
  <c r="H136" i="11"/>
  <c r="F373" i="11"/>
  <c r="C286" i="11"/>
  <c r="I176" i="11"/>
  <c r="E121" i="11"/>
  <c r="K67" i="11"/>
  <c r="C193" i="11"/>
  <c r="D53" i="11"/>
  <c r="E369" i="11"/>
  <c r="J172" i="11"/>
  <c r="J109" i="11"/>
  <c r="I295" i="11"/>
  <c r="K249" i="11"/>
  <c r="C320" i="12"/>
  <c r="I187" i="12"/>
  <c r="E127" i="12"/>
  <c r="E193" i="12"/>
  <c r="H111" i="12"/>
  <c r="F108" i="12"/>
  <c r="E132" i="12"/>
  <c r="J186" i="12"/>
  <c r="E109" i="13"/>
  <c r="G192" i="11"/>
  <c r="G86" i="11"/>
  <c r="D115" i="11"/>
  <c r="F240" i="11"/>
  <c r="I203" i="11"/>
  <c r="I96" i="11"/>
  <c r="I140" i="11"/>
  <c r="G165" i="11"/>
  <c r="C57" i="11"/>
  <c r="G36" i="11"/>
  <c r="E275" i="11"/>
  <c r="C158" i="11"/>
  <c r="J85" i="11"/>
  <c r="K259" i="11"/>
  <c r="K252" i="12"/>
  <c r="H205" i="12"/>
  <c r="H179" i="12"/>
  <c r="J91" i="12"/>
  <c r="H140" i="12"/>
  <c r="D136" i="12"/>
  <c r="G202" i="11"/>
  <c r="E192" i="11"/>
  <c r="K86" i="11"/>
  <c r="J115" i="11"/>
  <c r="J79" i="11"/>
  <c r="I283" i="11"/>
  <c r="G240" i="11"/>
  <c r="K203" i="11"/>
  <c r="F154" i="11"/>
  <c r="J96" i="11"/>
  <c r="J140" i="11"/>
  <c r="C165" i="11"/>
  <c r="H36" i="11"/>
  <c r="H122" i="11"/>
  <c r="G275" i="11"/>
  <c r="F275" i="11"/>
  <c r="J222" i="11"/>
  <c r="H158" i="11"/>
  <c r="C85" i="11"/>
  <c r="D373" i="11"/>
  <c r="J286" i="11"/>
  <c r="G227" i="11"/>
  <c r="K176" i="11"/>
  <c r="G121" i="11"/>
  <c r="C32" i="11"/>
  <c r="J193" i="11"/>
  <c r="E53" i="11"/>
  <c r="K369" i="11"/>
  <c r="G253" i="11"/>
  <c r="D295" i="11"/>
  <c r="E19" i="11"/>
  <c r="K320" i="12"/>
  <c r="G205" i="12"/>
  <c r="F127" i="12"/>
  <c r="I179" i="12"/>
  <c r="F193" i="12"/>
  <c r="H91" i="12"/>
  <c r="F226" i="12"/>
  <c r="J111" i="12"/>
  <c r="J220" i="12"/>
  <c r="H108" i="12"/>
  <c r="C186" i="12"/>
  <c r="G222" i="12"/>
  <c r="E15" i="11"/>
  <c r="I102" i="16"/>
  <c r="K202" i="11"/>
  <c r="C192" i="11"/>
  <c r="F126" i="11"/>
  <c r="F86" i="11"/>
  <c r="F115" i="11"/>
  <c r="C335" i="11"/>
  <c r="D283" i="11"/>
  <c r="I260" i="11"/>
  <c r="D203" i="11"/>
  <c r="F96" i="11"/>
  <c r="D140" i="11"/>
  <c r="K171" i="11"/>
  <c r="K165" i="11"/>
  <c r="F57" i="11"/>
  <c r="I36" i="11"/>
  <c r="J275" i="11"/>
  <c r="I158" i="11"/>
  <c r="E85" i="11"/>
  <c r="J141" i="11"/>
  <c r="J373" i="11"/>
  <c r="J259" i="11"/>
  <c r="J218" i="11"/>
  <c r="H94" i="11"/>
  <c r="G56" i="11"/>
  <c r="H255" i="11"/>
  <c r="C25" i="11"/>
  <c r="F219" i="11"/>
  <c r="G325" i="12"/>
  <c r="C184" i="12"/>
  <c r="F218" i="12"/>
  <c r="D131" i="12"/>
  <c r="C299" i="12"/>
  <c r="D149" i="12"/>
  <c r="F229" i="12"/>
  <c r="C226" i="12"/>
  <c r="D220" i="12"/>
  <c r="E145" i="15"/>
  <c r="I359" i="16"/>
  <c r="G313" i="16"/>
  <c r="I323" i="16"/>
  <c r="D202" i="11"/>
  <c r="K192" i="11"/>
  <c r="H86" i="11"/>
  <c r="G115" i="11"/>
  <c r="K240" i="11"/>
  <c r="E203" i="11"/>
  <c r="K96" i="11"/>
  <c r="J118" i="11"/>
  <c r="H140" i="11"/>
  <c r="H165" i="11"/>
  <c r="G57" i="11"/>
  <c r="J36" i="11"/>
  <c r="C275" i="11"/>
  <c r="G222" i="11"/>
  <c r="J158" i="11"/>
  <c r="F85" i="11"/>
  <c r="C373" i="11"/>
  <c r="D259" i="11"/>
  <c r="J67" i="11"/>
  <c r="I94" i="11"/>
  <c r="H56" i="11"/>
  <c r="E204" i="11"/>
  <c r="I155" i="11"/>
  <c r="H219" i="11"/>
  <c r="F68" i="11"/>
  <c r="K187" i="12"/>
  <c r="G218" i="12"/>
  <c r="F131" i="12"/>
  <c r="K299" i="12"/>
  <c r="K127" i="12"/>
  <c r="F179" i="12"/>
  <c r="G193" i="12"/>
  <c r="C91" i="12"/>
  <c r="G229" i="12"/>
  <c r="J235" i="12"/>
  <c r="E220" i="12"/>
  <c r="K139" i="12"/>
  <c r="E202" i="11"/>
  <c r="D192" i="11"/>
  <c r="D240" i="11"/>
  <c r="F203" i="11"/>
  <c r="C96" i="11"/>
  <c r="F140" i="11"/>
  <c r="I165" i="11"/>
  <c r="H57" i="11"/>
  <c r="D36" i="11"/>
  <c r="H222" i="11"/>
  <c r="K158" i="11"/>
  <c r="I85" i="11"/>
  <c r="D67" i="11"/>
  <c r="I53" i="11"/>
  <c r="J204" i="11"/>
  <c r="C155" i="11"/>
  <c r="G66" i="11"/>
  <c r="J219" i="11"/>
  <c r="H194" i="12"/>
  <c r="J139" i="12"/>
  <c r="J106" i="12"/>
  <c r="D102" i="16"/>
  <c r="C313" i="16"/>
  <c r="I364" i="16"/>
  <c r="E185" i="15"/>
  <c r="F372" i="16"/>
  <c r="C28" i="15"/>
  <c r="F100" i="15"/>
  <c r="J185" i="15"/>
  <c r="E372" i="16"/>
  <c r="I116" i="11"/>
  <c r="G90" i="15"/>
  <c r="E194" i="15"/>
  <c r="F346" i="11"/>
  <c r="F93" i="15"/>
  <c r="H194" i="15"/>
  <c r="G27" i="11"/>
  <c r="E47" i="13"/>
  <c r="C37" i="15"/>
  <c r="I116" i="15"/>
  <c r="F247" i="16"/>
  <c r="G367" i="15"/>
  <c r="J360" i="16"/>
  <c r="H358" i="16"/>
  <c r="I358" i="16"/>
  <c r="G372" i="16"/>
  <c r="C54" i="11"/>
  <c r="J358" i="16"/>
  <c r="H372" i="16"/>
  <c r="C336" i="16"/>
  <c r="I54" i="11"/>
  <c r="E38" i="13"/>
  <c r="G358" i="16"/>
  <c r="J339" i="16"/>
  <c r="I372" i="16"/>
  <c r="C358" i="16"/>
  <c r="J372" i="16"/>
  <c r="K358" i="16"/>
  <c r="C372" i="16"/>
  <c r="F100" i="11"/>
  <c r="D358" i="16"/>
  <c r="E303" i="16"/>
  <c r="K372" i="16"/>
  <c r="H148" i="16"/>
  <c r="C297" i="16"/>
  <c r="G289" i="16"/>
  <c r="D52" i="16"/>
  <c r="C330" i="12"/>
  <c r="I40" i="16"/>
  <c r="C335" i="16"/>
  <c r="E310" i="16"/>
  <c r="K43" i="16"/>
  <c r="C366" i="11"/>
  <c r="J40" i="16"/>
  <c r="K335" i="16"/>
  <c r="F310" i="16"/>
  <c r="E43" i="16"/>
  <c r="C30" i="15"/>
  <c r="C40" i="16"/>
  <c r="F335" i="16"/>
  <c r="G335" i="16"/>
  <c r="G310" i="16"/>
  <c r="I337" i="16"/>
  <c r="G368" i="16"/>
  <c r="K40" i="16"/>
  <c r="H335" i="16"/>
  <c r="C310" i="16"/>
  <c r="E337" i="16"/>
  <c r="K368" i="16"/>
  <c r="K308" i="16"/>
  <c r="J97" i="11"/>
  <c r="D40" i="16"/>
  <c r="J335" i="16"/>
  <c r="H310" i="16"/>
  <c r="K310" i="16"/>
  <c r="G337" i="16"/>
  <c r="H308" i="16"/>
  <c r="H325" i="16"/>
  <c r="E62" i="12"/>
  <c r="F40" i="16"/>
  <c r="E40" i="16"/>
  <c r="D335" i="16"/>
  <c r="I310" i="16"/>
  <c r="C337" i="16"/>
  <c r="C325" i="16"/>
  <c r="D356" i="12"/>
  <c r="H305" i="16"/>
  <c r="H65" i="11"/>
  <c r="K330" i="12"/>
  <c r="C75" i="13"/>
  <c r="E35" i="13"/>
  <c r="E65" i="15"/>
  <c r="G100" i="15"/>
  <c r="H145" i="15"/>
  <c r="E184" i="15"/>
  <c r="J77" i="15"/>
  <c r="J352" i="16"/>
  <c r="C360" i="16"/>
  <c r="D297" i="16"/>
  <c r="K297" i="16"/>
  <c r="D339" i="16"/>
  <c r="J337" i="16"/>
  <c r="I289" i="16"/>
  <c r="H303" i="16"/>
  <c r="G303" i="16"/>
  <c r="F52" i="16"/>
  <c r="D368" i="16"/>
  <c r="D336" i="16"/>
  <c r="I308" i="16"/>
  <c r="I305" i="16"/>
  <c r="I43" i="16"/>
  <c r="J148" i="16"/>
  <c r="D325" i="16"/>
  <c r="K325" i="16"/>
  <c r="G348" i="11"/>
  <c r="G337" i="11"/>
  <c r="G65" i="11"/>
  <c r="D330" i="12"/>
  <c r="I133" i="15"/>
  <c r="E93" i="15"/>
  <c r="K184" i="15"/>
  <c r="J102" i="15"/>
  <c r="D352" i="16"/>
  <c r="E352" i="16"/>
  <c r="K360" i="16"/>
  <c r="H297" i="16"/>
  <c r="I339" i="16"/>
  <c r="H289" i="16"/>
  <c r="K289" i="16"/>
  <c r="D303" i="16"/>
  <c r="I52" i="16"/>
  <c r="H52" i="16"/>
  <c r="F368" i="16"/>
  <c r="E368" i="16"/>
  <c r="F336" i="16"/>
  <c r="J308" i="16"/>
  <c r="G308" i="16"/>
  <c r="J305" i="16"/>
  <c r="D43" i="16"/>
  <c r="D148" i="16"/>
  <c r="F325" i="16"/>
  <c r="D355" i="11"/>
  <c r="E330" i="12"/>
  <c r="F352" i="16"/>
  <c r="D360" i="16"/>
  <c r="E360" i="16"/>
  <c r="J297" i="16"/>
  <c r="C339" i="16"/>
  <c r="J289" i="16"/>
  <c r="F303" i="16"/>
  <c r="K52" i="16"/>
  <c r="H336" i="16"/>
  <c r="I148" i="16"/>
  <c r="G330" i="12"/>
  <c r="E18" i="13"/>
  <c r="K352" i="16"/>
  <c r="F360" i="16"/>
  <c r="E297" i="16"/>
  <c r="K339" i="16"/>
  <c r="C289" i="16"/>
  <c r="I303" i="16"/>
  <c r="C52" i="16"/>
  <c r="H368" i="16"/>
  <c r="G336" i="16"/>
  <c r="C308" i="16"/>
  <c r="D305" i="16"/>
  <c r="K305" i="16"/>
  <c r="F43" i="16"/>
  <c r="C148" i="16"/>
  <c r="I325" i="16"/>
  <c r="K198" i="11"/>
  <c r="H330" i="12"/>
  <c r="F271" i="12"/>
  <c r="C336" i="12"/>
  <c r="F128" i="15"/>
  <c r="I90" i="15"/>
  <c r="C352" i="16"/>
  <c r="G360" i="16"/>
  <c r="F297" i="16"/>
  <c r="E339" i="16"/>
  <c r="G339" i="16"/>
  <c r="D337" i="16"/>
  <c r="K337" i="16"/>
  <c r="D289" i="16"/>
  <c r="J303" i="16"/>
  <c r="E52" i="16"/>
  <c r="I368" i="16"/>
  <c r="I336" i="16"/>
  <c r="D308" i="16"/>
  <c r="E305" i="16"/>
  <c r="H43" i="16"/>
  <c r="G43" i="16"/>
  <c r="F148" i="16"/>
  <c r="K148" i="16"/>
  <c r="J325" i="16"/>
  <c r="I327" i="11"/>
  <c r="K191" i="11"/>
  <c r="D334" i="11"/>
  <c r="E137" i="11"/>
  <c r="J330" i="12"/>
  <c r="I330" i="12"/>
  <c r="E90" i="15"/>
  <c r="H123" i="15"/>
  <c r="E284" i="15"/>
  <c r="G352" i="16"/>
  <c r="H360" i="16"/>
  <c r="G297" i="16"/>
  <c r="F339" i="16"/>
  <c r="F337" i="16"/>
  <c r="E289" i="16"/>
  <c r="C303" i="16"/>
  <c r="J52" i="16"/>
  <c r="J368" i="16"/>
  <c r="J336" i="16"/>
  <c r="E336" i="16"/>
  <c r="E308" i="16"/>
  <c r="F305" i="16"/>
  <c r="J43" i="16"/>
  <c r="G148" i="16"/>
  <c r="E325" i="16"/>
  <c r="J357" i="12"/>
  <c r="H172" i="15"/>
  <c r="F90" i="15"/>
  <c r="C367" i="15"/>
  <c r="H284" i="15"/>
  <c r="D68" i="16"/>
  <c r="E93" i="11"/>
  <c r="G68" i="11"/>
  <c r="K116" i="12"/>
  <c r="J338" i="12"/>
  <c r="C152" i="13"/>
  <c r="J123" i="15"/>
  <c r="I123" i="15"/>
  <c r="I279" i="15"/>
  <c r="F153" i="15"/>
  <c r="I185" i="11"/>
  <c r="G254" i="11"/>
  <c r="E264" i="12"/>
  <c r="I338" i="12"/>
  <c r="E25" i="13"/>
  <c r="E20" i="13"/>
  <c r="E123" i="15"/>
  <c r="G153" i="15"/>
  <c r="J185" i="11"/>
  <c r="H33" i="11"/>
  <c r="E152" i="13"/>
  <c r="K123" i="15"/>
  <c r="H153" i="15"/>
  <c r="C123" i="15"/>
  <c r="C153" i="15"/>
  <c r="I153" i="15"/>
  <c r="H361" i="11"/>
  <c r="D366" i="11"/>
  <c r="H35" i="11"/>
  <c r="F241" i="12"/>
  <c r="D123" i="15"/>
  <c r="E153" i="15"/>
  <c r="C63" i="13"/>
  <c r="F305" i="11"/>
  <c r="K366" i="11"/>
  <c r="D195" i="11"/>
  <c r="I44" i="11"/>
  <c r="E15" i="13"/>
  <c r="F123" i="15"/>
  <c r="J153" i="15"/>
  <c r="K75" i="11"/>
  <c r="I189" i="11"/>
  <c r="D163" i="11"/>
  <c r="I366" i="11"/>
  <c r="E21" i="13"/>
  <c r="H305" i="11"/>
  <c r="J189" i="11"/>
  <c r="C119" i="11"/>
  <c r="C97" i="11"/>
  <c r="F43" i="11"/>
  <c r="G346" i="11"/>
  <c r="E43" i="12"/>
  <c r="K241" i="12"/>
  <c r="D310" i="12"/>
  <c r="D317" i="12"/>
  <c r="K369" i="12"/>
  <c r="E338" i="12"/>
  <c r="C91" i="13"/>
  <c r="E228" i="13"/>
  <c r="K179" i="15"/>
  <c r="I172" i="15"/>
  <c r="H133" i="15"/>
  <c r="H102" i="15"/>
  <c r="D233" i="15"/>
  <c r="I284" i="15"/>
  <c r="D300" i="11"/>
  <c r="J163" i="11"/>
  <c r="I264" i="11"/>
  <c r="G43" i="11"/>
  <c r="F150" i="11"/>
  <c r="I60" i="11"/>
  <c r="I285" i="11"/>
  <c r="F257" i="11"/>
  <c r="C15" i="11"/>
  <c r="D241" i="12"/>
  <c r="E241" i="12"/>
  <c r="I282" i="12"/>
  <c r="H327" i="12"/>
  <c r="G338" i="12"/>
  <c r="E147" i="15"/>
  <c r="H100" i="15"/>
  <c r="J172" i="15"/>
  <c r="C185" i="15"/>
  <c r="K367" i="15"/>
  <c r="I102" i="15"/>
  <c r="K216" i="11"/>
  <c r="I163" i="11"/>
  <c r="I43" i="11"/>
  <c r="I237" i="11"/>
  <c r="F209" i="11"/>
  <c r="G46" i="11"/>
  <c r="C75" i="11"/>
  <c r="D60" i="11"/>
  <c r="C88" i="11"/>
  <c r="J285" i="11"/>
  <c r="H257" i="11"/>
  <c r="E132" i="11"/>
  <c r="I215" i="12"/>
  <c r="I327" i="12"/>
  <c r="H338" i="12"/>
  <c r="C85" i="13"/>
  <c r="F216" i="11"/>
  <c r="K237" i="11"/>
  <c r="F60" i="11"/>
  <c r="D88" i="11"/>
  <c r="E327" i="12"/>
  <c r="E170" i="11"/>
  <c r="D198" i="11"/>
  <c r="I321" i="11"/>
  <c r="G194" i="11"/>
  <c r="K93" i="11"/>
  <c r="H75" i="11"/>
  <c r="F70" i="11"/>
  <c r="G60" i="11"/>
  <c r="K324" i="11"/>
  <c r="G241" i="12"/>
  <c r="K233" i="12"/>
  <c r="E156" i="12"/>
  <c r="F327" i="12"/>
  <c r="C75" i="12"/>
  <c r="J145" i="15"/>
  <c r="I185" i="15"/>
  <c r="G93" i="15"/>
  <c r="D184" i="15"/>
  <c r="H116" i="15"/>
  <c r="F170" i="11"/>
  <c r="E198" i="11"/>
  <c r="F148" i="11"/>
  <c r="E43" i="11"/>
  <c r="F298" i="11"/>
  <c r="J317" i="11"/>
  <c r="F74" i="11"/>
  <c r="D324" i="11"/>
  <c r="G278" i="11"/>
  <c r="C110" i="15"/>
  <c r="H321" i="11"/>
  <c r="D233" i="12"/>
  <c r="F130" i="11"/>
  <c r="J194" i="11"/>
  <c r="C279" i="11"/>
  <c r="G70" i="11"/>
  <c r="D305" i="11"/>
  <c r="F357" i="11"/>
  <c r="K43" i="11"/>
  <c r="K195" i="11"/>
  <c r="J112" i="11"/>
  <c r="H70" i="11"/>
  <c r="D317" i="11"/>
  <c r="G35" i="11"/>
  <c r="K346" i="11"/>
  <c r="F357" i="12"/>
  <c r="D264" i="12"/>
  <c r="C62" i="12"/>
  <c r="G133" i="15"/>
  <c r="G184" i="15"/>
  <c r="J116" i="15"/>
  <c r="F194" i="15"/>
  <c r="G284" i="15"/>
  <c r="D48" i="16"/>
  <c r="K48" i="16"/>
  <c r="C48" i="16"/>
  <c r="J48" i="16"/>
  <c r="G48" i="16"/>
  <c r="I48" i="16"/>
  <c r="H48" i="16"/>
  <c r="K291" i="16"/>
  <c r="C291" i="16"/>
  <c r="J291" i="16"/>
  <c r="I291" i="16"/>
  <c r="H291" i="16"/>
  <c r="D291" i="16"/>
  <c r="G291" i="16"/>
  <c r="F291" i="16"/>
  <c r="C322" i="16"/>
  <c r="G322" i="16"/>
  <c r="F322" i="16"/>
  <c r="D322" i="16"/>
  <c r="J322" i="16"/>
  <c r="I322" i="16"/>
  <c r="H322" i="16"/>
  <c r="E322" i="16"/>
  <c r="D260" i="12"/>
  <c r="K260" i="12"/>
  <c r="C260" i="12"/>
  <c r="J65" i="11"/>
  <c r="I65" i="11"/>
  <c r="K65" i="11"/>
  <c r="C325" i="12"/>
  <c r="J325" i="12"/>
  <c r="I325" i="12"/>
  <c r="K322" i="16"/>
  <c r="K278" i="11"/>
  <c r="I278" i="11"/>
  <c r="I367" i="16"/>
  <c r="G367" i="16"/>
  <c r="H367" i="16"/>
  <c r="F367" i="16"/>
  <c r="E367" i="16"/>
  <c r="D367" i="16"/>
  <c r="K367" i="16"/>
  <c r="C367" i="16"/>
  <c r="G314" i="16"/>
  <c r="F314" i="16"/>
  <c r="K314" i="16"/>
  <c r="E314" i="16"/>
  <c r="C314" i="16"/>
  <c r="D314" i="16"/>
  <c r="J314" i="16"/>
  <c r="I314" i="16"/>
  <c r="E283" i="11"/>
  <c r="H60" i="11"/>
  <c r="E60" i="11"/>
  <c r="D286" i="11"/>
  <c r="J176" i="11"/>
  <c r="H121" i="11"/>
  <c r="F67" i="11"/>
  <c r="D193" i="11"/>
  <c r="H204" i="11"/>
  <c r="H346" i="11"/>
  <c r="F65" i="11"/>
  <c r="E325" i="12"/>
  <c r="G260" i="12"/>
  <c r="D222" i="12"/>
  <c r="F106" i="12"/>
  <c r="C38" i="12"/>
  <c r="K327" i="12"/>
  <c r="C327" i="12"/>
  <c r="J327" i="12"/>
  <c r="H251" i="11"/>
  <c r="F251" i="11"/>
  <c r="D278" i="16"/>
  <c r="G278" i="16"/>
  <c r="E278" i="16"/>
  <c r="C278" i="16"/>
  <c r="K278" i="16"/>
  <c r="J278" i="16"/>
  <c r="I278" i="16"/>
  <c r="H278" i="16"/>
  <c r="G283" i="11"/>
  <c r="F283" i="11"/>
  <c r="K60" i="11"/>
  <c r="I346" i="11"/>
  <c r="C278" i="11"/>
  <c r="D65" i="11"/>
  <c r="F325" i="12"/>
  <c r="I260" i="12"/>
  <c r="G186" i="12"/>
  <c r="E222" i="12"/>
  <c r="I310" i="12"/>
  <c r="F310" i="12"/>
  <c r="J278" i="11"/>
  <c r="J334" i="12"/>
  <c r="I334" i="12"/>
  <c r="G334" i="12"/>
  <c r="E136" i="13"/>
  <c r="H149" i="12"/>
  <c r="F149" i="12"/>
  <c r="E149" i="12"/>
  <c r="G149" i="12"/>
  <c r="D227" i="11"/>
  <c r="E227" i="11"/>
  <c r="K227" i="11"/>
  <c r="E205" i="12"/>
  <c r="D205" i="12"/>
  <c r="I205" i="12"/>
  <c r="H53" i="11"/>
  <c r="G53" i="11"/>
  <c r="E94" i="11"/>
  <c r="G94" i="11"/>
  <c r="I193" i="11"/>
  <c r="H193" i="11"/>
  <c r="C295" i="11"/>
  <c r="J295" i="11"/>
  <c r="J155" i="11"/>
  <c r="E155" i="11"/>
  <c r="F155" i="11"/>
  <c r="F204" i="11"/>
  <c r="D204" i="11"/>
  <c r="K286" i="11"/>
  <c r="I286" i="11"/>
  <c r="C67" i="11"/>
  <c r="I67" i="11"/>
  <c r="J121" i="11"/>
  <c r="F121" i="11"/>
  <c r="H176" i="11"/>
  <c r="G176" i="11"/>
  <c r="E176" i="11"/>
  <c r="H259" i="11"/>
  <c r="E259" i="11"/>
  <c r="G259" i="11"/>
  <c r="E219" i="11"/>
  <c r="D219" i="11"/>
  <c r="I219" i="11"/>
  <c r="K131" i="12"/>
  <c r="I131" i="12"/>
  <c r="C131" i="12"/>
  <c r="H131" i="12"/>
  <c r="E106" i="12"/>
  <c r="K106" i="12"/>
  <c r="J252" i="12"/>
  <c r="I252" i="12"/>
  <c r="H252" i="12"/>
  <c r="I139" i="12"/>
  <c r="G139" i="12"/>
  <c r="F139" i="12"/>
  <c r="E229" i="12"/>
  <c r="D229" i="12"/>
  <c r="K229" i="12"/>
  <c r="C229" i="12"/>
  <c r="C132" i="12"/>
  <c r="J132" i="12"/>
  <c r="I132" i="12"/>
  <c r="H212" i="12"/>
  <c r="G212" i="12"/>
  <c r="F212" i="12"/>
  <c r="F275" i="12"/>
  <c r="E275" i="12"/>
  <c r="K275" i="12"/>
  <c r="E218" i="12"/>
  <c r="D218" i="12"/>
  <c r="K218" i="12"/>
  <c r="G108" i="12"/>
  <c r="J108" i="12"/>
  <c r="H136" i="12"/>
  <c r="I136" i="12"/>
  <c r="D283" i="12"/>
  <c r="K283" i="12"/>
  <c r="J283" i="12"/>
  <c r="F187" i="12"/>
  <c r="D187" i="12"/>
  <c r="C187" i="12"/>
  <c r="J187" i="12"/>
  <c r="I111" i="12"/>
  <c r="K111" i="12"/>
  <c r="G111" i="12"/>
  <c r="E111" i="12"/>
  <c r="K140" i="12"/>
  <c r="C140" i="12"/>
  <c r="J140" i="12"/>
  <c r="I226" i="12"/>
  <c r="H226" i="12"/>
  <c r="G226" i="12"/>
  <c r="F299" i="12"/>
  <c r="E299" i="12"/>
  <c r="D299" i="12"/>
  <c r="F91" i="12"/>
  <c r="E91" i="12"/>
  <c r="D91" i="12"/>
  <c r="D193" i="12"/>
  <c r="K193" i="12"/>
  <c r="C193" i="12"/>
  <c r="E179" i="12"/>
  <c r="D179" i="12"/>
  <c r="C179" i="12"/>
  <c r="J179" i="12"/>
  <c r="G320" i="12"/>
  <c r="J320" i="12"/>
  <c r="E320" i="12"/>
  <c r="F320" i="12"/>
  <c r="I127" i="12"/>
  <c r="C127" i="12"/>
  <c r="H127" i="12"/>
  <c r="G127" i="12"/>
  <c r="F56" i="11"/>
  <c r="E56" i="11"/>
  <c r="K56" i="11"/>
  <c r="E59" i="13"/>
  <c r="C35" i="13"/>
  <c r="H335" i="15"/>
  <c r="E335" i="15"/>
  <c r="J367" i="16"/>
  <c r="H283" i="11"/>
  <c r="J60" i="11"/>
  <c r="G286" i="11"/>
  <c r="F227" i="11"/>
  <c r="D176" i="11"/>
  <c r="D121" i="11"/>
  <c r="G67" i="11"/>
  <c r="F193" i="11"/>
  <c r="C94" i="11"/>
  <c r="J53" i="11"/>
  <c r="C204" i="11"/>
  <c r="G155" i="11"/>
  <c r="C346" i="11"/>
  <c r="H295" i="11"/>
  <c r="D278" i="11"/>
  <c r="J205" i="12"/>
  <c r="C149" i="12"/>
  <c r="F233" i="12"/>
  <c r="C334" i="12"/>
  <c r="C203" i="13"/>
  <c r="E284" i="12"/>
  <c r="J284" i="12"/>
  <c r="F278" i="16"/>
  <c r="H314" i="16"/>
  <c r="D216" i="11"/>
  <c r="J90" i="11"/>
  <c r="C240" i="11"/>
  <c r="E57" i="11"/>
  <c r="C222" i="11"/>
  <c r="G373" i="11"/>
  <c r="H286" i="11"/>
  <c r="I227" i="11"/>
  <c r="F176" i="11"/>
  <c r="C121" i="11"/>
  <c r="G193" i="11"/>
  <c r="D94" i="11"/>
  <c r="C53" i="11"/>
  <c r="K204" i="11"/>
  <c r="H155" i="11"/>
  <c r="K295" i="11"/>
  <c r="E278" i="11"/>
  <c r="C219" i="11"/>
  <c r="D320" i="12"/>
  <c r="C252" i="12"/>
  <c r="G187" i="12"/>
  <c r="J218" i="12"/>
  <c r="E131" i="12"/>
  <c r="J299" i="12"/>
  <c r="F205" i="12"/>
  <c r="K149" i="12"/>
  <c r="G233" i="12"/>
  <c r="H193" i="12"/>
  <c r="I91" i="12"/>
  <c r="H229" i="12"/>
  <c r="D226" i="12"/>
  <c r="E140" i="12"/>
  <c r="F111" i="12"/>
  <c r="C136" i="12"/>
  <c r="I108" i="12"/>
  <c r="D327" i="12"/>
  <c r="D334" i="12"/>
  <c r="E212" i="12"/>
  <c r="K186" i="12"/>
  <c r="D338" i="12"/>
  <c r="K338" i="12"/>
  <c r="C338" i="12"/>
  <c r="E85" i="13"/>
  <c r="E291" i="16"/>
  <c r="F278" i="11"/>
  <c r="C369" i="12"/>
  <c r="G369" i="12"/>
  <c r="K321" i="12"/>
  <c r="E321" i="12"/>
  <c r="I309" i="12"/>
  <c r="E309" i="12"/>
  <c r="C309" i="12"/>
  <c r="J309" i="12"/>
  <c r="C18" i="11"/>
  <c r="E18" i="11"/>
  <c r="E346" i="11"/>
  <c r="J346" i="11"/>
  <c r="F48" i="16"/>
  <c r="F112" i="15"/>
  <c r="K36" i="16"/>
  <c r="K359" i="16"/>
  <c r="C102" i="16"/>
  <c r="I313" i="16"/>
  <c r="G267" i="16"/>
  <c r="K267" i="16"/>
  <c r="C323" i="16"/>
  <c r="D364" i="16"/>
  <c r="F114" i="15"/>
  <c r="F150" i="15"/>
  <c r="D359" i="16"/>
  <c r="K102" i="16"/>
  <c r="J313" i="16"/>
  <c r="D267" i="16"/>
  <c r="K323" i="16"/>
  <c r="F364" i="16"/>
  <c r="E364" i="16"/>
  <c r="I128" i="15"/>
  <c r="E267" i="16"/>
  <c r="D323" i="16"/>
  <c r="G323" i="16"/>
  <c r="G364" i="16"/>
  <c r="F267" i="16"/>
  <c r="E323" i="16"/>
  <c r="H364" i="16"/>
  <c r="I267" i="16"/>
  <c r="H323" i="16"/>
  <c r="J364" i="16"/>
  <c r="F179" i="15"/>
  <c r="F79" i="15"/>
  <c r="J79" i="15"/>
  <c r="E79" i="15"/>
  <c r="G79" i="15"/>
  <c r="D79" i="15"/>
  <c r="K79" i="15"/>
  <c r="C79" i="15"/>
  <c r="I126" i="15"/>
  <c r="C126" i="15"/>
  <c r="F228" i="15"/>
  <c r="I228" i="15"/>
  <c r="J365" i="16"/>
  <c r="E365" i="16"/>
  <c r="I365" i="16"/>
  <c r="H365" i="16"/>
  <c r="G365" i="16"/>
  <c r="F365" i="16"/>
  <c r="C365" i="16"/>
  <c r="J152" i="11"/>
  <c r="I152" i="11"/>
  <c r="G152" i="11"/>
  <c r="F152" i="11"/>
  <c r="E152" i="11"/>
  <c r="G177" i="15"/>
  <c r="I177" i="15"/>
  <c r="F146" i="15"/>
  <c r="J146" i="15"/>
  <c r="G319" i="16"/>
  <c r="F319" i="16"/>
  <c r="E319" i="16"/>
  <c r="K319" i="16"/>
  <c r="D319" i="16"/>
  <c r="C319" i="16"/>
  <c r="H319" i="16"/>
  <c r="E78" i="13"/>
  <c r="C78" i="13"/>
  <c r="H79" i="15"/>
  <c r="K365" i="16"/>
  <c r="J117" i="11"/>
  <c r="J107" i="15"/>
  <c r="I79" i="15"/>
  <c r="K152" i="11"/>
  <c r="D68" i="11"/>
  <c r="C68" i="11"/>
  <c r="E68" i="11"/>
  <c r="K68" i="11"/>
  <c r="I68" i="11"/>
  <c r="J68" i="11"/>
  <c r="K272" i="15"/>
  <c r="G272" i="15"/>
  <c r="D142" i="15"/>
  <c r="H142" i="15"/>
  <c r="K142" i="15"/>
  <c r="D35" i="16"/>
  <c r="I35" i="16"/>
  <c r="K35" i="16"/>
  <c r="G35" i="16"/>
  <c r="H35" i="16"/>
  <c r="C35" i="16"/>
  <c r="J35" i="16"/>
  <c r="E35" i="16"/>
  <c r="G334" i="16"/>
  <c r="F334" i="16"/>
  <c r="I334" i="16"/>
  <c r="D334" i="16"/>
  <c r="C334" i="16"/>
  <c r="E334" i="16"/>
  <c r="K334" i="16"/>
  <c r="H334" i="16"/>
  <c r="E66" i="13"/>
  <c r="C66" i="13"/>
  <c r="D117" i="11"/>
  <c r="E367" i="12"/>
  <c r="D367" i="12"/>
  <c r="I367" i="12"/>
  <c r="C148" i="11"/>
  <c r="H148" i="11"/>
  <c r="D148" i="11"/>
  <c r="H189" i="11"/>
  <c r="C189" i="11"/>
  <c r="H289" i="11"/>
  <c r="K289" i="11"/>
  <c r="H298" i="11"/>
  <c r="E298" i="11"/>
  <c r="G129" i="11"/>
  <c r="E129" i="11"/>
  <c r="D184" i="11"/>
  <c r="J184" i="11"/>
  <c r="H184" i="11"/>
  <c r="E208" i="11"/>
  <c r="J208" i="11"/>
  <c r="K208" i="11"/>
  <c r="G208" i="11"/>
  <c r="J130" i="11"/>
  <c r="K130" i="11"/>
  <c r="C130" i="11"/>
  <c r="I130" i="11"/>
  <c r="D130" i="11"/>
  <c r="H130" i="11"/>
  <c r="D170" i="11"/>
  <c r="K170" i="11"/>
  <c r="I170" i="11"/>
  <c r="C170" i="11"/>
  <c r="J170" i="11"/>
  <c r="H170" i="11"/>
  <c r="H163" i="11"/>
  <c r="G163" i="11"/>
  <c r="C163" i="11"/>
  <c r="K163" i="11"/>
  <c r="F163" i="11"/>
  <c r="J198" i="11"/>
  <c r="H198" i="11"/>
  <c r="G198" i="11"/>
  <c r="F198" i="11"/>
  <c r="I198" i="11"/>
  <c r="G169" i="15"/>
  <c r="J319" i="16"/>
  <c r="E101" i="13"/>
  <c r="I149" i="11"/>
  <c r="J149" i="11"/>
  <c r="H149" i="11"/>
  <c r="G149" i="11"/>
  <c r="E149" i="11"/>
  <c r="D149" i="11"/>
  <c r="K280" i="12"/>
  <c r="E280" i="12"/>
  <c r="H280" i="12"/>
  <c r="D280" i="12"/>
  <c r="C280" i="12"/>
  <c r="J280" i="12"/>
  <c r="I280" i="12"/>
  <c r="D365" i="16"/>
  <c r="F35" i="16"/>
  <c r="D152" i="11"/>
  <c r="F280" i="12"/>
  <c r="F261" i="12"/>
  <c r="I261" i="12"/>
  <c r="I365" i="11"/>
  <c r="J365" i="11"/>
  <c r="F365" i="11"/>
  <c r="C39" i="12"/>
  <c r="C31" i="12"/>
  <c r="C237" i="12"/>
  <c r="K237" i="12"/>
  <c r="C54" i="13"/>
  <c r="G324" i="12"/>
  <c r="H324" i="12"/>
  <c r="I118" i="12"/>
  <c r="H118" i="12"/>
  <c r="D135" i="11"/>
  <c r="E135" i="11"/>
  <c r="H185" i="11"/>
  <c r="K185" i="11"/>
  <c r="G185" i="11"/>
  <c r="F185" i="11"/>
  <c r="E185" i="11"/>
  <c r="C185" i="11"/>
  <c r="H48" i="11"/>
  <c r="F48" i="11"/>
  <c r="E48" i="11"/>
  <c r="I48" i="11"/>
  <c r="K48" i="11"/>
  <c r="C272" i="15"/>
  <c r="I319" i="16"/>
  <c r="I336" i="12"/>
  <c r="H336" i="12"/>
  <c r="G336" i="12"/>
  <c r="J336" i="12"/>
  <c r="E336" i="12"/>
  <c r="F336" i="12"/>
  <c r="D336" i="12"/>
  <c r="G117" i="11"/>
  <c r="E117" i="11"/>
  <c r="K117" i="11"/>
  <c r="C117" i="11"/>
  <c r="F117" i="11"/>
  <c r="C68" i="15"/>
  <c r="E321" i="16"/>
  <c r="H321" i="16"/>
  <c r="G321" i="16"/>
  <c r="F321" i="16"/>
  <c r="D321" i="16"/>
  <c r="C321" i="16"/>
  <c r="K321" i="16"/>
  <c r="I321" i="16"/>
  <c r="H152" i="11"/>
  <c r="I117" i="11"/>
  <c r="I342" i="11"/>
  <c r="C342" i="11"/>
  <c r="G280" i="12"/>
  <c r="F365" i="12"/>
  <c r="J365" i="12"/>
  <c r="J262" i="12"/>
  <c r="C262" i="12"/>
  <c r="I339" i="12"/>
  <c r="J339" i="12"/>
  <c r="F364" i="11"/>
  <c r="I364" i="11"/>
  <c r="C361" i="12"/>
  <c r="G361" i="12"/>
  <c r="C337" i="11"/>
  <c r="K337" i="11"/>
  <c r="H334" i="11"/>
  <c r="I334" i="11"/>
  <c r="E334" i="11"/>
  <c r="D137" i="11"/>
  <c r="K137" i="11"/>
  <c r="C137" i="11"/>
  <c r="J137" i="11"/>
  <c r="I137" i="11"/>
  <c r="F137" i="11"/>
  <c r="J321" i="16"/>
  <c r="E17" i="13"/>
  <c r="D309" i="16"/>
  <c r="I344" i="16"/>
  <c r="I301" i="16"/>
  <c r="K32" i="16"/>
  <c r="F315" i="16"/>
  <c r="G90" i="11"/>
  <c r="J366" i="11"/>
  <c r="K327" i="11"/>
  <c r="I71" i="11"/>
  <c r="G356" i="12"/>
  <c r="E37" i="15"/>
  <c r="I100" i="15"/>
  <c r="C172" i="15"/>
  <c r="K145" i="15"/>
  <c r="J133" i="15"/>
  <c r="K185" i="15"/>
  <c r="H90" i="15"/>
  <c r="H93" i="15"/>
  <c r="I367" i="15"/>
  <c r="F184" i="15"/>
  <c r="C102" i="15"/>
  <c r="D116" i="15"/>
  <c r="I194" i="15"/>
  <c r="J284" i="15"/>
  <c r="H309" i="16"/>
  <c r="D344" i="16"/>
  <c r="J301" i="16"/>
  <c r="F32" i="16"/>
  <c r="E32" i="16"/>
  <c r="J315" i="16"/>
  <c r="K90" i="11"/>
  <c r="E366" i="11"/>
  <c r="D327" i="11"/>
  <c r="K45" i="11"/>
  <c r="H356" i="12"/>
  <c r="C34" i="13"/>
  <c r="C50" i="13"/>
  <c r="C109" i="13"/>
  <c r="J100" i="15"/>
  <c r="D172" i="15"/>
  <c r="K172" i="15"/>
  <c r="F145" i="15"/>
  <c r="C133" i="15"/>
  <c r="D185" i="15"/>
  <c r="J90" i="15"/>
  <c r="K93" i="15"/>
  <c r="I93" i="15"/>
  <c r="J367" i="15"/>
  <c r="H184" i="15"/>
  <c r="D102" i="15"/>
  <c r="K102" i="15"/>
  <c r="E116" i="15"/>
  <c r="G194" i="15"/>
  <c r="K284" i="15"/>
  <c r="I309" i="16"/>
  <c r="E309" i="16"/>
  <c r="F344" i="16"/>
  <c r="D301" i="16"/>
  <c r="H32" i="16"/>
  <c r="K315" i="16"/>
  <c r="D90" i="11"/>
  <c r="G100" i="11"/>
  <c r="F366" i="11"/>
  <c r="G327" i="11"/>
  <c r="F64" i="11"/>
  <c r="I356" i="12"/>
  <c r="K350" i="12"/>
  <c r="C37" i="13"/>
  <c r="C100" i="15"/>
  <c r="E172" i="15"/>
  <c r="C145" i="15"/>
  <c r="I145" i="15"/>
  <c r="K133" i="15"/>
  <c r="F185" i="15"/>
  <c r="C90" i="15"/>
  <c r="C93" i="15"/>
  <c r="D367" i="15"/>
  <c r="I184" i="15"/>
  <c r="E102" i="15"/>
  <c r="F116" i="15"/>
  <c r="J194" i="15"/>
  <c r="C284" i="15"/>
  <c r="J309" i="16"/>
  <c r="K344" i="16"/>
  <c r="E301" i="16"/>
  <c r="I32" i="16"/>
  <c r="C315" i="16"/>
  <c r="E90" i="11"/>
  <c r="E54" i="11"/>
  <c r="H100" i="11"/>
  <c r="G366" i="11"/>
  <c r="C82" i="11"/>
  <c r="J356" i="12"/>
  <c r="H350" i="12"/>
  <c r="E34" i="13"/>
  <c r="C47" i="13"/>
  <c r="C65" i="15"/>
  <c r="E100" i="15"/>
  <c r="K100" i="15"/>
  <c r="G172" i="15"/>
  <c r="D145" i="15"/>
  <c r="D133" i="15"/>
  <c r="G185" i="15"/>
  <c r="K90" i="15"/>
  <c r="J93" i="15"/>
  <c r="C33" i="15"/>
  <c r="E367" i="15"/>
  <c r="J184" i="15"/>
  <c r="F102" i="15"/>
  <c r="K116" i="15"/>
  <c r="G116" i="15"/>
  <c r="C194" i="15"/>
  <c r="D284" i="15"/>
  <c r="J366" i="15"/>
  <c r="K309" i="16"/>
  <c r="G344" i="16"/>
  <c r="F301" i="16"/>
  <c r="J32" i="16"/>
  <c r="D315" i="16"/>
  <c r="I315" i="16"/>
  <c r="F82" i="11"/>
  <c r="C356" i="12"/>
  <c r="F133" i="15"/>
  <c r="H367" i="15"/>
  <c r="D194" i="15"/>
  <c r="E107" i="11"/>
  <c r="K107" i="15"/>
  <c r="G215" i="11"/>
  <c r="H119" i="11"/>
  <c r="C147" i="11"/>
  <c r="D52" i="11"/>
  <c r="H116" i="11"/>
  <c r="I97" i="11"/>
  <c r="I344" i="11"/>
  <c r="D266" i="11"/>
  <c r="H237" i="11"/>
  <c r="D209" i="11"/>
  <c r="J46" i="11"/>
  <c r="C49" i="11"/>
  <c r="J150" i="11"/>
  <c r="G112" i="11"/>
  <c r="K59" i="11"/>
  <c r="J107" i="11"/>
  <c r="I107" i="11"/>
  <c r="F371" i="11"/>
  <c r="F254" i="11"/>
  <c r="H64" i="11"/>
  <c r="E228" i="11"/>
  <c r="C257" i="11"/>
  <c r="C27" i="11"/>
  <c r="C77" i="11"/>
  <c r="D28" i="11"/>
  <c r="K356" i="11"/>
  <c r="K156" i="11"/>
  <c r="F356" i="12"/>
  <c r="E356" i="12"/>
  <c r="H264" i="12"/>
  <c r="C29" i="12"/>
  <c r="E352" i="12"/>
  <c r="G267" i="12"/>
  <c r="C14" i="12"/>
  <c r="H309" i="12"/>
  <c r="D350" i="12"/>
  <c r="E233" i="12"/>
  <c r="G273" i="12"/>
  <c r="H318" i="12"/>
  <c r="G308" i="12"/>
  <c r="F369" i="12"/>
  <c r="D255" i="12"/>
  <c r="E46" i="13"/>
  <c r="E53" i="13"/>
  <c r="C30" i="13"/>
  <c r="C59" i="13"/>
  <c r="D147" i="15"/>
  <c r="G170" i="15"/>
  <c r="E94" i="15"/>
  <c r="E124" i="15"/>
  <c r="H222" i="15"/>
  <c r="C322" i="15"/>
  <c r="D103" i="15"/>
  <c r="J182" i="15"/>
  <c r="D309" i="15"/>
  <c r="D292" i="15"/>
  <c r="H97" i="15"/>
  <c r="J68" i="16"/>
  <c r="C361" i="11"/>
  <c r="H169" i="15"/>
  <c r="H300" i="11"/>
  <c r="C215" i="11"/>
  <c r="G119" i="11"/>
  <c r="H104" i="11"/>
  <c r="K147" i="11"/>
  <c r="E116" i="11"/>
  <c r="G97" i="11"/>
  <c r="E321" i="11"/>
  <c r="D344" i="11"/>
  <c r="E266" i="11"/>
  <c r="I194" i="11"/>
  <c r="H209" i="11"/>
  <c r="K46" i="11"/>
  <c r="D49" i="11"/>
  <c r="C150" i="11"/>
  <c r="D59" i="11"/>
  <c r="C107" i="11"/>
  <c r="D167" i="11"/>
  <c r="C35" i="11"/>
  <c r="J64" i="11"/>
  <c r="C285" i="11"/>
  <c r="F228" i="11"/>
  <c r="D257" i="11"/>
  <c r="E168" i="11"/>
  <c r="K27" i="11"/>
  <c r="D267" i="11"/>
  <c r="G28" i="11"/>
  <c r="J264" i="12"/>
  <c r="H343" i="12"/>
  <c r="I255" i="12"/>
  <c r="E31" i="13"/>
  <c r="E110" i="13"/>
  <c r="E39" i="13"/>
  <c r="H147" i="15"/>
  <c r="J169" i="15"/>
  <c r="I146" i="15"/>
  <c r="F110" i="15"/>
  <c r="F124" i="15"/>
  <c r="E53" i="15"/>
  <c r="F322" i="15"/>
  <c r="J177" i="15"/>
  <c r="I309" i="15"/>
  <c r="H292" i="15"/>
  <c r="I113" i="15"/>
  <c r="C68" i="16"/>
  <c r="K110" i="15"/>
  <c r="C55" i="15"/>
  <c r="I117" i="15"/>
  <c r="G361" i="11"/>
  <c r="K300" i="11"/>
  <c r="I119" i="11"/>
  <c r="G104" i="11"/>
  <c r="D147" i="11"/>
  <c r="I355" i="11"/>
  <c r="G116" i="11"/>
  <c r="H97" i="11"/>
  <c r="G321" i="11"/>
  <c r="E344" i="11"/>
  <c r="F194" i="11"/>
  <c r="C73" i="11"/>
  <c r="E49" i="11"/>
  <c r="E150" i="11"/>
  <c r="G59" i="11"/>
  <c r="K107" i="11"/>
  <c r="F317" i="11"/>
  <c r="E167" i="11"/>
  <c r="K88" i="11"/>
  <c r="K35" i="11"/>
  <c r="K64" i="11"/>
  <c r="J228" i="11"/>
  <c r="E257" i="11"/>
  <c r="J168" i="11"/>
  <c r="F27" i="11"/>
  <c r="G267" i="11"/>
  <c r="K264" i="12"/>
  <c r="J147" i="15"/>
  <c r="H146" i="15"/>
  <c r="D107" i="15"/>
  <c r="E68" i="15"/>
  <c r="E177" i="15"/>
  <c r="E142" i="15"/>
  <c r="G126" i="15"/>
  <c r="E113" i="15"/>
  <c r="K68" i="16"/>
  <c r="G355" i="11"/>
  <c r="E64" i="11"/>
  <c r="H27" i="11"/>
  <c r="D119" i="11"/>
  <c r="G147" i="11"/>
  <c r="C116" i="11"/>
  <c r="K97" i="11"/>
  <c r="C321" i="11"/>
  <c r="I266" i="11"/>
  <c r="D237" i="11"/>
  <c r="C194" i="11"/>
  <c r="J209" i="11"/>
  <c r="D46" i="11"/>
  <c r="E112" i="11"/>
  <c r="F107" i="11"/>
  <c r="C317" i="11"/>
  <c r="C254" i="11"/>
  <c r="E88" i="11"/>
  <c r="I105" i="11"/>
  <c r="E213" i="11"/>
  <c r="D111" i="11"/>
  <c r="J251" i="11"/>
  <c r="D27" i="11"/>
  <c r="I27" i="11"/>
  <c r="F267" i="11"/>
  <c r="D214" i="11"/>
  <c r="H277" i="11"/>
  <c r="K215" i="12"/>
  <c r="I233" i="12"/>
  <c r="C17" i="13"/>
  <c r="C117" i="13"/>
  <c r="K170" i="15"/>
  <c r="H94" i="15"/>
  <c r="C38" i="15"/>
  <c r="D353" i="15"/>
  <c r="E228" i="15"/>
  <c r="G142" i="15"/>
  <c r="G68" i="16"/>
  <c r="D28" i="16"/>
  <c r="J147" i="11"/>
  <c r="J116" i="11"/>
  <c r="C267" i="11"/>
  <c r="C170" i="15"/>
  <c r="F68" i="16"/>
  <c r="J119" i="11"/>
  <c r="E119" i="11"/>
  <c r="H147" i="11"/>
  <c r="H287" i="11"/>
  <c r="D116" i="11"/>
  <c r="K116" i="11"/>
  <c r="E97" i="11"/>
  <c r="D97" i="11"/>
  <c r="K321" i="11"/>
  <c r="K266" i="11"/>
  <c r="E237" i="11"/>
  <c r="K209" i="11"/>
  <c r="H46" i="11"/>
  <c r="F49" i="11"/>
  <c r="K279" i="11"/>
  <c r="F112" i="11"/>
  <c r="I59" i="11"/>
  <c r="G107" i="11"/>
  <c r="K317" i="11"/>
  <c r="H371" i="11"/>
  <c r="K254" i="11"/>
  <c r="C105" i="11"/>
  <c r="I257" i="11"/>
  <c r="E125" i="11"/>
  <c r="E111" i="11"/>
  <c r="E27" i="11"/>
  <c r="J157" i="11"/>
  <c r="J130" i="12"/>
  <c r="I353" i="12"/>
  <c r="I95" i="12"/>
  <c r="F309" i="12"/>
  <c r="J350" i="12"/>
  <c r="J233" i="12"/>
  <c r="E308" i="12"/>
  <c r="I294" i="12"/>
  <c r="D369" i="12"/>
  <c r="I316" i="12"/>
  <c r="H255" i="12"/>
  <c r="C31" i="13"/>
  <c r="C46" i="13"/>
  <c r="C110" i="13"/>
  <c r="C39" i="13"/>
  <c r="E117" i="13"/>
  <c r="E54" i="13"/>
  <c r="J170" i="15"/>
  <c r="J94" i="15"/>
  <c r="I222" i="15"/>
  <c r="F353" i="15"/>
  <c r="C228" i="15"/>
  <c r="E309" i="15"/>
  <c r="K193" i="15"/>
  <c r="E68" i="16"/>
  <c r="H68" i="16"/>
  <c r="G28" i="16"/>
  <c r="K119" i="11"/>
  <c r="K348" i="11"/>
  <c r="D330" i="11"/>
  <c r="D277" i="12"/>
  <c r="I215" i="11"/>
  <c r="K287" i="11"/>
  <c r="C266" i="11"/>
  <c r="G237" i="11"/>
  <c r="C209" i="11"/>
  <c r="I46" i="11"/>
  <c r="J49" i="11"/>
  <c r="F262" i="11"/>
  <c r="I150" i="11"/>
  <c r="I112" i="11"/>
  <c r="C59" i="11"/>
  <c r="E254" i="11"/>
  <c r="D105" i="11"/>
  <c r="G125" i="11"/>
  <c r="H111" i="11"/>
  <c r="C157" i="11"/>
  <c r="J77" i="11"/>
  <c r="J28" i="11"/>
  <c r="F264" i="12"/>
  <c r="K267" i="12"/>
  <c r="H95" i="12"/>
  <c r="J318" i="12"/>
  <c r="J308" i="12"/>
  <c r="E369" i="12"/>
  <c r="D316" i="12"/>
  <c r="J255" i="12"/>
  <c r="E29" i="13"/>
  <c r="J143" i="15"/>
  <c r="I124" i="15"/>
  <c r="H353" i="15"/>
  <c r="G228" i="15"/>
  <c r="H182" i="15"/>
  <c r="H309" i="15"/>
  <c r="I193" i="15"/>
  <c r="F28" i="16"/>
  <c r="I296" i="15"/>
  <c r="F296" i="15"/>
  <c r="E296" i="15"/>
  <c r="C296" i="15"/>
  <c r="C60" i="15"/>
  <c r="D159" i="15"/>
  <c r="E159" i="15"/>
  <c r="J159" i="15"/>
  <c r="G159" i="15"/>
  <c r="J225" i="15"/>
  <c r="K225" i="15"/>
  <c r="F225" i="15"/>
  <c r="D225" i="15"/>
  <c r="C80" i="15"/>
  <c r="D80" i="15"/>
  <c r="E80" i="15"/>
  <c r="H80" i="15"/>
  <c r="E75" i="15"/>
  <c r="C75" i="15"/>
  <c r="H75" i="15"/>
  <c r="F75" i="15"/>
  <c r="C157" i="13"/>
  <c r="E157" i="13"/>
  <c r="E26" i="15"/>
  <c r="K122" i="15"/>
  <c r="I122" i="15"/>
  <c r="G122" i="15"/>
  <c r="E122" i="15"/>
  <c r="C95" i="15"/>
  <c r="D95" i="15"/>
  <c r="K95" i="15"/>
  <c r="H95" i="15"/>
  <c r="K88" i="15"/>
  <c r="I88" i="15"/>
  <c r="F88" i="15"/>
  <c r="D88" i="15"/>
  <c r="C56" i="15"/>
  <c r="E56" i="15"/>
  <c r="E103" i="13"/>
  <c r="C103" i="13"/>
  <c r="E124" i="13"/>
  <c r="D189" i="11"/>
  <c r="E130" i="11"/>
  <c r="E148" i="11"/>
  <c r="C16" i="11"/>
  <c r="E16" i="11"/>
  <c r="C180" i="12"/>
  <c r="F180" i="12"/>
  <c r="D180" i="12"/>
  <c r="J134" i="15"/>
  <c r="E134" i="15"/>
  <c r="K134" i="15"/>
  <c r="F134" i="15"/>
  <c r="C111" i="15"/>
  <c r="G111" i="15"/>
  <c r="E111" i="15"/>
  <c r="D111" i="15"/>
  <c r="E288" i="13"/>
  <c r="C198" i="13"/>
  <c r="E365" i="13"/>
  <c r="K269" i="12"/>
  <c r="D269" i="12"/>
  <c r="C269" i="12"/>
  <c r="J269" i="12"/>
  <c r="I269" i="12"/>
  <c r="H269" i="12"/>
  <c r="G269" i="12"/>
  <c r="F269" i="12"/>
  <c r="C67" i="12"/>
  <c r="F75" i="11"/>
  <c r="E75" i="11"/>
  <c r="J75" i="11"/>
  <c r="G75" i="11"/>
  <c r="F134" i="11"/>
  <c r="E134" i="11"/>
  <c r="K134" i="11"/>
  <c r="C134" i="11"/>
  <c r="J134" i="11"/>
  <c r="I134" i="11"/>
  <c r="G134" i="11"/>
  <c r="D134" i="11"/>
  <c r="G207" i="11"/>
  <c r="K207" i="11"/>
  <c r="F207" i="11"/>
  <c r="D207" i="11"/>
  <c r="E207" i="11"/>
  <c r="H207" i="11"/>
  <c r="C207" i="11"/>
  <c r="I207" i="11"/>
  <c r="F289" i="11"/>
  <c r="D289" i="11"/>
  <c r="C289" i="11"/>
  <c r="J289" i="11"/>
  <c r="E289" i="11"/>
  <c r="I289" i="11"/>
  <c r="G289" i="11"/>
  <c r="C30" i="11"/>
  <c r="J30" i="11"/>
  <c r="I30" i="11"/>
  <c r="H30" i="11"/>
  <c r="F30" i="11"/>
  <c r="E30" i="11"/>
  <c r="K30" i="11"/>
  <c r="D30" i="11"/>
  <c r="E143" i="11"/>
  <c r="F143" i="11"/>
  <c r="D143" i="11"/>
  <c r="K143" i="11"/>
  <c r="C143" i="11"/>
  <c r="I143" i="11"/>
  <c r="H143" i="11"/>
  <c r="J143" i="11"/>
  <c r="K178" i="11"/>
  <c r="D178" i="11"/>
  <c r="C178" i="11"/>
  <c r="J178" i="11"/>
  <c r="H178" i="11"/>
  <c r="G178" i="11"/>
  <c r="F178" i="11"/>
  <c r="E178" i="11"/>
  <c r="E304" i="11"/>
  <c r="G304" i="11"/>
  <c r="D304" i="11"/>
  <c r="K304" i="11"/>
  <c r="C304" i="11"/>
  <c r="J304" i="11"/>
  <c r="I304" i="11"/>
  <c r="F304" i="11"/>
  <c r="H62" i="11"/>
  <c r="K62" i="11"/>
  <c r="I62" i="11"/>
  <c r="G62" i="11"/>
  <c r="E62" i="11"/>
  <c r="F62" i="11"/>
  <c r="D62" i="11"/>
  <c r="J62" i="11"/>
  <c r="F102" i="11"/>
  <c r="E102" i="11"/>
  <c r="G102" i="11"/>
  <c r="D102" i="11"/>
  <c r="K102" i="11"/>
  <c r="C102" i="11"/>
  <c r="J102" i="11"/>
  <c r="H102" i="11"/>
  <c r="J201" i="11"/>
  <c r="I201" i="11"/>
  <c r="H201" i="11"/>
  <c r="G201" i="11"/>
  <c r="F201" i="11"/>
  <c r="C201" i="11"/>
  <c r="D201" i="11"/>
  <c r="E303" i="11"/>
  <c r="D303" i="11"/>
  <c r="K303" i="11"/>
  <c r="J303" i="11"/>
  <c r="H303" i="11"/>
  <c r="F303" i="11"/>
  <c r="I33" i="11"/>
  <c r="D33" i="11"/>
  <c r="C33" i="11"/>
  <c r="J33" i="11"/>
  <c r="G33" i="11"/>
  <c r="J74" i="11"/>
  <c r="C74" i="11"/>
  <c r="I74" i="11"/>
  <c r="H74" i="11"/>
  <c r="E74" i="11"/>
  <c r="K74" i="11"/>
  <c r="D74" i="11"/>
  <c r="E173" i="11"/>
  <c r="K173" i="11"/>
  <c r="D173" i="11"/>
  <c r="J173" i="11"/>
  <c r="H173" i="11"/>
  <c r="G173" i="11"/>
  <c r="C173" i="11"/>
  <c r="G298" i="11"/>
  <c r="K298" i="11"/>
  <c r="D153" i="11"/>
  <c r="I153" i="11"/>
  <c r="F153" i="11"/>
  <c r="H153" i="11"/>
  <c r="E153" i="11"/>
  <c r="H129" i="11"/>
  <c r="K129" i="11"/>
  <c r="C129" i="11"/>
  <c r="I129" i="11"/>
  <c r="F129" i="11"/>
  <c r="I184" i="11"/>
  <c r="K184" i="11"/>
  <c r="C184" i="11"/>
  <c r="E184" i="11"/>
  <c r="D256" i="11"/>
  <c r="K256" i="11"/>
  <c r="J256" i="11"/>
  <c r="C256" i="11"/>
  <c r="I256" i="11"/>
  <c r="H256" i="11"/>
  <c r="G256" i="11"/>
  <c r="E256" i="11"/>
  <c r="J44" i="11"/>
  <c r="G44" i="11"/>
  <c r="C44" i="11"/>
  <c r="F44" i="11"/>
  <c r="D44" i="11"/>
  <c r="F93" i="11"/>
  <c r="H93" i="11"/>
  <c r="E195" i="11"/>
  <c r="I195" i="11"/>
  <c r="G195" i="11"/>
  <c r="F208" i="11"/>
  <c r="H208" i="11"/>
  <c r="G274" i="12"/>
  <c r="F274" i="12"/>
  <c r="E274" i="12"/>
  <c r="D274" i="12"/>
  <c r="K274" i="12"/>
  <c r="C274" i="12"/>
  <c r="H274" i="12"/>
  <c r="E223" i="12"/>
  <c r="K223" i="12"/>
  <c r="C223" i="12"/>
  <c r="J223" i="12"/>
  <c r="H223" i="12"/>
  <c r="I223" i="12"/>
  <c r="D223" i="12"/>
  <c r="F223" i="12"/>
  <c r="E228" i="12"/>
  <c r="D228" i="12"/>
  <c r="K228" i="12"/>
  <c r="C228" i="12"/>
  <c r="I228" i="12"/>
  <c r="H228" i="12"/>
  <c r="G228" i="12"/>
  <c r="F228" i="12"/>
  <c r="K124" i="12"/>
  <c r="C124" i="12"/>
  <c r="J124" i="12"/>
  <c r="H124" i="12"/>
  <c r="G124" i="12"/>
  <c r="I124" i="12"/>
  <c r="F124" i="12"/>
  <c r="D124" i="12"/>
  <c r="K202" i="12"/>
  <c r="J202" i="12"/>
  <c r="G202" i="12"/>
  <c r="I202" i="12"/>
  <c r="H202" i="12"/>
  <c r="E202" i="12"/>
  <c r="F202" i="12"/>
  <c r="C202" i="12"/>
  <c r="G328" i="12"/>
  <c r="J328" i="12"/>
  <c r="E328" i="12"/>
  <c r="F328" i="12"/>
  <c r="D328" i="12"/>
  <c r="K328" i="12"/>
  <c r="C328" i="12"/>
  <c r="H328" i="12"/>
  <c r="J75" i="12"/>
  <c r="I75" i="12"/>
  <c r="K75" i="12"/>
  <c r="H75" i="12"/>
  <c r="G75" i="12"/>
  <c r="D75" i="12"/>
  <c r="E75" i="12"/>
  <c r="I161" i="12"/>
  <c r="G161" i="12"/>
  <c r="H161" i="12"/>
  <c r="E161" i="12"/>
  <c r="F161" i="12"/>
  <c r="D161" i="12"/>
  <c r="K161" i="12"/>
  <c r="J161" i="12"/>
  <c r="F163" i="12"/>
  <c r="E163" i="12"/>
  <c r="C163" i="12"/>
  <c r="D163" i="12"/>
  <c r="K163" i="12"/>
  <c r="J163" i="12"/>
  <c r="H163" i="12"/>
  <c r="I163" i="12"/>
  <c r="D276" i="12"/>
  <c r="K276" i="12"/>
  <c r="C276" i="12"/>
  <c r="J276" i="12"/>
  <c r="I276" i="12"/>
  <c r="H276" i="12"/>
  <c r="E276" i="12"/>
  <c r="F276" i="12"/>
  <c r="I189" i="12"/>
  <c r="J189" i="12"/>
  <c r="H189" i="12"/>
  <c r="G189" i="12"/>
  <c r="F189" i="12"/>
  <c r="E189" i="12"/>
  <c r="D189" i="12"/>
  <c r="C189" i="12"/>
  <c r="C133" i="12"/>
  <c r="J133" i="12"/>
  <c r="I133" i="12"/>
  <c r="H133" i="12"/>
  <c r="F133" i="12"/>
  <c r="E133" i="12"/>
  <c r="G133" i="12"/>
  <c r="K133" i="12"/>
  <c r="K199" i="12"/>
  <c r="D199" i="12"/>
  <c r="J199" i="12"/>
  <c r="I199" i="12"/>
  <c r="H199" i="12"/>
  <c r="E199" i="12"/>
  <c r="G199" i="12"/>
  <c r="C199" i="12"/>
  <c r="D346" i="12"/>
  <c r="K346" i="12"/>
  <c r="C346" i="12"/>
  <c r="F346" i="12"/>
  <c r="I346" i="12"/>
  <c r="J346" i="12"/>
  <c r="H346" i="12"/>
  <c r="E346" i="12"/>
  <c r="E188" i="12"/>
  <c r="K188" i="12"/>
  <c r="C188" i="12"/>
  <c r="D188" i="12"/>
  <c r="J188" i="12"/>
  <c r="I188" i="12"/>
  <c r="H188" i="12"/>
  <c r="F188" i="12"/>
  <c r="J110" i="12"/>
  <c r="F110" i="12"/>
  <c r="E110" i="12"/>
  <c r="D110" i="12"/>
  <c r="K110" i="12"/>
  <c r="H110" i="12"/>
  <c r="C110" i="12"/>
  <c r="G110" i="12"/>
  <c r="C137" i="12"/>
  <c r="J137" i="12"/>
  <c r="I137" i="12"/>
  <c r="H137" i="12"/>
  <c r="F137" i="12"/>
  <c r="E137" i="12"/>
  <c r="G137" i="12"/>
  <c r="K137" i="12"/>
  <c r="E200" i="12"/>
  <c r="C200" i="12"/>
  <c r="I200" i="12"/>
  <c r="D200" i="12"/>
  <c r="K200" i="12"/>
  <c r="J200" i="12"/>
  <c r="H200" i="12"/>
  <c r="G200" i="12"/>
  <c r="F307" i="12"/>
  <c r="D307" i="12"/>
  <c r="E307" i="12"/>
  <c r="C307" i="12"/>
  <c r="I307" i="12"/>
  <c r="K307" i="12"/>
  <c r="J307" i="12"/>
  <c r="G307" i="12"/>
  <c r="E248" i="12"/>
  <c r="D248" i="12"/>
  <c r="K248" i="12"/>
  <c r="C248" i="12"/>
  <c r="J248" i="12"/>
  <c r="I248" i="12"/>
  <c r="G248" i="12"/>
  <c r="F248" i="12"/>
  <c r="J80" i="12"/>
  <c r="H80" i="12"/>
  <c r="G80" i="12"/>
  <c r="I80" i="12"/>
  <c r="F80" i="12"/>
  <c r="E80" i="12"/>
  <c r="D80" i="12"/>
  <c r="C80" i="12"/>
  <c r="F141" i="12"/>
  <c r="E141" i="12"/>
  <c r="G141" i="12"/>
  <c r="D141" i="12"/>
  <c r="K141" i="12"/>
  <c r="C141" i="12"/>
  <c r="J141" i="12"/>
  <c r="H141" i="12"/>
  <c r="E201" i="12"/>
  <c r="J201" i="12"/>
  <c r="I201" i="12"/>
  <c r="F201" i="12"/>
  <c r="H201" i="12"/>
  <c r="K201" i="12"/>
  <c r="D201" i="12"/>
  <c r="G201" i="12"/>
  <c r="I315" i="12"/>
  <c r="D315" i="12"/>
  <c r="C315" i="12"/>
  <c r="H315" i="12"/>
  <c r="F315" i="12"/>
  <c r="G315" i="12"/>
  <c r="E315" i="12"/>
  <c r="J315" i="12"/>
  <c r="C61" i="12"/>
  <c r="E61" i="12"/>
  <c r="D122" i="12"/>
  <c r="K122" i="12"/>
  <c r="E122" i="12"/>
  <c r="C122" i="12"/>
  <c r="J122" i="12"/>
  <c r="I122" i="12"/>
  <c r="H122" i="12"/>
  <c r="F122" i="12"/>
  <c r="G176" i="12"/>
  <c r="F176" i="12"/>
  <c r="E176" i="12"/>
  <c r="D176" i="12"/>
  <c r="C176" i="12"/>
  <c r="I176" i="12"/>
  <c r="H176" i="12"/>
  <c r="E56" i="12"/>
  <c r="C56" i="12"/>
  <c r="D231" i="11"/>
  <c r="E231" i="11"/>
  <c r="K231" i="11"/>
  <c r="C231" i="11"/>
  <c r="H231" i="11"/>
  <c r="G231" i="11"/>
  <c r="F231" i="11"/>
  <c r="E115" i="13"/>
  <c r="C115" i="13"/>
  <c r="D126" i="12"/>
  <c r="K126" i="12"/>
  <c r="E126" i="12"/>
  <c r="C126" i="12"/>
  <c r="J126" i="12"/>
  <c r="I126" i="12"/>
  <c r="H126" i="12"/>
  <c r="F126" i="12"/>
  <c r="E118" i="13"/>
  <c r="C118" i="13"/>
  <c r="J69" i="11"/>
  <c r="I69" i="11"/>
  <c r="H69" i="11"/>
  <c r="F69" i="11"/>
  <c r="E69" i="11"/>
  <c r="K69" i="11"/>
  <c r="D69" i="11"/>
  <c r="G69" i="11"/>
  <c r="C19" i="13"/>
  <c r="E19" i="13"/>
  <c r="C42" i="13"/>
  <c r="E93" i="13"/>
  <c r="H350" i="11"/>
  <c r="C350" i="11"/>
  <c r="C137" i="13"/>
  <c r="E137" i="13"/>
  <c r="F189" i="11"/>
  <c r="G148" i="11"/>
  <c r="I208" i="11"/>
  <c r="C195" i="11"/>
  <c r="I93" i="11"/>
  <c r="G184" i="11"/>
  <c r="J153" i="11"/>
  <c r="K33" i="11"/>
  <c r="C303" i="11"/>
  <c r="G30" i="11"/>
  <c r="J228" i="12"/>
  <c r="H248" i="12"/>
  <c r="J176" i="12"/>
  <c r="J274" i="12"/>
  <c r="D137" i="12"/>
  <c r="G163" i="12"/>
  <c r="G346" i="12"/>
  <c r="G188" i="12"/>
  <c r="E124" i="12"/>
  <c r="F331" i="12"/>
  <c r="G331" i="12"/>
  <c r="K331" i="12"/>
  <c r="E225" i="15"/>
  <c r="G189" i="11"/>
  <c r="I148" i="11"/>
  <c r="C298" i="11"/>
  <c r="G93" i="11"/>
  <c r="C153" i="11"/>
  <c r="E33" i="11"/>
  <c r="G303" i="11"/>
  <c r="K201" i="11"/>
  <c r="H134" i="11"/>
  <c r="I274" i="12"/>
  <c r="I110" i="12"/>
  <c r="K189" i="12"/>
  <c r="C161" i="12"/>
  <c r="D202" i="12"/>
  <c r="K80" i="15"/>
  <c r="C114" i="13"/>
  <c r="G115" i="15"/>
  <c r="I115" i="15"/>
  <c r="H115" i="15"/>
  <c r="J115" i="15"/>
  <c r="K189" i="11"/>
  <c r="J148" i="11"/>
  <c r="J298" i="11"/>
  <c r="C208" i="11"/>
  <c r="F195" i="11"/>
  <c r="J93" i="11"/>
  <c r="H44" i="11"/>
  <c r="J129" i="11"/>
  <c r="K153" i="11"/>
  <c r="E201" i="11"/>
  <c r="C69" i="11"/>
  <c r="E67" i="12"/>
  <c r="C201" i="12"/>
  <c r="H326" i="12"/>
  <c r="I326" i="12"/>
  <c r="J326" i="12"/>
  <c r="D189" i="15"/>
  <c r="K189" i="15"/>
  <c r="F189" i="15"/>
  <c r="K242" i="15"/>
  <c r="F242" i="15"/>
  <c r="E242" i="15"/>
  <c r="D242" i="15"/>
  <c r="G152" i="15"/>
  <c r="C152" i="15"/>
  <c r="H152" i="15"/>
  <c r="D298" i="11"/>
  <c r="D208" i="11"/>
  <c r="H195" i="11"/>
  <c r="C93" i="11"/>
  <c r="K44" i="11"/>
  <c r="I75" i="11"/>
  <c r="D129" i="11"/>
  <c r="G153" i="11"/>
  <c r="J231" i="11"/>
  <c r="F173" i="11"/>
  <c r="K315" i="12"/>
  <c r="K80" i="12"/>
  <c r="H307" i="12"/>
  <c r="E23" i="13"/>
  <c r="H366" i="15"/>
  <c r="C366" i="15"/>
  <c r="E18" i="16"/>
  <c r="C18" i="16"/>
  <c r="H122" i="16"/>
  <c r="G122" i="16"/>
  <c r="F122" i="16"/>
  <c r="K122" i="16"/>
  <c r="C122" i="16"/>
  <c r="J122" i="16"/>
  <c r="I122" i="16"/>
  <c r="E122" i="16"/>
  <c r="D122" i="16"/>
  <c r="H90" i="11"/>
  <c r="C90" i="11"/>
  <c r="I90" i="11"/>
  <c r="E311" i="11"/>
  <c r="C311" i="11"/>
  <c r="C211" i="11"/>
  <c r="F211" i="11"/>
  <c r="D272" i="11"/>
  <c r="E272" i="11"/>
  <c r="J41" i="11"/>
  <c r="F41" i="11"/>
  <c r="E181" i="11"/>
  <c r="C181" i="11"/>
  <c r="F181" i="11"/>
  <c r="J98" i="12"/>
  <c r="I98" i="12"/>
  <c r="J54" i="11"/>
  <c r="H54" i="11"/>
  <c r="D54" i="11"/>
  <c r="J100" i="11"/>
  <c r="K100" i="11"/>
  <c r="C100" i="11"/>
  <c r="E42" i="13"/>
  <c r="H31" i="11"/>
  <c r="E164" i="11"/>
  <c r="C225" i="11"/>
  <c r="D162" i="11"/>
  <c r="H144" i="11"/>
  <c r="J166" i="11"/>
  <c r="J40" i="11"/>
  <c r="D290" i="11"/>
  <c r="K339" i="11"/>
  <c r="E26" i="11"/>
  <c r="K29" i="11"/>
  <c r="G242" i="11"/>
  <c r="H299" i="11"/>
  <c r="G127" i="11"/>
  <c r="D121" i="12"/>
  <c r="J362" i="12"/>
  <c r="J236" i="12"/>
  <c r="J84" i="12"/>
  <c r="C175" i="12"/>
  <c r="C173" i="12"/>
  <c r="I153" i="12"/>
  <c r="K79" i="12"/>
  <c r="H300" i="12"/>
  <c r="K343" i="12"/>
  <c r="G343" i="12"/>
  <c r="E343" i="12"/>
  <c r="J343" i="12"/>
  <c r="I360" i="11"/>
  <c r="D360" i="11"/>
  <c r="K360" i="11"/>
  <c r="J360" i="11"/>
  <c r="F360" i="11"/>
  <c r="F356" i="11"/>
  <c r="J356" i="11"/>
  <c r="I356" i="11"/>
  <c r="H356" i="11"/>
  <c r="J344" i="11"/>
  <c r="H344" i="11"/>
  <c r="G344" i="11"/>
  <c r="K344" i="11"/>
  <c r="C344" i="11"/>
  <c r="H363" i="12"/>
  <c r="E363" i="12"/>
  <c r="C363" i="12"/>
  <c r="I363" i="12"/>
  <c r="D285" i="12"/>
  <c r="F285" i="12"/>
  <c r="D371" i="11"/>
  <c r="K371" i="11"/>
  <c r="C371" i="11"/>
  <c r="J371" i="11"/>
  <c r="G371" i="11"/>
  <c r="I371" i="11"/>
  <c r="C93" i="13"/>
  <c r="F225" i="11"/>
  <c r="I166" i="11"/>
  <c r="D40" i="11"/>
  <c r="H290" i="11"/>
  <c r="D339" i="11"/>
  <c r="H26" i="11"/>
  <c r="C252" i="11"/>
  <c r="H242" i="11"/>
  <c r="D299" i="11"/>
  <c r="D174" i="11"/>
  <c r="D362" i="12"/>
  <c r="K175" i="12"/>
  <c r="D153" i="12"/>
  <c r="C79" i="12"/>
  <c r="D319" i="12"/>
  <c r="E182" i="12"/>
  <c r="E133" i="13"/>
  <c r="G329" i="12"/>
  <c r="F329" i="12"/>
  <c r="E77" i="13"/>
  <c r="F293" i="15"/>
  <c r="H293" i="15"/>
  <c r="G149" i="15"/>
  <c r="C149" i="15"/>
  <c r="K176" i="15"/>
  <c r="I176" i="15"/>
  <c r="G127" i="15"/>
  <c r="J127" i="15"/>
  <c r="E125" i="15"/>
  <c r="H125" i="15"/>
  <c r="I125" i="15"/>
  <c r="C158" i="15"/>
  <c r="E158" i="15"/>
  <c r="E155" i="15"/>
  <c r="C155" i="15"/>
  <c r="F155" i="15"/>
  <c r="G161" i="15"/>
  <c r="C161" i="15"/>
  <c r="E190" i="15"/>
  <c r="G190" i="15"/>
  <c r="F137" i="15"/>
  <c r="K137" i="15"/>
  <c r="E82" i="15"/>
  <c r="H82" i="15"/>
  <c r="E51" i="13"/>
  <c r="C51" i="13"/>
  <c r="E83" i="13"/>
  <c r="H50" i="11"/>
  <c r="F50" i="11"/>
  <c r="K50" i="11"/>
  <c r="D50" i="11"/>
  <c r="C50" i="11"/>
  <c r="E27" i="15"/>
  <c r="C27" i="15"/>
  <c r="E20" i="16"/>
  <c r="E25" i="16"/>
  <c r="E21" i="16"/>
  <c r="E24" i="16"/>
  <c r="E19" i="16"/>
  <c r="E16" i="16"/>
  <c r="E17" i="16"/>
  <c r="C357" i="11"/>
  <c r="K357" i="11"/>
  <c r="E357" i="11"/>
  <c r="F296" i="11"/>
  <c r="C296" i="11"/>
  <c r="I296" i="11"/>
  <c r="F264" i="11"/>
  <c r="H264" i="11"/>
  <c r="J264" i="11"/>
  <c r="C340" i="11"/>
  <c r="D340" i="11"/>
  <c r="K340" i="11"/>
  <c r="C261" i="11"/>
  <c r="E261" i="11"/>
  <c r="I116" i="12"/>
  <c r="I203" i="12"/>
  <c r="C182" i="12"/>
  <c r="D176" i="15"/>
  <c r="E211" i="15"/>
  <c r="E51" i="12"/>
  <c r="H365" i="11"/>
  <c r="G365" i="11"/>
  <c r="D365" i="11"/>
  <c r="K365" i="11"/>
  <c r="E365" i="11"/>
  <c r="C365" i="11"/>
  <c r="E39" i="12"/>
  <c r="E20" i="11"/>
  <c r="C20" i="11"/>
  <c r="K367" i="12"/>
  <c r="C367" i="12"/>
  <c r="J367" i="12"/>
  <c r="G367" i="12"/>
  <c r="H367" i="12"/>
  <c r="F367" i="12"/>
  <c r="C324" i="11"/>
  <c r="J324" i="11"/>
  <c r="I324" i="11"/>
  <c r="H324" i="11"/>
  <c r="E324" i="11"/>
  <c r="G324" i="11"/>
  <c r="E15" i="16"/>
  <c r="C15" i="16"/>
  <c r="H130" i="16"/>
  <c r="G130" i="16"/>
  <c r="F130" i="16"/>
  <c r="K130" i="16"/>
  <c r="C130" i="16"/>
  <c r="J130" i="16"/>
  <c r="I130" i="16"/>
  <c r="E130" i="16"/>
  <c r="D130" i="16"/>
  <c r="C290" i="13"/>
  <c r="E290" i="13"/>
  <c r="E44" i="13"/>
  <c r="C174" i="13"/>
  <c r="C112" i="13"/>
  <c r="E112" i="13"/>
  <c r="E139" i="13"/>
  <c r="E289" i="13"/>
  <c r="E96" i="13"/>
  <c r="C96" i="13"/>
  <c r="C133" i="13"/>
  <c r="E65" i="12"/>
  <c r="C65" i="12"/>
  <c r="I225" i="11"/>
  <c r="H225" i="11"/>
  <c r="E225" i="11"/>
  <c r="D225" i="11"/>
  <c r="K225" i="11"/>
  <c r="E242" i="11"/>
  <c r="D242" i="11"/>
  <c r="K242" i="11"/>
  <c r="J242" i="11"/>
  <c r="I242" i="11"/>
  <c r="J116" i="12"/>
  <c r="H116" i="12"/>
  <c r="F116" i="12"/>
  <c r="G116" i="12"/>
  <c r="D116" i="12"/>
  <c r="E116" i="12"/>
  <c r="G26" i="11"/>
  <c r="D26" i="11"/>
  <c r="K26" i="11"/>
  <c r="F26" i="11"/>
  <c r="J26" i="11"/>
  <c r="I26" i="11"/>
  <c r="E127" i="11"/>
  <c r="F127" i="11"/>
  <c r="D127" i="11"/>
  <c r="K127" i="11"/>
  <c r="I127" i="11"/>
  <c r="H127" i="11"/>
  <c r="F174" i="11"/>
  <c r="I174" i="11"/>
  <c r="E174" i="11"/>
  <c r="C174" i="11"/>
  <c r="J174" i="11"/>
  <c r="I292" i="11"/>
  <c r="H292" i="11"/>
  <c r="D292" i="11"/>
  <c r="K292" i="11"/>
  <c r="E61" i="11"/>
  <c r="D61" i="11"/>
  <c r="I61" i="11"/>
  <c r="J61" i="11"/>
  <c r="K61" i="11"/>
  <c r="G61" i="11"/>
  <c r="K98" i="11"/>
  <c r="G98" i="11"/>
  <c r="D98" i="11"/>
  <c r="I98" i="11"/>
  <c r="H98" i="11"/>
  <c r="C197" i="11"/>
  <c r="K197" i="11"/>
  <c r="E197" i="11"/>
  <c r="G197" i="11"/>
  <c r="J197" i="11"/>
  <c r="I197" i="11"/>
  <c r="K299" i="11"/>
  <c r="C299" i="11"/>
  <c r="J299" i="11"/>
  <c r="G299" i="11"/>
  <c r="I299" i="11"/>
  <c r="F299" i="11"/>
  <c r="C29" i="11"/>
  <c r="J29" i="11"/>
  <c r="H29" i="11"/>
  <c r="I29" i="11"/>
  <c r="E29" i="11"/>
  <c r="F29" i="11"/>
  <c r="E175" i="11"/>
  <c r="D175" i="11"/>
  <c r="J175" i="11"/>
  <c r="C175" i="11"/>
  <c r="I175" i="11"/>
  <c r="K175" i="11"/>
  <c r="J169" i="11"/>
  <c r="I169" i="11"/>
  <c r="H169" i="11"/>
  <c r="C169" i="11"/>
  <c r="K169" i="11"/>
  <c r="G290" i="11"/>
  <c r="F290" i="11"/>
  <c r="E290" i="11"/>
  <c r="J290" i="11"/>
  <c r="K290" i="11"/>
  <c r="J91" i="11"/>
  <c r="I91" i="11"/>
  <c r="H91" i="11"/>
  <c r="E91" i="11"/>
  <c r="F91" i="11"/>
  <c r="D91" i="11"/>
  <c r="J123" i="11"/>
  <c r="H123" i="11"/>
  <c r="E123" i="11"/>
  <c r="F123" i="11"/>
  <c r="K123" i="11"/>
  <c r="C123" i="11"/>
  <c r="H180" i="11"/>
  <c r="G180" i="11"/>
  <c r="E180" i="11"/>
  <c r="F180" i="11"/>
  <c r="K180" i="11"/>
  <c r="C180" i="11"/>
  <c r="E252" i="11"/>
  <c r="D252" i="11"/>
  <c r="K252" i="11"/>
  <c r="I252" i="11"/>
  <c r="H252" i="11"/>
  <c r="I40" i="11"/>
  <c r="K40" i="11"/>
  <c r="C40" i="11"/>
  <c r="F40" i="11"/>
  <c r="E40" i="11"/>
  <c r="J89" i="11"/>
  <c r="H89" i="11"/>
  <c r="G89" i="11"/>
  <c r="F89" i="11"/>
  <c r="D89" i="11"/>
  <c r="E89" i="11"/>
  <c r="C166" i="11"/>
  <c r="G166" i="11"/>
  <c r="F166" i="11"/>
  <c r="H166" i="11"/>
  <c r="E166" i="11"/>
  <c r="C339" i="11"/>
  <c r="H339" i="11"/>
  <c r="J339" i="11"/>
  <c r="F339" i="11"/>
  <c r="E339" i="11"/>
  <c r="G58" i="11"/>
  <c r="F58" i="11"/>
  <c r="E58" i="11"/>
  <c r="K58" i="11"/>
  <c r="J58" i="11"/>
  <c r="D114" i="11"/>
  <c r="J114" i="11"/>
  <c r="I114" i="11"/>
  <c r="C114" i="11"/>
  <c r="G114" i="11"/>
  <c r="K144" i="11"/>
  <c r="D144" i="11"/>
  <c r="C144" i="11"/>
  <c r="J144" i="11"/>
  <c r="G144" i="11"/>
  <c r="F144" i="11"/>
  <c r="K223" i="11"/>
  <c r="C223" i="11"/>
  <c r="J223" i="11"/>
  <c r="G223" i="11"/>
  <c r="I223" i="11"/>
  <c r="C162" i="11"/>
  <c r="K162" i="11"/>
  <c r="F162" i="11"/>
  <c r="I162" i="11"/>
  <c r="C164" i="11"/>
  <c r="G164" i="11"/>
  <c r="K121" i="12"/>
  <c r="C121" i="12"/>
  <c r="J121" i="12"/>
  <c r="H121" i="12"/>
  <c r="F121" i="12"/>
  <c r="E66" i="12"/>
  <c r="D135" i="12"/>
  <c r="J135" i="12"/>
  <c r="K135" i="12"/>
  <c r="H135" i="12"/>
  <c r="G135" i="12"/>
  <c r="E135" i="12"/>
  <c r="I182" i="12"/>
  <c r="H182" i="12"/>
  <c r="G182" i="12"/>
  <c r="D182" i="12"/>
  <c r="K182" i="12"/>
  <c r="J182" i="12"/>
  <c r="E225" i="12"/>
  <c r="D225" i="12"/>
  <c r="K225" i="12"/>
  <c r="C225" i="12"/>
  <c r="I225" i="12"/>
  <c r="G225" i="12"/>
  <c r="F128" i="12"/>
  <c r="E128" i="12"/>
  <c r="D128" i="12"/>
  <c r="C128" i="12"/>
  <c r="J128" i="12"/>
  <c r="K203" i="12"/>
  <c r="C203" i="12"/>
  <c r="F203" i="12"/>
  <c r="D203" i="12"/>
  <c r="J203" i="12"/>
  <c r="G362" i="12"/>
  <c r="F362" i="12"/>
  <c r="E362" i="12"/>
  <c r="K362" i="12"/>
  <c r="C362" i="12"/>
  <c r="E79" i="12"/>
  <c r="J79" i="12"/>
  <c r="I79" i="12"/>
  <c r="G79" i="12"/>
  <c r="D79" i="12"/>
  <c r="H177" i="12"/>
  <c r="G177" i="12"/>
  <c r="F177" i="12"/>
  <c r="E177" i="12"/>
  <c r="K177" i="12"/>
  <c r="C177" i="12"/>
  <c r="F167" i="12"/>
  <c r="E167" i="12"/>
  <c r="D167" i="12"/>
  <c r="C167" i="12"/>
  <c r="I167" i="12"/>
  <c r="H167" i="12"/>
  <c r="G296" i="12"/>
  <c r="E296" i="12"/>
  <c r="F296" i="12"/>
  <c r="D296" i="12"/>
  <c r="C296" i="12"/>
  <c r="J296" i="12"/>
  <c r="I155" i="12"/>
  <c r="F155" i="12"/>
  <c r="E155" i="12"/>
  <c r="J155" i="12"/>
  <c r="C155" i="12"/>
  <c r="H155" i="12"/>
  <c r="D83" i="12"/>
  <c r="J83" i="12"/>
  <c r="I83" i="12"/>
  <c r="G83" i="12"/>
  <c r="H83" i="12"/>
  <c r="C83" i="12"/>
  <c r="F153" i="12"/>
  <c r="J153" i="12"/>
  <c r="K153" i="12"/>
  <c r="C153" i="12"/>
  <c r="G153" i="12"/>
  <c r="E153" i="12"/>
  <c r="F171" i="12"/>
  <c r="E171" i="12"/>
  <c r="D171" i="12"/>
  <c r="C171" i="12"/>
  <c r="I171" i="12"/>
  <c r="H171" i="12"/>
  <c r="E300" i="12"/>
  <c r="F300" i="12"/>
  <c r="D300" i="12"/>
  <c r="K300" i="12"/>
  <c r="J300" i="12"/>
  <c r="I300" i="12"/>
  <c r="K231" i="12"/>
  <c r="C231" i="12"/>
  <c r="J231" i="12"/>
  <c r="I231" i="12"/>
  <c r="D231" i="12"/>
  <c r="G231" i="12"/>
  <c r="J87" i="12"/>
  <c r="I87" i="12"/>
  <c r="K87" i="12"/>
  <c r="H87" i="12"/>
  <c r="C87" i="12"/>
  <c r="F87" i="12"/>
  <c r="I173" i="12"/>
  <c r="H173" i="12"/>
  <c r="G173" i="12"/>
  <c r="F173" i="12"/>
  <c r="D173" i="12"/>
  <c r="K173" i="12"/>
  <c r="I175" i="12"/>
  <c r="H175" i="12"/>
  <c r="G175" i="12"/>
  <c r="F175" i="12"/>
  <c r="E175" i="12"/>
  <c r="I358" i="12"/>
  <c r="J358" i="12"/>
  <c r="H358" i="12"/>
  <c r="G358" i="12"/>
  <c r="E358" i="12"/>
  <c r="D358" i="12"/>
  <c r="H84" i="12"/>
  <c r="G84" i="12"/>
  <c r="I84" i="12"/>
  <c r="D84" i="12"/>
  <c r="K84" i="12"/>
  <c r="H145" i="12"/>
  <c r="F145" i="12"/>
  <c r="E145" i="12"/>
  <c r="G145" i="12"/>
  <c r="K145" i="12"/>
  <c r="C145" i="12"/>
  <c r="G236" i="12"/>
  <c r="F236" i="12"/>
  <c r="E236" i="12"/>
  <c r="D236" i="12"/>
  <c r="C236" i="12"/>
  <c r="I236" i="12"/>
  <c r="J319" i="12"/>
  <c r="I319" i="12"/>
  <c r="H319" i="12"/>
  <c r="F319" i="12"/>
  <c r="E319" i="12"/>
  <c r="C42" i="12"/>
  <c r="E258" i="13"/>
  <c r="G284" i="11"/>
  <c r="D284" i="11"/>
  <c r="E284" i="11"/>
  <c r="K284" i="11"/>
  <c r="J284" i="11"/>
  <c r="I284" i="11"/>
  <c r="E232" i="13"/>
  <c r="C232" i="13"/>
  <c r="I230" i="11"/>
  <c r="C230" i="11"/>
  <c r="K230" i="11"/>
  <c r="F230" i="11"/>
  <c r="G230" i="11"/>
  <c r="E230" i="11"/>
  <c r="E17" i="11"/>
  <c r="C17" i="11"/>
  <c r="C131" i="11"/>
  <c r="I131" i="11"/>
  <c r="J131" i="11"/>
  <c r="E131" i="11"/>
  <c r="F131" i="11"/>
  <c r="C182" i="15"/>
  <c r="G182" i="15"/>
  <c r="H177" i="15"/>
  <c r="F272" i="15"/>
  <c r="C292" i="15"/>
  <c r="J126" i="15"/>
  <c r="C62" i="15"/>
  <c r="D113" i="15"/>
  <c r="G47" i="16"/>
  <c r="F47" i="16"/>
  <c r="E47" i="16"/>
  <c r="D47" i="16"/>
  <c r="K47" i="16"/>
  <c r="C47" i="16"/>
  <c r="I47" i="16"/>
  <c r="J47" i="16"/>
  <c r="H47" i="16"/>
  <c r="E23" i="16"/>
  <c r="C23" i="16"/>
  <c r="E22" i="16"/>
  <c r="C22" i="16"/>
  <c r="F111" i="16"/>
  <c r="D111" i="16"/>
  <c r="I111" i="16"/>
  <c r="K111" i="16"/>
  <c r="J111" i="16"/>
  <c r="H111" i="16"/>
  <c r="G111" i="16"/>
  <c r="E111" i="16"/>
  <c r="C111" i="16"/>
  <c r="J48" i="11"/>
  <c r="K267" i="11"/>
  <c r="C308" i="12"/>
  <c r="C255" i="12"/>
  <c r="E16" i="13"/>
  <c r="C115" i="15"/>
  <c r="E60" i="15"/>
  <c r="I152" i="15"/>
  <c r="K146" i="15"/>
  <c r="H189" i="15"/>
  <c r="C124" i="15"/>
  <c r="G124" i="15"/>
  <c r="G88" i="15"/>
  <c r="G95" i="15"/>
  <c r="E95" i="15"/>
  <c r="C26" i="15"/>
  <c r="F122" i="15"/>
  <c r="D134" i="15"/>
  <c r="F80" i="15"/>
  <c r="I353" i="15"/>
  <c r="H228" i="15"/>
  <c r="I182" i="15"/>
  <c r="K177" i="15"/>
  <c r="J111" i="15"/>
  <c r="C142" i="15"/>
  <c r="F309" i="15"/>
  <c r="H272" i="15"/>
  <c r="F292" i="15"/>
  <c r="J296" i="15"/>
  <c r="C225" i="15"/>
  <c r="G242" i="15"/>
  <c r="I159" i="15"/>
  <c r="D126" i="15"/>
  <c r="K126" i="15"/>
  <c r="I75" i="15"/>
  <c r="H113" i="15"/>
  <c r="F107" i="16"/>
  <c r="D107" i="16"/>
  <c r="I107" i="16"/>
  <c r="K107" i="16"/>
  <c r="J107" i="16"/>
  <c r="H107" i="16"/>
  <c r="G107" i="16"/>
  <c r="E107" i="16"/>
  <c r="C107" i="16"/>
  <c r="I30" i="16"/>
  <c r="H30" i="16"/>
  <c r="G30" i="16"/>
  <c r="F30" i="16"/>
  <c r="K30" i="16"/>
  <c r="E30" i="16"/>
  <c r="C30" i="16"/>
  <c r="D30" i="16"/>
  <c r="J30" i="16"/>
  <c r="H88" i="16"/>
  <c r="G88" i="16"/>
  <c r="F88" i="16"/>
  <c r="E88" i="16"/>
  <c r="D88" i="16"/>
  <c r="K88" i="16"/>
  <c r="C88" i="16"/>
  <c r="J88" i="16"/>
  <c r="I88" i="16"/>
  <c r="D48" i="11"/>
  <c r="E267" i="11"/>
  <c r="D308" i="12"/>
  <c r="K308" i="12"/>
  <c r="K255" i="12"/>
  <c r="E370" i="13"/>
  <c r="E22" i="13"/>
  <c r="C29" i="13"/>
  <c r="C67" i="13"/>
  <c r="E115" i="15"/>
  <c r="J152" i="15"/>
  <c r="C146" i="15"/>
  <c r="J189" i="15"/>
  <c r="H124" i="15"/>
  <c r="H88" i="15"/>
  <c r="F95" i="15"/>
  <c r="H122" i="15"/>
  <c r="G134" i="15"/>
  <c r="G80" i="15"/>
  <c r="C353" i="15"/>
  <c r="J353" i="15"/>
  <c r="J228" i="15"/>
  <c r="K182" i="15"/>
  <c r="C177" i="15"/>
  <c r="F111" i="15"/>
  <c r="C42" i="15"/>
  <c r="F142" i="15"/>
  <c r="G309" i="15"/>
  <c r="D272" i="15"/>
  <c r="I272" i="15"/>
  <c r="G292" i="15"/>
  <c r="K296" i="15"/>
  <c r="G225" i="15"/>
  <c r="J242" i="15"/>
  <c r="H242" i="15"/>
  <c r="H159" i="15"/>
  <c r="E126" i="15"/>
  <c r="J75" i="15"/>
  <c r="E62" i="15"/>
  <c r="G113" i="15"/>
  <c r="I38" i="16"/>
  <c r="H38" i="16"/>
  <c r="G38" i="16"/>
  <c r="C38" i="16"/>
  <c r="F38" i="16"/>
  <c r="E38" i="16"/>
  <c r="K38" i="16"/>
  <c r="D38" i="16"/>
  <c r="J38" i="16"/>
  <c r="H72" i="16"/>
  <c r="G72" i="16"/>
  <c r="F72" i="16"/>
  <c r="E72" i="16"/>
  <c r="D72" i="16"/>
  <c r="K72" i="16"/>
  <c r="C72" i="16"/>
  <c r="J72" i="16"/>
  <c r="I72" i="16"/>
  <c r="G27" i="16"/>
  <c r="F27" i="16"/>
  <c r="I27" i="16"/>
  <c r="E27" i="16"/>
  <c r="D27" i="16"/>
  <c r="K27" i="16"/>
  <c r="C27" i="16"/>
  <c r="J27" i="16"/>
  <c r="H27" i="16"/>
  <c r="I26" i="16"/>
  <c r="H26" i="16"/>
  <c r="G26" i="16"/>
  <c r="C26" i="16"/>
  <c r="F26" i="16"/>
  <c r="E26" i="16"/>
  <c r="K26" i="16"/>
  <c r="D26" i="16"/>
  <c r="J26" i="16"/>
  <c r="F308" i="12"/>
  <c r="E255" i="12"/>
  <c r="K115" i="15"/>
  <c r="D152" i="15"/>
  <c r="K152" i="15"/>
  <c r="D146" i="15"/>
  <c r="I189" i="15"/>
  <c r="K124" i="15"/>
  <c r="J88" i="15"/>
  <c r="I95" i="15"/>
  <c r="J122" i="15"/>
  <c r="H134" i="15"/>
  <c r="I80" i="15"/>
  <c r="G353" i="15"/>
  <c r="K228" i="15"/>
  <c r="D182" i="15"/>
  <c r="D177" i="15"/>
  <c r="H111" i="15"/>
  <c r="E42" i="15"/>
  <c r="I142" i="15"/>
  <c r="J309" i="15"/>
  <c r="E272" i="15"/>
  <c r="E292" i="15"/>
  <c r="I292" i="15"/>
  <c r="G296" i="15"/>
  <c r="H225" i="15"/>
  <c r="I242" i="15"/>
  <c r="C159" i="15"/>
  <c r="F126" i="15"/>
  <c r="C72" i="15"/>
  <c r="K75" i="15"/>
  <c r="F113" i="15"/>
  <c r="G31" i="16"/>
  <c r="F31" i="16"/>
  <c r="E31" i="16"/>
  <c r="I31" i="16"/>
  <c r="D31" i="16"/>
  <c r="K31" i="16"/>
  <c r="C31" i="16"/>
  <c r="J31" i="16"/>
  <c r="H31" i="16"/>
  <c r="I42" i="16"/>
  <c r="C42" i="16"/>
  <c r="H42" i="16"/>
  <c r="G42" i="16"/>
  <c r="F42" i="16"/>
  <c r="E42" i="16"/>
  <c r="K42" i="16"/>
  <c r="D42" i="16"/>
  <c r="J42" i="16"/>
  <c r="C48" i="11"/>
  <c r="G48" i="11"/>
  <c r="I267" i="11"/>
  <c r="H308" i="12"/>
  <c r="F255" i="12"/>
  <c r="E67" i="13"/>
  <c r="F115" i="15"/>
  <c r="E152" i="15"/>
  <c r="E146" i="15"/>
  <c r="G146" i="15"/>
  <c r="E38" i="15"/>
  <c r="C189" i="15"/>
  <c r="E189" i="15"/>
  <c r="J124" i="15"/>
  <c r="C88" i="15"/>
  <c r="J95" i="15"/>
  <c r="C122" i="15"/>
  <c r="I134" i="15"/>
  <c r="J80" i="15"/>
  <c r="K353" i="15"/>
  <c r="D228" i="15"/>
  <c r="E182" i="15"/>
  <c r="F177" i="15"/>
  <c r="K111" i="15"/>
  <c r="I111" i="15"/>
  <c r="J142" i="15"/>
  <c r="K309" i="15"/>
  <c r="J272" i="15"/>
  <c r="J292" i="15"/>
  <c r="H296" i="15"/>
  <c r="I225" i="15"/>
  <c r="C242" i="15"/>
  <c r="K159" i="15"/>
  <c r="H126" i="15"/>
  <c r="E72" i="15"/>
  <c r="D75" i="15"/>
  <c r="J113" i="15"/>
  <c r="C14" i="16"/>
  <c r="E14" i="16"/>
  <c r="D14" i="16"/>
  <c r="I14" i="16" s="1"/>
  <c r="I46" i="16"/>
  <c r="K46" i="16"/>
  <c r="H46" i="16"/>
  <c r="G46" i="16"/>
  <c r="F46" i="16"/>
  <c r="E46" i="16"/>
  <c r="D46" i="16"/>
  <c r="C46" i="16"/>
  <c r="J46" i="16"/>
  <c r="D352" i="12"/>
  <c r="E88" i="15"/>
  <c r="D122" i="15"/>
  <c r="D296" i="15"/>
  <c r="G75" i="15"/>
  <c r="G366" i="15"/>
  <c r="C113" i="15"/>
  <c r="F119" i="16"/>
  <c r="E119" i="16"/>
  <c r="D119" i="16"/>
  <c r="I119" i="16"/>
  <c r="K119" i="16"/>
  <c r="J119" i="16"/>
  <c r="H119" i="16"/>
  <c r="G119" i="16"/>
  <c r="C119" i="16"/>
  <c r="I34" i="16"/>
  <c r="H34" i="16"/>
  <c r="G34" i="16"/>
  <c r="F34" i="16"/>
  <c r="E34" i="16"/>
  <c r="K34" i="16"/>
  <c r="D34" i="16"/>
  <c r="C34" i="16"/>
  <c r="J34" i="16"/>
  <c r="F135" i="16"/>
  <c r="E135" i="16"/>
  <c r="D135" i="16"/>
  <c r="I135" i="16"/>
  <c r="K135" i="16"/>
  <c r="J135" i="16"/>
  <c r="H135" i="16"/>
  <c r="G135" i="16"/>
  <c r="C135" i="16"/>
  <c r="C43" i="13"/>
  <c r="I221" i="15"/>
  <c r="H221" i="15"/>
  <c r="K221" i="15"/>
  <c r="E221" i="15"/>
  <c r="C221" i="15"/>
  <c r="D221" i="15"/>
  <c r="H290" i="15"/>
  <c r="G290" i="15"/>
  <c r="F290" i="15"/>
  <c r="K290" i="15"/>
  <c r="C290" i="15"/>
  <c r="J199" i="15"/>
  <c r="I199" i="15"/>
  <c r="C199" i="15"/>
  <c r="H199" i="15"/>
  <c r="D199" i="15"/>
  <c r="K199" i="15"/>
  <c r="E178" i="15"/>
  <c r="D178" i="15"/>
  <c r="J178" i="15"/>
  <c r="H178" i="15"/>
  <c r="G178" i="15"/>
  <c r="C178" i="15"/>
  <c r="D74" i="15"/>
  <c r="K74" i="15"/>
  <c r="C74" i="15"/>
  <c r="G74" i="15"/>
  <c r="I74" i="15"/>
  <c r="F74" i="15"/>
  <c r="G226" i="15"/>
  <c r="F226" i="15"/>
  <c r="E226" i="15"/>
  <c r="C226" i="15"/>
  <c r="J226" i="15"/>
  <c r="F141" i="15"/>
  <c r="J141" i="15"/>
  <c r="H141" i="15"/>
  <c r="C141" i="15"/>
  <c r="D141" i="15"/>
  <c r="C47" i="15"/>
  <c r="D166" i="15"/>
  <c r="J166" i="15"/>
  <c r="I166" i="15"/>
  <c r="G166" i="15"/>
  <c r="K166" i="15"/>
  <c r="F166" i="15"/>
  <c r="J156" i="15"/>
  <c r="I156" i="15"/>
  <c r="H156" i="15"/>
  <c r="G156" i="15"/>
  <c r="K156" i="15"/>
  <c r="E156" i="15"/>
  <c r="C99" i="15"/>
  <c r="J99" i="15"/>
  <c r="F99" i="15"/>
  <c r="E99" i="15"/>
  <c r="G99" i="15"/>
  <c r="H203" i="15"/>
  <c r="F203" i="15"/>
  <c r="E203" i="15"/>
  <c r="K203" i="15"/>
  <c r="G203" i="15"/>
  <c r="C40" i="15"/>
  <c r="C248" i="15"/>
  <c r="J248" i="15"/>
  <c r="I248" i="15"/>
  <c r="F248" i="15"/>
  <c r="D248" i="15"/>
  <c r="E248" i="15"/>
  <c r="I165" i="15"/>
  <c r="C165" i="15"/>
  <c r="H165" i="15"/>
  <c r="G165" i="15"/>
  <c r="K165" i="15"/>
  <c r="J165" i="15"/>
  <c r="C45" i="15"/>
  <c r="E17" i="15"/>
  <c r="E15" i="15"/>
  <c r="E18" i="15"/>
  <c r="J104" i="15"/>
  <c r="I104" i="15"/>
  <c r="H104" i="15"/>
  <c r="F104" i="15"/>
  <c r="E104" i="15"/>
  <c r="J85" i="15"/>
  <c r="K85" i="15"/>
  <c r="I85" i="15"/>
  <c r="C85" i="15"/>
  <c r="F85" i="15"/>
  <c r="E85" i="15"/>
  <c r="I361" i="11"/>
  <c r="G300" i="11"/>
  <c r="E300" i="11"/>
  <c r="H215" i="11"/>
  <c r="F135" i="11"/>
  <c r="D348" i="11"/>
  <c r="J287" i="11"/>
  <c r="E355" i="11"/>
  <c r="K334" i="11"/>
  <c r="E327" i="11"/>
  <c r="J70" i="11"/>
  <c r="F358" i="11"/>
  <c r="C64" i="11"/>
  <c r="J364" i="11"/>
  <c r="F337" i="11"/>
  <c r="G360" i="11"/>
  <c r="E360" i="11"/>
  <c r="F282" i="11"/>
  <c r="D356" i="11"/>
  <c r="H357" i="12"/>
  <c r="G264" i="12"/>
  <c r="C290" i="12"/>
  <c r="D343" i="12"/>
  <c r="I180" i="12"/>
  <c r="K309" i="12"/>
  <c r="C233" i="12"/>
  <c r="F284" i="12"/>
  <c r="K363" i="12"/>
  <c r="H369" i="12"/>
  <c r="C365" i="12"/>
  <c r="F262" i="12"/>
  <c r="J361" i="12"/>
  <c r="C289" i="12"/>
  <c r="C15" i="13"/>
  <c r="C69" i="13"/>
  <c r="G179" i="15"/>
  <c r="K128" i="15"/>
  <c r="D143" i="15"/>
  <c r="C63" i="15"/>
  <c r="E45" i="15"/>
  <c r="E199" i="15"/>
  <c r="C50" i="15"/>
  <c r="I178" i="15"/>
  <c r="J103" i="15"/>
  <c r="J290" i="15"/>
  <c r="K248" i="15"/>
  <c r="C156" i="15"/>
  <c r="G104" i="15"/>
  <c r="J112" i="15"/>
  <c r="I203" i="15"/>
  <c r="J361" i="11"/>
  <c r="F300" i="11"/>
  <c r="J215" i="11"/>
  <c r="H348" i="11"/>
  <c r="E348" i="11"/>
  <c r="C287" i="11"/>
  <c r="F355" i="11"/>
  <c r="J334" i="11"/>
  <c r="F327" i="11"/>
  <c r="C330" i="11"/>
  <c r="C262" i="11"/>
  <c r="K70" i="11"/>
  <c r="C364" i="11"/>
  <c r="D337" i="11"/>
  <c r="H360" i="11"/>
  <c r="G356" i="11"/>
  <c r="E356" i="11"/>
  <c r="I357" i="12"/>
  <c r="I264" i="12"/>
  <c r="I343" i="12"/>
  <c r="E180" i="12"/>
  <c r="G284" i="12"/>
  <c r="D363" i="12"/>
  <c r="I369" i="12"/>
  <c r="F326" i="12"/>
  <c r="G262" i="12"/>
  <c r="E329" i="12"/>
  <c r="C64" i="13"/>
  <c r="C145" i="13"/>
  <c r="C36" i="13"/>
  <c r="C125" i="13"/>
  <c r="E47" i="15"/>
  <c r="E30" i="13"/>
  <c r="F199" i="15"/>
  <c r="E16" i="15"/>
  <c r="K178" i="15"/>
  <c r="D290" i="15"/>
  <c r="F221" i="15"/>
  <c r="C53" i="13"/>
  <c r="H99" i="15"/>
  <c r="D85" i="15"/>
  <c r="F178" i="15"/>
  <c r="E75" i="13"/>
  <c r="E290" i="15"/>
  <c r="I226" i="15"/>
  <c r="H74" i="15"/>
  <c r="G221" i="15"/>
  <c r="E21" i="15"/>
  <c r="K143" i="15"/>
  <c r="I143" i="15"/>
  <c r="H143" i="15"/>
  <c r="F143" i="15"/>
  <c r="E143" i="15"/>
  <c r="C143" i="15"/>
  <c r="C188" i="15"/>
  <c r="K188" i="15"/>
  <c r="J188" i="15"/>
  <c r="D188" i="15"/>
  <c r="H188" i="15"/>
  <c r="F273" i="15"/>
  <c r="E273" i="15"/>
  <c r="D273" i="15"/>
  <c r="J273" i="15"/>
  <c r="H273" i="15"/>
  <c r="F140" i="15"/>
  <c r="E140" i="15"/>
  <c r="J140" i="15"/>
  <c r="H140" i="15"/>
  <c r="I140" i="15"/>
  <c r="E43" i="15"/>
  <c r="E179" i="15"/>
  <c r="I179" i="15"/>
  <c r="D179" i="15"/>
  <c r="J179" i="15"/>
  <c r="H179" i="15"/>
  <c r="E63" i="15"/>
  <c r="F233" i="15"/>
  <c r="J233" i="15"/>
  <c r="E233" i="15"/>
  <c r="I233" i="15"/>
  <c r="C233" i="15"/>
  <c r="K233" i="15"/>
  <c r="H128" i="15"/>
  <c r="G128" i="15"/>
  <c r="C128" i="15"/>
  <c r="D128" i="15"/>
  <c r="J128" i="15"/>
  <c r="H114" i="15"/>
  <c r="G114" i="15"/>
  <c r="K114" i="15"/>
  <c r="D114" i="15"/>
  <c r="C114" i="15"/>
  <c r="G103" i="15"/>
  <c r="F103" i="15"/>
  <c r="E103" i="15"/>
  <c r="H103" i="15"/>
  <c r="K103" i="15"/>
  <c r="K150" i="15"/>
  <c r="H150" i="15"/>
  <c r="I150" i="15"/>
  <c r="E150" i="15"/>
  <c r="D150" i="15"/>
  <c r="E50" i="15"/>
  <c r="G247" i="15"/>
  <c r="F247" i="15"/>
  <c r="J247" i="15"/>
  <c r="K247" i="15"/>
  <c r="C247" i="15"/>
  <c r="H87" i="15"/>
  <c r="F87" i="15"/>
  <c r="E87" i="15"/>
  <c r="G87" i="15"/>
  <c r="C87" i="15"/>
  <c r="J87" i="15"/>
  <c r="F77" i="15"/>
  <c r="E77" i="15"/>
  <c r="D77" i="15"/>
  <c r="I77" i="15"/>
  <c r="K77" i="15"/>
  <c r="H77" i="15"/>
  <c r="I112" i="15"/>
  <c r="H112" i="15"/>
  <c r="G112" i="15"/>
  <c r="C112" i="15"/>
  <c r="D112" i="15"/>
  <c r="K112" i="15"/>
  <c r="C45" i="13"/>
  <c r="D108" i="15"/>
  <c r="H108" i="15"/>
  <c r="C108" i="15"/>
  <c r="G108" i="15"/>
  <c r="J108" i="15"/>
  <c r="F108" i="15"/>
  <c r="E86" i="13"/>
  <c r="F361" i="11"/>
  <c r="K361" i="11"/>
  <c r="I300" i="11"/>
  <c r="K215" i="11"/>
  <c r="F348" i="11"/>
  <c r="D287" i="11"/>
  <c r="J355" i="11"/>
  <c r="F334" i="11"/>
  <c r="J327" i="11"/>
  <c r="J330" i="11"/>
  <c r="H262" i="11"/>
  <c r="C70" i="11"/>
  <c r="I70" i="11"/>
  <c r="D364" i="11"/>
  <c r="E313" i="11"/>
  <c r="H337" i="11"/>
  <c r="I350" i="11"/>
  <c r="C357" i="12"/>
  <c r="F219" i="12"/>
  <c r="H321" i="12"/>
  <c r="C343" i="12"/>
  <c r="G180" i="12"/>
  <c r="D309" i="12"/>
  <c r="K284" i="12"/>
  <c r="G363" i="12"/>
  <c r="C326" i="12"/>
  <c r="H304" i="12"/>
  <c r="E316" i="12"/>
  <c r="D245" i="12"/>
  <c r="E45" i="13"/>
  <c r="C288" i="13"/>
  <c r="C86" i="13"/>
  <c r="E69" i="13"/>
  <c r="E309" i="13"/>
  <c r="H247" i="15"/>
  <c r="I114" i="15"/>
  <c r="I99" i="15"/>
  <c r="C166" i="15"/>
  <c r="G85" i="15"/>
  <c r="K141" i="15"/>
  <c r="I87" i="15"/>
  <c r="H233" i="15"/>
  <c r="I108" i="15"/>
  <c r="G140" i="15"/>
  <c r="D226" i="15"/>
  <c r="F188" i="15"/>
  <c r="J74" i="15"/>
  <c r="J221" i="15"/>
  <c r="F169" i="15"/>
  <c r="D169" i="15"/>
  <c r="E169" i="15"/>
  <c r="I169" i="15"/>
  <c r="C169" i="15"/>
  <c r="G193" i="15"/>
  <c r="F193" i="15"/>
  <c r="C193" i="15"/>
  <c r="E193" i="15"/>
  <c r="H193" i="15"/>
  <c r="D193" i="15"/>
  <c r="G265" i="15"/>
  <c r="I265" i="15"/>
  <c r="F265" i="15"/>
  <c r="E265" i="15"/>
  <c r="J265" i="15"/>
  <c r="H265" i="15"/>
  <c r="H107" i="15"/>
  <c r="G107" i="15"/>
  <c r="F107" i="15"/>
  <c r="E107" i="15"/>
  <c r="C107" i="15"/>
  <c r="E170" i="15"/>
  <c r="D170" i="15"/>
  <c r="I170" i="15"/>
  <c r="H170" i="15"/>
  <c r="C70" i="15"/>
  <c r="E70" i="15"/>
  <c r="K222" i="15"/>
  <c r="E222" i="15"/>
  <c r="C222" i="15"/>
  <c r="J222" i="15"/>
  <c r="F222" i="15"/>
  <c r="D222" i="15"/>
  <c r="E322" i="15"/>
  <c r="J322" i="15"/>
  <c r="H322" i="15"/>
  <c r="I322" i="15"/>
  <c r="D322" i="15"/>
  <c r="K322" i="15"/>
  <c r="G117" i="15"/>
  <c r="E117" i="15"/>
  <c r="F117" i="15"/>
  <c r="D117" i="15"/>
  <c r="J117" i="15"/>
  <c r="H117" i="15"/>
  <c r="C53" i="15"/>
  <c r="D110" i="15"/>
  <c r="G110" i="15"/>
  <c r="E110" i="15"/>
  <c r="J110" i="15"/>
  <c r="I110" i="15"/>
  <c r="D97" i="15"/>
  <c r="J97" i="15"/>
  <c r="K97" i="15"/>
  <c r="G97" i="15"/>
  <c r="F97" i="15"/>
  <c r="K147" i="15"/>
  <c r="C147" i="15"/>
  <c r="G147" i="15"/>
  <c r="F147" i="15"/>
  <c r="K94" i="15"/>
  <c r="C94" i="15"/>
  <c r="G94" i="15"/>
  <c r="I94" i="15"/>
  <c r="F94" i="15"/>
  <c r="E35" i="15"/>
  <c r="E28" i="15"/>
  <c r="E361" i="11"/>
  <c r="J300" i="11"/>
  <c r="E215" i="11"/>
  <c r="D215" i="11"/>
  <c r="I348" i="11"/>
  <c r="E287" i="11"/>
  <c r="H355" i="11"/>
  <c r="G334" i="11"/>
  <c r="H327" i="11"/>
  <c r="E330" i="11"/>
  <c r="J262" i="11"/>
  <c r="H364" i="11"/>
  <c r="E364" i="11"/>
  <c r="I337" i="11"/>
  <c r="K357" i="12"/>
  <c r="H180" i="12"/>
  <c r="D326" i="12"/>
  <c r="J304" i="12"/>
  <c r="I247" i="15"/>
  <c r="J114" i="15"/>
  <c r="K99" i="15"/>
  <c r="H166" i="15"/>
  <c r="E24" i="15"/>
  <c r="H85" i="15"/>
  <c r="E141" i="15"/>
  <c r="K87" i="15"/>
  <c r="E55" i="15"/>
  <c r="K265" i="15"/>
  <c r="K108" i="15"/>
  <c r="C140" i="15"/>
  <c r="H226" i="15"/>
  <c r="I188" i="15"/>
  <c r="K117" i="15"/>
  <c r="E74" i="15"/>
  <c r="C273" i="15"/>
  <c r="C97" i="15"/>
  <c r="C35" i="15"/>
  <c r="J348" i="11"/>
  <c r="G287" i="11"/>
  <c r="F287" i="11"/>
  <c r="C355" i="11"/>
  <c r="H330" i="11"/>
  <c r="E262" i="11"/>
  <c r="G364" i="11"/>
  <c r="J337" i="11"/>
  <c r="D357" i="12"/>
  <c r="K180" i="12"/>
  <c r="J180" i="12"/>
  <c r="J294" i="12"/>
  <c r="E368" i="12"/>
  <c r="E326" i="12"/>
  <c r="C304" i="12"/>
  <c r="E351" i="12"/>
  <c r="E91" i="13"/>
  <c r="D247" i="15"/>
  <c r="D99" i="15"/>
  <c r="E166" i="15"/>
  <c r="C77" i="13"/>
  <c r="G141" i="15"/>
  <c r="D87" i="15"/>
  <c r="C265" i="15"/>
  <c r="E108" i="15"/>
  <c r="K140" i="15"/>
  <c r="K226" i="15"/>
  <c r="G188" i="15"/>
  <c r="C150" i="15"/>
  <c r="E165" i="15"/>
  <c r="C104" i="15"/>
  <c r="I273" i="15"/>
  <c r="E97" i="15"/>
  <c r="C203" i="15"/>
  <c r="I330" i="11"/>
  <c r="G262" i="11"/>
  <c r="H354" i="11"/>
  <c r="E357" i="12"/>
  <c r="G365" i="12"/>
  <c r="E304" i="12"/>
  <c r="F361" i="12"/>
  <c r="E247" i="15"/>
  <c r="C43" i="15"/>
  <c r="I141" i="15"/>
  <c r="C77" i="15"/>
  <c r="C103" i="15"/>
  <c r="H248" i="15"/>
  <c r="D156" i="15"/>
  <c r="J150" i="15"/>
  <c r="D165" i="15"/>
  <c r="D104" i="15"/>
  <c r="K273" i="15"/>
  <c r="J203" i="15"/>
  <c r="K250" i="15"/>
  <c r="E366" i="15"/>
  <c r="F366" i="15"/>
  <c r="C28" i="13"/>
  <c r="C244" i="15"/>
  <c r="J244" i="15"/>
  <c r="I244" i="15"/>
  <c r="G244" i="15"/>
  <c r="F244" i="15"/>
  <c r="D244" i="15"/>
  <c r="E244" i="15"/>
  <c r="E237" i="15"/>
  <c r="D237" i="15"/>
  <c r="C237" i="15"/>
  <c r="K237" i="15"/>
  <c r="J237" i="15"/>
  <c r="G237" i="15"/>
  <c r="I237" i="15"/>
  <c r="C200" i="15"/>
  <c r="J200" i="15"/>
  <c r="I200" i="15"/>
  <c r="H200" i="15"/>
  <c r="F200" i="15"/>
  <c r="D200" i="15"/>
  <c r="E61" i="15"/>
  <c r="D191" i="11"/>
  <c r="E61" i="13"/>
  <c r="C61" i="13"/>
  <c r="D136" i="15"/>
  <c r="F237" i="15"/>
  <c r="E25" i="15"/>
  <c r="C70" i="13"/>
  <c r="E191" i="11"/>
  <c r="D64" i="11"/>
  <c r="H285" i="12"/>
  <c r="I271" i="12"/>
  <c r="K365" i="12"/>
  <c r="D304" i="12"/>
  <c r="I262" i="12"/>
  <c r="H361" i="12"/>
  <c r="J363" i="12"/>
  <c r="F363" i="12"/>
  <c r="G326" i="12"/>
  <c r="K326" i="12"/>
  <c r="E28" i="13"/>
  <c r="H105" i="15"/>
  <c r="E114" i="13"/>
  <c r="H244" i="15"/>
  <c r="H237" i="15"/>
  <c r="G271" i="12"/>
  <c r="F191" i="11"/>
  <c r="I285" i="12"/>
  <c r="J271" i="12"/>
  <c r="H331" i="12"/>
  <c r="E331" i="12"/>
  <c r="I175" i="15"/>
  <c r="K244" i="15"/>
  <c r="K211" i="15"/>
  <c r="I211" i="15"/>
  <c r="J211" i="15"/>
  <c r="H211" i="15"/>
  <c r="F211" i="15"/>
  <c r="D211" i="15"/>
  <c r="G211" i="15"/>
  <c r="E293" i="15"/>
  <c r="D293" i="15"/>
  <c r="J293" i="15"/>
  <c r="I293" i="15"/>
  <c r="C293" i="15"/>
  <c r="G293" i="15"/>
  <c r="K293" i="15"/>
  <c r="J344" i="15"/>
  <c r="H344" i="15"/>
  <c r="G344" i="15"/>
  <c r="I344" i="15"/>
  <c r="D344" i="15"/>
  <c r="E344" i="15"/>
  <c r="K344" i="15"/>
  <c r="F149" i="15"/>
  <c r="D149" i="15"/>
  <c r="J149" i="15"/>
  <c r="E149" i="15"/>
  <c r="I149" i="15"/>
  <c r="K149" i="15"/>
  <c r="H149" i="15"/>
  <c r="C73" i="15"/>
  <c r="E73" i="15"/>
  <c r="H176" i="15"/>
  <c r="F176" i="15"/>
  <c r="G176" i="15"/>
  <c r="E176" i="15"/>
  <c r="C176" i="15"/>
  <c r="J176" i="15"/>
  <c r="F127" i="15"/>
  <c r="D127" i="15"/>
  <c r="E127" i="15"/>
  <c r="C127" i="15"/>
  <c r="I127" i="15"/>
  <c r="K127" i="15"/>
  <c r="H127" i="15"/>
  <c r="D335" i="15"/>
  <c r="J335" i="15"/>
  <c r="I335" i="15"/>
  <c r="C335" i="15"/>
  <c r="G335" i="15"/>
  <c r="F335" i="15"/>
  <c r="K335" i="15"/>
  <c r="D125" i="15"/>
  <c r="K125" i="15"/>
  <c r="C125" i="15"/>
  <c r="J125" i="15"/>
  <c r="F125" i="15"/>
  <c r="G125" i="15"/>
  <c r="K158" i="15"/>
  <c r="I158" i="15"/>
  <c r="G158" i="15"/>
  <c r="H158" i="15"/>
  <c r="F158" i="15"/>
  <c r="D158" i="15"/>
  <c r="J158" i="15"/>
  <c r="E58" i="15"/>
  <c r="C58" i="15"/>
  <c r="J155" i="15"/>
  <c r="H155" i="15"/>
  <c r="I155" i="15"/>
  <c r="G155" i="15"/>
  <c r="D155" i="15"/>
  <c r="K155" i="15"/>
  <c r="F161" i="15"/>
  <c r="D161" i="15"/>
  <c r="K161" i="15"/>
  <c r="J161" i="15"/>
  <c r="I161" i="15"/>
  <c r="E161" i="15"/>
  <c r="H161" i="15"/>
  <c r="J190" i="15"/>
  <c r="I190" i="15"/>
  <c r="F190" i="15"/>
  <c r="H190" i="15"/>
  <c r="K190" i="15"/>
  <c r="D190" i="15"/>
  <c r="C190" i="15"/>
  <c r="E36" i="15"/>
  <c r="C36" i="15"/>
  <c r="G137" i="15"/>
  <c r="E137" i="15"/>
  <c r="D137" i="15"/>
  <c r="C137" i="15"/>
  <c r="J137" i="15"/>
  <c r="I137" i="15"/>
  <c r="H137" i="15"/>
  <c r="D82" i="15"/>
  <c r="K82" i="15"/>
  <c r="C82" i="15"/>
  <c r="J82" i="15"/>
  <c r="G82" i="15"/>
  <c r="I82" i="15"/>
  <c r="F82" i="15"/>
  <c r="C250" i="15"/>
  <c r="J250" i="15"/>
  <c r="I250" i="15"/>
  <c r="H250" i="15"/>
  <c r="D250" i="15"/>
  <c r="F250" i="15"/>
  <c r="E250" i="15"/>
  <c r="J105" i="15"/>
  <c r="F105" i="15"/>
  <c r="I105" i="15"/>
  <c r="G105" i="15"/>
  <c r="D105" i="15"/>
  <c r="K105" i="15"/>
  <c r="H191" i="11"/>
  <c r="G330" i="11"/>
  <c r="K262" i="11"/>
  <c r="G64" i="11"/>
  <c r="C285" i="12"/>
  <c r="C271" i="12"/>
  <c r="I344" i="12"/>
  <c r="D365" i="12"/>
  <c r="D262" i="12"/>
  <c r="E70" i="13"/>
  <c r="E105" i="15"/>
  <c r="C277" i="15"/>
  <c r="E200" i="15"/>
  <c r="E187" i="15"/>
  <c r="F187" i="15"/>
  <c r="D187" i="15"/>
  <c r="K187" i="15"/>
  <c r="C187" i="15"/>
  <c r="H187" i="15"/>
  <c r="I187" i="15"/>
  <c r="C31" i="15"/>
  <c r="E31" i="15"/>
  <c r="J92" i="15"/>
  <c r="I92" i="15"/>
  <c r="H92" i="15"/>
  <c r="G92" i="15"/>
  <c r="D92" i="15"/>
  <c r="K92" i="15"/>
  <c r="E92" i="15"/>
  <c r="J341" i="12"/>
  <c r="G341" i="12"/>
  <c r="C191" i="11"/>
  <c r="I191" i="11"/>
  <c r="K285" i="12"/>
  <c r="K271" i="12"/>
  <c r="F305" i="12"/>
  <c r="D331" i="12"/>
  <c r="C27" i="13"/>
  <c r="K200" i="15"/>
  <c r="G187" i="15"/>
  <c r="D321" i="15"/>
  <c r="J321" i="15"/>
  <c r="C321" i="15"/>
  <c r="I321" i="15"/>
  <c r="H321" i="15"/>
  <c r="E321" i="15"/>
  <c r="K321" i="15"/>
  <c r="J136" i="15"/>
  <c r="I136" i="15"/>
  <c r="C136" i="15"/>
  <c r="K136" i="15"/>
  <c r="H136" i="15"/>
  <c r="F136" i="15"/>
  <c r="E136" i="15"/>
  <c r="E48" i="15"/>
  <c r="C48" i="15"/>
  <c r="D277" i="15"/>
  <c r="J277" i="15"/>
  <c r="I277" i="15"/>
  <c r="H277" i="15"/>
  <c r="G277" i="15"/>
  <c r="K277" i="15"/>
  <c r="F277" i="15"/>
  <c r="H271" i="12"/>
  <c r="G191" i="11"/>
  <c r="D271" i="12"/>
  <c r="I331" i="12"/>
  <c r="H365" i="12"/>
  <c r="E365" i="12"/>
  <c r="G304" i="12"/>
  <c r="K304" i="12"/>
  <c r="H262" i="12"/>
  <c r="E262" i="12"/>
  <c r="E361" i="12"/>
  <c r="K361" i="12"/>
  <c r="D361" i="12"/>
  <c r="I361" i="12"/>
  <c r="C364" i="13"/>
  <c r="E364" i="13"/>
  <c r="E161" i="13"/>
  <c r="C245" i="13"/>
  <c r="E245" i="13"/>
  <c r="C371" i="13"/>
  <c r="E371" i="13"/>
  <c r="E203" i="13"/>
  <c r="C213" i="13"/>
  <c r="E339" i="13"/>
  <c r="C339" i="13"/>
  <c r="C136" i="13"/>
  <c r="C196" i="13"/>
  <c r="E196" i="13"/>
  <c r="E38" i="12"/>
  <c r="H106" i="12"/>
  <c r="G106" i="12"/>
  <c r="D106" i="12"/>
  <c r="J222" i="12"/>
  <c r="K222" i="12"/>
  <c r="F222" i="12"/>
  <c r="H222" i="12"/>
  <c r="C58" i="12"/>
  <c r="E58" i="12"/>
  <c r="H139" i="12"/>
  <c r="E139" i="12"/>
  <c r="I186" i="12"/>
  <c r="F186" i="12"/>
  <c r="E186" i="12"/>
  <c r="K132" i="12"/>
  <c r="H132" i="12"/>
  <c r="J212" i="12"/>
  <c r="I212" i="12"/>
  <c r="I275" i="12"/>
  <c r="G275" i="12"/>
  <c r="H275" i="12"/>
  <c r="D275" i="12"/>
  <c r="E108" i="12"/>
  <c r="K108" i="12"/>
  <c r="J136" i="12"/>
  <c r="F136" i="12"/>
  <c r="G220" i="12"/>
  <c r="C220" i="12"/>
  <c r="K220" i="12"/>
  <c r="C283" i="12"/>
  <c r="G283" i="12"/>
  <c r="H283" i="12"/>
  <c r="C71" i="13"/>
  <c r="E71" i="13"/>
  <c r="C370" i="13"/>
  <c r="C128" i="13"/>
  <c r="G321" i="15"/>
  <c r="G200" i="15"/>
  <c r="C344" i="15"/>
  <c r="J187" i="15"/>
  <c r="E67" i="15"/>
  <c r="C67" i="15"/>
  <c r="E175" i="15"/>
  <c r="G175" i="15"/>
  <c r="D175" i="15"/>
  <c r="K175" i="15"/>
  <c r="C175" i="15"/>
  <c r="H175" i="15"/>
  <c r="F175" i="15"/>
  <c r="H279" i="15"/>
  <c r="F279" i="15"/>
  <c r="E279" i="15"/>
  <c r="D279" i="15"/>
  <c r="C279" i="15"/>
  <c r="J279" i="15"/>
  <c r="J331" i="12"/>
  <c r="I365" i="12"/>
  <c r="I304" i="12"/>
  <c r="K262" i="12"/>
  <c r="H360" i="12"/>
  <c r="C360" i="12"/>
  <c r="F294" i="12"/>
  <c r="E294" i="12"/>
  <c r="C161" i="13"/>
  <c r="E79" i="13"/>
  <c r="C79" i="13"/>
  <c r="F321" i="15"/>
  <c r="G279" i="15"/>
  <c r="F92" i="15"/>
  <c r="I366" i="15"/>
  <c r="E21" i="11"/>
  <c r="E24" i="11"/>
  <c r="H217" i="12"/>
  <c r="K366" i="15"/>
  <c r="H368" i="12"/>
  <c r="C51" i="12"/>
  <c r="C289" i="13"/>
  <c r="E174" i="13"/>
  <c r="E31" i="12"/>
  <c r="K320" i="11"/>
  <c r="K196" i="11"/>
  <c r="E126" i="11"/>
  <c r="G79" i="11"/>
  <c r="H335" i="11"/>
  <c r="F260" i="11"/>
  <c r="E154" i="11"/>
  <c r="H118" i="11"/>
  <c r="C139" i="11"/>
  <c r="J171" i="11"/>
  <c r="I171" i="11"/>
  <c r="D92" i="11"/>
  <c r="D122" i="11"/>
  <c r="G122" i="11"/>
  <c r="H232" i="11"/>
  <c r="D136" i="11"/>
  <c r="K136" i="11"/>
  <c r="F141" i="11"/>
  <c r="I141" i="11"/>
  <c r="J280" i="11"/>
  <c r="I218" i="11"/>
  <c r="H199" i="11"/>
  <c r="K81" i="11"/>
  <c r="F32" i="11"/>
  <c r="C369" i="11"/>
  <c r="E282" i="11"/>
  <c r="K224" i="11"/>
  <c r="G255" i="11"/>
  <c r="F253" i="11"/>
  <c r="H172" i="11"/>
  <c r="I109" i="11"/>
  <c r="F66" i="11"/>
  <c r="C249" i="11"/>
  <c r="E200" i="11"/>
  <c r="G200" i="11"/>
  <c r="K169" i="12"/>
  <c r="I92" i="12"/>
  <c r="H144" i="12"/>
  <c r="H256" i="12"/>
  <c r="H316" i="12"/>
  <c r="G316" i="12"/>
  <c r="F316" i="12"/>
  <c r="K316" i="12"/>
  <c r="C316" i="12"/>
  <c r="E87" i="13"/>
  <c r="C202" i="13"/>
  <c r="E202" i="13"/>
  <c r="K214" i="12"/>
  <c r="F214" i="12"/>
  <c r="H214" i="12"/>
  <c r="E214" i="12"/>
  <c r="H105" i="12"/>
  <c r="G105" i="12"/>
  <c r="E105" i="12"/>
  <c r="D105" i="12"/>
  <c r="C105" i="12"/>
  <c r="J105" i="12"/>
  <c r="J238" i="12"/>
  <c r="K238" i="12"/>
  <c r="F238" i="12"/>
  <c r="I238" i="12"/>
  <c r="G238" i="12"/>
  <c r="E238" i="12"/>
  <c r="I190" i="12"/>
  <c r="G190" i="12"/>
  <c r="F190" i="12"/>
  <c r="E190" i="12"/>
  <c r="K190" i="12"/>
  <c r="C190" i="12"/>
  <c r="J147" i="12"/>
  <c r="C147" i="12"/>
  <c r="H147" i="12"/>
  <c r="F147" i="12"/>
  <c r="E147" i="12"/>
  <c r="J178" i="12"/>
  <c r="G178" i="12"/>
  <c r="D178" i="12"/>
  <c r="I198" i="12"/>
  <c r="G198" i="12"/>
  <c r="F198" i="12"/>
  <c r="H198" i="12"/>
  <c r="K198" i="12"/>
  <c r="C198" i="12"/>
  <c r="D242" i="12"/>
  <c r="K242" i="12"/>
  <c r="F242" i="12"/>
  <c r="I242" i="12"/>
  <c r="H242" i="12"/>
  <c r="C199" i="13"/>
  <c r="E199" i="13"/>
  <c r="D332" i="15"/>
  <c r="K332" i="15"/>
  <c r="C332" i="15"/>
  <c r="J332" i="15"/>
  <c r="H332" i="15"/>
  <c r="G332" i="15"/>
  <c r="I332" i="15"/>
  <c r="F332" i="15"/>
  <c r="E332" i="15"/>
  <c r="E79" i="11"/>
  <c r="C260" i="11"/>
  <c r="F369" i="11"/>
  <c r="G282" i="11"/>
  <c r="H245" i="12"/>
  <c r="I215" i="15"/>
  <c r="H215" i="15"/>
  <c r="F215" i="15"/>
  <c r="E215" i="15"/>
  <c r="D215" i="15"/>
  <c r="J215" i="15"/>
  <c r="G215" i="15"/>
  <c r="C215" i="15"/>
  <c r="K215" i="15"/>
  <c r="E74" i="13"/>
  <c r="C74" i="13"/>
  <c r="K283" i="15"/>
  <c r="C283" i="15"/>
  <c r="J283" i="15"/>
  <c r="I283" i="15"/>
  <c r="H283" i="15"/>
  <c r="G283" i="15"/>
  <c r="E283" i="15"/>
  <c r="D283" i="15"/>
  <c r="F283" i="15"/>
  <c r="E196" i="11"/>
  <c r="G196" i="11"/>
  <c r="H270" i="11"/>
  <c r="H126" i="11"/>
  <c r="I79" i="11"/>
  <c r="D335" i="11"/>
  <c r="H260" i="11"/>
  <c r="K260" i="11"/>
  <c r="H154" i="11"/>
  <c r="C118" i="11"/>
  <c r="F139" i="11"/>
  <c r="E139" i="11"/>
  <c r="G171" i="11"/>
  <c r="K92" i="11"/>
  <c r="I122" i="11"/>
  <c r="C232" i="11"/>
  <c r="F136" i="11"/>
  <c r="K141" i="11"/>
  <c r="E280" i="11"/>
  <c r="D280" i="11"/>
  <c r="E218" i="11"/>
  <c r="C199" i="11"/>
  <c r="I81" i="11"/>
  <c r="K32" i="11"/>
  <c r="D369" i="11"/>
  <c r="K282" i="11"/>
  <c r="H282" i="11"/>
  <c r="H224" i="11"/>
  <c r="J255" i="11"/>
  <c r="J253" i="11"/>
  <c r="K172" i="11"/>
  <c r="K109" i="11"/>
  <c r="E66" i="11"/>
  <c r="E249" i="11"/>
  <c r="J200" i="11"/>
  <c r="C21" i="11"/>
  <c r="I303" i="12"/>
  <c r="E290" i="12"/>
  <c r="K184" i="12"/>
  <c r="H178" i="12"/>
  <c r="C92" i="12"/>
  <c r="J214" i="12"/>
  <c r="H97" i="12"/>
  <c r="F340" i="12"/>
  <c r="E144" i="12"/>
  <c r="K194" i="12"/>
  <c r="G147" i="12"/>
  <c r="C245" i="12"/>
  <c r="D284" i="12"/>
  <c r="C284" i="12"/>
  <c r="I284" i="12"/>
  <c r="H284" i="12"/>
  <c r="C215" i="13"/>
  <c r="J78" i="12"/>
  <c r="F78" i="12"/>
  <c r="G78" i="12"/>
  <c r="D78" i="12"/>
  <c r="F235" i="12"/>
  <c r="E235" i="12"/>
  <c r="C235" i="12"/>
  <c r="H235" i="12"/>
  <c r="I235" i="12"/>
  <c r="D235" i="12"/>
  <c r="F333" i="12"/>
  <c r="C333" i="12"/>
  <c r="I126" i="11"/>
  <c r="C79" i="11"/>
  <c r="E335" i="11"/>
  <c r="J260" i="11"/>
  <c r="I154" i="11"/>
  <c r="K118" i="11"/>
  <c r="J139" i="11"/>
  <c r="D171" i="11"/>
  <c r="C92" i="11"/>
  <c r="C24" i="11"/>
  <c r="C122" i="11"/>
  <c r="G232" i="11"/>
  <c r="G136" i="11"/>
  <c r="D141" i="11"/>
  <c r="G280" i="11"/>
  <c r="H218" i="11"/>
  <c r="F218" i="11"/>
  <c r="G199" i="11"/>
  <c r="G81" i="11"/>
  <c r="I32" i="11"/>
  <c r="G369" i="11"/>
  <c r="C282" i="11"/>
  <c r="I224" i="11"/>
  <c r="C255" i="11"/>
  <c r="C253" i="11"/>
  <c r="D172" i="11"/>
  <c r="D109" i="11"/>
  <c r="C66" i="11"/>
  <c r="I66" i="11"/>
  <c r="F249" i="11"/>
  <c r="C200" i="11"/>
  <c r="G290" i="12"/>
  <c r="E178" i="12"/>
  <c r="I78" i="12"/>
  <c r="C214" i="12"/>
  <c r="G340" i="12"/>
  <c r="E198" i="12"/>
  <c r="I147" i="12"/>
  <c r="C45" i="12"/>
  <c r="J107" i="12"/>
  <c r="K337" i="12"/>
  <c r="G337" i="12"/>
  <c r="C47" i="12"/>
  <c r="K352" i="12"/>
  <c r="J352" i="12"/>
  <c r="H352" i="12"/>
  <c r="G352" i="12"/>
  <c r="C28" i="12"/>
  <c r="C277" i="12"/>
  <c r="G277" i="12"/>
  <c r="D263" i="12"/>
  <c r="J263" i="12"/>
  <c r="K341" i="12"/>
  <c r="D341" i="12"/>
  <c r="C341" i="12"/>
  <c r="I341" i="12"/>
  <c r="F341" i="12"/>
  <c r="E341" i="12"/>
  <c r="E285" i="12"/>
  <c r="J285" i="12"/>
  <c r="E215" i="12"/>
  <c r="C215" i="12"/>
  <c r="H215" i="12"/>
  <c r="G215" i="12"/>
  <c r="K295" i="15"/>
  <c r="C295" i="15"/>
  <c r="J295" i="15"/>
  <c r="I295" i="15"/>
  <c r="H295" i="15"/>
  <c r="F295" i="15"/>
  <c r="E295" i="15"/>
  <c r="D295" i="15"/>
  <c r="G295" i="15"/>
  <c r="H258" i="15"/>
  <c r="G258" i="15"/>
  <c r="F258" i="15"/>
  <c r="E258" i="15"/>
  <c r="K258" i="15"/>
  <c r="C258" i="15"/>
  <c r="D258" i="15"/>
  <c r="J258" i="15"/>
  <c r="I258" i="15"/>
  <c r="E197" i="15"/>
  <c r="D197" i="15"/>
  <c r="I197" i="15"/>
  <c r="F197" i="15"/>
  <c r="C197" i="15"/>
  <c r="J197" i="15"/>
  <c r="G197" i="15"/>
  <c r="K197" i="15"/>
  <c r="H197" i="15"/>
  <c r="G120" i="15"/>
  <c r="F120" i="15"/>
  <c r="E120" i="15"/>
  <c r="D120" i="15"/>
  <c r="J120" i="15"/>
  <c r="K120" i="15"/>
  <c r="I120" i="15"/>
  <c r="H120" i="15"/>
  <c r="C120" i="15"/>
  <c r="E54" i="15"/>
  <c r="C54" i="15"/>
  <c r="E97" i="13"/>
  <c r="C97" i="13"/>
  <c r="J365" i="15"/>
  <c r="I365" i="15"/>
  <c r="H365" i="15"/>
  <c r="F365" i="15"/>
  <c r="E365" i="15"/>
  <c r="D365" i="15"/>
  <c r="C365" i="15"/>
  <c r="K365" i="15"/>
  <c r="G365" i="15"/>
  <c r="K316" i="15"/>
  <c r="C316" i="15"/>
  <c r="G316" i="15"/>
  <c r="F316" i="15"/>
  <c r="E316" i="15"/>
  <c r="D316" i="15"/>
  <c r="J316" i="15"/>
  <c r="I316" i="15"/>
  <c r="H316" i="15"/>
  <c r="K202" i="15"/>
  <c r="C202" i="15"/>
  <c r="J202" i="15"/>
  <c r="H202" i="15"/>
  <c r="G202" i="15"/>
  <c r="F202" i="15"/>
  <c r="I202" i="15"/>
  <c r="E202" i="15"/>
  <c r="D202" i="15"/>
  <c r="E167" i="15"/>
  <c r="D167" i="15"/>
  <c r="K167" i="15"/>
  <c r="C167" i="15"/>
  <c r="J167" i="15"/>
  <c r="H167" i="15"/>
  <c r="I167" i="15"/>
  <c r="G167" i="15"/>
  <c r="F167" i="15"/>
  <c r="E49" i="13"/>
  <c r="C49" i="13"/>
  <c r="E185" i="13"/>
  <c r="E92" i="12"/>
  <c r="D92" i="12"/>
  <c r="J92" i="12"/>
  <c r="C34" i="12"/>
  <c r="E34" i="12"/>
  <c r="F143" i="12"/>
  <c r="E143" i="12"/>
  <c r="J143" i="12"/>
  <c r="I143" i="12"/>
  <c r="C143" i="12"/>
  <c r="H143" i="12"/>
  <c r="G245" i="12"/>
  <c r="F245" i="12"/>
  <c r="K245" i="12"/>
  <c r="J245" i="12"/>
  <c r="I245" i="12"/>
  <c r="F253" i="12"/>
  <c r="E253" i="12"/>
  <c r="D253" i="12"/>
  <c r="C253" i="12"/>
  <c r="I253" i="12"/>
  <c r="H253" i="12"/>
  <c r="F151" i="12"/>
  <c r="E151" i="12"/>
  <c r="J151" i="12"/>
  <c r="I151" i="12"/>
  <c r="C151" i="12"/>
  <c r="H151" i="12"/>
  <c r="H270" i="12"/>
  <c r="G270" i="12"/>
  <c r="E270" i="12"/>
  <c r="K270" i="12"/>
  <c r="C270" i="12"/>
  <c r="F303" i="12"/>
  <c r="D303" i="12"/>
  <c r="J303" i="12"/>
  <c r="D184" i="12"/>
  <c r="H184" i="12"/>
  <c r="E184" i="12"/>
  <c r="I268" i="15"/>
  <c r="D268" i="15"/>
  <c r="C268" i="15"/>
  <c r="K268" i="15"/>
  <c r="J268" i="15"/>
  <c r="G268" i="15"/>
  <c r="H268" i="15"/>
  <c r="F268" i="15"/>
  <c r="E268" i="15"/>
  <c r="J253" i="15"/>
  <c r="I253" i="15"/>
  <c r="H253" i="15"/>
  <c r="G253" i="15"/>
  <c r="E253" i="15"/>
  <c r="K253" i="15"/>
  <c r="D253" i="15"/>
  <c r="C253" i="15"/>
  <c r="F253" i="15"/>
  <c r="G126" i="11"/>
  <c r="I118" i="11"/>
  <c r="H92" i="11"/>
  <c r="J122" i="11"/>
  <c r="E136" i="11"/>
  <c r="C141" i="11"/>
  <c r="D218" i="11"/>
  <c r="K199" i="11"/>
  <c r="F224" i="11"/>
  <c r="I255" i="11"/>
  <c r="I253" i="11"/>
  <c r="C172" i="11"/>
  <c r="I200" i="11"/>
  <c r="I184" i="12"/>
  <c r="C242" i="12"/>
  <c r="I270" i="12"/>
  <c r="D147" i="12"/>
  <c r="D292" i="12"/>
  <c r="E292" i="12"/>
  <c r="K287" i="15"/>
  <c r="C287" i="15"/>
  <c r="J287" i="15"/>
  <c r="I287" i="15"/>
  <c r="H287" i="15"/>
  <c r="F287" i="15"/>
  <c r="E287" i="15"/>
  <c r="D287" i="15"/>
  <c r="G287" i="15"/>
  <c r="I195" i="15"/>
  <c r="H195" i="15"/>
  <c r="E195" i="15"/>
  <c r="K195" i="15"/>
  <c r="J195" i="15"/>
  <c r="G195" i="15"/>
  <c r="D195" i="15"/>
  <c r="F195" i="15"/>
  <c r="C195" i="15"/>
  <c r="H196" i="11"/>
  <c r="J206" i="11"/>
  <c r="I196" i="11"/>
  <c r="K338" i="11"/>
  <c r="J126" i="11"/>
  <c r="K79" i="11"/>
  <c r="F335" i="11"/>
  <c r="D260" i="11"/>
  <c r="J154" i="11"/>
  <c r="E118" i="11"/>
  <c r="G139" i="11"/>
  <c r="E171" i="11"/>
  <c r="G92" i="11"/>
  <c r="K122" i="11"/>
  <c r="D232" i="11"/>
  <c r="I136" i="11"/>
  <c r="E141" i="11"/>
  <c r="F280" i="11"/>
  <c r="C218" i="11"/>
  <c r="D199" i="11"/>
  <c r="H81" i="11"/>
  <c r="J32" i="11"/>
  <c r="H369" i="11"/>
  <c r="I282" i="11"/>
  <c r="C224" i="11"/>
  <c r="J224" i="11"/>
  <c r="K255" i="11"/>
  <c r="K253" i="11"/>
  <c r="F172" i="11"/>
  <c r="F109" i="11"/>
  <c r="E109" i="11"/>
  <c r="J66" i="11"/>
  <c r="G249" i="11"/>
  <c r="K200" i="11"/>
  <c r="K303" i="12"/>
  <c r="G184" i="12"/>
  <c r="I178" i="12"/>
  <c r="F92" i="12"/>
  <c r="C78" i="12"/>
  <c r="I352" i="12"/>
  <c r="D215" i="12"/>
  <c r="D214" i="12"/>
  <c r="J198" i="12"/>
  <c r="D151" i="12"/>
  <c r="E45" i="12"/>
  <c r="D238" i="12"/>
  <c r="K105" i="12"/>
  <c r="F289" i="12"/>
  <c r="J289" i="12"/>
  <c r="I289" i="12"/>
  <c r="G289" i="12"/>
  <c r="E130" i="13"/>
  <c r="C130" i="13"/>
  <c r="F290" i="12"/>
  <c r="D290" i="12"/>
  <c r="I290" i="12"/>
  <c r="J290" i="12"/>
  <c r="E70" i="12"/>
  <c r="F107" i="12"/>
  <c r="E107" i="12"/>
  <c r="C107" i="12"/>
  <c r="K107" i="12"/>
  <c r="H107" i="12"/>
  <c r="E49" i="12"/>
  <c r="F169" i="12"/>
  <c r="D169" i="12"/>
  <c r="J169" i="12"/>
  <c r="F194" i="12"/>
  <c r="E194" i="12"/>
  <c r="D194" i="12"/>
  <c r="C194" i="12"/>
  <c r="I194" i="12"/>
  <c r="G194" i="12"/>
  <c r="C59" i="12"/>
  <c r="E99" i="13"/>
  <c r="C99" i="13"/>
  <c r="E208" i="13"/>
  <c r="C208" i="13"/>
  <c r="D97" i="12"/>
  <c r="C97" i="12"/>
  <c r="I97" i="12"/>
  <c r="G97" i="12"/>
  <c r="F97" i="12"/>
  <c r="F327" i="15"/>
  <c r="E327" i="15"/>
  <c r="D327" i="15"/>
  <c r="J327" i="15"/>
  <c r="I327" i="15"/>
  <c r="K327" i="15"/>
  <c r="H327" i="15"/>
  <c r="G327" i="15"/>
  <c r="C327" i="15"/>
  <c r="F235" i="15"/>
  <c r="E235" i="15"/>
  <c r="D235" i="15"/>
  <c r="I235" i="15"/>
  <c r="H235" i="15"/>
  <c r="C235" i="15"/>
  <c r="K235" i="15"/>
  <c r="J235" i="15"/>
  <c r="G235" i="15"/>
  <c r="F196" i="11"/>
  <c r="D126" i="11"/>
  <c r="K335" i="11"/>
  <c r="D154" i="11"/>
  <c r="G154" i="11"/>
  <c r="D139" i="11"/>
  <c r="C171" i="11"/>
  <c r="F92" i="11"/>
  <c r="K232" i="11"/>
  <c r="J232" i="11"/>
  <c r="K280" i="11"/>
  <c r="F81" i="11"/>
  <c r="H32" i="11"/>
  <c r="H253" i="11"/>
  <c r="C109" i="11"/>
  <c r="H66" i="11"/>
  <c r="D249" i="11"/>
  <c r="H303" i="12"/>
  <c r="K290" i="12"/>
  <c r="H169" i="12"/>
  <c r="H92" i="12"/>
  <c r="G214" i="12"/>
  <c r="E97" i="12"/>
  <c r="K235" i="12"/>
  <c r="H340" i="12"/>
  <c r="J340" i="12"/>
  <c r="D340" i="12"/>
  <c r="K340" i="12"/>
  <c r="G230" i="15"/>
  <c r="C230" i="15"/>
  <c r="K230" i="15"/>
  <c r="I230" i="15"/>
  <c r="H230" i="15"/>
  <c r="F230" i="15"/>
  <c r="J230" i="15"/>
  <c r="E230" i="15"/>
  <c r="D230" i="15"/>
  <c r="E14" i="15"/>
  <c r="D14" i="15"/>
  <c r="I14" i="15" s="1"/>
  <c r="C14" i="15"/>
  <c r="G206" i="11"/>
  <c r="I352" i="11"/>
  <c r="D291" i="11"/>
  <c r="I245" i="11"/>
  <c r="J196" i="11"/>
  <c r="H351" i="11"/>
  <c r="C126" i="11"/>
  <c r="D79" i="11"/>
  <c r="J335" i="11"/>
  <c r="G335" i="11"/>
  <c r="E260" i="11"/>
  <c r="C154" i="11"/>
  <c r="F118" i="11"/>
  <c r="H139" i="11"/>
  <c r="F171" i="11"/>
  <c r="I92" i="11"/>
  <c r="E122" i="11"/>
  <c r="E232" i="11"/>
  <c r="J136" i="11"/>
  <c r="G141" i="11"/>
  <c r="H280" i="11"/>
  <c r="G218" i="11"/>
  <c r="E199" i="11"/>
  <c r="J81" i="11"/>
  <c r="D32" i="11"/>
  <c r="I369" i="11"/>
  <c r="J282" i="11"/>
  <c r="D224" i="11"/>
  <c r="E255" i="11"/>
  <c r="D255" i="11"/>
  <c r="D253" i="11"/>
  <c r="I172" i="11"/>
  <c r="G172" i="11"/>
  <c r="G109" i="11"/>
  <c r="K66" i="11"/>
  <c r="I249" i="11"/>
  <c r="H249" i="11"/>
  <c r="D200" i="11"/>
  <c r="E303" i="12"/>
  <c r="J184" i="12"/>
  <c r="C178" i="12"/>
  <c r="I169" i="12"/>
  <c r="K78" i="12"/>
  <c r="C352" i="12"/>
  <c r="F292" i="12"/>
  <c r="I214" i="12"/>
  <c r="E28" i="12"/>
  <c r="C340" i="12"/>
  <c r="D198" i="12"/>
  <c r="G151" i="12"/>
  <c r="C41" i="12"/>
  <c r="H341" i="12"/>
  <c r="G253" i="12"/>
  <c r="H190" i="12"/>
  <c r="K143" i="12"/>
  <c r="C49" i="12"/>
  <c r="H238" i="12"/>
  <c r="G107" i="12"/>
  <c r="F105" i="12"/>
  <c r="F331" i="15"/>
  <c r="E331" i="15"/>
  <c r="D331" i="15"/>
  <c r="J331" i="15"/>
  <c r="I331" i="15"/>
  <c r="K331" i="15"/>
  <c r="H331" i="15"/>
  <c r="G331" i="15"/>
  <c r="C331" i="15"/>
  <c r="I276" i="15"/>
  <c r="H276" i="15"/>
  <c r="G276" i="15"/>
  <c r="F276" i="15"/>
  <c r="D276" i="15"/>
  <c r="C276" i="15"/>
  <c r="K276" i="15"/>
  <c r="J276" i="15"/>
  <c r="E276" i="15"/>
  <c r="G196" i="15"/>
  <c r="F196" i="15"/>
  <c r="K196" i="15"/>
  <c r="C196" i="15"/>
  <c r="J196" i="15"/>
  <c r="H196" i="15"/>
  <c r="I196" i="15"/>
  <c r="E196" i="15"/>
  <c r="D196" i="15"/>
  <c r="I181" i="15"/>
  <c r="H181" i="15"/>
  <c r="G181" i="15"/>
  <c r="F181" i="15"/>
  <c r="D181" i="15"/>
  <c r="J181" i="15"/>
  <c r="E181" i="15"/>
  <c r="C181" i="15"/>
  <c r="K181" i="15"/>
  <c r="E71" i="15"/>
  <c r="C71" i="15"/>
  <c r="E19" i="15"/>
  <c r="C19" i="15"/>
  <c r="E369" i="13"/>
  <c r="F208" i="12"/>
  <c r="E208" i="12"/>
  <c r="C208" i="12"/>
  <c r="I208" i="12"/>
  <c r="K208" i="12"/>
  <c r="J208" i="12"/>
  <c r="I256" i="12"/>
  <c r="F256" i="12"/>
  <c r="G256" i="12"/>
  <c r="E256" i="12"/>
  <c r="C256" i="12"/>
  <c r="K256" i="12"/>
  <c r="K144" i="12"/>
  <c r="J144" i="12"/>
  <c r="G144" i="12"/>
  <c r="I144" i="12"/>
  <c r="F144" i="12"/>
  <c r="J352" i="11"/>
  <c r="G306" i="11"/>
  <c r="H245" i="11"/>
  <c r="D118" i="11"/>
  <c r="E293" i="11"/>
  <c r="G303" i="12"/>
  <c r="K178" i="12"/>
  <c r="C169" i="12"/>
  <c r="H78" i="12"/>
  <c r="E340" i="12"/>
  <c r="J242" i="12"/>
  <c r="E41" i="12"/>
  <c r="J270" i="12"/>
  <c r="J253" i="12"/>
  <c r="J190" i="12"/>
  <c r="D143" i="12"/>
  <c r="C238" i="12"/>
  <c r="I107" i="12"/>
  <c r="E289" i="12"/>
  <c r="D256" i="12"/>
  <c r="G208" i="12"/>
  <c r="I105" i="12"/>
  <c r="J310" i="12"/>
  <c r="H310" i="12"/>
  <c r="G310" i="12"/>
  <c r="E310" i="12"/>
  <c r="K310" i="12"/>
  <c r="G317" i="12"/>
  <c r="K317" i="12"/>
  <c r="E370" i="12"/>
  <c r="I370" i="12"/>
  <c r="F370" i="12"/>
  <c r="G287" i="12"/>
  <c r="H287" i="12"/>
  <c r="E350" i="12"/>
  <c r="E198" i="13"/>
  <c r="C365" i="13"/>
  <c r="E311" i="15"/>
  <c r="I311" i="15"/>
  <c r="C311" i="15"/>
  <c r="K311" i="15"/>
  <c r="J311" i="15"/>
  <c r="H311" i="15"/>
  <c r="F311" i="15"/>
  <c r="D311" i="15"/>
  <c r="G311" i="15"/>
  <c r="D236" i="15"/>
  <c r="K236" i="15"/>
  <c r="C236" i="15"/>
  <c r="J236" i="15"/>
  <c r="G236" i="15"/>
  <c r="H236" i="15"/>
  <c r="F236" i="15"/>
  <c r="E236" i="15"/>
  <c r="I236" i="15"/>
  <c r="F355" i="15"/>
  <c r="E355" i="15"/>
  <c r="D355" i="15"/>
  <c r="J355" i="15"/>
  <c r="I355" i="15"/>
  <c r="K355" i="15"/>
  <c r="H355" i="15"/>
  <c r="G355" i="15"/>
  <c r="C355" i="15"/>
  <c r="H370" i="15"/>
  <c r="G370" i="15"/>
  <c r="F370" i="15"/>
  <c r="D370" i="15"/>
  <c r="K370" i="15"/>
  <c r="C370" i="15"/>
  <c r="J370" i="15"/>
  <c r="I370" i="15"/>
  <c r="E370" i="15"/>
  <c r="G216" i="15"/>
  <c r="F216" i="15"/>
  <c r="D216" i="15"/>
  <c r="K216" i="15"/>
  <c r="C216" i="15"/>
  <c r="J216" i="15"/>
  <c r="H216" i="15"/>
  <c r="I216" i="15"/>
  <c r="E216" i="15"/>
  <c r="J369" i="15"/>
  <c r="I369" i="15"/>
  <c r="H369" i="15"/>
  <c r="F369" i="15"/>
  <c r="E369" i="15"/>
  <c r="G369" i="15"/>
  <c r="D369" i="15"/>
  <c r="C369" i="15"/>
  <c r="K369" i="15"/>
  <c r="H330" i="15"/>
  <c r="G330" i="15"/>
  <c r="F330" i="15"/>
  <c r="D330" i="15"/>
  <c r="K330" i="15"/>
  <c r="C330" i="15"/>
  <c r="J330" i="15"/>
  <c r="I330" i="15"/>
  <c r="E330" i="15"/>
  <c r="K206" i="15"/>
  <c r="C206" i="15"/>
  <c r="J206" i="15"/>
  <c r="H206" i="15"/>
  <c r="G206" i="15"/>
  <c r="F206" i="15"/>
  <c r="I206" i="15"/>
  <c r="E206" i="15"/>
  <c r="D206" i="15"/>
  <c r="E171" i="15"/>
  <c r="D171" i="15"/>
  <c r="K171" i="15"/>
  <c r="C171" i="15"/>
  <c r="J171" i="15"/>
  <c r="H171" i="15"/>
  <c r="I171" i="15"/>
  <c r="G171" i="15"/>
  <c r="F171" i="15"/>
  <c r="K144" i="15"/>
  <c r="C144" i="15"/>
  <c r="H144" i="15"/>
  <c r="J144" i="15"/>
  <c r="I144" i="15"/>
  <c r="G144" i="15"/>
  <c r="E144" i="15"/>
  <c r="D144" i="15"/>
  <c r="F144" i="15"/>
  <c r="E22" i="15"/>
  <c r="C22" i="15"/>
  <c r="J333" i="15"/>
  <c r="I333" i="15"/>
  <c r="H333" i="15"/>
  <c r="F333" i="15"/>
  <c r="E333" i="15"/>
  <c r="C333" i="15"/>
  <c r="K333" i="15"/>
  <c r="G333" i="15"/>
  <c r="D333" i="15"/>
  <c r="E302" i="15"/>
  <c r="D302" i="15"/>
  <c r="K302" i="15"/>
  <c r="C302" i="15"/>
  <c r="J302" i="15"/>
  <c r="I302" i="15"/>
  <c r="G302" i="15"/>
  <c r="H302" i="15"/>
  <c r="F302" i="15"/>
  <c r="H234" i="15"/>
  <c r="G234" i="15"/>
  <c r="F234" i="15"/>
  <c r="E234" i="15"/>
  <c r="D234" i="15"/>
  <c r="K234" i="15"/>
  <c r="J234" i="15"/>
  <c r="I234" i="15"/>
  <c r="C234" i="15"/>
  <c r="I223" i="15"/>
  <c r="H223" i="15"/>
  <c r="F223" i="15"/>
  <c r="E223" i="15"/>
  <c r="D223" i="15"/>
  <c r="K223" i="15"/>
  <c r="J223" i="15"/>
  <c r="G223" i="15"/>
  <c r="C223" i="15"/>
  <c r="J361" i="15"/>
  <c r="I361" i="15"/>
  <c r="H361" i="15"/>
  <c r="F361" i="15"/>
  <c r="E361" i="15"/>
  <c r="K361" i="15"/>
  <c r="G361" i="15"/>
  <c r="D361" i="15"/>
  <c r="C361" i="15"/>
  <c r="E315" i="15"/>
  <c r="I315" i="15"/>
  <c r="F315" i="15"/>
  <c r="D315" i="15"/>
  <c r="C315" i="15"/>
  <c r="K315" i="15"/>
  <c r="J315" i="15"/>
  <c r="H315" i="15"/>
  <c r="G315" i="15"/>
  <c r="K198" i="15"/>
  <c r="C198" i="15"/>
  <c r="J198" i="15"/>
  <c r="G198" i="15"/>
  <c r="F198" i="15"/>
  <c r="I198" i="15"/>
  <c r="H198" i="15"/>
  <c r="E198" i="15"/>
  <c r="D198" i="15"/>
  <c r="E163" i="15"/>
  <c r="D163" i="15"/>
  <c r="K163" i="15"/>
  <c r="C163" i="15"/>
  <c r="J163" i="15"/>
  <c r="H163" i="15"/>
  <c r="I163" i="15"/>
  <c r="F163" i="15"/>
  <c r="G163" i="15"/>
  <c r="G138" i="15"/>
  <c r="D138" i="15"/>
  <c r="H138" i="15"/>
  <c r="F138" i="15"/>
  <c r="E138" i="15"/>
  <c r="C138" i="15"/>
  <c r="K138" i="15"/>
  <c r="I138" i="15"/>
  <c r="J138" i="15"/>
  <c r="I81" i="15"/>
  <c r="H81" i="15"/>
  <c r="G81" i="15"/>
  <c r="F81" i="15"/>
  <c r="E81" i="15"/>
  <c r="D81" i="15"/>
  <c r="J81" i="15"/>
  <c r="K81" i="15"/>
  <c r="C81" i="15"/>
  <c r="J357" i="15"/>
  <c r="I357" i="15"/>
  <c r="H357" i="15"/>
  <c r="F357" i="15"/>
  <c r="E357" i="15"/>
  <c r="K357" i="15"/>
  <c r="G357" i="15"/>
  <c r="D357" i="15"/>
  <c r="C357" i="15"/>
  <c r="E307" i="15"/>
  <c r="F307" i="15"/>
  <c r="D307" i="15"/>
  <c r="C307" i="15"/>
  <c r="K307" i="15"/>
  <c r="J307" i="15"/>
  <c r="I307" i="15"/>
  <c r="H307" i="15"/>
  <c r="G307" i="15"/>
  <c r="K312" i="15"/>
  <c r="C312" i="15"/>
  <c r="G312" i="15"/>
  <c r="D312" i="15"/>
  <c r="J312" i="15"/>
  <c r="I312" i="15"/>
  <c r="H312" i="15"/>
  <c r="F312" i="15"/>
  <c r="E312" i="15"/>
  <c r="D240" i="15"/>
  <c r="K240" i="15"/>
  <c r="C240" i="15"/>
  <c r="J240" i="15"/>
  <c r="I240" i="15"/>
  <c r="G240" i="15"/>
  <c r="F240" i="15"/>
  <c r="E240" i="15"/>
  <c r="H240" i="15"/>
  <c r="K180" i="15"/>
  <c r="C180" i="15"/>
  <c r="J180" i="15"/>
  <c r="I180" i="15"/>
  <c r="H180" i="15"/>
  <c r="F180" i="15"/>
  <c r="G180" i="15"/>
  <c r="E180" i="15"/>
  <c r="D180" i="15"/>
  <c r="E109" i="15"/>
  <c r="D109" i="15"/>
  <c r="K109" i="15"/>
  <c r="C109" i="15"/>
  <c r="J109" i="15"/>
  <c r="I109" i="15"/>
  <c r="H109" i="15"/>
  <c r="G109" i="15"/>
  <c r="F109" i="15"/>
  <c r="G98" i="15"/>
  <c r="F98" i="15"/>
  <c r="E98" i="15"/>
  <c r="D98" i="15"/>
  <c r="K98" i="15"/>
  <c r="C98" i="15"/>
  <c r="J98" i="15"/>
  <c r="H98" i="15"/>
  <c r="I98" i="15"/>
  <c r="G350" i="12"/>
  <c r="E36" i="13"/>
  <c r="E279" i="13"/>
  <c r="C309" i="13"/>
  <c r="K303" i="15"/>
  <c r="C303" i="15"/>
  <c r="J303" i="15"/>
  <c r="I303" i="15"/>
  <c r="H303" i="15"/>
  <c r="F303" i="15"/>
  <c r="E303" i="15"/>
  <c r="D303" i="15"/>
  <c r="G303" i="15"/>
  <c r="F239" i="15"/>
  <c r="E239" i="15"/>
  <c r="D239" i="15"/>
  <c r="K239" i="15"/>
  <c r="C239" i="15"/>
  <c r="I239" i="15"/>
  <c r="J239" i="15"/>
  <c r="G239" i="15"/>
  <c r="H239" i="15"/>
  <c r="F323" i="15"/>
  <c r="E323" i="15"/>
  <c r="D323" i="15"/>
  <c r="J323" i="15"/>
  <c r="I323" i="15"/>
  <c r="K323" i="15"/>
  <c r="H323" i="15"/>
  <c r="G323" i="15"/>
  <c r="C323" i="15"/>
  <c r="K267" i="15"/>
  <c r="C267" i="15"/>
  <c r="E267" i="15"/>
  <c r="D267" i="15"/>
  <c r="J267" i="15"/>
  <c r="H267" i="15"/>
  <c r="I267" i="15"/>
  <c r="G267" i="15"/>
  <c r="F267" i="15"/>
  <c r="J337" i="15"/>
  <c r="I337" i="15"/>
  <c r="H337" i="15"/>
  <c r="F337" i="15"/>
  <c r="E337" i="15"/>
  <c r="D337" i="15"/>
  <c r="C337" i="15"/>
  <c r="K337" i="15"/>
  <c r="G337" i="15"/>
  <c r="G306" i="15"/>
  <c r="F306" i="15"/>
  <c r="E306" i="15"/>
  <c r="D306" i="15"/>
  <c r="C306" i="15"/>
  <c r="K306" i="15"/>
  <c r="J306" i="15"/>
  <c r="H306" i="15"/>
  <c r="I306" i="15"/>
  <c r="F251" i="15"/>
  <c r="E251" i="15"/>
  <c r="D251" i="15"/>
  <c r="K251" i="15"/>
  <c r="C251" i="15"/>
  <c r="I251" i="15"/>
  <c r="J251" i="15"/>
  <c r="H251" i="15"/>
  <c r="G251" i="15"/>
  <c r="E139" i="15"/>
  <c r="J139" i="15"/>
  <c r="H139" i="15"/>
  <c r="G139" i="15"/>
  <c r="F139" i="15"/>
  <c r="D139" i="15"/>
  <c r="K139" i="15"/>
  <c r="I139" i="15"/>
  <c r="C139" i="15"/>
  <c r="K84" i="15"/>
  <c r="C84" i="15"/>
  <c r="J84" i="15"/>
  <c r="I84" i="15"/>
  <c r="H84" i="15"/>
  <c r="G84" i="15"/>
  <c r="F84" i="15"/>
  <c r="D84" i="15"/>
  <c r="E84" i="15"/>
  <c r="I89" i="15"/>
  <c r="H89" i="15"/>
  <c r="G89" i="15"/>
  <c r="F89" i="15"/>
  <c r="E89" i="15"/>
  <c r="D89" i="15"/>
  <c r="J89" i="15"/>
  <c r="K89" i="15"/>
  <c r="C89" i="15"/>
  <c r="D356" i="15"/>
  <c r="K356" i="15"/>
  <c r="C356" i="15"/>
  <c r="J356" i="15"/>
  <c r="H356" i="15"/>
  <c r="G356" i="15"/>
  <c r="F356" i="15"/>
  <c r="E356" i="15"/>
  <c r="I356" i="15"/>
  <c r="G297" i="15"/>
  <c r="F297" i="15"/>
  <c r="E297" i="15"/>
  <c r="D297" i="15"/>
  <c r="K297" i="15"/>
  <c r="I297" i="15"/>
  <c r="J297" i="15"/>
  <c r="H297" i="15"/>
  <c r="C297" i="15"/>
  <c r="E201" i="15"/>
  <c r="D201" i="15"/>
  <c r="J201" i="15"/>
  <c r="I201" i="15"/>
  <c r="H201" i="15"/>
  <c r="G201" i="15"/>
  <c r="K201" i="15"/>
  <c r="F201" i="15"/>
  <c r="C201" i="15"/>
  <c r="J329" i="15"/>
  <c r="I329" i="15"/>
  <c r="H329" i="15"/>
  <c r="F329" i="15"/>
  <c r="E329" i="15"/>
  <c r="K329" i="15"/>
  <c r="G329" i="15"/>
  <c r="D329" i="15"/>
  <c r="C329" i="15"/>
  <c r="E298" i="15"/>
  <c r="D298" i="15"/>
  <c r="K298" i="15"/>
  <c r="C298" i="15"/>
  <c r="J298" i="15"/>
  <c r="H298" i="15"/>
  <c r="G298" i="15"/>
  <c r="F298" i="15"/>
  <c r="I298" i="15"/>
  <c r="E229" i="15"/>
  <c r="D229" i="15"/>
  <c r="J229" i="15"/>
  <c r="I229" i="15"/>
  <c r="H229" i="15"/>
  <c r="K229" i="15"/>
  <c r="F229" i="15"/>
  <c r="G229" i="15"/>
  <c r="C229" i="15"/>
  <c r="G186" i="15"/>
  <c r="F186" i="15"/>
  <c r="E186" i="15"/>
  <c r="D186" i="15"/>
  <c r="J186" i="15"/>
  <c r="K186" i="15"/>
  <c r="I186" i="15"/>
  <c r="H186" i="15"/>
  <c r="C186" i="15"/>
  <c r="K76" i="15"/>
  <c r="C76" i="15"/>
  <c r="J76" i="15"/>
  <c r="I76" i="15"/>
  <c r="H76" i="15"/>
  <c r="G76" i="15"/>
  <c r="F76" i="15"/>
  <c r="D76" i="15"/>
  <c r="E76" i="15"/>
  <c r="E49" i="15"/>
  <c r="C49" i="15"/>
  <c r="J325" i="15"/>
  <c r="I325" i="15"/>
  <c r="H325" i="15"/>
  <c r="F325" i="15"/>
  <c r="E325" i="15"/>
  <c r="K325" i="15"/>
  <c r="G325" i="15"/>
  <c r="D325" i="15"/>
  <c r="C325" i="15"/>
  <c r="E294" i="15"/>
  <c r="D294" i="15"/>
  <c r="K294" i="15"/>
  <c r="C294" i="15"/>
  <c r="J294" i="15"/>
  <c r="I294" i="15"/>
  <c r="G294" i="15"/>
  <c r="H294" i="15"/>
  <c r="F294" i="15"/>
  <c r="K308" i="15"/>
  <c r="C308" i="15"/>
  <c r="E308" i="15"/>
  <c r="D308" i="15"/>
  <c r="J308" i="15"/>
  <c r="I308" i="15"/>
  <c r="H308" i="15"/>
  <c r="G308" i="15"/>
  <c r="F308" i="15"/>
  <c r="H254" i="15"/>
  <c r="G254" i="15"/>
  <c r="F254" i="15"/>
  <c r="E254" i="15"/>
  <c r="K254" i="15"/>
  <c r="C254" i="15"/>
  <c r="J254" i="15"/>
  <c r="D254" i="15"/>
  <c r="I254" i="15"/>
  <c r="K148" i="15"/>
  <c r="C148" i="15"/>
  <c r="J148" i="15"/>
  <c r="I148" i="15"/>
  <c r="H148" i="15"/>
  <c r="F148" i="15"/>
  <c r="E148" i="15"/>
  <c r="D148" i="15"/>
  <c r="G148" i="15"/>
  <c r="G132" i="15"/>
  <c r="F132" i="15"/>
  <c r="E132" i="15"/>
  <c r="D132" i="15"/>
  <c r="J132" i="15"/>
  <c r="K132" i="15"/>
  <c r="I132" i="15"/>
  <c r="H132" i="15"/>
  <c r="C132" i="15"/>
  <c r="E66" i="15"/>
  <c r="C66" i="15"/>
  <c r="K271" i="15"/>
  <c r="C271" i="15"/>
  <c r="J271" i="15"/>
  <c r="I271" i="15"/>
  <c r="H271" i="15"/>
  <c r="F271" i="15"/>
  <c r="E271" i="15"/>
  <c r="D271" i="15"/>
  <c r="G271" i="15"/>
  <c r="K214" i="15"/>
  <c r="C214" i="15"/>
  <c r="J214" i="15"/>
  <c r="H214" i="15"/>
  <c r="G214" i="15"/>
  <c r="F214" i="15"/>
  <c r="E214" i="15"/>
  <c r="I214" i="15"/>
  <c r="D214" i="15"/>
  <c r="G310" i="15"/>
  <c r="K310" i="15"/>
  <c r="C310" i="15"/>
  <c r="J310" i="15"/>
  <c r="I310" i="15"/>
  <c r="H310" i="15"/>
  <c r="E310" i="15"/>
  <c r="D310" i="15"/>
  <c r="F310" i="15"/>
  <c r="K232" i="15"/>
  <c r="C232" i="15"/>
  <c r="J232" i="15"/>
  <c r="H232" i="15"/>
  <c r="G232" i="15"/>
  <c r="F232" i="15"/>
  <c r="I232" i="15"/>
  <c r="E232" i="15"/>
  <c r="D232" i="15"/>
  <c r="D360" i="15"/>
  <c r="K360" i="15"/>
  <c r="C360" i="15"/>
  <c r="J360" i="15"/>
  <c r="H360" i="15"/>
  <c r="G360" i="15"/>
  <c r="I360" i="15"/>
  <c r="F360" i="15"/>
  <c r="E360" i="15"/>
  <c r="E274" i="15"/>
  <c r="D274" i="15"/>
  <c r="K274" i="15"/>
  <c r="C274" i="15"/>
  <c r="J274" i="15"/>
  <c r="H274" i="15"/>
  <c r="G274" i="15"/>
  <c r="F274" i="15"/>
  <c r="I274" i="15"/>
  <c r="E205" i="15"/>
  <c r="D205" i="15"/>
  <c r="J205" i="15"/>
  <c r="I205" i="15"/>
  <c r="H205" i="15"/>
  <c r="C205" i="15"/>
  <c r="K205" i="15"/>
  <c r="G205" i="15"/>
  <c r="F205" i="15"/>
  <c r="G162" i="15"/>
  <c r="F162" i="15"/>
  <c r="E162" i="15"/>
  <c r="D162" i="15"/>
  <c r="J162" i="15"/>
  <c r="H162" i="15"/>
  <c r="C162" i="15"/>
  <c r="K162" i="15"/>
  <c r="I162" i="15"/>
  <c r="C52" i="15"/>
  <c r="E52" i="15"/>
  <c r="E57" i="15"/>
  <c r="C57" i="15"/>
  <c r="D324" i="15"/>
  <c r="K324" i="15"/>
  <c r="C324" i="15"/>
  <c r="J324" i="15"/>
  <c r="H324" i="15"/>
  <c r="G324" i="15"/>
  <c r="F324" i="15"/>
  <c r="E324" i="15"/>
  <c r="I324" i="15"/>
  <c r="J245" i="15"/>
  <c r="I245" i="15"/>
  <c r="H245" i="15"/>
  <c r="G245" i="15"/>
  <c r="E245" i="15"/>
  <c r="F245" i="15"/>
  <c r="D245" i="15"/>
  <c r="C245" i="15"/>
  <c r="K245" i="15"/>
  <c r="I280" i="15"/>
  <c r="H280" i="15"/>
  <c r="G280" i="15"/>
  <c r="F280" i="15"/>
  <c r="K280" i="15"/>
  <c r="J280" i="15"/>
  <c r="E280" i="15"/>
  <c r="C280" i="15"/>
  <c r="D280" i="15"/>
  <c r="D352" i="15"/>
  <c r="K352" i="15"/>
  <c r="C352" i="15"/>
  <c r="J352" i="15"/>
  <c r="H352" i="15"/>
  <c r="G352" i="15"/>
  <c r="E352" i="15"/>
  <c r="I352" i="15"/>
  <c r="F352" i="15"/>
  <c r="G289" i="15"/>
  <c r="F289" i="15"/>
  <c r="E289" i="15"/>
  <c r="D289" i="15"/>
  <c r="K289" i="15"/>
  <c r="I289" i="15"/>
  <c r="J289" i="15"/>
  <c r="H289" i="15"/>
  <c r="C289" i="15"/>
  <c r="H338" i="15"/>
  <c r="G338" i="15"/>
  <c r="F338" i="15"/>
  <c r="D338" i="15"/>
  <c r="K338" i="15"/>
  <c r="C338" i="15"/>
  <c r="J338" i="15"/>
  <c r="I338" i="15"/>
  <c r="E338" i="15"/>
  <c r="G154" i="15"/>
  <c r="F154" i="15"/>
  <c r="E154" i="15"/>
  <c r="D154" i="15"/>
  <c r="J154" i="15"/>
  <c r="I154" i="15"/>
  <c r="K154" i="15"/>
  <c r="C154" i="15"/>
  <c r="H154" i="15"/>
  <c r="C44" i="15"/>
  <c r="E44" i="15"/>
  <c r="D348" i="15"/>
  <c r="K348" i="15"/>
  <c r="C348" i="15"/>
  <c r="J348" i="15"/>
  <c r="H348" i="15"/>
  <c r="G348" i="15"/>
  <c r="I348" i="15"/>
  <c r="F348" i="15"/>
  <c r="E348" i="15"/>
  <c r="G281" i="15"/>
  <c r="F281" i="15"/>
  <c r="E281" i="15"/>
  <c r="D281" i="15"/>
  <c r="K281" i="15"/>
  <c r="I281" i="15"/>
  <c r="J281" i="15"/>
  <c r="H281" i="15"/>
  <c r="C281" i="15"/>
  <c r="K275" i="15"/>
  <c r="C275" i="15"/>
  <c r="J275" i="15"/>
  <c r="I275" i="15"/>
  <c r="H275" i="15"/>
  <c r="G275" i="15"/>
  <c r="E275" i="15"/>
  <c r="F275" i="15"/>
  <c r="D275" i="15"/>
  <c r="K218" i="15"/>
  <c r="C218" i="15"/>
  <c r="J218" i="15"/>
  <c r="H218" i="15"/>
  <c r="G218" i="15"/>
  <c r="F218" i="15"/>
  <c r="I218" i="15"/>
  <c r="E218" i="15"/>
  <c r="D218" i="15"/>
  <c r="E183" i="15"/>
  <c r="D183" i="15"/>
  <c r="K183" i="15"/>
  <c r="C183" i="15"/>
  <c r="J183" i="15"/>
  <c r="H183" i="15"/>
  <c r="I183" i="15"/>
  <c r="G183" i="15"/>
  <c r="F183" i="15"/>
  <c r="I119" i="15"/>
  <c r="H119" i="15"/>
  <c r="G119" i="15"/>
  <c r="F119" i="15"/>
  <c r="D119" i="15"/>
  <c r="K119" i="15"/>
  <c r="J119" i="15"/>
  <c r="C119" i="15"/>
  <c r="E119" i="15"/>
  <c r="E34" i="15"/>
  <c r="C34" i="15"/>
  <c r="F350" i="12"/>
  <c r="I350" i="12"/>
  <c r="K294" i="12"/>
  <c r="I360" i="12"/>
  <c r="E145" i="13"/>
  <c r="E64" i="13"/>
  <c r="J345" i="15"/>
  <c r="I345" i="15"/>
  <c r="H345" i="15"/>
  <c r="F345" i="15"/>
  <c r="E345" i="15"/>
  <c r="K345" i="15"/>
  <c r="G345" i="15"/>
  <c r="D345" i="15"/>
  <c r="C345" i="15"/>
  <c r="G318" i="15"/>
  <c r="D318" i="15"/>
  <c r="K318" i="15"/>
  <c r="C318" i="15"/>
  <c r="I318" i="15"/>
  <c r="H318" i="15"/>
  <c r="F318" i="15"/>
  <c r="E318" i="15"/>
  <c r="J318" i="15"/>
  <c r="H342" i="15"/>
  <c r="G342" i="15"/>
  <c r="F342" i="15"/>
  <c r="D342" i="15"/>
  <c r="K342" i="15"/>
  <c r="C342" i="15"/>
  <c r="J342" i="15"/>
  <c r="I342" i="15"/>
  <c r="E342" i="15"/>
  <c r="K299" i="15"/>
  <c r="C299" i="15"/>
  <c r="J299" i="15"/>
  <c r="I299" i="15"/>
  <c r="H299" i="15"/>
  <c r="G299" i="15"/>
  <c r="E299" i="15"/>
  <c r="F299" i="15"/>
  <c r="D299" i="15"/>
  <c r="E231" i="15"/>
  <c r="K231" i="15"/>
  <c r="J231" i="15"/>
  <c r="H231" i="15"/>
  <c r="G231" i="15"/>
  <c r="F231" i="15"/>
  <c r="I231" i="15"/>
  <c r="C231" i="15"/>
  <c r="D231" i="15"/>
  <c r="D328" i="15"/>
  <c r="K328" i="15"/>
  <c r="C328" i="15"/>
  <c r="J328" i="15"/>
  <c r="H328" i="15"/>
  <c r="G328" i="15"/>
  <c r="I328" i="15"/>
  <c r="F328" i="15"/>
  <c r="E328" i="15"/>
  <c r="J249" i="15"/>
  <c r="I249" i="15"/>
  <c r="H249" i="15"/>
  <c r="G249" i="15"/>
  <c r="E249" i="15"/>
  <c r="K249" i="15"/>
  <c r="F249" i="15"/>
  <c r="C249" i="15"/>
  <c r="D249" i="15"/>
  <c r="G301" i="15"/>
  <c r="F301" i="15"/>
  <c r="E301" i="15"/>
  <c r="D301" i="15"/>
  <c r="J301" i="15"/>
  <c r="I301" i="15"/>
  <c r="H301" i="15"/>
  <c r="C301" i="15"/>
  <c r="K301" i="15"/>
  <c r="I173" i="15"/>
  <c r="H173" i="15"/>
  <c r="G173" i="15"/>
  <c r="F173" i="15"/>
  <c r="D173" i="15"/>
  <c r="C173" i="15"/>
  <c r="K173" i="15"/>
  <c r="J173" i="15"/>
  <c r="E173" i="15"/>
  <c r="C20" i="15"/>
  <c r="E20" i="15"/>
  <c r="E23" i="15"/>
  <c r="C23" i="15"/>
  <c r="F347" i="15"/>
  <c r="E347" i="15"/>
  <c r="D347" i="15"/>
  <c r="J347" i="15"/>
  <c r="I347" i="15"/>
  <c r="K347" i="15"/>
  <c r="H347" i="15"/>
  <c r="G347" i="15"/>
  <c r="C347" i="15"/>
  <c r="H305" i="15"/>
  <c r="G305" i="15"/>
  <c r="F305" i="15"/>
  <c r="E305" i="15"/>
  <c r="D305" i="15"/>
  <c r="I305" i="15"/>
  <c r="C305" i="15"/>
  <c r="K305" i="15"/>
  <c r="J305" i="15"/>
  <c r="G208" i="15"/>
  <c r="F208" i="15"/>
  <c r="D208" i="15"/>
  <c r="K208" i="15"/>
  <c r="C208" i="15"/>
  <c r="J208" i="15"/>
  <c r="I208" i="15"/>
  <c r="H208" i="15"/>
  <c r="E208" i="15"/>
  <c r="D320" i="15"/>
  <c r="K320" i="15"/>
  <c r="C320" i="15"/>
  <c r="J320" i="15"/>
  <c r="H320" i="15"/>
  <c r="G320" i="15"/>
  <c r="E320" i="15"/>
  <c r="I320" i="15"/>
  <c r="F320" i="15"/>
  <c r="J241" i="15"/>
  <c r="I241" i="15"/>
  <c r="H241" i="15"/>
  <c r="G241" i="15"/>
  <c r="E241" i="15"/>
  <c r="D241" i="15"/>
  <c r="C241" i="15"/>
  <c r="K241" i="15"/>
  <c r="F241" i="15"/>
  <c r="F259" i="15"/>
  <c r="E259" i="15"/>
  <c r="D259" i="15"/>
  <c r="K259" i="15"/>
  <c r="C259" i="15"/>
  <c r="I259" i="15"/>
  <c r="H259" i="15"/>
  <c r="G259" i="15"/>
  <c r="J259" i="15"/>
  <c r="K130" i="15"/>
  <c r="C130" i="15"/>
  <c r="J130" i="15"/>
  <c r="I130" i="15"/>
  <c r="H130" i="15"/>
  <c r="F130" i="15"/>
  <c r="G130" i="15"/>
  <c r="E130" i="15"/>
  <c r="D130" i="15"/>
  <c r="E83" i="15"/>
  <c r="D83" i="15"/>
  <c r="K83" i="15"/>
  <c r="C83" i="15"/>
  <c r="J83" i="15"/>
  <c r="I83" i="15"/>
  <c r="H83" i="15"/>
  <c r="F83" i="15"/>
  <c r="G83" i="15"/>
  <c r="F371" i="15"/>
  <c r="E371" i="15"/>
  <c r="D371" i="15"/>
  <c r="J371" i="15"/>
  <c r="I371" i="15"/>
  <c r="H371" i="15"/>
  <c r="G371" i="15"/>
  <c r="C371" i="15"/>
  <c r="K371" i="15"/>
  <c r="J349" i="15"/>
  <c r="I349" i="15"/>
  <c r="H349" i="15"/>
  <c r="F349" i="15"/>
  <c r="E349" i="15"/>
  <c r="K349" i="15"/>
  <c r="G349" i="15"/>
  <c r="D349" i="15"/>
  <c r="C349" i="15"/>
  <c r="H334" i="15"/>
  <c r="G334" i="15"/>
  <c r="F334" i="15"/>
  <c r="D334" i="15"/>
  <c r="K334" i="15"/>
  <c r="C334" i="15"/>
  <c r="J334" i="15"/>
  <c r="I334" i="15"/>
  <c r="E334" i="15"/>
  <c r="E262" i="15"/>
  <c r="I262" i="15"/>
  <c r="H262" i="15"/>
  <c r="G262" i="15"/>
  <c r="F262" i="15"/>
  <c r="C262" i="15"/>
  <c r="K262" i="15"/>
  <c r="J262" i="15"/>
  <c r="D262" i="15"/>
  <c r="E151" i="15"/>
  <c r="D151" i="15"/>
  <c r="K151" i="15"/>
  <c r="C151" i="15"/>
  <c r="J151" i="15"/>
  <c r="H151" i="15"/>
  <c r="I151" i="15"/>
  <c r="G151" i="15"/>
  <c r="F151" i="15"/>
  <c r="K96" i="15"/>
  <c r="C96" i="15"/>
  <c r="J96" i="15"/>
  <c r="I96" i="15"/>
  <c r="H96" i="15"/>
  <c r="G96" i="15"/>
  <c r="F96" i="15"/>
  <c r="D96" i="15"/>
  <c r="E96" i="15"/>
  <c r="I101" i="15"/>
  <c r="H101" i="15"/>
  <c r="G101" i="15"/>
  <c r="F101" i="15"/>
  <c r="E101" i="15"/>
  <c r="D101" i="15"/>
  <c r="J101" i="15"/>
  <c r="K101" i="15"/>
  <c r="C101" i="15"/>
  <c r="D368" i="15"/>
  <c r="K368" i="15"/>
  <c r="C368" i="15"/>
  <c r="J368" i="15"/>
  <c r="H368" i="15"/>
  <c r="G368" i="15"/>
  <c r="I368" i="15"/>
  <c r="F368" i="15"/>
  <c r="E368" i="15"/>
  <c r="E282" i="15"/>
  <c r="D282" i="15"/>
  <c r="K282" i="15"/>
  <c r="C282" i="15"/>
  <c r="J282" i="15"/>
  <c r="H282" i="15"/>
  <c r="G282" i="15"/>
  <c r="F282" i="15"/>
  <c r="I282" i="15"/>
  <c r="E213" i="15"/>
  <c r="D213" i="15"/>
  <c r="J213" i="15"/>
  <c r="I213" i="15"/>
  <c r="H213" i="15"/>
  <c r="G213" i="15"/>
  <c r="F213" i="15"/>
  <c r="C213" i="15"/>
  <c r="K213" i="15"/>
  <c r="J373" i="15"/>
  <c r="I373" i="15"/>
  <c r="H373" i="15"/>
  <c r="F373" i="15"/>
  <c r="E373" i="15"/>
  <c r="K373" i="15"/>
  <c r="G373" i="15"/>
  <c r="D373" i="15"/>
  <c r="C373" i="15"/>
  <c r="H362" i="15"/>
  <c r="G362" i="15"/>
  <c r="F362" i="15"/>
  <c r="D362" i="15"/>
  <c r="K362" i="15"/>
  <c r="C362" i="15"/>
  <c r="J362" i="15"/>
  <c r="I362" i="15"/>
  <c r="E362" i="15"/>
  <c r="K210" i="15"/>
  <c r="C210" i="15"/>
  <c r="J210" i="15"/>
  <c r="H210" i="15"/>
  <c r="G210" i="15"/>
  <c r="F210" i="15"/>
  <c r="I210" i="15"/>
  <c r="D210" i="15"/>
  <c r="E210" i="15"/>
  <c r="F351" i="15"/>
  <c r="E351" i="15"/>
  <c r="D351" i="15"/>
  <c r="J351" i="15"/>
  <c r="I351" i="15"/>
  <c r="K351" i="15"/>
  <c r="H351" i="15"/>
  <c r="G351" i="15"/>
  <c r="C351" i="15"/>
  <c r="H346" i="15"/>
  <c r="G346" i="15"/>
  <c r="F346" i="15"/>
  <c r="D346" i="15"/>
  <c r="K346" i="15"/>
  <c r="C346" i="15"/>
  <c r="J346" i="15"/>
  <c r="I346" i="15"/>
  <c r="E346" i="15"/>
  <c r="G212" i="15"/>
  <c r="F212" i="15"/>
  <c r="D212" i="15"/>
  <c r="K212" i="15"/>
  <c r="C212" i="15"/>
  <c r="J212" i="15"/>
  <c r="I212" i="15"/>
  <c r="E212" i="15"/>
  <c r="H212" i="15"/>
  <c r="K106" i="15"/>
  <c r="C106" i="15"/>
  <c r="J106" i="15"/>
  <c r="I106" i="15"/>
  <c r="H106" i="15"/>
  <c r="G106" i="15"/>
  <c r="F106" i="15"/>
  <c r="E106" i="15"/>
  <c r="D106" i="15"/>
  <c r="E91" i="15"/>
  <c r="D91" i="15"/>
  <c r="K91" i="15"/>
  <c r="C91" i="15"/>
  <c r="J91" i="15"/>
  <c r="I91" i="15"/>
  <c r="H91" i="15"/>
  <c r="F91" i="15"/>
  <c r="G91" i="15"/>
  <c r="E51" i="15"/>
  <c r="C51" i="15"/>
  <c r="H350" i="15"/>
  <c r="G350" i="15"/>
  <c r="F350" i="15"/>
  <c r="D350" i="15"/>
  <c r="K350" i="15"/>
  <c r="C350" i="15"/>
  <c r="J350" i="15"/>
  <c r="I350" i="15"/>
  <c r="E350" i="15"/>
  <c r="D256" i="15"/>
  <c r="K256" i="15"/>
  <c r="C256" i="15"/>
  <c r="J256" i="15"/>
  <c r="I256" i="15"/>
  <c r="G256" i="15"/>
  <c r="E256" i="15"/>
  <c r="F256" i="15"/>
  <c r="H256" i="15"/>
  <c r="G192" i="15"/>
  <c r="F192" i="15"/>
  <c r="K192" i="15"/>
  <c r="C192" i="15"/>
  <c r="D192" i="15"/>
  <c r="I192" i="15"/>
  <c r="J192" i="15"/>
  <c r="H192" i="15"/>
  <c r="E192" i="15"/>
  <c r="F343" i="15"/>
  <c r="E343" i="15"/>
  <c r="D343" i="15"/>
  <c r="J343" i="15"/>
  <c r="I343" i="15"/>
  <c r="H343" i="15"/>
  <c r="G343" i="15"/>
  <c r="C343" i="15"/>
  <c r="K343" i="15"/>
  <c r="I300" i="15"/>
  <c r="H300" i="15"/>
  <c r="G300" i="15"/>
  <c r="F300" i="15"/>
  <c r="D300" i="15"/>
  <c r="C300" i="15"/>
  <c r="K300" i="15"/>
  <c r="E300" i="15"/>
  <c r="J300" i="15"/>
  <c r="G204" i="15"/>
  <c r="F204" i="15"/>
  <c r="D204" i="15"/>
  <c r="K204" i="15"/>
  <c r="C204" i="15"/>
  <c r="J204" i="15"/>
  <c r="I204" i="15"/>
  <c r="H204" i="15"/>
  <c r="E204" i="15"/>
  <c r="I288" i="15"/>
  <c r="H288" i="15"/>
  <c r="G288" i="15"/>
  <c r="F288" i="15"/>
  <c r="K288" i="15"/>
  <c r="J288" i="15"/>
  <c r="E288" i="15"/>
  <c r="C288" i="15"/>
  <c r="D288" i="15"/>
  <c r="I135" i="15"/>
  <c r="H135" i="15"/>
  <c r="G135" i="15"/>
  <c r="F135" i="15"/>
  <c r="D135" i="15"/>
  <c r="K135" i="15"/>
  <c r="J135" i="15"/>
  <c r="E135" i="15"/>
  <c r="C135" i="15"/>
  <c r="F339" i="15"/>
  <c r="E339" i="15"/>
  <c r="D339" i="15"/>
  <c r="J339" i="15"/>
  <c r="I339" i="15"/>
  <c r="G339" i="15"/>
  <c r="C339" i="15"/>
  <c r="K339" i="15"/>
  <c r="H339" i="15"/>
  <c r="D372" i="15"/>
  <c r="K372" i="15"/>
  <c r="C372" i="15"/>
  <c r="J372" i="15"/>
  <c r="H372" i="15"/>
  <c r="G372" i="15"/>
  <c r="I372" i="15"/>
  <c r="F372" i="15"/>
  <c r="E372" i="15"/>
  <c r="E286" i="15"/>
  <c r="D286" i="15"/>
  <c r="K286" i="15"/>
  <c r="C286" i="15"/>
  <c r="J286" i="15"/>
  <c r="I286" i="15"/>
  <c r="G286" i="15"/>
  <c r="H286" i="15"/>
  <c r="F286" i="15"/>
  <c r="E217" i="15"/>
  <c r="D217" i="15"/>
  <c r="J217" i="15"/>
  <c r="I217" i="15"/>
  <c r="H217" i="15"/>
  <c r="K217" i="15"/>
  <c r="G217" i="15"/>
  <c r="F217" i="15"/>
  <c r="C217" i="15"/>
  <c r="G174" i="15"/>
  <c r="F174" i="15"/>
  <c r="E174" i="15"/>
  <c r="D174" i="15"/>
  <c r="J174" i="15"/>
  <c r="K174" i="15"/>
  <c r="I174" i="15"/>
  <c r="H174" i="15"/>
  <c r="C174" i="15"/>
  <c r="C64" i="15"/>
  <c r="E64" i="15"/>
  <c r="E69" i="15"/>
  <c r="C69" i="15"/>
  <c r="D351" i="12"/>
  <c r="C279" i="13"/>
  <c r="E125" i="13"/>
  <c r="D336" i="15"/>
  <c r="K336" i="15"/>
  <c r="C336" i="15"/>
  <c r="J336" i="15"/>
  <c r="H336" i="15"/>
  <c r="G336" i="15"/>
  <c r="I336" i="15"/>
  <c r="F336" i="15"/>
  <c r="E336" i="15"/>
  <c r="J257" i="15"/>
  <c r="I257" i="15"/>
  <c r="H257" i="15"/>
  <c r="G257" i="15"/>
  <c r="E257" i="15"/>
  <c r="F257" i="15"/>
  <c r="D257" i="15"/>
  <c r="C257" i="15"/>
  <c r="K257" i="15"/>
  <c r="H238" i="15"/>
  <c r="G238" i="15"/>
  <c r="F238" i="15"/>
  <c r="E238" i="15"/>
  <c r="K238" i="15"/>
  <c r="C238" i="15"/>
  <c r="J238" i="15"/>
  <c r="D238" i="15"/>
  <c r="I238" i="15"/>
  <c r="J341" i="15"/>
  <c r="I341" i="15"/>
  <c r="H341" i="15"/>
  <c r="F341" i="15"/>
  <c r="E341" i="15"/>
  <c r="G341" i="15"/>
  <c r="D341" i="15"/>
  <c r="C341" i="15"/>
  <c r="K341" i="15"/>
  <c r="I317" i="15"/>
  <c r="E317" i="15"/>
  <c r="G317" i="15"/>
  <c r="F317" i="15"/>
  <c r="D317" i="15"/>
  <c r="C317" i="15"/>
  <c r="K317" i="15"/>
  <c r="J317" i="15"/>
  <c r="H317" i="15"/>
  <c r="G285" i="15"/>
  <c r="F285" i="15"/>
  <c r="E285" i="15"/>
  <c r="D285" i="15"/>
  <c r="J285" i="15"/>
  <c r="I285" i="15"/>
  <c r="H285" i="15"/>
  <c r="C285" i="15"/>
  <c r="K285" i="15"/>
  <c r="E319" i="15"/>
  <c r="J319" i="15"/>
  <c r="I319" i="15"/>
  <c r="K319" i="15"/>
  <c r="H319" i="15"/>
  <c r="G319" i="15"/>
  <c r="F319" i="15"/>
  <c r="C319" i="15"/>
  <c r="D319" i="15"/>
  <c r="D260" i="15"/>
  <c r="K260" i="15"/>
  <c r="C260" i="15"/>
  <c r="J260" i="15"/>
  <c r="I260" i="15"/>
  <c r="G260" i="15"/>
  <c r="F260" i="15"/>
  <c r="E260" i="15"/>
  <c r="H260" i="15"/>
  <c r="I207" i="15"/>
  <c r="H207" i="15"/>
  <c r="F207" i="15"/>
  <c r="E207" i="15"/>
  <c r="D207" i="15"/>
  <c r="C207" i="15"/>
  <c r="K207" i="15"/>
  <c r="J207" i="15"/>
  <c r="G207" i="15"/>
  <c r="E129" i="15"/>
  <c r="D129" i="15"/>
  <c r="K129" i="15"/>
  <c r="C129" i="15"/>
  <c r="J129" i="15"/>
  <c r="H129" i="15"/>
  <c r="G129" i="15"/>
  <c r="F129" i="15"/>
  <c r="I129" i="15"/>
  <c r="E59" i="15"/>
  <c r="C59" i="15"/>
  <c r="H326" i="15"/>
  <c r="G326" i="15"/>
  <c r="F326" i="15"/>
  <c r="D326" i="15"/>
  <c r="K326" i="15"/>
  <c r="C326" i="15"/>
  <c r="I326" i="15"/>
  <c r="E326" i="15"/>
  <c r="J326" i="15"/>
  <c r="I264" i="15"/>
  <c r="G264" i="15"/>
  <c r="F264" i="15"/>
  <c r="E264" i="15"/>
  <c r="D264" i="15"/>
  <c r="K264" i="15"/>
  <c r="J264" i="15"/>
  <c r="H264" i="15"/>
  <c r="C264" i="15"/>
  <c r="K164" i="15"/>
  <c r="C164" i="15"/>
  <c r="J164" i="15"/>
  <c r="I164" i="15"/>
  <c r="H164" i="15"/>
  <c r="F164" i="15"/>
  <c r="G164" i="15"/>
  <c r="E164" i="15"/>
  <c r="D164" i="15"/>
  <c r="J304" i="15"/>
  <c r="I304" i="15"/>
  <c r="H304" i="15"/>
  <c r="G304" i="15"/>
  <c r="F304" i="15"/>
  <c r="K304" i="15"/>
  <c r="D304" i="15"/>
  <c r="E304" i="15"/>
  <c r="C304" i="15"/>
  <c r="D252" i="15"/>
  <c r="K252" i="15"/>
  <c r="C252" i="15"/>
  <c r="J252" i="15"/>
  <c r="I252" i="15"/>
  <c r="G252" i="15"/>
  <c r="H252" i="15"/>
  <c r="F252" i="15"/>
  <c r="E252" i="15"/>
  <c r="I191" i="15"/>
  <c r="E191" i="15"/>
  <c r="C191" i="15"/>
  <c r="K191" i="15"/>
  <c r="J191" i="15"/>
  <c r="G191" i="15"/>
  <c r="H191" i="15"/>
  <c r="F191" i="15"/>
  <c r="D191" i="15"/>
  <c r="E121" i="15"/>
  <c r="D121" i="15"/>
  <c r="K121" i="15"/>
  <c r="C121" i="15"/>
  <c r="J121" i="15"/>
  <c r="H121" i="15"/>
  <c r="I121" i="15"/>
  <c r="F121" i="15"/>
  <c r="G121" i="15"/>
  <c r="G78" i="15"/>
  <c r="F78" i="15"/>
  <c r="E78" i="15"/>
  <c r="D78" i="15"/>
  <c r="K78" i="15"/>
  <c r="C78" i="15"/>
  <c r="J78" i="15"/>
  <c r="H78" i="15"/>
  <c r="I78" i="15"/>
  <c r="H354" i="15"/>
  <c r="G354" i="15"/>
  <c r="F354" i="15"/>
  <c r="D354" i="15"/>
  <c r="K354" i="15"/>
  <c r="C354" i="15"/>
  <c r="E354" i="15"/>
  <c r="J354" i="15"/>
  <c r="I354" i="15"/>
  <c r="D340" i="15"/>
  <c r="K340" i="15"/>
  <c r="C340" i="15"/>
  <c r="J340" i="15"/>
  <c r="H340" i="15"/>
  <c r="G340" i="15"/>
  <c r="I340" i="15"/>
  <c r="F340" i="15"/>
  <c r="E340" i="15"/>
  <c r="J261" i="15"/>
  <c r="I261" i="15"/>
  <c r="H261" i="15"/>
  <c r="G261" i="15"/>
  <c r="E261" i="15"/>
  <c r="K261" i="15"/>
  <c r="F261" i="15"/>
  <c r="D261" i="15"/>
  <c r="C261" i="15"/>
  <c r="F255" i="15"/>
  <c r="E255" i="15"/>
  <c r="D255" i="15"/>
  <c r="K255" i="15"/>
  <c r="C255" i="15"/>
  <c r="I255" i="15"/>
  <c r="J255" i="15"/>
  <c r="G255" i="15"/>
  <c r="H255" i="15"/>
  <c r="I219" i="15"/>
  <c r="H219" i="15"/>
  <c r="F219" i="15"/>
  <c r="E219" i="15"/>
  <c r="D219" i="15"/>
  <c r="K219" i="15"/>
  <c r="J219" i="15"/>
  <c r="G219" i="15"/>
  <c r="C219" i="15"/>
  <c r="C32" i="15"/>
  <c r="E32" i="15"/>
  <c r="E41" i="15"/>
  <c r="C41" i="15"/>
  <c r="F359" i="15"/>
  <c r="E359" i="15"/>
  <c r="D359" i="15"/>
  <c r="J359" i="15"/>
  <c r="I359" i="15"/>
  <c r="K359" i="15"/>
  <c r="H359" i="15"/>
  <c r="G359" i="15"/>
  <c r="C359" i="15"/>
  <c r="G269" i="15"/>
  <c r="E269" i="15"/>
  <c r="C269" i="15"/>
  <c r="K269" i="15"/>
  <c r="J269" i="15"/>
  <c r="H269" i="15"/>
  <c r="I269" i="15"/>
  <c r="F269" i="15"/>
  <c r="D269" i="15"/>
  <c r="G220" i="15"/>
  <c r="F220" i="15"/>
  <c r="D220" i="15"/>
  <c r="K220" i="15"/>
  <c r="C220" i="15"/>
  <c r="J220" i="15"/>
  <c r="I220" i="15"/>
  <c r="H220" i="15"/>
  <c r="E220" i="15"/>
  <c r="D364" i="15"/>
  <c r="K364" i="15"/>
  <c r="C364" i="15"/>
  <c r="J364" i="15"/>
  <c r="H364" i="15"/>
  <c r="G364" i="15"/>
  <c r="I364" i="15"/>
  <c r="F364" i="15"/>
  <c r="E364" i="15"/>
  <c r="E278" i="15"/>
  <c r="D278" i="15"/>
  <c r="K278" i="15"/>
  <c r="C278" i="15"/>
  <c r="J278" i="15"/>
  <c r="I278" i="15"/>
  <c r="G278" i="15"/>
  <c r="H278" i="15"/>
  <c r="F278" i="15"/>
  <c r="E209" i="15"/>
  <c r="D209" i="15"/>
  <c r="J209" i="15"/>
  <c r="I209" i="15"/>
  <c r="H209" i="15"/>
  <c r="F209" i="15"/>
  <c r="C209" i="15"/>
  <c r="K209" i="15"/>
  <c r="G209" i="15"/>
  <c r="H358" i="15"/>
  <c r="G358" i="15"/>
  <c r="F358" i="15"/>
  <c r="D358" i="15"/>
  <c r="K358" i="15"/>
  <c r="C358" i="15"/>
  <c r="I358" i="15"/>
  <c r="E358" i="15"/>
  <c r="J358" i="15"/>
  <c r="E266" i="15"/>
  <c r="F266" i="15"/>
  <c r="D266" i="15"/>
  <c r="C266" i="15"/>
  <c r="K266" i="15"/>
  <c r="I266" i="15"/>
  <c r="J266" i="15"/>
  <c r="H266" i="15"/>
  <c r="G266" i="15"/>
  <c r="K168" i="15"/>
  <c r="C168" i="15"/>
  <c r="J168" i="15"/>
  <c r="I168" i="15"/>
  <c r="H168" i="15"/>
  <c r="F168" i="15"/>
  <c r="G168" i="15"/>
  <c r="E168" i="15"/>
  <c r="D168" i="15"/>
  <c r="I227" i="15"/>
  <c r="H227" i="15"/>
  <c r="F227" i="15"/>
  <c r="E227" i="15"/>
  <c r="D227" i="15"/>
  <c r="K227" i="15"/>
  <c r="J227" i="15"/>
  <c r="C227" i="15"/>
  <c r="G227" i="15"/>
  <c r="G86" i="15"/>
  <c r="F86" i="15"/>
  <c r="E86" i="15"/>
  <c r="D86" i="15"/>
  <c r="K86" i="15"/>
  <c r="C86" i="15"/>
  <c r="J86" i="15"/>
  <c r="H86" i="15"/>
  <c r="I86" i="15"/>
  <c r="K291" i="15"/>
  <c r="C291" i="15"/>
  <c r="J291" i="15"/>
  <c r="I291" i="15"/>
  <c r="H291" i="15"/>
  <c r="G291" i="15"/>
  <c r="E291" i="15"/>
  <c r="F291" i="15"/>
  <c r="D291" i="15"/>
  <c r="F243" i="15"/>
  <c r="E243" i="15"/>
  <c r="D243" i="15"/>
  <c r="K243" i="15"/>
  <c r="C243" i="15"/>
  <c r="I243" i="15"/>
  <c r="G243" i="15"/>
  <c r="J243" i="15"/>
  <c r="H243" i="15"/>
  <c r="H246" i="15"/>
  <c r="G246" i="15"/>
  <c r="F246" i="15"/>
  <c r="E246" i="15"/>
  <c r="K246" i="15"/>
  <c r="C246" i="15"/>
  <c r="J246" i="15"/>
  <c r="I246" i="15"/>
  <c r="D246" i="15"/>
  <c r="G314" i="15"/>
  <c r="K314" i="15"/>
  <c r="C314" i="15"/>
  <c r="E314" i="15"/>
  <c r="D314" i="15"/>
  <c r="J314" i="15"/>
  <c r="I314" i="15"/>
  <c r="F314" i="15"/>
  <c r="H314" i="15"/>
  <c r="K263" i="15"/>
  <c r="C263" i="15"/>
  <c r="H263" i="15"/>
  <c r="G263" i="15"/>
  <c r="F263" i="15"/>
  <c r="E263" i="15"/>
  <c r="J263" i="15"/>
  <c r="I263" i="15"/>
  <c r="D263" i="15"/>
  <c r="K160" i="15"/>
  <c r="C160" i="15"/>
  <c r="J160" i="15"/>
  <c r="I160" i="15"/>
  <c r="H160" i="15"/>
  <c r="F160" i="15"/>
  <c r="E160" i="15"/>
  <c r="D160" i="15"/>
  <c r="G160" i="15"/>
  <c r="I157" i="15"/>
  <c r="H157" i="15"/>
  <c r="G157" i="15"/>
  <c r="F157" i="15"/>
  <c r="D157" i="15"/>
  <c r="K157" i="15"/>
  <c r="J157" i="15"/>
  <c r="E157" i="15"/>
  <c r="C157" i="15"/>
  <c r="E46" i="15"/>
  <c r="C46" i="15"/>
  <c r="I313" i="15"/>
  <c r="E313" i="15"/>
  <c r="D313" i="15"/>
  <c r="C313" i="15"/>
  <c r="K313" i="15"/>
  <c r="J313" i="15"/>
  <c r="F313" i="15"/>
  <c r="H313" i="15"/>
  <c r="G313" i="15"/>
  <c r="F363" i="15"/>
  <c r="E363" i="15"/>
  <c r="D363" i="15"/>
  <c r="J363" i="15"/>
  <c r="I363" i="15"/>
  <c r="K363" i="15"/>
  <c r="H363" i="15"/>
  <c r="G363" i="15"/>
  <c r="C363" i="15"/>
  <c r="E270" i="15"/>
  <c r="K270" i="15"/>
  <c r="C270" i="15"/>
  <c r="D270" i="15"/>
  <c r="J270" i="15"/>
  <c r="H270" i="15"/>
  <c r="G270" i="15"/>
  <c r="F270" i="15"/>
  <c r="I270" i="15"/>
  <c r="G224" i="15"/>
  <c r="F224" i="15"/>
  <c r="D224" i="15"/>
  <c r="K224" i="15"/>
  <c r="C224" i="15"/>
  <c r="J224" i="15"/>
  <c r="E224" i="15"/>
  <c r="I224" i="15"/>
  <c r="H224" i="15"/>
  <c r="K118" i="15"/>
  <c r="C118" i="15"/>
  <c r="J118" i="15"/>
  <c r="I118" i="15"/>
  <c r="H118" i="15"/>
  <c r="F118" i="15"/>
  <c r="G118" i="15"/>
  <c r="E118" i="15"/>
  <c r="D118" i="15"/>
  <c r="I131" i="15"/>
  <c r="H131" i="15"/>
  <c r="G131" i="15"/>
  <c r="F131" i="15"/>
  <c r="D131" i="15"/>
  <c r="J131" i="15"/>
  <c r="E131" i="15"/>
  <c r="C131" i="15"/>
  <c r="K131" i="15"/>
  <c r="E29" i="15"/>
  <c r="C29" i="15"/>
  <c r="E244" i="11"/>
  <c r="J244" i="11"/>
  <c r="C244" i="11"/>
  <c r="I235" i="11"/>
  <c r="E92" i="13"/>
  <c r="F117" i="12"/>
  <c r="G117" i="12"/>
  <c r="E117" i="12"/>
  <c r="D117" i="12"/>
  <c r="K117" i="12"/>
  <c r="C117" i="12"/>
  <c r="J117" i="12"/>
  <c r="H117" i="12"/>
  <c r="C246" i="12"/>
  <c r="I246" i="12"/>
  <c r="H246" i="12"/>
  <c r="G246" i="12"/>
  <c r="F246" i="12"/>
  <c r="E246" i="12"/>
  <c r="K246" i="12"/>
  <c r="J246" i="12"/>
  <c r="F71" i="11"/>
  <c r="E71" i="11"/>
  <c r="G71" i="11"/>
  <c r="D71" i="11"/>
  <c r="C71" i="11"/>
  <c r="J71" i="11"/>
  <c r="H71" i="11"/>
  <c r="I108" i="11"/>
  <c r="G108" i="11"/>
  <c r="H108" i="11"/>
  <c r="F108" i="11"/>
  <c r="E108" i="11"/>
  <c r="D108" i="11"/>
  <c r="K108" i="11"/>
  <c r="J108" i="11"/>
  <c r="G124" i="11"/>
  <c r="F124" i="11"/>
  <c r="E124" i="11"/>
  <c r="H124" i="11"/>
  <c r="K124" i="11"/>
  <c r="D124" i="11"/>
  <c r="C124" i="11"/>
  <c r="I124" i="11"/>
  <c r="C246" i="11"/>
  <c r="J246" i="11"/>
  <c r="I246" i="11"/>
  <c r="H246" i="11"/>
  <c r="F246" i="11"/>
  <c r="G246" i="11"/>
  <c r="E246" i="11"/>
  <c r="K246" i="11"/>
  <c r="C23" i="11"/>
  <c r="E23" i="11"/>
  <c r="K80" i="11"/>
  <c r="H80" i="11"/>
  <c r="G80" i="11"/>
  <c r="F80" i="11"/>
  <c r="C80" i="11"/>
  <c r="E80" i="11"/>
  <c r="D80" i="11"/>
  <c r="I80" i="11"/>
  <c r="J179" i="11"/>
  <c r="G179" i="11"/>
  <c r="I179" i="11"/>
  <c r="C179" i="11"/>
  <c r="H179" i="11"/>
  <c r="F179" i="11"/>
  <c r="E179" i="11"/>
  <c r="K179" i="11"/>
  <c r="H311" i="11"/>
  <c r="F311" i="11"/>
  <c r="G311" i="11"/>
  <c r="D311" i="11"/>
  <c r="K311" i="11"/>
  <c r="I311" i="11"/>
  <c r="E328" i="11"/>
  <c r="G328" i="11"/>
  <c r="D328" i="11"/>
  <c r="K328" i="11"/>
  <c r="C328" i="11"/>
  <c r="J328" i="11"/>
  <c r="I328" i="11"/>
  <c r="H328" i="11"/>
  <c r="G55" i="11"/>
  <c r="C55" i="11"/>
  <c r="K55" i="11"/>
  <c r="J55" i="11"/>
  <c r="I55" i="11"/>
  <c r="H55" i="11"/>
  <c r="E55" i="11"/>
  <c r="F55" i="11"/>
  <c r="G142" i="11"/>
  <c r="D142" i="11"/>
  <c r="F142" i="11"/>
  <c r="E142" i="11"/>
  <c r="K142" i="11"/>
  <c r="C142" i="11"/>
  <c r="J142" i="11"/>
  <c r="H142" i="11"/>
  <c r="H217" i="11"/>
  <c r="I217" i="11"/>
  <c r="G217" i="11"/>
  <c r="F217" i="11"/>
  <c r="D217" i="11"/>
  <c r="K217" i="11"/>
  <c r="C217" i="11"/>
  <c r="J217" i="11"/>
  <c r="C315" i="11"/>
  <c r="H315" i="11"/>
  <c r="D315" i="11"/>
  <c r="J315" i="11"/>
  <c r="F315" i="11"/>
  <c r="G315" i="11"/>
  <c r="I315" i="11"/>
  <c r="K315" i="11"/>
  <c r="C38" i="11"/>
  <c r="J38" i="11"/>
  <c r="I38" i="11"/>
  <c r="H38" i="11"/>
  <c r="F38" i="11"/>
  <c r="E38" i="11"/>
  <c r="K38" i="11"/>
  <c r="G38" i="11"/>
  <c r="J161" i="11"/>
  <c r="I161" i="11"/>
  <c r="E161" i="11"/>
  <c r="H161" i="11"/>
  <c r="G161" i="11"/>
  <c r="F161" i="11"/>
  <c r="D161" i="11"/>
  <c r="K161" i="11"/>
  <c r="E186" i="11"/>
  <c r="D186" i="11"/>
  <c r="K186" i="11"/>
  <c r="I186" i="11"/>
  <c r="C186" i="11"/>
  <c r="J186" i="11"/>
  <c r="H186" i="11"/>
  <c r="F186" i="11"/>
  <c r="J331" i="11"/>
  <c r="G331" i="11"/>
  <c r="I331" i="11"/>
  <c r="F331" i="11"/>
  <c r="E331" i="11"/>
  <c r="D331" i="11"/>
  <c r="K331" i="11"/>
  <c r="H331" i="11"/>
  <c r="D83" i="11"/>
  <c r="K83" i="11"/>
  <c r="C83" i="11"/>
  <c r="J83" i="11"/>
  <c r="I83" i="11"/>
  <c r="H83" i="11"/>
  <c r="E83" i="11"/>
  <c r="F83" i="11"/>
  <c r="C110" i="11"/>
  <c r="J110" i="11"/>
  <c r="I110" i="11"/>
  <c r="H110" i="11"/>
  <c r="G110" i="11"/>
  <c r="F110" i="11"/>
  <c r="K110" i="11"/>
  <c r="D110" i="11"/>
  <c r="E211" i="11"/>
  <c r="D211" i="11"/>
  <c r="J211" i="11"/>
  <c r="K211" i="11"/>
  <c r="H211" i="11"/>
  <c r="G211" i="11"/>
  <c r="I211" i="11"/>
  <c r="C272" i="11"/>
  <c r="J272" i="11"/>
  <c r="I272" i="11"/>
  <c r="H272" i="11"/>
  <c r="F272" i="11"/>
  <c r="G272" i="11"/>
  <c r="K272" i="11"/>
  <c r="D41" i="11"/>
  <c r="K41" i="11"/>
  <c r="C41" i="11"/>
  <c r="H41" i="11"/>
  <c r="G41" i="11"/>
  <c r="E41" i="11"/>
  <c r="I41" i="11"/>
  <c r="K82" i="11"/>
  <c r="G82" i="11"/>
  <c r="D82" i="11"/>
  <c r="I82" i="11"/>
  <c r="H82" i="11"/>
  <c r="E82" i="11"/>
  <c r="J181" i="11"/>
  <c r="I181" i="11"/>
  <c r="H181" i="11"/>
  <c r="G181" i="11"/>
  <c r="D181" i="11"/>
  <c r="E271" i="11"/>
  <c r="K271" i="11"/>
  <c r="C271" i="11"/>
  <c r="J271" i="11"/>
  <c r="H271" i="11"/>
  <c r="I271" i="11"/>
  <c r="F271" i="11"/>
  <c r="D271" i="11"/>
  <c r="J102" i="12"/>
  <c r="I102" i="12"/>
  <c r="H102" i="12"/>
  <c r="G102" i="12"/>
  <c r="F102" i="12"/>
  <c r="E102" i="12"/>
  <c r="D102" i="12"/>
  <c r="C102" i="12"/>
  <c r="G98" i="12"/>
  <c r="F98" i="12"/>
  <c r="E98" i="12"/>
  <c r="D98" i="12"/>
  <c r="K98" i="12"/>
  <c r="C98" i="12"/>
  <c r="H98" i="12"/>
  <c r="G54" i="11"/>
  <c r="K54" i="11"/>
  <c r="H230" i="12"/>
  <c r="G230" i="12"/>
  <c r="E230" i="12"/>
  <c r="D230" i="12"/>
  <c r="F230" i="12"/>
  <c r="K230" i="12"/>
  <c r="J230" i="12"/>
  <c r="I230" i="12"/>
  <c r="D103" i="12"/>
  <c r="K103" i="12"/>
  <c r="J103" i="12"/>
  <c r="E103" i="12"/>
  <c r="J125" i="12"/>
  <c r="H125" i="12"/>
  <c r="F125" i="12"/>
  <c r="G125" i="12"/>
  <c r="C125" i="12"/>
  <c r="D191" i="12"/>
  <c r="J191" i="12"/>
  <c r="E191" i="12"/>
  <c r="F191" i="12"/>
  <c r="C191" i="12"/>
  <c r="K191" i="12"/>
  <c r="E297" i="12"/>
  <c r="K297" i="12"/>
  <c r="D297" i="12"/>
  <c r="C297" i="12"/>
  <c r="J297" i="12"/>
  <c r="I297" i="12"/>
  <c r="H297" i="12"/>
  <c r="F297" i="12"/>
  <c r="G100" i="12"/>
  <c r="E100" i="12"/>
  <c r="F100" i="12"/>
  <c r="J100" i="12"/>
  <c r="H100" i="12"/>
  <c r="F165" i="12"/>
  <c r="C165" i="12"/>
  <c r="I165" i="12"/>
  <c r="G165" i="12"/>
  <c r="J165" i="12"/>
  <c r="H165" i="12"/>
  <c r="J160" i="12"/>
  <c r="H160" i="12"/>
  <c r="F160" i="12"/>
  <c r="G160" i="12"/>
  <c r="C160" i="12"/>
  <c r="K160" i="12"/>
  <c r="C313" i="12"/>
  <c r="J313" i="12"/>
  <c r="K313" i="12"/>
  <c r="I313" i="12"/>
  <c r="E313" i="12"/>
  <c r="H313" i="12"/>
  <c r="G313" i="12"/>
  <c r="D313" i="12"/>
  <c r="I81" i="12"/>
  <c r="H81" i="12"/>
  <c r="F81" i="12"/>
  <c r="E81" i="12"/>
  <c r="G81" i="12"/>
  <c r="J81" i="12"/>
  <c r="C142" i="12"/>
  <c r="J142" i="12"/>
  <c r="I142" i="12"/>
  <c r="H142" i="12"/>
  <c r="D142" i="12"/>
  <c r="I224" i="12"/>
  <c r="H224" i="12"/>
  <c r="F224" i="12"/>
  <c r="G224" i="12"/>
  <c r="J224" i="12"/>
  <c r="E224" i="12"/>
  <c r="D224" i="12"/>
  <c r="C224" i="12"/>
  <c r="D99" i="12"/>
  <c r="K99" i="12"/>
  <c r="C99" i="12"/>
  <c r="J99" i="12"/>
  <c r="I99" i="12"/>
  <c r="H99" i="12"/>
  <c r="G99" i="12"/>
  <c r="E99" i="12"/>
  <c r="J347" i="12"/>
  <c r="I347" i="12"/>
  <c r="H347" i="12"/>
  <c r="G347" i="12"/>
  <c r="D347" i="12"/>
  <c r="F347" i="12"/>
  <c r="E347" i="12"/>
  <c r="C347" i="12"/>
  <c r="J85" i="12"/>
  <c r="I85" i="12"/>
  <c r="H85" i="12"/>
  <c r="F85" i="12"/>
  <c r="E85" i="12"/>
  <c r="K85" i="12"/>
  <c r="D85" i="12"/>
  <c r="C85" i="12"/>
  <c r="I146" i="12"/>
  <c r="H146" i="12"/>
  <c r="G146" i="12"/>
  <c r="F146" i="12"/>
  <c r="D146" i="12"/>
  <c r="K146" i="12"/>
  <c r="E146" i="12"/>
  <c r="J146" i="12"/>
  <c r="K240" i="12"/>
  <c r="C240" i="12"/>
  <c r="I240" i="12"/>
  <c r="H240" i="12"/>
  <c r="F240" i="12"/>
  <c r="G240" i="12"/>
  <c r="J240" i="12"/>
  <c r="D240" i="12"/>
  <c r="E69" i="12"/>
  <c r="C69" i="12"/>
  <c r="D89" i="12"/>
  <c r="G89" i="12"/>
  <c r="J89" i="12"/>
  <c r="I89" i="12"/>
  <c r="H89" i="12"/>
  <c r="F89" i="12"/>
  <c r="E89" i="12"/>
  <c r="K89" i="12"/>
  <c r="C150" i="12"/>
  <c r="J150" i="12"/>
  <c r="I150" i="12"/>
  <c r="H150" i="12"/>
  <c r="G150" i="12"/>
  <c r="F150" i="12"/>
  <c r="K150" i="12"/>
  <c r="E150" i="12"/>
  <c r="D211" i="12"/>
  <c r="G211" i="12"/>
  <c r="E211" i="12"/>
  <c r="F211" i="12"/>
  <c r="K211" i="12"/>
  <c r="C211" i="12"/>
  <c r="J211" i="12"/>
  <c r="H211" i="12"/>
  <c r="E50" i="12"/>
  <c r="C50" i="12"/>
  <c r="D94" i="12"/>
  <c r="K94" i="12"/>
  <c r="C94" i="12"/>
  <c r="I94" i="12"/>
  <c r="J94" i="12"/>
  <c r="E94" i="12"/>
  <c r="H94" i="12"/>
  <c r="F94" i="12"/>
  <c r="I207" i="12"/>
  <c r="H207" i="12"/>
  <c r="E207" i="12"/>
  <c r="G207" i="12"/>
  <c r="D207" i="12"/>
  <c r="F207" i="12"/>
  <c r="K207" i="12"/>
  <c r="J207" i="12"/>
  <c r="C258" i="12"/>
  <c r="H258" i="12"/>
  <c r="G258" i="12"/>
  <c r="F258" i="12"/>
  <c r="D258" i="12"/>
  <c r="I258" i="12"/>
  <c r="J258" i="12"/>
  <c r="K258" i="12"/>
  <c r="C174" i="12"/>
  <c r="J174" i="12"/>
  <c r="I174" i="12"/>
  <c r="E174" i="12"/>
  <c r="G174" i="12"/>
  <c r="F174" i="12"/>
  <c r="H174" i="12"/>
  <c r="K174" i="12"/>
  <c r="E324" i="13"/>
  <c r="C178" i="13"/>
  <c r="E220" i="11"/>
  <c r="G220" i="11"/>
  <c r="D220" i="11"/>
  <c r="C220" i="11"/>
  <c r="J220" i="11"/>
  <c r="K220" i="11"/>
  <c r="I220" i="11"/>
  <c r="F220" i="11"/>
  <c r="J45" i="11"/>
  <c r="H45" i="11"/>
  <c r="G45" i="11"/>
  <c r="E45" i="11"/>
  <c r="F45" i="11"/>
  <c r="D45" i="11"/>
  <c r="C45" i="11"/>
  <c r="E100" i="11"/>
  <c r="I100" i="11"/>
  <c r="E347" i="11"/>
  <c r="D347" i="11"/>
  <c r="K347" i="11"/>
  <c r="H347" i="11"/>
  <c r="J347" i="11"/>
  <c r="F347" i="11"/>
  <c r="D320" i="11"/>
  <c r="I306" i="11"/>
  <c r="G320" i="11"/>
  <c r="E320" i="11"/>
  <c r="D306" i="11"/>
  <c r="C245" i="11"/>
  <c r="K351" i="11"/>
  <c r="C351" i="11"/>
  <c r="H320" i="11"/>
  <c r="E306" i="11"/>
  <c r="K245" i="11"/>
  <c r="D351" i="11"/>
  <c r="K244" i="11"/>
  <c r="F320" i="11"/>
  <c r="F306" i="11"/>
  <c r="D245" i="11"/>
  <c r="F351" i="11"/>
  <c r="D244" i="11"/>
  <c r="J124" i="11"/>
  <c r="D246" i="11"/>
  <c r="I117" i="12"/>
  <c r="C43" i="11"/>
  <c r="H43" i="11"/>
  <c r="E345" i="12"/>
  <c r="H345" i="12"/>
  <c r="K345" i="12"/>
  <c r="D345" i="12"/>
  <c r="C345" i="12"/>
  <c r="J345" i="12"/>
  <c r="I345" i="12"/>
  <c r="F345" i="12"/>
  <c r="I333" i="11"/>
  <c r="H333" i="11"/>
  <c r="G333" i="11"/>
  <c r="D333" i="11"/>
  <c r="F333" i="11"/>
  <c r="K333" i="11"/>
  <c r="E333" i="11"/>
  <c r="J333" i="11"/>
  <c r="E287" i="12"/>
  <c r="D287" i="12"/>
  <c r="K287" i="12"/>
  <c r="C287" i="12"/>
  <c r="J287" i="12"/>
  <c r="I287" i="12"/>
  <c r="F287" i="12"/>
  <c r="I326" i="11"/>
  <c r="D326" i="11"/>
  <c r="H326" i="11"/>
  <c r="G326" i="11"/>
  <c r="F326" i="11"/>
  <c r="E326" i="11"/>
  <c r="J326" i="11"/>
  <c r="C326" i="11"/>
  <c r="C14" i="11"/>
  <c r="E14" i="11"/>
  <c r="F14" i="11" s="1"/>
  <c r="C306" i="11"/>
  <c r="I320" i="11"/>
  <c r="H306" i="11"/>
  <c r="E245" i="11"/>
  <c r="F244" i="11"/>
  <c r="I347" i="11"/>
  <c r="G186" i="11"/>
  <c r="J80" i="11"/>
  <c r="K371" i="12"/>
  <c r="D371" i="12"/>
  <c r="I342" i="12"/>
  <c r="F342" i="12"/>
  <c r="H342" i="12"/>
  <c r="G342" i="12"/>
  <c r="E342" i="12"/>
  <c r="D342" i="12"/>
  <c r="K342" i="12"/>
  <c r="J342" i="12"/>
  <c r="H235" i="11"/>
  <c r="G235" i="11"/>
  <c r="F235" i="11"/>
  <c r="D235" i="11"/>
  <c r="E235" i="11"/>
  <c r="K235" i="11"/>
  <c r="J235" i="11"/>
  <c r="J245" i="11"/>
  <c r="J320" i="11"/>
  <c r="J306" i="11"/>
  <c r="F245" i="11"/>
  <c r="G244" i="11"/>
  <c r="C347" i="11"/>
  <c r="I351" i="11"/>
  <c r="E351" i="11"/>
  <c r="J351" i="11"/>
  <c r="H244" i="11"/>
  <c r="G347" i="11"/>
  <c r="D227" i="12"/>
  <c r="E227" i="12"/>
  <c r="H302" i="12"/>
  <c r="G302" i="12"/>
  <c r="F302" i="12"/>
  <c r="D302" i="12"/>
  <c r="C302" i="12"/>
  <c r="E142" i="13"/>
  <c r="E15" i="12"/>
  <c r="E251" i="13"/>
  <c r="C251" i="13"/>
  <c r="C132" i="13"/>
  <c r="E132" i="13"/>
  <c r="C57" i="13"/>
  <c r="E57" i="13"/>
  <c r="E261" i="13"/>
  <c r="C261" i="13"/>
  <c r="E127" i="13"/>
  <c r="C127" i="13"/>
  <c r="E332" i="12"/>
  <c r="F332" i="12"/>
  <c r="I332" i="12"/>
  <c r="H332" i="12"/>
  <c r="D332" i="12"/>
  <c r="K332" i="12"/>
  <c r="C332" i="12"/>
  <c r="J332" i="12"/>
  <c r="G332" i="12"/>
  <c r="K39" i="11"/>
  <c r="C39" i="11"/>
  <c r="H39" i="11"/>
  <c r="G39" i="11"/>
  <c r="F39" i="11"/>
  <c r="D39" i="11"/>
  <c r="E39" i="11"/>
  <c r="J39" i="11"/>
  <c r="H183" i="11"/>
  <c r="F183" i="11"/>
  <c r="K183" i="11"/>
  <c r="E183" i="11"/>
  <c r="D183" i="11"/>
  <c r="J183" i="11"/>
  <c r="G183" i="11"/>
  <c r="C183" i="11"/>
  <c r="H322" i="11"/>
  <c r="J322" i="11"/>
  <c r="E322" i="11"/>
  <c r="D322" i="11"/>
  <c r="C322" i="11"/>
  <c r="G322" i="11"/>
  <c r="K322" i="11"/>
  <c r="I322" i="11"/>
  <c r="G221" i="11"/>
  <c r="F221" i="11"/>
  <c r="C221" i="11"/>
  <c r="D221" i="11"/>
  <c r="K221" i="11"/>
  <c r="I221" i="11"/>
  <c r="J221" i="11"/>
  <c r="E221" i="11"/>
  <c r="E34" i="11"/>
  <c r="J34" i="11"/>
  <c r="H34" i="11"/>
  <c r="C34" i="11"/>
  <c r="F34" i="11"/>
  <c r="G34" i="11"/>
  <c r="D34" i="11"/>
  <c r="K34" i="11"/>
  <c r="J160" i="11"/>
  <c r="H160" i="11"/>
  <c r="C160" i="11"/>
  <c r="I160" i="11"/>
  <c r="D160" i="11"/>
  <c r="G160" i="11"/>
  <c r="E160" i="11"/>
  <c r="F160" i="11"/>
  <c r="D309" i="11"/>
  <c r="I309" i="11"/>
  <c r="H309" i="11"/>
  <c r="J309" i="11"/>
  <c r="K309" i="11"/>
  <c r="C309" i="11"/>
  <c r="G309" i="11"/>
  <c r="F309" i="11"/>
  <c r="F106" i="11"/>
  <c r="J106" i="11"/>
  <c r="H106" i="11"/>
  <c r="G106" i="11"/>
  <c r="E106" i="11"/>
  <c r="C106" i="11"/>
  <c r="D106" i="11"/>
  <c r="K106" i="11"/>
  <c r="I37" i="11"/>
  <c r="E37" i="11"/>
  <c r="F37" i="11"/>
  <c r="C37" i="11"/>
  <c r="H37" i="11"/>
  <c r="D37" i="11"/>
  <c r="K37" i="11"/>
  <c r="J37" i="11"/>
  <c r="D177" i="11"/>
  <c r="F177" i="11"/>
  <c r="J177" i="11"/>
  <c r="I177" i="11"/>
  <c r="H177" i="11"/>
  <c r="K177" i="11"/>
  <c r="G177" i="11"/>
  <c r="I87" i="11"/>
  <c r="C87" i="11"/>
  <c r="H87" i="11"/>
  <c r="E87" i="11"/>
  <c r="G87" i="11"/>
  <c r="F87" i="11"/>
  <c r="D87" i="11"/>
  <c r="K87" i="11"/>
  <c r="G188" i="11"/>
  <c r="I188" i="11"/>
  <c r="F188" i="11"/>
  <c r="D188" i="11"/>
  <c r="K188" i="11"/>
  <c r="C188" i="11"/>
  <c r="J188" i="11"/>
  <c r="H188" i="11"/>
  <c r="E263" i="11"/>
  <c r="D263" i="11"/>
  <c r="H263" i="11"/>
  <c r="F263" i="11"/>
  <c r="K263" i="11"/>
  <c r="C263" i="11"/>
  <c r="J263" i="11"/>
  <c r="I263" i="11"/>
  <c r="C185" i="12"/>
  <c r="F185" i="12"/>
  <c r="G185" i="12"/>
  <c r="J185" i="12"/>
  <c r="E185" i="12"/>
  <c r="D185" i="12"/>
  <c r="H185" i="12"/>
  <c r="K185" i="12"/>
  <c r="I185" i="12"/>
  <c r="G263" i="11"/>
  <c r="H221" i="11"/>
  <c r="C24" i="13"/>
  <c r="E24" i="13"/>
  <c r="C219" i="13"/>
  <c r="E219" i="13"/>
  <c r="E182" i="13"/>
  <c r="C182" i="13"/>
  <c r="C335" i="13"/>
  <c r="E335" i="13"/>
  <c r="D183" i="12"/>
  <c r="E183" i="12"/>
  <c r="G183" i="12"/>
  <c r="C183" i="12"/>
  <c r="I183" i="12"/>
  <c r="H183" i="12"/>
  <c r="J183" i="12"/>
  <c r="K183" i="12"/>
  <c r="F183" i="12"/>
  <c r="J120" i="11"/>
  <c r="I120" i="11"/>
  <c r="E120" i="11"/>
  <c r="G120" i="11"/>
  <c r="D120" i="11"/>
  <c r="H120" i="11"/>
  <c r="F120" i="11"/>
  <c r="K120" i="11"/>
  <c r="F76" i="11"/>
  <c r="C76" i="11"/>
  <c r="E76" i="11"/>
  <c r="H76" i="11"/>
  <c r="D76" i="11"/>
  <c r="I76" i="11"/>
  <c r="J76" i="11"/>
  <c r="K76" i="11"/>
  <c r="E265" i="11"/>
  <c r="J265" i="11"/>
  <c r="I265" i="11"/>
  <c r="C265" i="11"/>
  <c r="G265" i="11"/>
  <c r="F265" i="11"/>
  <c r="D265" i="11"/>
  <c r="K265" i="11"/>
  <c r="C103" i="11"/>
  <c r="I103" i="11"/>
  <c r="J103" i="11"/>
  <c r="F103" i="11"/>
  <c r="G103" i="11"/>
  <c r="E103" i="11"/>
  <c r="D103" i="11"/>
  <c r="K103" i="11"/>
  <c r="G138" i="11"/>
  <c r="D138" i="11"/>
  <c r="F138" i="11"/>
  <c r="C138" i="11"/>
  <c r="K138" i="11"/>
  <c r="J138" i="11"/>
  <c r="I138" i="11"/>
  <c r="H138" i="11"/>
  <c r="J297" i="11"/>
  <c r="I297" i="11"/>
  <c r="H297" i="11"/>
  <c r="G297" i="11"/>
  <c r="E297" i="11"/>
  <c r="F297" i="11"/>
  <c r="D297" i="11"/>
  <c r="K297" i="11"/>
  <c r="I182" i="11"/>
  <c r="H182" i="11"/>
  <c r="E182" i="11"/>
  <c r="F182" i="11"/>
  <c r="K182" i="11"/>
  <c r="C182" i="11"/>
  <c r="J182" i="11"/>
  <c r="G182" i="11"/>
  <c r="D63" i="11"/>
  <c r="K63" i="11"/>
  <c r="H63" i="11"/>
  <c r="J63" i="11"/>
  <c r="G63" i="11"/>
  <c r="C63" i="11"/>
  <c r="F63" i="11"/>
  <c r="E63" i="11"/>
  <c r="D205" i="11"/>
  <c r="J205" i="11"/>
  <c r="F205" i="11"/>
  <c r="I205" i="11"/>
  <c r="H205" i="11"/>
  <c r="K205" i="11"/>
  <c r="G205" i="11"/>
  <c r="D310" i="11"/>
  <c r="H310" i="11"/>
  <c r="C310" i="11"/>
  <c r="I310" i="11"/>
  <c r="K310" i="11"/>
  <c r="G310" i="11"/>
  <c r="E310" i="11"/>
  <c r="J310" i="11"/>
  <c r="J78" i="11"/>
  <c r="C78" i="11"/>
  <c r="I78" i="11"/>
  <c r="H78" i="11"/>
  <c r="E78" i="11"/>
  <c r="F78" i="11"/>
  <c r="K78" i="11"/>
  <c r="G78" i="11"/>
  <c r="H307" i="11"/>
  <c r="K307" i="11"/>
  <c r="G307" i="11"/>
  <c r="E307" i="11"/>
  <c r="J307" i="11"/>
  <c r="C307" i="11"/>
  <c r="I307" i="11"/>
  <c r="F307" i="11"/>
  <c r="J145" i="11"/>
  <c r="I145" i="11"/>
  <c r="F145" i="11"/>
  <c r="E145" i="11"/>
  <c r="H145" i="11"/>
  <c r="G145" i="11"/>
  <c r="K145" i="11"/>
  <c r="D145" i="11"/>
  <c r="K210" i="12"/>
  <c r="I210" i="12"/>
  <c r="C210" i="12"/>
  <c r="D210" i="12"/>
  <c r="J210" i="12"/>
  <c r="H210" i="12"/>
  <c r="E210" i="12"/>
  <c r="G210" i="12"/>
  <c r="F210" i="12"/>
  <c r="C120" i="11"/>
  <c r="C145" i="11"/>
  <c r="D78" i="11"/>
  <c r="D307" i="11"/>
  <c r="I39" i="11"/>
  <c r="D367" i="11"/>
  <c r="E367" i="11"/>
  <c r="H367" i="11"/>
  <c r="J367" i="11"/>
  <c r="G248" i="11"/>
  <c r="J248" i="11"/>
  <c r="F248" i="11"/>
  <c r="E248" i="11"/>
  <c r="D47" i="11"/>
  <c r="F47" i="11"/>
  <c r="K47" i="11"/>
  <c r="K269" i="11"/>
  <c r="C269" i="11"/>
  <c r="G269" i="11"/>
  <c r="G243" i="11"/>
  <c r="F243" i="11"/>
  <c r="H372" i="11"/>
  <c r="G372" i="11"/>
  <c r="E226" i="11"/>
  <c r="I226" i="11"/>
  <c r="G37" i="11"/>
  <c r="E309" i="11"/>
  <c r="F354" i="12"/>
  <c r="K354" i="12"/>
  <c r="H354" i="12"/>
  <c r="G354" i="12"/>
  <c r="E54" i="12"/>
  <c r="C54" i="12"/>
  <c r="D311" i="12"/>
  <c r="H311" i="12"/>
  <c r="F311" i="12"/>
  <c r="C311" i="12"/>
  <c r="K311" i="12"/>
  <c r="E311" i="12"/>
  <c r="I311" i="12"/>
  <c r="J311" i="12"/>
  <c r="G311" i="12"/>
  <c r="I306" i="12"/>
  <c r="G306" i="12"/>
  <c r="D306" i="12"/>
  <c r="E306" i="12"/>
  <c r="C306" i="12"/>
  <c r="J306" i="12"/>
  <c r="H306" i="12"/>
  <c r="F306" i="12"/>
  <c r="E188" i="11"/>
  <c r="C177" i="11"/>
  <c r="G76" i="11"/>
  <c r="I63" i="11"/>
  <c r="I183" i="11"/>
  <c r="J87" i="11"/>
  <c r="E177" i="11"/>
  <c r="F322" i="11"/>
  <c r="J232" i="12"/>
  <c r="G232" i="12"/>
  <c r="F232" i="12"/>
  <c r="K232" i="12"/>
  <c r="C232" i="12"/>
  <c r="C129" i="12"/>
  <c r="J129" i="12"/>
  <c r="I129" i="12"/>
  <c r="G129" i="12"/>
  <c r="K129" i="12"/>
  <c r="H129" i="12"/>
  <c r="D129" i="12"/>
  <c r="F129" i="12"/>
  <c r="E373" i="12"/>
  <c r="I373" i="12"/>
  <c r="K373" i="12"/>
  <c r="C373" i="12"/>
  <c r="H373" i="12"/>
  <c r="G373" i="12"/>
  <c r="C57" i="12"/>
  <c r="E48" i="12"/>
  <c r="C48" i="12"/>
  <c r="E32" i="12"/>
  <c r="C32" i="12"/>
  <c r="D281" i="11"/>
  <c r="I281" i="11"/>
  <c r="J135" i="11"/>
  <c r="K281" i="11"/>
  <c r="G219" i="12"/>
  <c r="E232" i="12"/>
  <c r="G305" i="11"/>
  <c r="E216" i="11"/>
  <c r="I159" i="11"/>
  <c r="G101" i="11"/>
  <c r="G135" i="11"/>
  <c r="D357" i="11"/>
  <c r="J296" i="11"/>
  <c r="C264" i="11"/>
  <c r="J321" i="11"/>
  <c r="J266" i="11"/>
  <c r="F237" i="11"/>
  <c r="H194" i="11"/>
  <c r="E209" i="11"/>
  <c r="C46" i="11"/>
  <c r="K49" i="11"/>
  <c r="G340" i="11"/>
  <c r="E340" i="11"/>
  <c r="D279" i="11"/>
  <c r="H261" i="11"/>
  <c r="K150" i="11"/>
  <c r="H112" i="11"/>
  <c r="J59" i="11"/>
  <c r="E317" i="11"/>
  <c r="D254" i="11"/>
  <c r="F281" i="11"/>
  <c r="C93" i="12"/>
  <c r="G109" i="12"/>
  <c r="F109" i="12"/>
  <c r="D109" i="12"/>
  <c r="C109" i="12"/>
  <c r="K109" i="12"/>
  <c r="E109" i="12"/>
  <c r="J109" i="12"/>
  <c r="H109" i="12"/>
  <c r="J197" i="12"/>
  <c r="F197" i="12"/>
  <c r="G197" i="12"/>
  <c r="D197" i="12"/>
  <c r="K197" i="12"/>
  <c r="I197" i="12"/>
  <c r="H197" i="12"/>
  <c r="E197" i="12"/>
  <c r="H168" i="12"/>
  <c r="K168" i="12"/>
  <c r="I168" i="12"/>
  <c r="J168" i="12"/>
  <c r="G168" i="12"/>
  <c r="F168" i="12"/>
  <c r="C168" i="12"/>
  <c r="D168" i="12"/>
  <c r="C116" i="13"/>
  <c r="E116" i="13"/>
  <c r="H135" i="11"/>
  <c r="I93" i="12"/>
  <c r="E314" i="12"/>
  <c r="I109" i="12"/>
  <c r="I312" i="12"/>
  <c r="J312" i="12"/>
  <c r="G312" i="12"/>
  <c r="F295" i="12"/>
  <c r="G295" i="12"/>
  <c r="E154" i="13"/>
  <c r="C154" i="13"/>
  <c r="E284" i="13"/>
  <c r="C284" i="13"/>
  <c r="C60" i="13"/>
  <c r="E60" i="13"/>
  <c r="E134" i="13"/>
  <c r="C134" i="13"/>
  <c r="E308" i="13"/>
  <c r="C308" i="13"/>
  <c r="E138" i="13"/>
  <c r="C138" i="13"/>
  <c r="C144" i="13"/>
  <c r="E144" i="13"/>
  <c r="C254" i="13"/>
  <c r="E254" i="13"/>
  <c r="H335" i="12"/>
  <c r="K335" i="12"/>
  <c r="G335" i="12"/>
  <c r="F335" i="12"/>
  <c r="E335" i="12"/>
  <c r="J335" i="12"/>
  <c r="I335" i="12"/>
  <c r="E46" i="12"/>
  <c r="C46" i="12"/>
  <c r="C95" i="12"/>
  <c r="D95" i="12"/>
  <c r="G95" i="12"/>
  <c r="K95" i="12"/>
  <c r="F95" i="12"/>
  <c r="E95" i="12"/>
  <c r="E105" i="11"/>
  <c r="F105" i="11"/>
  <c r="J105" i="11"/>
  <c r="C168" i="11"/>
  <c r="G168" i="11"/>
  <c r="H168" i="11"/>
  <c r="I228" i="11"/>
  <c r="C228" i="11"/>
  <c r="I28" i="11"/>
  <c r="H28" i="11"/>
  <c r="F28" i="11"/>
  <c r="G77" i="11"/>
  <c r="F77" i="11"/>
  <c r="K77" i="11"/>
  <c r="E157" i="11"/>
  <c r="H157" i="11"/>
  <c r="K157" i="11"/>
  <c r="D251" i="11"/>
  <c r="E251" i="11"/>
  <c r="I251" i="11"/>
  <c r="G111" i="11"/>
  <c r="C111" i="11"/>
  <c r="D125" i="11"/>
  <c r="I125" i="11"/>
  <c r="F125" i="11"/>
  <c r="G132" i="11"/>
  <c r="K132" i="11"/>
  <c r="D132" i="11"/>
  <c r="J35" i="11"/>
  <c r="F35" i="11"/>
  <c r="J88" i="11"/>
  <c r="H88" i="11"/>
  <c r="G167" i="11"/>
  <c r="I167" i="11"/>
  <c r="H167" i="11"/>
  <c r="C214" i="11"/>
  <c r="F214" i="11"/>
  <c r="G214" i="11"/>
  <c r="J214" i="11"/>
  <c r="E277" i="11"/>
  <c r="J277" i="11"/>
  <c r="C277" i="11"/>
  <c r="G277" i="11"/>
  <c r="H285" i="11"/>
  <c r="K285" i="11"/>
  <c r="J273" i="12"/>
  <c r="F273" i="12"/>
  <c r="C273" i="12"/>
  <c r="I273" i="12"/>
  <c r="H273" i="12"/>
  <c r="E273" i="12"/>
  <c r="D273" i="12"/>
  <c r="E73" i="12"/>
  <c r="K134" i="12"/>
  <c r="E134" i="12"/>
  <c r="C134" i="12"/>
  <c r="J134" i="12"/>
  <c r="D134" i="12"/>
  <c r="H134" i="12"/>
  <c r="G134" i="12"/>
  <c r="I134" i="12"/>
  <c r="F134" i="12"/>
  <c r="G192" i="12"/>
  <c r="E192" i="12"/>
  <c r="H192" i="12"/>
  <c r="F192" i="12"/>
  <c r="D192" i="12"/>
  <c r="J192" i="12"/>
  <c r="C192" i="12"/>
  <c r="I192" i="12"/>
  <c r="I181" i="12"/>
  <c r="H181" i="12"/>
  <c r="G181" i="12"/>
  <c r="F181" i="12"/>
  <c r="C181" i="12"/>
  <c r="J181" i="12"/>
  <c r="E181" i="12"/>
  <c r="D181" i="12"/>
  <c r="K181" i="12"/>
  <c r="E113" i="12"/>
  <c r="D113" i="12"/>
  <c r="K113" i="12"/>
  <c r="C113" i="12"/>
  <c r="H113" i="12"/>
  <c r="G113" i="12"/>
  <c r="I113" i="12"/>
  <c r="F113" i="12"/>
  <c r="J113" i="12"/>
  <c r="D216" i="12"/>
  <c r="I216" i="12"/>
  <c r="H216" i="12"/>
  <c r="K216" i="12"/>
  <c r="J216" i="12"/>
  <c r="E216" i="12"/>
  <c r="G216" i="12"/>
  <c r="F216" i="12"/>
  <c r="C216" i="12"/>
  <c r="K239" i="12"/>
  <c r="I239" i="12"/>
  <c r="D239" i="12"/>
  <c r="F239" i="12"/>
  <c r="E239" i="12"/>
  <c r="C239" i="12"/>
  <c r="H239" i="12"/>
  <c r="C30" i="12"/>
  <c r="J112" i="12"/>
  <c r="H112" i="12"/>
  <c r="E112" i="12"/>
  <c r="F112" i="12"/>
  <c r="D112" i="12"/>
  <c r="I112" i="12"/>
  <c r="G112" i="12"/>
  <c r="K112" i="12"/>
  <c r="K158" i="12"/>
  <c r="G158" i="12"/>
  <c r="F158" i="12"/>
  <c r="H158" i="12"/>
  <c r="E158" i="12"/>
  <c r="D158" i="12"/>
  <c r="J158" i="12"/>
  <c r="I158" i="12"/>
  <c r="C158" i="12"/>
  <c r="F266" i="12"/>
  <c r="J266" i="12"/>
  <c r="I266" i="12"/>
  <c r="D266" i="12"/>
  <c r="G266" i="12"/>
  <c r="E266" i="12"/>
  <c r="K266" i="12"/>
  <c r="C266" i="12"/>
  <c r="J120" i="12"/>
  <c r="H120" i="12"/>
  <c r="E120" i="12"/>
  <c r="D120" i="12"/>
  <c r="C26" i="12"/>
  <c r="E26" i="12"/>
  <c r="H115" i="12"/>
  <c r="G115" i="12"/>
  <c r="E115" i="12"/>
  <c r="J115" i="12"/>
  <c r="K115" i="12"/>
  <c r="F115" i="12"/>
  <c r="D115" i="12"/>
  <c r="H162" i="12"/>
  <c r="J162" i="12"/>
  <c r="I162" i="12"/>
  <c r="D162" i="12"/>
  <c r="C162" i="12"/>
  <c r="K162" i="12"/>
  <c r="E162" i="12"/>
  <c r="G318" i="12"/>
  <c r="C318" i="12"/>
  <c r="E318" i="12"/>
  <c r="D318" i="12"/>
  <c r="K318" i="12"/>
  <c r="F318" i="12"/>
  <c r="I130" i="12"/>
  <c r="H130" i="12"/>
  <c r="D130" i="12"/>
  <c r="K130" i="12"/>
  <c r="E130" i="12"/>
  <c r="G119" i="12"/>
  <c r="J119" i="12"/>
  <c r="I119" i="12"/>
  <c r="H119" i="12"/>
  <c r="E119" i="12"/>
  <c r="D119" i="12"/>
  <c r="C166" i="12"/>
  <c r="G166" i="12"/>
  <c r="I166" i="12"/>
  <c r="H166" i="12"/>
  <c r="E166" i="12"/>
  <c r="F166" i="12"/>
  <c r="D166" i="12"/>
  <c r="D282" i="12"/>
  <c r="H282" i="12"/>
  <c r="C282" i="12"/>
  <c r="J282" i="12"/>
  <c r="G282" i="12"/>
  <c r="F282" i="12"/>
  <c r="E37" i="12"/>
  <c r="C37" i="12"/>
  <c r="H156" i="12"/>
  <c r="I156" i="12"/>
  <c r="K156" i="12"/>
  <c r="G156" i="12"/>
  <c r="D156" i="12"/>
  <c r="J156" i="12"/>
  <c r="G204" i="12"/>
  <c r="K204" i="12"/>
  <c r="I204" i="12"/>
  <c r="F204" i="12"/>
  <c r="D204" i="12"/>
  <c r="H204" i="12"/>
  <c r="J204" i="12"/>
  <c r="D267" i="12"/>
  <c r="J267" i="12"/>
  <c r="I267" i="12"/>
  <c r="H267" i="12"/>
  <c r="F267" i="12"/>
  <c r="E267" i="12"/>
  <c r="C187" i="13"/>
  <c r="E187" i="13"/>
  <c r="C95" i="13"/>
  <c r="E95" i="13"/>
  <c r="E354" i="13"/>
  <c r="C354" i="13"/>
  <c r="E80" i="13"/>
  <c r="C80" i="13"/>
  <c r="C183" i="13"/>
  <c r="E183" i="13"/>
  <c r="K257" i="11"/>
  <c r="G257" i="11"/>
  <c r="G159" i="12"/>
  <c r="K159" i="12"/>
  <c r="I159" i="12"/>
  <c r="F159" i="12"/>
  <c r="C159" i="12"/>
  <c r="E159" i="12"/>
  <c r="D159" i="12"/>
  <c r="J159" i="12"/>
  <c r="H159" i="12"/>
  <c r="K164" i="12"/>
  <c r="H164" i="12"/>
  <c r="G164" i="12"/>
  <c r="J164" i="12"/>
  <c r="F164" i="12"/>
  <c r="E164" i="12"/>
  <c r="I164" i="12"/>
  <c r="C164" i="12"/>
  <c r="E64" i="12"/>
  <c r="C64" i="12"/>
  <c r="C314" i="13"/>
  <c r="E314" i="13"/>
  <c r="H216" i="11"/>
  <c r="F340" i="11"/>
  <c r="I279" i="11"/>
  <c r="F279" i="11"/>
  <c r="D261" i="11"/>
  <c r="F132" i="11"/>
  <c r="J111" i="11"/>
  <c r="C251" i="11"/>
  <c r="K168" i="11"/>
  <c r="H281" i="11"/>
  <c r="C120" i="12"/>
  <c r="C63" i="12"/>
  <c r="D335" i="12"/>
  <c r="J239" i="12"/>
  <c r="E57" i="12"/>
  <c r="C112" i="12"/>
  <c r="J364" i="12"/>
  <c r="K364" i="12"/>
  <c r="C364" i="12"/>
  <c r="G364" i="12"/>
  <c r="C322" i="12"/>
  <c r="I322" i="12"/>
  <c r="F322" i="12"/>
  <c r="H322" i="12"/>
  <c r="D322" i="12"/>
  <c r="C71" i="12"/>
  <c r="E71" i="12"/>
  <c r="G195" i="12"/>
  <c r="K195" i="12"/>
  <c r="D195" i="12"/>
  <c r="E195" i="12"/>
  <c r="C195" i="12"/>
  <c r="J195" i="12"/>
  <c r="I195" i="12"/>
  <c r="H195" i="12"/>
  <c r="F195" i="12"/>
  <c r="D314" i="12"/>
  <c r="I314" i="12"/>
  <c r="F314" i="12"/>
  <c r="H314" i="12"/>
  <c r="G314" i="12"/>
  <c r="C314" i="12"/>
  <c r="J314" i="12"/>
  <c r="H348" i="12"/>
  <c r="D348" i="12"/>
  <c r="C348" i="12"/>
  <c r="I348" i="12"/>
  <c r="G348" i="12"/>
  <c r="F348" i="12"/>
  <c r="H93" i="12"/>
  <c r="G93" i="12"/>
  <c r="F93" i="12"/>
  <c r="E93" i="12"/>
  <c r="K93" i="12"/>
  <c r="D93" i="12"/>
  <c r="C333" i="13"/>
  <c r="E333" i="13"/>
  <c r="H159" i="11"/>
  <c r="G281" i="11"/>
  <c r="I305" i="11"/>
  <c r="E159" i="11"/>
  <c r="J101" i="11"/>
  <c r="K296" i="11"/>
  <c r="D264" i="11"/>
  <c r="J305" i="11"/>
  <c r="I216" i="11"/>
  <c r="G159" i="11"/>
  <c r="C101" i="11"/>
  <c r="C135" i="11"/>
  <c r="I357" i="11"/>
  <c r="D296" i="11"/>
  <c r="E264" i="11"/>
  <c r="F321" i="11"/>
  <c r="G266" i="11"/>
  <c r="J237" i="11"/>
  <c r="D194" i="11"/>
  <c r="K194" i="11"/>
  <c r="G209" i="11"/>
  <c r="E46" i="11"/>
  <c r="I49" i="11"/>
  <c r="I340" i="11"/>
  <c r="G279" i="11"/>
  <c r="G261" i="11"/>
  <c r="D150" i="11"/>
  <c r="G150" i="11"/>
  <c r="K112" i="11"/>
  <c r="E59" i="11"/>
  <c r="G317" i="11"/>
  <c r="H254" i="11"/>
  <c r="J167" i="11"/>
  <c r="F88" i="11"/>
  <c r="I35" i="11"/>
  <c r="D285" i="11"/>
  <c r="D228" i="11"/>
  <c r="I132" i="11"/>
  <c r="J125" i="11"/>
  <c r="I111" i="11"/>
  <c r="K251" i="11"/>
  <c r="D168" i="11"/>
  <c r="J281" i="11"/>
  <c r="H214" i="11"/>
  <c r="D157" i="11"/>
  <c r="I77" i="11"/>
  <c r="K277" i="11"/>
  <c r="F130" i="12"/>
  <c r="K120" i="12"/>
  <c r="C335" i="12"/>
  <c r="K348" i="12"/>
  <c r="G239" i="12"/>
  <c r="J166" i="12"/>
  <c r="G162" i="12"/>
  <c r="C115" i="12"/>
  <c r="D268" i="12"/>
  <c r="K268" i="12"/>
  <c r="C268" i="12"/>
  <c r="E268" i="12"/>
  <c r="H268" i="12"/>
  <c r="F268" i="12"/>
  <c r="J268" i="12"/>
  <c r="I268" i="12"/>
  <c r="G104" i="12"/>
  <c r="D104" i="12"/>
  <c r="J104" i="12"/>
  <c r="I104" i="12"/>
  <c r="F104" i="12"/>
  <c r="K104" i="12"/>
  <c r="C104" i="12"/>
  <c r="E104" i="12"/>
  <c r="J114" i="12"/>
  <c r="G114" i="12"/>
  <c r="H114" i="12"/>
  <c r="K114" i="12"/>
  <c r="C114" i="12"/>
  <c r="I114" i="12"/>
  <c r="E114" i="12"/>
  <c r="F114" i="12"/>
  <c r="K172" i="12"/>
  <c r="G172" i="12"/>
  <c r="H172" i="12"/>
  <c r="F172" i="12"/>
  <c r="E172" i="12"/>
  <c r="D172" i="12"/>
  <c r="I172" i="12"/>
  <c r="K219" i="12"/>
  <c r="C219" i="12"/>
  <c r="H219" i="12"/>
  <c r="D219" i="12"/>
  <c r="E63" i="12"/>
  <c r="H101" i="11"/>
  <c r="H340" i="11"/>
  <c r="E279" i="11"/>
  <c r="J261" i="11"/>
  <c r="K159" i="11"/>
  <c r="I135" i="11"/>
  <c r="H357" i="11"/>
  <c r="C305" i="11"/>
  <c r="G216" i="11"/>
  <c r="J216" i="11"/>
  <c r="C159" i="11"/>
  <c r="K101" i="11"/>
  <c r="K135" i="11"/>
  <c r="J357" i="11"/>
  <c r="G296" i="11"/>
  <c r="E296" i="11"/>
  <c r="G264" i="11"/>
  <c r="F266" i="11"/>
  <c r="G49" i="11"/>
  <c r="J340" i="11"/>
  <c r="H279" i="11"/>
  <c r="K261" i="11"/>
  <c r="I261" i="11"/>
  <c r="C112" i="11"/>
  <c r="F59" i="11"/>
  <c r="H317" i="11"/>
  <c r="I254" i="11"/>
  <c r="K167" i="11"/>
  <c r="G105" i="11"/>
  <c r="F285" i="11"/>
  <c r="G228" i="11"/>
  <c r="J132" i="11"/>
  <c r="C125" i="11"/>
  <c r="F168" i="11"/>
  <c r="K214" i="11"/>
  <c r="F157" i="11"/>
  <c r="E77" i="11"/>
  <c r="K28" i="11"/>
  <c r="D277" i="11"/>
  <c r="I219" i="12"/>
  <c r="H232" i="12"/>
  <c r="G130" i="12"/>
  <c r="F120" i="12"/>
  <c r="K282" i="12"/>
  <c r="C204" i="12"/>
  <c r="C156" i="12"/>
  <c r="E348" i="12"/>
  <c r="K166" i="12"/>
  <c r="C119" i="12"/>
  <c r="D373" i="12"/>
  <c r="F162" i="12"/>
  <c r="I115" i="12"/>
  <c r="K192" i="12"/>
  <c r="C73" i="12"/>
  <c r="I154" i="12"/>
  <c r="H154" i="12"/>
  <c r="G154" i="12"/>
  <c r="D154" i="12"/>
  <c r="F154" i="12"/>
  <c r="J154" i="12"/>
  <c r="K154" i="12"/>
  <c r="E154" i="12"/>
  <c r="C154" i="12"/>
  <c r="H301" i="12"/>
  <c r="K301" i="12"/>
  <c r="D301" i="12"/>
  <c r="C301" i="12"/>
  <c r="J301" i="12"/>
  <c r="I301" i="12"/>
  <c r="G301" i="12"/>
  <c r="E301" i="12"/>
  <c r="K250" i="12"/>
  <c r="J250" i="12"/>
  <c r="G250" i="12"/>
  <c r="F250" i="12"/>
  <c r="C250" i="12"/>
  <c r="I250" i="12"/>
  <c r="H250" i="12"/>
  <c r="D250" i="12"/>
  <c r="G118" i="12"/>
  <c r="C118" i="12"/>
  <c r="F118" i="12"/>
  <c r="D118" i="12"/>
  <c r="E118" i="12"/>
  <c r="K118" i="12"/>
  <c r="J118" i="12"/>
  <c r="C157" i="12"/>
  <c r="H157" i="12"/>
  <c r="I157" i="12"/>
  <c r="F157" i="12"/>
  <c r="D157" i="12"/>
  <c r="K157" i="12"/>
  <c r="J157" i="12"/>
  <c r="G157" i="12"/>
  <c r="I101" i="11"/>
  <c r="J159" i="11"/>
  <c r="E305" i="11"/>
  <c r="E101" i="11"/>
  <c r="C167" i="11"/>
  <c r="G88" i="11"/>
  <c r="E35" i="11"/>
  <c r="H105" i="11"/>
  <c r="G285" i="11"/>
  <c r="K228" i="11"/>
  <c r="C132" i="11"/>
  <c r="K125" i="11"/>
  <c r="K111" i="11"/>
  <c r="C281" i="11"/>
  <c r="I214" i="11"/>
  <c r="G157" i="11"/>
  <c r="H77" i="11"/>
  <c r="C28" i="11"/>
  <c r="F277" i="11"/>
  <c r="J219" i="12"/>
  <c r="I232" i="12"/>
  <c r="G120" i="12"/>
  <c r="C172" i="12"/>
  <c r="K119" i="12"/>
  <c r="F373" i="12"/>
  <c r="C197" i="12"/>
  <c r="I302" i="12"/>
  <c r="J302" i="12"/>
  <c r="E302" i="12"/>
  <c r="E260" i="12"/>
  <c r="F260" i="12"/>
  <c r="J260" i="12"/>
  <c r="G368" i="12"/>
  <c r="F368" i="12"/>
  <c r="D368" i="12"/>
  <c r="K368" i="12"/>
  <c r="F351" i="12"/>
  <c r="C351" i="12"/>
  <c r="I351" i="12"/>
  <c r="H351" i="12"/>
  <c r="G351" i="12"/>
  <c r="D294" i="12"/>
  <c r="H294" i="12"/>
  <c r="G294" i="12"/>
  <c r="K329" i="12"/>
  <c r="D329" i="12"/>
  <c r="C329" i="12"/>
  <c r="J329" i="12"/>
  <c r="C103" i="12"/>
  <c r="I103" i="12"/>
  <c r="G103" i="12"/>
  <c r="I125" i="12"/>
  <c r="E125" i="12"/>
  <c r="D125" i="12"/>
  <c r="K125" i="12"/>
  <c r="I191" i="12"/>
  <c r="H191" i="12"/>
  <c r="G191" i="12"/>
  <c r="D100" i="12"/>
  <c r="K100" i="12"/>
  <c r="C100" i="12"/>
  <c r="E165" i="12"/>
  <c r="D165" i="12"/>
  <c r="K165" i="12"/>
  <c r="E160" i="12"/>
  <c r="D160" i="12"/>
  <c r="K81" i="12"/>
  <c r="D81" i="12"/>
  <c r="C81" i="12"/>
  <c r="F142" i="12"/>
  <c r="K142" i="12"/>
  <c r="E142" i="12"/>
  <c r="C35" i="12"/>
  <c r="E35" i="12"/>
  <c r="E337" i="13"/>
  <c r="C337" i="13"/>
  <c r="E222" i="13"/>
  <c r="C222" i="13"/>
  <c r="C324" i="13"/>
  <c r="E178" i="13"/>
  <c r="H329" i="12"/>
  <c r="D360" i="12"/>
  <c r="C323" i="12"/>
  <c r="K323" i="12"/>
  <c r="E298" i="12"/>
  <c r="F298" i="12"/>
  <c r="I329" i="12"/>
  <c r="E215" i="13"/>
  <c r="D289" i="12"/>
  <c r="K289" i="12"/>
  <c r="C247" i="13"/>
  <c r="C87" i="13"/>
  <c r="C369" i="13"/>
  <c r="C185" i="13"/>
  <c r="E247" i="13"/>
  <c r="C142" i="13"/>
  <c r="F362" i="11"/>
  <c r="G362" i="11"/>
  <c r="F104" i="11"/>
  <c r="J52" i="11"/>
  <c r="G325" i="11"/>
  <c r="E286" i="13"/>
  <c r="C155" i="13"/>
  <c r="E155" i="13"/>
  <c r="C108" i="13"/>
  <c r="E108" i="13"/>
  <c r="E275" i="13"/>
  <c r="D88" i="12"/>
  <c r="K88" i="12"/>
  <c r="C88" i="12"/>
  <c r="J88" i="12"/>
  <c r="H88" i="12"/>
  <c r="G88" i="12"/>
  <c r="F88" i="12"/>
  <c r="E88" i="12"/>
  <c r="H151" i="11"/>
  <c r="G151" i="11"/>
  <c r="J151" i="11"/>
  <c r="E151" i="11"/>
  <c r="F151" i="11"/>
  <c r="D151" i="11"/>
  <c r="K151" i="11"/>
  <c r="I151" i="11"/>
  <c r="D156" i="11"/>
  <c r="J156" i="11"/>
  <c r="H156" i="11"/>
  <c r="G156" i="11"/>
  <c r="F156" i="11"/>
  <c r="I156" i="11"/>
  <c r="C156" i="11"/>
  <c r="H113" i="11"/>
  <c r="G113" i="11"/>
  <c r="F113" i="11"/>
  <c r="D113" i="11"/>
  <c r="C113" i="11"/>
  <c r="K113" i="11"/>
  <c r="E113" i="11"/>
  <c r="I113" i="11"/>
  <c r="F250" i="11"/>
  <c r="G250" i="11"/>
  <c r="E250" i="11"/>
  <c r="D250" i="11"/>
  <c r="K250" i="11"/>
  <c r="C250" i="11"/>
  <c r="J250" i="11"/>
  <c r="H250" i="11"/>
  <c r="D84" i="11"/>
  <c r="J84" i="11"/>
  <c r="I84" i="11"/>
  <c r="K84" i="11"/>
  <c r="H84" i="11"/>
  <c r="G84" i="11"/>
  <c r="E84" i="11"/>
  <c r="J210" i="11"/>
  <c r="E210" i="11"/>
  <c r="D210" i="11"/>
  <c r="K210" i="11"/>
  <c r="I210" i="11"/>
  <c r="H210" i="11"/>
  <c r="F210" i="11"/>
  <c r="C210" i="11"/>
  <c r="H72" i="11"/>
  <c r="G72" i="11"/>
  <c r="D72" i="11"/>
  <c r="F72" i="11"/>
  <c r="C72" i="11"/>
  <c r="E72" i="11"/>
  <c r="J72" i="11"/>
  <c r="K72" i="11"/>
  <c r="K323" i="11"/>
  <c r="C323" i="11"/>
  <c r="H323" i="11"/>
  <c r="J323" i="11"/>
  <c r="G323" i="11"/>
  <c r="I323" i="11"/>
  <c r="F323" i="11"/>
  <c r="D323" i="11"/>
  <c r="F42" i="11"/>
  <c r="E42" i="11"/>
  <c r="G42" i="11"/>
  <c r="K42" i="11"/>
  <c r="D42" i="11"/>
  <c r="C42" i="11"/>
  <c r="J42" i="11"/>
  <c r="H42" i="11"/>
  <c r="F190" i="11"/>
  <c r="I190" i="11"/>
  <c r="K190" i="11"/>
  <c r="D190" i="11"/>
  <c r="C190" i="11"/>
  <c r="J190" i="11"/>
  <c r="G190" i="11"/>
  <c r="D73" i="11"/>
  <c r="I73" i="11"/>
  <c r="K73" i="11"/>
  <c r="H73" i="11"/>
  <c r="G73" i="11"/>
  <c r="F73" i="11"/>
  <c r="J73" i="11"/>
  <c r="H229" i="11"/>
  <c r="E229" i="11"/>
  <c r="G229" i="11"/>
  <c r="D229" i="11"/>
  <c r="K229" i="11"/>
  <c r="C229" i="11"/>
  <c r="I229" i="11"/>
  <c r="E33" i="12"/>
  <c r="C33" i="12"/>
  <c r="E254" i="12"/>
  <c r="D254" i="12"/>
  <c r="K254" i="12"/>
  <c r="J254" i="12"/>
  <c r="C254" i="12"/>
  <c r="I254" i="12"/>
  <c r="H254" i="12"/>
  <c r="F254" i="12"/>
  <c r="E77" i="12"/>
  <c r="K77" i="12"/>
  <c r="H77" i="12"/>
  <c r="G77" i="12"/>
  <c r="D77" i="12"/>
  <c r="J77" i="12"/>
  <c r="C77" i="12"/>
  <c r="F77" i="12"/>
  <c r="I196" i="12"/>
  <c r="J196" i="12"/>
  <c r="D196" i="12"/>
  <c r="H196" i="12"/>
  <c r="G196" i="12"/>
  <c r="F196" i="12"/>
  <c r="E196" i="12"/>
  <c r="C196" i="12"/>
  <c r="C82" i="12"/>
  <c r="I82" i="12"/>
  <c r="J82" i="12"/>
  <c r="E82" i="12"/>
  <c r="H82" i="12"/>
  <c r="G82" i="12"/>
  <c r="F82" i="12"/>
  <c r="K82" i="12"/>
  <c r="I247" i="12"/>
  <c r="H247" i="12"/>
  <c r="G247" i="12"/>
  <c r="F247" i="12"/>
  <c r="E247" i="12"/>
  <c r="D247" i="12"/>
  <c r="K247" i="12"/>
  <c r="J247" i="12"/>
  <c r="E68" i="12"/>
  <c r="E278" i="12"/>
  <c r="D278" i="12"/>
  <c r="K278" i="12"/>
  <c r="C278" i="12"/>
  <c r="I278" i="12"/>
  <c r="J278" i="12"/>
  <c r="H278" i="12"/>
  <c r="F278" i="12"/>
  <c r="E152" i="12"/>
  <c r="D152" i="12"/>
  <c r="C152" i="12"/>
  <c r="K152" i="12"/>
  <c r="I152" i="12"/>
  <c r="H152" i="12"/>
  <c r="J152" i="12"/>
  <c r="F152" i="12"/>
  <c r="K90" i="12"/>
  <c r="C90" i="12"/>
  <c r="I90" i="12"/>
  <c r="J90" i="12"/>
  <c r="E90" i="12"/>
  <c r="H90" i="12"/>
  <c r="G90" i="12"/>
  <c r="D90" i="12"/>
  <c r="E18" i="12"/>
  <c r="C18" i="12"/>
  <c r="F170" i="12"/>
  <c r="G170" i="12"/>
  <c r="D170" i="12"/>
  <c r="K170" i="12"/>
  <c r="C170" i="12"/>
  <c r="J170" i="12"/>
  <c r="I170" i="12"/>
  <c r="E170" i="12"/>
  <c r="C226" i="13"/>
  <c r="E170" i="13"/>
  <c r="C170" i="13"/>
  <c r="E76" i="13"/>
  <c r="C76" i="13"/>
  <c r="I104" i="11"/>
  <c r="E52" i="11"/>
  <c r="D294" i="11"/>
  <c r="C84" i="11"/>
  <c r="G152" i="12"/>
  <c r="K196" i="12"/>
  <c r="C275" i="13"/>
  <c r="E175" i="13"/>
  <c r="E40" i="13"/>
  <c r="C40" i="13"/>
  <c r="C330" i="13"/>
  <c r="E330" i="13"/>
  <c r="E135" i="13"/>
  <c r="C135" i="13"/>
  <c r="E107" i="13"/>
  <c r="C107" i="13"/>
  <c r="D148" i="12"/>
  <c r="K148" i="12"/>
  <c r="C148" i="12"/>
  <c r="J148" i="12"/>
  <c r="H148" i="12"/>
  <c r="G148" i="12"/>
  <c r="I148" i="12"/>
  <c r="E148" i="12"/>
  <c r="F95" i="11"/>
  <c r="D95" i="11"/>
  <c r="K95" i="11"/>
  <c r="C95" i="11"/>
  <c r="J95" i="11"/>
  <c r="I95" i="11"/>
  <c r="G95" i="11"/>
  <c r="C239" i="11"/>
  <c r="J239" i="11"/>
  <c r="H239" i="11"/>
  <c r="G239" i="11"/>
  <c r="F239" i="11"/>
  <c r="K239" i="11"/>
  <c r="F99" i="11"/>
  <c r="D99" i="11"/>
  <c r="K99" i="11"/>
  <c r="C99" i="11"/>
  <c r="J99" i="11"/>
  <c r="I99" i="11"/>
  <c r="G99" i="11"/>
  <c r="C128" i="11"/>
  <c r="J128" i="11"/>
  <c r="I128" i="11"/>
  <c r="G128" i="11"/>
  <c r="F128" i="11"/>
  <c r="E128" i="11"/>
  <c r="K128" i="11"/>
  <c r="D128" i="11"/>
  <c r="G51" i="11"/>
  <c r="F51" i="11"/>
  <c r="D51" i="11"/>
  <c r="K51" i="11"/>
  <c r="C51" i="11"/>
  <c r="J51" i="11"/>
  <c r="H51" i="11"/>
  <c r="F213" i="11"/>
  <c r="D213" i="11"/>
  <c r="K213" i="11"/>
  <c r="C213" i="11"/>
  <c r="J213" i="11"/>
  <c r="I213" i="11"/>
  <c r="G213" i="11"/>
  <c r="K368" i="11"/>
  <c r="C368" i="11"/>
  <c r="J368" i="11"/>
  <c r="I368" i="11"/>
  <c r="F368" i="11"/>
  <c r="H368" i="11"/>
  <c r="D368" i="11"/>
  <c r="C146" i="11"/>
  <c r="J146" i="11"/>
  <c r="I146" i="11"/>
  <c r="D146" i="11"/>
  <c r="G146" i="11"/>
  <c r="H146" i="11"/>
  <c r="F146" i="11"/>
  <c r="K146" i="11"/>
  <c r="J312" i="11"/>
  <c r="H312" i="11"/>
  <c r="D312" i="11"/>
  <c r="E312" i="11"/>
  <c r="G312" i="11"/>
  <c r="K312" i="11"/>
  <c r="C312" i="11"/>
  <c r="F312" i="11"/>
  <c r="K187" i="11"/>
  <c r="J187" i="11"/>
  <c r="G187" i="11"/>
  <c r="I187" i="11"/>
  <c r="C187" i="11"/>
  <c r="H187" i="11"/>
  <c r="F187" i="11"/>
  <c r="D187" i="11"/>
  <c r="E363" i="11"/>
  <c r="D363" i="11"/>
  <c r="C363" i="11"/>
  <c r="H363" i="11"/>
  <c r="J363" i="11"/>
  <c r="F363" i="11"/>
  <c r="I133" i="11"/>
  <c r="J133" i="11"/>
  <c r="H133" i="11"/>
  <c r="E133" i="11"/>
  <c r="D133" i="11"/>
  <c r="K133" i="11"/>
  <c r="F133" i="11"/>
  <c r="J74" i="12"/>
  <c r="I74" i="12"/>
  <c r="F74" i="12"/>
  <c r="H74" i="12"/>
  <c r="E74" i="12"/>
  <c r="G74" i="12"/>
  <c r="D74" i="12"/>
  <c r="C74" i="12"/>
  <c r="I372" i="12"/>
  <c r="H372" i="12"/>
  <c r="G372" i="12"/>
  <c r="E372" i="12"/>
  <c r="F372" i="12"/>
  <c r="D372" i="12"/>
  <c r="K372" i="12"/>
  <c r="J372" i="12"/>
  <c r="I138" i="12"/>
  <c r="H138" i="12"/>
  <c r="G138" i="12"/>
  <c r="F138" i="12"/>
  <c r="D138" i="12"/>
  <c r="K138" i="12"/>
  <c r="E138" i="12"/>
  <c r="J138" i="12"/>
  <c r="E76" i="12"/>
  <c r="J76" i="12"/>
  <c r="D76" i="12"/>
  <c r="I76" i="12"/>
  <c r="K76" i="12"/>
  <c r="C76" i="12"/>
  <c r="H76" i="12"/>
  <c r="F76" i="12"/>
  <c r="D234" i="12"/>
  <c r="J234" i="12"/>
  <c r="K234" i="12"/>
  <c r="F234" i="12"/>
  <c r="C234" i="12"/>
  <c r="I234" i="12"/>
  <c r="H234" i="12"/>
  <c r="E234" i="12"/>
  <c r="C101" i="12"/>
  <c r="D101" i="12"/>
  <c r="K101" i="12"/>
  <c r="J101" i="12"/>
  <c r="I101" i="12"/>
  <c r="H101" i="12"/>
  <c r="G101" i="12"/>
  <c r="E101" i="12"/>
  <c r="D86" i="12"/>
  <c r="K86" i="12"/>
  <c r="C86" i="12"/>
  <c r="I86" i="12"/>
  <c r="J86" i="12"/>
  <c r="E86" i="12"/>
  <c r="H86" i="12"/>
  <c r="F86" i="12"/>
  <c r="C251" i="12"/>
  <c r="J251" i="12"/>
  <c r="I251" i="12"/>
  <c r="H251" i="12"/>
  <c r="G251" i="12"/>
  <c r="F251" i="12"/>
  <c r="E251" i="12"/>
  <c r="K251" i="12"/>
  <c r="E60" i="12"/>
  <c r="C60" i="12"/>
  <c r="D206" i="12"/>
  <c r="C206" i="12"/>
  <c r="J206" i="12"/>
  <c r="I206" i="12"/>
  <c r="K206" i="12"/>
  <c r="E206" i="12"/>
  <c r="H206" i="12"/>
  <c r="F206" i="12"/>
  <c r="D286" i="12"/>
  <c r="K286" i="12"/>
  <c r="C286" i="12"/>
  <c r="I286" i="12"/>
  <c r="J286" i="12"/>
  <c r="H286" i="12"/>
  <c r="G286" i="12"/>
  <c r="E286" i="12"/>
  <c r="I123" i="12"/>
  <c r="C123" i="12"/>
  <c r="H123" i="12"/>
  <c r="G123" i="12"/>
  <c r="F123" i="12"/>
  <c r="E123" i="12"/>
  <c r="D123" i="12"/>
  <c r="K123" i="12"/>
  <c r="F209" i="12"/>
  <c r="E209" i="12"/>
  <c r="D209" i="12"/>
  <c r="H209" i="12"/>
  <c r="K209" i="12"/>
  <c r="I209" i="12"/>
  <c r="C209" i="12"/>
  <c r="G209" i="12"/>
  <c r="J318" i="11"/>
  <c r="K318" i="11"/>
  <c r="H318" i="11"/>
  <c r="D318" i="11"/>
  <c r="I318" i="11"/>
  <c r="C318" i="11"/>
  <c r="G318" i="11"/>
  <c r="E318" i="11"/>
  <c r="E179" i="13"/>
  <c r="C179" i="13"/>
  <c r="J104" i="11"/>
  <c r="F52" i="11"/>
  <c r="E368" i="11"/>
  <c r="H95" i="11"/>
  <c r="F84" i="11"/>
  <c r="E51" i="11"/>
  <c r="G210" i="11"/>
  <c r="H128" i="11"/>
  <c r="J113" i="11"/>
  <c r="J209" i="12"/>
  <c r="I96" i="12"/>
  <c r="H96" i="12"/>
  <c r="G96" i="12"/>
  <c r="F96" i="12"/>
  <c r="E96" i="12"/>
  <c r="D96" i="12"/>
  <c r="K96" i="12"/>
  <c r="J96" i="12"/>
  <c r="C104" i="11"/>
  <c r="H52" i="11"/>
  <c r="G52" i="11"/>
  <c r="I363" i="11"/>
  <c r="E323" i="11"/>
  <c r="E146" i="11"/>
  <c r="I312" i="11"/>
  <c r="I51" i="11"/>
  <c r="E99" i="11"/>
  <c r="C151" i="11"/>
  <c r="K74" i="12"/>
  <c r="C281" i="12"/>
  <c r="K281" i="12"/>
  <c r="G349" i="12"/>
  <c r="I349" i="12"/>
  <c r="D353" i="11"/>
  <c r="J353" i="11"/>
  <c r="I345" i="11"/>
  <c r="J345" i="11"/>
  <c r="C341" i="11"/>
  <c r="K341" i="11"/>
  <c r="E341" i="11"/>
  <c r="I336" i="11"/>
  <c r="J336" i="11"/>
  <c r="I259" i="12"/>
  <c r="H259" i="12"/>
  <c r="C308" i="11"/>
  <c r="K308" i="11"/>
  <c r="I308" i="11"/>
  <c r="J308" i="11"/>
  <c r="H308" i="11"/>
  <c r="F308" i="11"/>
  <c r="J221" i="12"/>
  <c r="I221" i="12"/>
  <c r="G221" i="12"/>
  <c r="F221" i="12"/>
  <c r="D221" i="12"/>
  <c r="E221" i="12"/>
  <c r="H221" i="12"/>
  <c r="C221" i="12"/>
  <c r="D251" i="12"/>
  <c r="H170" i="12"/>
  <c r="J123" i="12"/>
  <c r="I291" i="12"/>
  <c r="G291" i="12"/>
  <c r="H291" i="12"/>
  <c r="F291" i="12"/>
  <c r="E291" i="12"/>
  <c r="D291" i="12"/>
  <c r="K291" i="12"/>
  <c r="J291" i="12"/>
  <c r="I244" i="12"/>
  <c r="H244" i="12"/>
  <c r="G244" i="12"/>
  <c r="F244" i="12"/>
  <c r="E244" i="12"/>
  <c r="D244" i="12"/>
  <c r="K244" i="12"/>
  <c r="J244" i="12"/>
  <c r="K104" i="11"/>
  <c r="K52" i="11"/>
  <c r="E190" i="11"/>
  <c r="I273" i="11"/>
  <c r="F247" i="11"/>
  <c r="D104" i="11"/>
  <c r="C52" i="11"/>
  <c r="G363" i="11"/>
  <c r="E239" i="11"/>
  <c r="J229" i="11"/>
  <c r="H190" i="11"/>
  <c r="E187" i="11"/>
  <c r="I42" i="11"/>
  <c r="I72" i="11"/>
  <c r="F318" i="11"/>
  <c r="F101" i="12"/>
  <c r="C247" i="12"/>
  <c r="K221" i="12"/>
  <c r="C138" i="12"/>
  <c r="I77" i="12"/>
  <c r="C286" i="13"/>
  <c r="D276" i="11"/>
  <c r="G276" i="11"/>
  <c r="K276" i="11"/>
  <c r="C276" i="11"/>
  <c r="J276" i="11"/>
  <c r="I276" i="11"/>
  <c r="H276" i="11"/>
  <c r="E276" i="11"/>
  <c r="K234" i="11"/>
  <c r="K363" i="11"/>
  <c r="H99" i="11"/>
  <c r="E343" i="11"/>
  <c r="I239" i="11"/>
  <c r="F229" i="11"/>
  <c r="C133" i="11"/>
  <c r="I250" i="11"/>
  <c r="I88" i="12"/>
  <c r="G278" i="12"/>
  <c r="G86" i="12"/>
  <c r="C68" i="12"/>
  <c r="C96" i="12"/>
  <c r="C175" i="13"/>
  <c r="C332" i="13"/>
  <c r="D206" i="11"/>
  <c r="G293" i="11"/>
  <c r="G308" i="11"/>
  <c r="E308" i="11"/>
  <c r="J265" i="12"/>
  <c r="K334" i="12"/>
  <c r="C279" i="12"/>
  <c r="J360" i="12"/>
  <c r="J351" i="12"/>
  <c r="C259" i="12"/>
  <c r="F103" i="12"/>
  <c r="F288" i="12"/>
  <c r="I272" i="12"/>
  <c r="K259" i="12"/>
  <c r="E189" i="13"/>
  <c r="E217" i="13"/>
  <c r="C188" i="13"/>
  <c r="C367" i="13"/>
  <c r="E288" i="12"/>
  <c r="E334" i="12"/>
  <c r="K272" i="12"/>
  <c r="J249" i="12"/>
  <c r="K360" i="12"/>
  <c r="C360" i="13"/>
  <c r="C156" i="13"/>
  <c r="D352" i="11"/>
  <c r="D338" i="11"/>
  <c r="F268" i="11"/>
  <c r="C217" i="13"/>
  <c r="E188" i="13"/>
  <c r="K270" i="11"/>
  <c r="H291" i="11"/>
  <c r="G338" i="11"/>
  <c r="E270" i="11"/>
  <c r="G349" i="11"/>
  <c r="D268" i="11"/>
  <c r="D308" i="11"/>
  <c r="D281" i="12"/>
  <c r="E263" i="12"/>
  <c r="H337" i="12"/>
  <c r="J359" i="12"/>
  <c r="H334" i="12"/>
  <c r="D355" i="12"/>
  <c r="C257" i="12"/>
  <c r="F360" i="12"/>
  <c r="E360" i="12"/>
  <c r="C285" i="13"/>
  <c r="E156" i="13"/>
  <c r="E367" i="13"/>
  <c r="C92" i="13"/>
  <c r="E360" i="13"/>
  <c r="E249" i="13"/>
  <c r="E291" i="11"/>
  <c r="E206" i="11"/>
  <c r="E258" i="11"/>
  <c r="C243" i="12"/>
  <c r="G333" i="12"/>
  <c r="H366" i="12"/>
  <c r="J227" i="12"/>
  <c r="E259" i="12"/>
  <c r="K14" i="12"/>
  <c r="E359" i="13"/>
  <c r="C359" i="13"/>
  <c r="E216" i="13"/>
  <c r="C216" i="13"/>
  <c r="C120" i="13"/>
  <c r="E120" i="13"/>
  <c r="C306" i="13"/>
  <c r="E306" i="13"/>
  <c r="C192" i="13"/>
  <c r="E192" i="13"/>
  <c r="C302" i="13"/>
  <c r="E302" i="13"/>
  <c r="E191" i="13"/>
  <c r="C191" i="13"/>
  <c r="E58" i="13"/>
  <c r="C58" i="13"/>
  <c r="E264" i="13"/>
  <c r="C264" i="13"/>
  <c r="C190" i="13"/>
  <c r="E190" i="13"/>
  <c r="C294" i="13"/>
  <c r="E294" i="13"/>
  <c r="C176" i="13"/>
  <c r="E176" i="13"/>
  <c r="E224" i="13"/>
  <c r="C224" i="13"/>
  <c r="E207" i="13"/>
  <c r="C207" i="13"/>
  <c r="C212" i="11"/>
  <c r="H353" i="11"/>
  <c r="F372" i="11"/>
  <c r="F330" i="11"/>
  <c r="G288" i="11"/>
  <c r="I262" i="11"/>
  <c r="C345" i="11"/>
  <c r="C336" i="11"/>
  <c r="F341" i="11"/>
  <c r="D332" i="11"/>
  <c r="F313" i="11"/>
  <c r="C52" i="12"/>
  <c r="I321" i="12"/>
  <c r="E281" i="12"/>
  <c r="H237" i="12"/>
  <c r="E237" i="12"/>
  <c r="J215" i="12"/>
  <c r="J349" i="12"/>
  <c r="E339" i="12"/>
  <c r="G288" i="12"/>
  <c r="K243" i="12"/>
  <c r="I324" i="12"/>
  <c r="G305" i="12"/>
  <c r="J368" i="12"/>
  <c r="C359" i="12"/>
  <c r="C265" i="12"/>
  <c r="D364" i="12"/>
  <c r="E355" i="12"/>
  <c r="E322" i="12"/>
  <c r="K279" i="12"/>
  <c r="J217" i="12"/>
  <c r="F259" i="12"/>
  <c r="E327" i="13"/>
  <c r="C327" i="13"/>
  <c r="C252" i="13"/>
  <c r="E252" i="13"/>
  <c r="E177" i="13"/>
  <c r="C177" i="13"/>
  <c r="C257" i="13"/>
  <c r="E257" i="13"/>
  <c r="E82" i="13"/>
  <c r="C82" i="13"/>
  <c r="E98" i="13"/>
  <c r="C98" i="13"/>
  <c r="C274" i="13"/>
  <c r="E274" i="13"/>
  <c r="C235" i="13"/>
  <c r="E235" i="13"/>
  <c r="E14" i="13"/>
  <c r="C14" i="13"/>
  <c r="D14" i="13"/>
  <c r="I14" i="13" s="1"/>
  <c r="E328" i="13"/>
  <c r="C328" i="13"/>
  <c r="E231" i="13"/>
  <c r="C231" i="13"/>
  <c r="C151" i="13"/>
  <c r="E151" i="13"/>
  <c r="E33" i="13"/>
  <c r="C33" i="13"/>
  <c r="E366" i="13"/>
  <c r="C366" i="13"/>
  <c r="E227" i="13"/>
  <c r="C227" i="13"/>
  <c r="C147" i="13"/>
  <c r="E147" i="13"/>
  <c r="C113" i="13"/>
  <c r="E113" i="13"/>
  <c r="E41" i="13"/>
  <c r="C41" i="13"/>
  <c r="E350" i="13"/>
  <c r="C350" i="13"/>
  <c r="E223" i="13"/>
  <c r="C223" i="13"/>
  <c r="C143" i="13"/>
  <c r="E143" i="13"/>
  <c r="C48" i="13"/>
  <c r="E48" i="13"/>
  <c r="E90" i="13"/>
  <c r="C90" i="13"/>
  <c r="C282" i="13"/>
  <c r="E282" i="13"/>
  <c r="E243" i="13"/>
  <c r="C243" i="13"/>
  <c r="C163" i="13"/>
  <c r="E163" i="13"/>
  <c r="E123" i="13"/>
  <c r="C123" i="13"/>
  <c r="E299" i="13"/>
  <c r="C299" i="13"/>
  <c r="C204" i="13"/>
  <c r="E204" i="13"/>
  <c r="E106" i="13"/>
  <c r="C106" i="13"/>
  <c r="E269" i="13"/>
  <c r="C269" i="13"/>
  <c r="E153" i="13"/>
  <c r="C153" i="13"/>
  <c r="E265" i="13"/>
  <c r="C265" i="13"/>
  <c r="C298" i="13"/>
  <c r="E298" i="13"/>
  <c r="E171" i="13"/>
  <c r="C171" i="13"/>
  <c r="E55" i="13"/>
  <c r="C55" i="13"/>
  <c r="C255" i="13"/>
  <c r="E255" i="13"/>
  <c r="E146" i="13"/>
  <c r="C146" i="13"/>
  <c r="E338" i="13"/>
  <c r="C338" i="13"/>
  <c r="E140" i="13"/>
  <c r="C140" i="13"/>
  <c r="I353" i="11"/>
  <c r="K316" i="11"/>
  <c r="F345" i="11"/>
  <c r="K345" i="11"/>
  <c r="K336" i="11"/>
  <c r="D341" i="11"/>
  <c r="H332" i="11"/>
  <c r="E332" i="11"/>
  <c r="H313" i="11"/>
  <c r="F281" i="12"/>
  <c r="D237" i="12"/>
  <c r="C349" i="12"/>
  <c r="H288" i="12"/>
  <c r="E243" i="12"/>
  <c r="C324" i="12"/>
  <c r="H305" i="12"/>
  <c r="C368" i="12"/>
  <c r="K359" i="12"/>
  <c r="D265" i="12"/>
  <c r="K265" i="12"/>
  <c r="F364" i="12"/>
  <c r="E364" i="12"/>
  <c r="F355" i="12"/>
  <c r="G322" i="12"/>
  <c r="D279" i="12"/>
  <c r="E44" i="12"/>
  <c r="D259" i="12"/>
  <c r="G259" i="12"/>
  <c r="E105" i="13"/>
  <c r="C105" i="13"/>
  <c r="C320" i="13"/>
  <c r="E320" i="13"/>
  <c r="C220" i="13"/>
  <c r="E220" i="13"/>
  <c r="C206" i="13"/>
  <c r="E206" i="13"/>
  <c r="E129" i="13"/>
  <c r="C129" i="13"/>
  <c r="E62" i="13"/>
  <c r="C62" i="13"/>
  <c r="E81" i="13"/>
  <c r="C81" i="13"/>
  <c r="E305" i="13"/>
  <c r="C305" i="13"/>
  <c r="C270" i="13"/>
  <c r="E270" i="13"/>
  <c r="E89" i="13"/>
  <c r="C89" i="13"/>
  <c r="E301" i="13"/>
  <c r="C301" i="13"/>
  <c r="E263" i="13"/>
  <c r="C263" i="13"/>
  <c r="E195" i="13"/>
  <c r="C195" i="13"/>
  <c r="E94" i="13"/>
  <c r="C94" i="13"/>
  <c r="E297" i="13"/>
  <c r="C297" i="13"/>
  <c r="C266" i="13"/>
  <c r="E266" i="13"/>
  <c r="E194" i="13"/>
  <c r="C194" i="13"/>
  <c r="C104" i="13"/>
  <c r="E104" i="13"/>
  <c r="C373" i="13"/>
  <c r="E373" i="13"/>
  <c r="E293" i="13"/>
  <c r="C293" i="13"/>
  <c r="C262" i="13"/>
  <c r="E262" i="13"/>
  <c r="C180" i="13"/>
  <c r="E180" i="13"/>
  <c r="C100" i="13"/>
  <c r="E100" i="13"/>
  <c r="E65" i="13"/>
  <c r="C65" i="13"/>
  <c r="E326" i="13"/>
  <c r="C326" i="13"/>
  <c r="E211" i="13"/>
  <c r="C211" i="13"/>
  <c r="E131" i="13"/>
  <c r="C131" i="13"/>
  <c r="C32" i="13"/>
  <c r="E32" i="13"/>
  <c r="E345" i="11"/>
  <c r="D336" i="11"/>
  <c r="G341" i="11"/>
  <c r="G332" i="11"/>
  <c r="D313" i="11"/>
  <c r="E52" i="12"/>
  <c r="G281" i="12"/>
  <c r="F237" i="12"/>
  <c r="D349" i="12"/>
  <c r="K349" i="12"/>
  <c r="I288" i="12"/>
  <c r="F243" i="12"/>
  <c r="K324" i="12"/>
  <c r="I305" i="12"/>
  <c r="D359" i="12"/>
  <c r="F265" i="12"/>
  <c r="H355" i="12"/>
  <c r="G355" i="12"/>
  <c r="E279" i="12"/>
  <c r="E102" i="13"/>
  <c r="C102" i="13"/>
  <c r="C278" i="13"/>
  <c r="E278" i="13"/>
  <c r="E239" i="13"/>
  <c r="C239" i="13"/>
  <c r="C159" i="13"/>
  <c r="E159" i="13"/>
  <c r="E119" i="13"/>
  <c r="C119" i="13"/>
  <c r="C353" i="13"/>
  <c r="E353" i="13"/>
  <c r="E334" i="13"/>
  <c r="C334" i="13"/>
  <c r="C242" i="13"/>
  <c r="E242" i="13"/>
  <c r="C349" i="13"/>
  <c r="E349" i="13"/>
  <c r="C312" i="13"/>
  <c r="E312" i="13"/>
  <c r="C238" i="13"/>
  <c r="E238" i="13"/>
  <c r="E150" i="13"/>
  <c r="C150" i="13"/>
  <c r="C345" i="13"/>
  <c r="E345" i="13"/>
  <c r="E362" i="13"/>
  <c r="C362" i="13"/>
  <c r="C234" i="13"/>
  <c r="E234" i="13"/>
  <c r="C149" i="13"/>
  <c r="E149" i="13"/>
  <c r="C72" i="13"/>
  <c r="E72" i="13"/>
  <c r="C341" i="13"/>
  <c r="E341" i="13"/>
  <c r="E346" i="13"/>
  <c r="C346" i="13"/>
  <c r="C230" i="13"/>
  <c r="E230" i="13"/>
  <c r="C148" i="13"/>
  <c r="E148" i="13"/>
  <c r="C68" i="13"/>
  <c r="E68" i="13"/>
  <c r="C361" i="13"/>
  <c r="E361" i="13"/>
  <c r="E281" i="13"/>
  <c r="C281" i="13"/>
  <c r="C250" i="13"/>
  <c r="E250" i="13"/>
  <c r="E162" i="13"/>
  <c r="C162" i="13"/>
  <c r="C88" i="13"/>
  <c r="E88" i="13"/>
  <c r="E336" i="11"/>
  <c r="F332" i="11"/>
  <c r="H281" i="12"/>
  <c r="G237" i="12"/>
  <c r="H349" i="12"/>
  <c r="J288" i="12"/>
  <c r="G243" i="12"/>
  <c r="D324" i="12"/>
  <c r="J305" i="12"/>
  <c r="E359" i="12"/>
  <c r="E265" i="12"/>
  <c r="I355" i="12"/>
  <c r="F279" i="12"/>
  <c r="E73" i="13"/>
  <c r="C73" i="13"/>
  <c r="E318" i="13"/>
  <c r="C318" i="13"/>
  <c r="E310" i="13"/>
  <c r="C310" i="13"/>
  <c r="E212" i="13"/>
  <c r="C212" i="13"/>
  <c r="E166" i="13"/>
  <c r="C166" i="13"/>
  <c r="E321" i="13"/>
  <c r="C321" i="13"/>
  <c r="E304" i="13"/>
  <c r="C304" i="13"/>
  <c r="E271" i="13"/>
  <c r="C271" i="13"/>
  <c r="C317" i="13"/>
  <c r="E317" i="13"/>
  <c r="E300" i="13"/>
  <c r="C300" i="13"/>
  <c r="E267" i="13"/>
  <c r="C267" i="13"/>
  <c r="C186" i="13"/>
  <c r="E186" i="13"/>
  <c r="E372" i="13"/>
  <c r="C372" i="13"/>
  <c r="E296" i="13"/>
  <c r="C296" i="13"/>
  <c r="E259" i="13"/>
  <c r="C259" i="13"/>
  <c r="C184" i="13"/>
  <c r="E184" i="13"/>
  <c r="E368" i="13"/>
  <c r="C368" i="13"/>
  <c r="E292" i="13"/>
  <c r="C292" i="13"/>
  <c r="E253" i="13"/>
  <c r="C253" i="13"/>
  <c r="E167" i="13"/>
  <c r="C167" i="13"/>
  <c r="C329" i="13"/>
  <c r="E329" i="13"/>
  <c r="E313" i="13"/>
  <c r="C313" i="13"/>
  <c r="C218" i="13"/>
  <c r="E218" i="13"/>
  <c r="E260" i="13"/>
  <c r="C260" i="13"/>
  <c r="C56" i="13"/>
  <c r="E56" i="13"/>
  <c r="G313" i="11"/>
  <c r="J238" i="11"/>
  <c r="E353" i="11"/>
  <c r="K353" i="11"/>
  <c r="G319" i="11"/>
  <c r="G345" i="11"/>
  <c r="H336" i="11"/>
  <c r="I341" i="11"/>
  <c r="I332" i="11"/>
  <c r="I313" i="11"/>
  <c r="I281" i="12"/>
  <c r="I237" i="12"/>
  <c r="E349" i="12"/>
  <c r="C288" i="12"/>
  <c r="H243" i="12"/>
  <c r="I243" i="12"/>
  <c r="F324" i="12"/>
  <c r="E324" i="12"/>
  <c r="C305" i="12"/>
  <c r="F359" i="12"/>
  <c r="G265" i="12"/>
  <c r="I364" i="12"/>
  <c r="J355" i="12"/>
  <c r="J322" i="12"/>
  <c r="H279" i="12"/>
  <c r="G279" i="12"/>
  <c r="C44" i="12"/>
  <c r="J259" i="12"/>
  <c r="C357" i="13"/>
  <c r="E357" i="13"/>
  <c r="E277" i="13"/>
  <c r="C277" i="13"/>
  <c r="C246" i="13"/>
  <c r="E246" i="13"/>
  <c r="E158" i="13"/>
  <c r="C158" i="13"/>
  <c r="C84" i="13"/>
  <c r="E84" i="13"/>
  <c r="E348" i="13"/>
  <c r="C348" i="13"/>
  <c r="E272" i="13"/>
  <c r="C272" i="13"/>
  <c r="E233" i="13"/>
  <c r="C233" i="13"/>
  <c r="E344" i="13"/>
  <c r="C344" i="13"/>
  <c r="E358" i="13"/>
  <c r="C358" i="13"/>
  <c r="E229" i="13"/>
  <c r="C229" i="13"/>
  <c r="E340" i="13"/>
  <c r="C340" i="13"/>
  <c r="E342" i="13"/>
  <c r="C342" i="13"/>
  <c r="E225" i="13"/>
  <c r="C225" i="13"/>
  <c r="C172" i="13"/>
  <c r="E172" i="13"/>
  <c r="E336" i="13"/>
  <c r="C336" i="13"/>
  <c r="E322" i="13"/>
  <c r="C322" i="13"/>
  <c r="E221" i="13"/>
  <c r="C221" i="13"/>
  <c r="C164" i="13"/>
  <c r="E164" i="13"/>
  <c r="E356" i="13"/>
  <c r="C356" i="13"/>
  <c r="E280" i="13"/>
  <c r="C280" i="13"/>
  <c r="E241" i="13"/>
  <c r="C241" i="13"/>
  <c r="C126" i="13"/>
  <c r="E126" i="13"/>
  <c r="C302" i="11"/>
  <c r="C353" i="11"/>
  <c r="D345" i="11"/>
  <c r="G336" i="11"/>
  <c r="H341" i="11"/>
  <c r="G329" i="11"/>
  <c r="F274" i="11"/>
  <c r="H301" i="11"/>
  <c r="H241" i="11"/>
  <c r="F353" i="11"/>
  <c r="C236" i="11"/>
  <c r="H345" i="11"/>
  <c r="F336" i="11"/>
  <c r="J341" i="11"/>
  <c r="J332" i="11"/>
  <c r="C313" i="11"/>
  <c r="J281" i="12"/>
  <c r="J237" i="12"/>
  <c r="F349" i="12"/>
  <c r="K288" i="12"/>
  <c r="J344" i="12"/>
  <c r="D243" i="12"/>
  <c r="J324" i="12"/>
  <c r="D305" i="12"/>
  <c r="K305" i="12"/>
  <c r="H359" i="12"/>
  <c r="G359" i="12"/>
  <c r="H265" i="12"/>
  <c r="C355" i="12"/>
  <c r="F293" i="12"/>
  <c r="I279" i="12"/>
  <c r="E24" i="12"/>
  <c r="C325" i="13"/>
  <c r="E325" i="13"/>
  <c r="E311" i="13"/>
  <c r="C311" i="13"/>
  <c r="E273" i="13"/>
  <c r="C273" i="13"/>
  <c r="C200" i="13"/>
  <c r="E200" i="13"/>
  <c r="C52" i="13"/>
  <c r="E52" i="13"/>
  <c r="E355" i="13"/>
  <c r="C355" i="13"/>
  <c r="E295" i="13"/>
  <c r="C295" i="13"/>
  <c r="C205" i="13"/>
  <c r="E205" i="13"/>
  <c r="E351" i="13"/>
  <c r="C351" i="13"/>
  <c r="E291" i="13"/>
  <c r="C291" i="13"/>
  <c r="E201" i="13"/>
  <c r="C201" i="13"/>
  <c r="E347" i="13"/>
  <c r="C347" i="13"/>
  <c r="E287" i="13"/>
  <c r="C287" i="13"/>
  <c r="E197" i="13"/>
  <c r="C197" i="13"/>
  <c r="E160" i="13"/>
  <c r="C160" i="13"/>
  <c r="E343" i="13"/>
  <c r="C343" i="13"/>
  <c r="E283" i="13"/>
  <c r="C283" i="13"/>
  <c r="E193" i="13"/>
  <c r="C193" i="13"/>
  <c r="E141" i="13"/>
  <c r="C141" i="13"/>
  <c r="E363" i="13"/>
  <c r="C363" i="13"/>
  <c r="E303" i="13"/>
  <c r="C303" i="13"/>
  <c r="E209" i="13"/>
  <c r="C209" i="13"/>
  <c r="E268" i="13"/>
  <c r="C268" i="13"/>
  <c r="J236" i="11"/>
  <c r="J313" i="11"/>
  <c r="C293" i="12"/>
  <c r="E352" i="13"/>
  <c r="C352" i="13"/>
  <c r="E276" i="13"/>
  <c r="C276" i="13"/>
  <c r="E237" i="13"/>
  <c r="C237" i="13"/>
  <c r="C122" i="13"/>
  <c r="E122" i="13"/>
  <c r="E210" i="13"/>
  <c r="C210" i="13"/>
  <c r="E323" i="13"/>
  <c r="C323" i="13"/>
  <c r="E248" i="13"/>
  <c r="C248" i="13"/>
  <c r="C173" i="13"/>
  <c r="E173" i="13"/>
  <c r="E319" i="13"/>
  <c r="C319" i="13"/>
  <c r="E244" i="13"/>
  <c r="C244" i="13"/>
  <c r="C169" i="13"/>
  <c r="E169" i="13"/>
  <c r="E315" i="13"/>
  <c r="C315" i="13"/>
  <c r="E240" i="13"/>
  <c r="C240" i="13"/>
  <c r="C316" i="13"/>
  <c r="E316" i="13"/>
  <c r="C168" i="13"/>
  <c r="E168" i="13"/>
  <c r="E307" i="13"/>
  <c r="C307" i="13"/>
  <c r="E236" i="13"/>
  <c r="C236" i="13"/>
  <c r="E214" i="13"/>
  <c r="C214" i="13"/>
  <c r="E165" i="13"/>
  <c r="C165" i="13"/>
  <c r="E331" i="13"/>
  <c r="C331" i="13"/>
  <c r="E256" i="13"/>
  <c r="C256" i="13"/>
  <c r="C181" i="13"/>
  <c r="E181" i="13"/>
  <c r="E121" i="13"/>
  <c r="C121" i="13"/>
  <c r="K342" i="11"/>
  <c r="G274" i="11"/>
  <c r="E22" i="11"/>
  <c r="I301" i="11"/>
  <c r="D212" i="11"/>
  <c r="H349" i="11"/>
  <c r="F288" i="11"/>
  <c r="G258" i="11"/>
  <c r="F258" i="11"/>
  <c r="G358" i="11"/>
  <c r="K354" i="11"/>
  <c r="I354" i="11"/>
  <c r="D350" i="11"/>
  <c r="J353" i="12"/>
  <c r="G292" i="12"/>
  <c r="E371" i="12"/>
  <c r="I295" i="12"/>
  <c r="J366" i="12"/>
  <c r="I366" i="12"/>
  <c r="C249" i="12"/>
  <c r="J342" i="11"/>
  <c r="C274" i="11"/>
  <c r="H274" i="11"/>
  <c r="J301" i="11"/>
  <c r="E212" i="11"/>
  <c r="I349" i="11"/>
  <c r="H288" i="11"/>
  <c r="H258" i="11"/>
  <c r="H358" i="11"/>
  <c r="C354" i="11"/>
  <c r="K350" i="11"/>
  <c r="C353" i="12"/>
  <c r="H292" i="12"/>
  <c r="F371" i="12"/>
  <c r="J295" i="12"/>
  <c r="C55" i="12"/>
  <c r="E55" i="12"/>
  <c r="C366" i="12"/>
  <c r="K249" i="12"/>
  <c r="E342" i="11"/>
  <c r="I274" i="11"/>
  <c r="C301" i="11"/>
  <c r="H212" i="11"/>
  <c r="J349" i="11"/>
  <c r="I288" i="11"/>
  <c r="I258" i="11"/>
  <c r="D358" i="11"/>
  <c r="I358" i="11"/>
  <c r="D354" i="11"/>
  <c r="J350" i="11"/>
  <c r="D353" i="12"/>
  <c r="K353" i="12"/>
  <c r="I292" i="12"/>
  <c r="H371" i="12"/>
  <c r="G371" i="12"/>
  <c r="C295" i="12"/>
  <c r="K366" i="12"/>
  <c r="D249" i="12"/>
  <c r="E249" i="12"/>
  <c r="F342" i="11"/>
  <c r="K274" i="11"/>
  <c r="E301" i="11"/>
  <c r="K301" i="11"/>
  <c r="K212" i="11"/>
  <c r="C349" i="11"/>
  <c r="J288" i="11"/>
  <c r="J258" i="11"/>
  <c r="C358" i="11"/>
  <c r="J354" i="11"/>
  <c r="E350" i="11"/>
  <c r="E353" i="12"/>
  <c r="J292" i="12"/>
  <c r="I371" i="12"/>
  <c r="K295" i="12"/>
  <c r="D366" i="12"/>
  <c r="F249" i="12"/>
  <c r="G342" i="11"/>
  <c r="J274" i="11"/>
  <c r="D301" i="11"/>
  <c r="F212" i="11"/>
  <c r="E349" i="11"/>
  <c r="K349" i="11"/>
  <c r="C288" i="11"/>
  <c r="C258" i="11"/>
  <c r="K358" i="11"/>
  <c r="E354" i="11"/>
  <c r="F350" i="11"/>
  <c r="F353" i="12"/>
  <c r="C292" i="12"/>
  <c r="J371" i="12"/>
  <c r="D295" i="12"/>
  <c r="E366" i="12"/>
  <c r="G249" i="12"/>
  <c r="H342" i="11"/>
  <c r="D274" i="11"/>
  <c r="F301" i="11"/>
  <c r="I212" i="11"/>
  <c r="F349" i="11"/>
  <c r="K288" i="11"/>
  <c r="K258" i="11"/>
  <c r="J358" i="11"/>
  <c r="F354" i="11"/>
  <c r="G350" i="11"/>
  <c r="G353" i="12"/>
  <c r="K292" i="12"/>
  <c r="C371" i="12"/>
  <c r="E295" i="12"/>
  <c r="F366" i="12"/>
  <c r="H249" i="12"/>
  <c r="D342" i="11"/>
  <c r="G212" i="11"/>
  <c r="E288" i="11"/>
  <c r="C352" i="11"/>
  <c r="C367" i="11"/>
  <c r="C359" i="11"/>
  <c r="F291" i="11"/>
  <c r="H248" i="11"/>
  <c r="F206" i="11"/>
  <c r="H47" i="11"/>
  <c r="J338" i="11"/>
  <c r="H269" i="11"/>
  <c r="I302" i="11"/>
  <c r="C19" i="11"/>
  <c r="K372" i="11"/>
  <c r="D293" i="11"/>
  <c r="G316" i="11"/>
  <c r="G268" i="11"/>
  <c r="F321" i="12"/>
  <c r="J354" i="12"/>
  <c r="I354" i="12"/>
  <c r="C339" i="12"/>
  <c r="E277" i="12"/>
  <c r="G344" i="12"/>
  <c r="F263" i="12"/>
  <c r="E337" i="12"/>
  <c r="I333" i="12"/>
  <c r="D293" i="12"/>
  <c r="K293" i="12"/>
  <c r="J272" i="12"/>
  <c r="C217" i="12"/>
  <c r="C227" i="12"/>
  <c r="E25" i="12"/>
  <c r="K352" i="11"/>
  <c r="K367" i="11"/>
  <c r="I291" i="11"/>
  <c r="G291" i="11"/>
  <c r="I248" i="11"/>
  <c r="K206" i="11"/>
  <c r="F338" i="11"/>
  <c r="D269" i="11"/>
  <c r="I270" i="11"/>
  <c r="I241" i="11"/>
  <c r="E372" i="11"/>
  <c r="F293" i="11"/>
  <c r="J316" i="11"/>
  <c r="E268" i="11"/>
  <c r="C226" i="11"/>
  <c r="G321" i="12"/>
  <c r="C354" i="12"/>
  <c r="K339" i="12"/>
  <c r="F277" i="12"/>
  <c r="H344" i="12"/>
  <c r="H263" i="12"/>
  <c r="G263" i="12"/>
  <c r="E19" i="12"/>
  <c r="F337" i="12"/>
  <c r="J333" i="12"/>
  <c r="E293" i="12"/>
  <c r="E261" i="12"/>
  <c r="C272" i="12"/>
  <c r="I217" i="12"/>
  <c r="K217" i="12"/>
  <c r="K227" i="12"/>
  <c r="G352" i="11"/>
  <c r="E352" i="11"/>
  <c r="F367" i="11"/>
  <c r="J291" i="11"/>
  <c r="H206" i="11"/>
  <c r="H338" i="11"/>
  <c r="J269" i="11"/>
  <c r="C270" i="11"/>
  <c r="H243" i="11"/>
  <c r="I293" i="11"/>
  <c r="I268" i="11"/>
  <c r="F226" i="11"/>
  <c r="J321" i="12"/>
  <c r="D354" i="12"/>
  <c r="F339" i="12"/>
  <c r="H277" i="12"/>
  <c r="C344" i="12"/>
  <c r="I263" i="12"/>
  <c r="I337" i="12"/>
  <c r="D333" i="12"/>
  <c r="K333" i="12"/>
  <c r="G293" i="12"/>
  <c r="D272" i="12"/>
  <c r="D217" i="12"/>
  <c r="I257" i="12"/>
  <c r="F227" i="12"/>
  <c r="E21" i="12"/>
  <c r="H352" i="11"/>
  <c r="G367" i="11"/>
  <c r="C291" i="11"/>
  <c r="K248" i="11"/>
  <c r="I206" i="11"/>
  <c r="K370" i="11"/>
  <c r="I338" i="11"/>
  <c r="F270" i="11"/>
  <c r="J243" i="11"/>
  <c r="J293" i="11"/>
  <c r="C268" i="11"/>
  <c r="C321" i="12"/>
  <c r="E354" i="12"/>
  <c r="D339" i="12"/>
  <c r="G339" i="12"/>
  <c r="I277" i="12"/>
  <c r="K344" i="12"/>
  <c r="C263" i="12"/>
  <c r="E20" i="12"/>
  <c r="J337" i="12"/>
  <c r="E17" i="12"/>
  <c r="H333" i="12"/>
  <c r="H293" i="12"/>
  <c r="F272" i="12"/>
  <c r="E272" i="12"/>
  <c r="E217" i="12"/>
  <c r="G227" i="12"/>
  <c r="D248" i="11"/>
  <c r="J47" i="11"/>
  <c r="I370" i="11"/>
  <c r="D270" i="11"/>
  <c r="K243" i="11"/>
  <c r="J319" i="11"/>
  <c r="K293" i="11"/>
  <c r="K268" i="11"/>
  <c r="D321" i="12"/>
  <c r="E14" i="12"/>
  <c r="E16" i="12"/>
  <c r="H339" i="12"/>
  <c r="J277" i="12"/>
  <c r="D344" i="12"/>
  <c r="K263" i="12"/>
  <c r="C337" i="12"/>
  <c r="E333" i="12"/>
  <c r="I293" i="12"/>
  <c r="G272" i="12"/>
  <c r="F217" i="12"/>
  <c r="H227" i="12"/>
  <c r="I227" i="12"/>
  <c r="F344" i="12"/>
  <c r="E22" i="12"/>
  <c r="E23" i="12"/>
  <c r="D337" i="12"/>
  <c r="E40" i="12"/>
  <c r="C40" i="12"/>
  <c r="C27" i="12"/>
  <c r="E27" i="12"/>
  <c r="E273" i="11"/>
  <c r="F343" i="11"/>
  <c r="H234" i="11"/>
  <c r="H362" i="11"/>
  <c r="E294" i="11"/>
  <c r="I233" i="11"/>
  <c r="E312" i="12"/>
  <c r="J317" i="12"/>
  <c r="G370" i="12"/>
  <c r="E323" i="12"/>
  <c r="G261" i="12"/>
  <c r="G298" i="12"/>
  <c r="D257" i="12"/>
  <c r="H233" i="11"/>
  <c r="J273" i="11"/>
  <c r="G247" i="11"/>
  <c r="H325" i="11"/>
  <c r="K273" i="11"/>
  <c r="H247" i="11"/>
  <c r="I325" i="11"/>
  <c r="C338" i="11"/>
  <c r="I343" i="11"/>
  <c r="G343" i="11"/>
  <c r="J270" i="11"/>
  <c r="I234" i="11"/>
  <c r="C362" i="11"/>
  <c r="I362" i="11"/>
  <c r="H293" i="11"/>
  <c r="F294" i="11"/>
  <c r="J268" i="11"/>
  <c r="J233" i="11"/>
  <c r="F312" i="12"/>
  <c r="C317" i="12"/>
  <c r="H370" i="12"/>
  <c r="E47" i="12"/>
  <c r="F323" i="12"/>
  <c r="H261" i="12"/>
  <c r="H298" i="12"/>
  <c r="F257" i="12"/>
  <c r="E36" i="12"/>
  <c r="C36" i="12"/>
  <c r="D362" i="11"/>
  <c r="G294" i="11"/>
  <c r="C233" i="11"/>
  <c r="D323" i="12"/>
  <c r="G323" i="12"/>
  <c r="J298" i="12"/>
  <c r="I298" i="12"/>
  <c r="E72" i="12"/>
  <c r="C72" i="12"/>
  <c r="I247" i="11"/>
  <c r="D273" i="11"/>
  <c r="C325" i="11"/>
  <c r="K362" i="11"/>
  <c r="H294" i="11"/>
  <c r="K233" i="11"/>
  <c r="C312" i="12"/>
  <c r="H317" i="12"/>
  <c r="C370" i="12"/>
  <c r="H323" i="12"/>
  <c r="J261" i="12"/>
  <c r="C298" i="12"/>
  <c r="E257" i="12"/>
  <c r="J343" i="11"/>
  <c r="J247" i="11"/>
  <c r="H343" i="11"/>
  <c r="D234" i="11"/>
  <c r="F273" i="11"/>
  <c r="C247" i="11"/>
  <c r="E325" i="11"/>
  <c r="K325" i="11"/>
  <c r="C343" i="11"/>
  <c r="E234" i="11"/>
  <c r="J362" i="11"/>
  <c r="K294" i="11"/>
  <c r="I294" i="11"/>
  <c r="D233" i="11"/>
  <c r="E53" i="12"/>
  <c r="K312" i="12"/>
  <c r="E317" i="12"/>
  <c r="K370" i="12"/>
  <c r="I323" i="12"/>
  <c r="C261" i="12"/>
  <c r="K298" i="12"/>
  <c r="G257" i="12"/>
  <c r="J325" i="11"/>
  <c r="J234" i="11"/>
  <c r="G273" i="11"/>
  <c r="K247" i="11"/>
  <c r="F325" i="11"/>
  <c r="K343" i="11"/>
  <c r="C234" i="11"/>
  <c r="F234" i="11"/>
  <c r="E362" i="11"/>
  <c r="C294" i="11"/>
  <c r="F233" i="11"/>
  <c r="H312" i="12"/>
  <c r="D312" i="12"/>
  <c r="F317" i="12"/>
  <c r="D370" i="12"/>
  <c r="J323" i="12"/>
  <c r="D261" i="12"/>
  <c r="K261" i="12"/>
  <c r="D298" i="12"/>
  <c r="H257" i="12"/>
  <c r="K257" i="12"/>
  <c r="E233" i="11"/>
  <c r="C273" i="11"/>
  <c r="E247" i="11"/>
  <c r="I367" i="11"/>
  <c r="C248" i="11"/>
  <c r="G47" i="11"/>
  <c r="F269" i="11"/>
  <c r="I243" i="11"/>
  <c r="I372" i="11"/>
  <c r="H316" i="11"/>
  <c r="G226" i="11"/>
  <c r="K14" i="11"/>
  <c r="J372" i="11"/>
  <c r="F316" i="11"/>
  <c r="H226" i="11"/>
  <c r="E47" i="11"/>
  <c r="I47" i="11"/>
  <c r="I269" i="11"/>
  <c r="C243" i="11"/>
  <c r="C372" i="11"/>
  <c r="I316" i="11"/>
  <c r="K226" i="11"/>
  <c r="C47" i="11"/>
  <c r="E269" i="11"/>
  <c r="E243" i="11"/>
  <c r="D243" i="11"/>
  <c r="D372" i="11"/>
  <c r="C316" i="11"/>
  <c r="J226" i="11"/>
  <c r="D226" i="11"/>
  <c r="D316" i="11"/>
  <c r="D329" i="11"/>
  <c r="H359" i="11"/>
  <c r="I238" i="11"/>
  <c r="H370" i="11"/>
  <c r="H302" i="11"/>
  <c r="G241" i="11"/>
  <c r="F319" i="11"/>
  <c r="I236" i="11"/>
  <c r="H329" i="11"/>
  <c r="K359" i="11"/>
  <c r="C238" i="11"/>
  <c r="C370" i="11"/>
  <c r="K302" i="11"/>
  <c r="J241" i="11"/>
  <c r="I319" i="11"/>
  <c r="K236" i="11"/>
  <c r="I329" i="11"/>
  <c r="D359" i="11"/>
  <c r="K238" i="11"/>
  <c r="D370" i="11"/>
  <c r="J302" i="11"/>
  <c r="C241" i="11"/>
  <c r="H319" i="11"/>
  <c r="D236" i="11"/>
  <c r="J329" i="11"/>
  <c r="E359" i="11"/>
  <c r="D238" i="11"/>
  <c r="J370" i="11"/>
  <c r="D302" i="11"/>
  <c r="K241" i="11"/>
  <c r="C319" i="11"/>
  <c r="E236" i="11"/>
  <c r="C329" i="11"/>
  <c r="F359" i="11"/>
  <c r="E238" i="11"/>
  <c r="E370" i="11"/>
  <c r="E302" i="11"/>
  <c r="D241" i="11"/>
  <c r="K319" i="11"/>
  <c r="F236" i="11"/>
  <c r="F329" i="11"/>
  <c r="K329" i="11"/>
  <c r="I359" i="11"/>
  <c r="G359" i="11"/>
  <c r="G238" i="11"/>
  <c r="F238" i="11"/>
  <c r="F370" i="11"/>
  <c r="F302" i="11"/>
  <c r="E241" i="11"/>
  <c r="D319" i="11"/>
  <c r="G236" i="11"/>
  <c r="G14" i="11" l="1"/>
  <c r="H14" i="11" s="1"/>
  <c r="J14" i="11" s="1"/>
  <c r="F14" i="16"/>
  <c r="F14" i="15"/>
  <c r="K14" i="16"/>
  <c r="K14" i="13"/>
  <c r="K14" i="15"/>
  <c r="F14" i="13"/>
  <c r="F14" i="12"/>
  <c r="G14" i="12" l="1"/>
  <c r="H14" i="12" s="1"/>
  <c r="J14" i="12" s="1"/>
  <c r="G14" i="16"/>
  <c r="H14" i="16" s="1"/>
  <c r="J14" i="16" s="1"/>
  <c r="G14" i="15"/>
  <c r="H14" i="15" s="1"/>
  <c r="J14" i="15" s="1"/>
  <c r="S12" i="6" s="1"/>
  <c r="G14" i="13"/>
  <c r="H14" i="13" s="1"/>
  <c r="J14" i="13" s="1"/>
  <c r="D15" i="11"/>
  <c r="D15" i="15" l="1"/>
  <c r="F15" i="15" s="1"/>
  <c r="G15" i="15" s="1"/>
  <c r="D15" i="16"/>
  <c r="I15" i="16" s="1"/>
  <c r="V12" i="6"/>
  <c r="D15" i="13"/>
  <c r="D15" i="12"/>
  <c r="F15" i="11"/>
  <c r="I15" i="11"/>
  <c r="I15" i="15" l="1"/>
  <c r="K15" i="15" s="1"/>
  <c r="K15" i="16"/>
  <c r="F15" i="16"/>
  <c r="I15" i="13"/>
  <c r="F15" i="13"/>
  <c r="I15" i="12"/>
  <c r="F15" i="12"/>
  <c r="K15" i="11"/>
  <c r="G15" i="11"/>
  <c r="H15" i="11" s="1"/>
  <c r="J15" i="11" s="1"/>
  <c r="H15" i="15" l="1"/>
  <c r="J15" i="15" s="1"/>
  <c r="G15" i="16"/>
  <c r="H15" i="16" s="1"/>
  <c r="J15" i="16" s="1"/>
  <c r="D16" i="16" s="1"/>
  <c r="I16" i="16" s="1"/>
  <c r="K16" i="16" s="1"/>
  <c r="G15" i="13"/>
  <c r="H15" i="13" s="1"/>
  <c r="J15" i="13" s="1"/>
  <c r="K15" i="13"/>
  <c r="G15" i="12"/>
  <c r="H15" i="12" s="1"/>
  <c r="J15" i="12" s="1"/>
  <c r="K15" i="12"/>
  <c r="D16" i="11"/>
  <c r="F16" i="16" l="1"/>
  <c r="D16" i="15"/>
  <c r="F16" i="15" s="1"/>
  <c r="G16" i="15" s="1"/>
  <c r="D16" i="13"/>
  <c r="D16" i="12"/>
  <c r="I16" i="11"/>
  <c r="F16" i="11"/>
  <c r="G16" i="16" l="1"/>
  <c r="H16" i="16" s="1"/>
  <c r="J16" i="16" s="1"/>
  <c r="D17" i="16" s="1"/>
  <c r="I16" i="15"/>
  <c r="H16" i="15" s="1"/>
  <c r="J16" i="15" s="1"/>
  <c r="I16" i="13"/>
  <c r="F16" i="13"/>
  <c r="I16" i="12"/>
  <c r="F16" i="12"/>
  <c r="K16" i="11"/>
  <c r="G16" i="11"/>
  <c r="H16" i="11" s="1"/>
  <c r="J16" i="11" s="1"/>
  <c r="F17" i="16" l="1"/>
  <c r="G17" i="16" s="1"/>
  <c r="I17" i="16"/>
  <c r="K17" i="16" s="1"/>
  <c r="K16" i="15"/>
  <c r="D17" i="15"/>
  <c r="F17" i="15" s="1"/>
  <c r="G17" i="15" s="1"/>
  <c r="K16" i="13"/>
  <c r="G16" i="13"/>
  <c r="H16" i="13" s="1"/>
  <c r="J16" i="13" s="1"/>
  <c r="G16" i="12"/>
  <c r="H16" i="12" s="1"/>
  <c r="J16" i="12" s="1"/>
  <c r="K16" i="12"/>
  <c r="D17" i="11"/>
  <c r="H17" i="16" l="1"/>
  <c r="J17" i="16" s="1"/>
  <c r="D18" i="16" s="1"/>
  <c r="I17" i="15"/>
  <c r="H17" i="15" s="1"/>
  <c r="J17" i="15" s="1"/>
  <c r="D18" i="15" s="1"/>
  <c r="I18" i="15" s="1"/>
  <c r="D17" i="13"/>
  <c r="D17" i="12"/>
  <c r="I17" i="11"/>
  <c r="F17" i="11"/>
  <c r="K17" i="15" l="1"/>
  <c r="I18" i="16"/>
  <c r="K18" i="16" s="1"/>
  <c r="F18" i="16"/>
  <c r="G18" i="16" s="1"/>
  <c r="K18" i="15"/>
  <c r="F18" i="15"/>
  <c r="I17" i="13"/>
  <c r="F17" i="13"/>
  <c r="I17" i="12"/>
  <c r="F17" i="12"/>
  <c r="G17" i="11"/>
  <c r="H17" i="11" s="1"/>
  <c r="J17" i="11" s="1"/>
  <c r="K17" i="11"/>
  <c r="H18" i="16" l="1"/>
  <c r="J18" i="16" s="1"/>
  <c r="D19" i="16" s="1"/>
  <c r="G18" i="15"/>
  <c r="G17" i="13"/>
  <c r="H17" i="13" s="1"/>
  <c r="J17" i="13" s="1"/>
  <c r="K17" i="13"/>
  <c r="G17" i="12"/>
  <c r="H17" i="12" s="1"/>
  <c r="J17" i="12" s="1"/>
  <c r="K17" i="12"/>
  <c r="D18" i="11"/>
  <c r="F19" i="16" l="1"/>
  <c r="G19" i="16" s="1"/>
  <c r="I19" i="16"/>
  <c r="K19" i="16" s="1"/>
  <c r="H18" i="15"/>
  <c r="D18" i="13"/>
  <c r="D18" i="12"/>
  <c r="F18" i="11"/>
  <c r="I18" i="11"/>
  <c r="H19" i="16" l="1"/>
  <c r="J19" i="16" s="1"/>
  <c r="D20" i="16" s="1"/>
  <c r="J18" i="15"/>
  <c r="D19" i="15" s="1"/>
  <c r="I18" i="13"/>
  <c r="F18" i="13"/>
  <c r="I18" i="12"/>
  <c r="F18" i="12"/>
  <c r="K18" i="11"/>
  <c r="G18" i="11"/>
  <c r="H18" i="11" s="1"/>
  <c r="J18" i="11" s="1"/>
  <c r="F20" i="16" l="1"/>
  <c r="G20" i="16" s="1"/>
  <c r="I20" i="16"/>
  <c r="K20" i="16" s="1"/>
  <c r="I19" i="15"/>
  <c r="F19" i="15"/>
  <c r="G19" i="15" s="1"/>
  <c r="G18" i="13"/>
  <c r="H18" i="13" s="1"/>
  <c r="J18" i="13" s="1"/>
  <c r="D19" i="13" s="1"/>
  <c r="K18" i="13"/>
  <c r="G18" i="12"/>
  <c r="H18" i="12" s="1"/>
  <c r="J18" i="12" s="1"/>
  <c r="K18" i="12"/>
  <c r="D19" i="11"/>
  <c r="H20" i="16" l="1"/>
  <c r="J20" i="16" s="1"/>
  <c r="D21" i="16" s="1"/>
  <c r="H19" i="15"/>
  <c r="J19" i="15" s="1"/>
  <c r="D20" i="15" s="1"/>
  <c r="I20" i="15" s="1"/>
  <c r="K20" i="15" s="1"/>
  <c r="K19" i="15"/>
  <c r="I19" i="13"/>
  <c r="F19" i="13"/>
  <c r="G19" i="13" s="1"/>
  <c r="D19" i="12"/>
  <c r="I19" i="11"/>
  <c r="K19" i="11" s="1"/>
  <c r="F19" i="11"/>
  <c r="G19" i="11" s="1"/>
  <c r="I21" i="16" l="1"/>
  <c r="K21" i="16" s="1"/>
  <c r="F21" i="16"/>
  <c r="G21" i="16" s="1"/>
  <c r="F20" i="15"/>
  <c r="G20" i="15" s="1"/>
  <c r="H20" i="15" s="1"/>
  <c r="J20" i="15" s="1"/>
  <c r="D21" i="15" s="1"/>
  <c r="I21" i="15" s="1"/>
  <c r="K21" i="15" s="1"/>
  <c r="K19" i="13"/>
  <c r="H19" i="13"/>
  <c r="J19" i="13" s="1"/>
  <c r="D20" i="13" s="1"/>
  <c r="I20" i="13" s="1"/>
  <c r="K20" i="13" s="1"/>
  <c r="H19" i="11"/>
  <c r="J19" i="11" s="1"/>
  <c r="D20" i="11" s="1"/>
  <c r="I20" i="11" s="1"/>
  <c r="K20" i="11" s="1"/>
  <c r="I19" i="12"/>
  <c r="F19" i="12"/>
  <c r="G19" i="12" s="1"/>
  <c r="H21" i="16" l="1"/>
  <c r="J21" i="16" s="1"/>
  <c r="D22" i="16" s="1"/>
  <c r="F21" i="15"/>
  <c r="G21" i="15" s="1"/>
  <c r="H21" i="15" s="1"/>
  <c r="J21" i="15" s="1"/>
  <c r="D22" i="15" s="1"/>
  <c r="I22" i="15" s="1"/>
  <c r="K22" i="15" s="1"/>
  <c r="K19" i="12"/>
  <c r="F20" i="13"/>
  <c r="G20" i="13" s="1"/>
  <c r="H20" i="13" s="1"/>
  <c r="J20" i="13" s="1"/>
  <c r="D21" i="13" s="1"/>
  <c r="F21" i="13" s="1"/>
  <c r="G21" i="13" s="1"/>
  <c r="F20" i="11"/>
  <c r="G20" i="11" s="1"/>
  <c r="H20" i="11" s="1"/>
  <c r="J20" i="11" s="1"/>
  <c r="H19" i="12"/>
  <c r="J19" i="12" s="1"/>
  <c r="D20" i="12" s="1"/>
  <c r="I20" i="12" s="1"/>
  <c r="K20" i="12" s="1"/>
  <c r="F22" i="16" l="1"/>
  <c r="G22" i="16" s="1"/>
  <c r="I22" i="16"/>
  <c r="K22" i="16" s="1"/>
  <c r="D21" i="11"/>
  <c r="F21" i="11" s="1"/>
  <c r="G21" i="11" s="1"/>
  <c r="F22" i="15"/>
  <c r="G22" i="15" s="1"/>
  <c r="H22" i="15" s="1"/>
  <c r="J22" i="15" s="1"/>
  <c r="D23" i="15" s="1"/>
  <c r="I23" i="15" s="1"/>
  <c r="K23" i="15" s="1"/>
  <c r="I21" i="13"/>
  <c r="K21" i="13" s="1"/>
  <c r="F20" i="12"/>
  <c r="G20" i="12" s="1"/>
  <c r="H20" i="12" s="1"/>
  <c r="J20" i="12" s="1"/>
  <c r="D21" i="12" s="1"/>
  <c r="I21" i="11" l="1"/>
  <c r="K21" i="11" s="1"/>
  <c r="H22" i="16"/>
  <c r="J22" i="16" s="1"/>
  <c r="D23" i="16" s="1"/>
  <c r="F23" i="15"/>
  <c r="G23" i="15" s="1"/>
  <c r="H23" i="15" s="1"/>
  <c r="J23" i="15" s="1"/>
  <c r="D24" i="15" s="1"/>
  <c r="H21" i="13"/>
  <c r="J21" i="13" s="1"/>
  <c r="D22" i="13" s="1"/>
  <c r="F22" i="13" s="1"/>
  <c r="G22" i="13" s="1"/>
  <c r="F21" i="12"/>
  <c r="G21" i="12" s="1"/>
  <c r="I21" i="12"/>
  <c r="K21" i="12" s="1"/>
  <c r="H21" i="11"/>
  <c r="J21" i="11" s="1"/>
  <c r="D22" i="11" s="1"/>
  <c r="F22" i="11" s="1"/>
  <c r="G22" i="11" s="1"/>
  <c r="F23" i="16" l="1"/>
  <c r="G23" i="16" s="1"/>
  <c r="I23" i="16"/>
  <c r="K23" i="16" s="1"/>
  <c r="I22" i="13"/>
  <c r="K22" i="13" s="1"/>
  <c r="I24" i="15"/>
  <c r="K24" i="15" s="1"/>
  <c r="F24" i="15"/>
  <c r="H21" i="12"/>
  <c r="J21" i="12" s="1"/>
  <c r="D22" i="12" s="1"/>
  <c r="F22" i="12" s="1"/>
  <c r="G22" i="12" s="1"/>
  <c r="I22" i="11"/>
  <c r="K22" i="11" s="1"/>
  <c r="H23" i="16" l="1"/>
  <c r="J23" i="16" s="1"/>
  <c r="D24" i="16" s="1"/>
  <c r="H22" i="13"/>
  <c r="J22" i="13" s="1"/>
  <c r="D23" i="13" s="1"/>
  <c r="F23" i="13" s="1"/>
  <c r="G24" i="15"/>
  <c r="H24" i="15" s="1"/>
  <c r="J24" i="15" s="1"/>
  <c r="D25" i="15" s="1"/>
  <c r="I22" i="12"/>
  <c r="K22" i="12" s="1"/>
  <c r="H22" i="11"/>
  <c r="J22" i="11" s="1"/>
  <c r="D23" i="11" s="1"/>
  <c r="F24" i="16" l="1"/>
  <c r="G24" i="16" s="1"/>
  <c r="I24" i="16"/>
  <c r="K24" i="16" s="1"/>
  <c r="I23" i="13"/>
  <c r="K23" i="13" s="1"/>
  <c r="G23" i="13"/>
  <c r="H22" i="12"/>
  <c r="J22" i="12" s="1"/>
  <c r="D23" i="12" s="1"/>
  <c r="I23" i="12" s="1"/>
  <c r="K23" i="12" s="1"/>
  <c r="I25" i="15"/>
  <c r="F25" i="15"/>
  <c r="I23" i="11"/>
  <c r="K23" i="11" s="1"/>
  <c r="F23" i="11"/>
  <c r="H24" i="16" l="1"/>
  <c r="J24" i="16" s="1"/>
  <c r="D25" i="16" s="1"/>
  <c r="H23" i="13"/>
  <c r="J23" i="13" s="1"/>
  <c r="D24" i="13" s="1"/>
  <c r="F24" i="13" s="1"/>
  <c r="K25" i="15"/>
  <c r="F23" i="12"/>
  <c r="G23" i="12" s="1"/>
  <c r="H23" i="12" s="1"/>
  <c r="G25" i="15"/>
  <c r="H25" i="15" s="1"/>
  <c r="J25" i="15" s="1"/>
  <c r="G23" i="11"/>
  <c r="H23" i="11" s="1"/>
  <c r="J23" i="11" s="1"/>
  <c r="D24" i="11" s="1"/>
  <c r="I25" i="16" l="1"/>
  <c r="I10" i="16" s="1"/>
  <c r="F25" i="16"/>
  <c r="D26" i="15"/>
  <c r="I24" i="13"/>
  <c r="K24" i="13" s="1"/>
  <c r="G24" i="13"/>
  <c r="J23" i="12"/>
  <c r="D24" i="12" s="1"/>
  <c r="I24" i="12" s="1"/>
  <c r="K24" i="12" s="1"/>
  <c r="I24" i="11"/>
  <c r="K24" i="11" s="1"/>
  <c r="F24" i="11"/>
  <c r="I9" i="16" l="1"/>
  <c r="G25" i="16"/>
  <c r="H25" i="16" s="1"/>
  <c r="J25" i="16"/>
  <c r="I8" i="16" s="1"/>
  <c r="V9" i="6" s="1"/>
  <c r="K25" i="16"/>
  <c r="I26" i="15"/>
  <c r="F26" i="15"/>
  <c r="H24" i="13"/>
  <c r="J24" i="13" s="1"/>
  <c r="D25" i="13" s="1"/>
  <c r="I25" i="13" s="1"/>
  <c r="K25" i="13" s="1"/>
  <c r="F24" i="12"/>
  <c r="G24" i="12" s="1"/>
  <c r="H24" i="12" s="1"/>
  <c r="G24" i="11"/>
  <c r="H24" i="11" s="1"/>
  <c r="J24" i="11"/>
  <c r="D25" i="11" s="1"/>
  <c r="G26" i="15" l="1"/>
  <c r="H26" i="15" s="1"/>
  <c r="J26" i="15" s="1"/>
  <c r="D27" i="15" s="1"/>
  <c r="K26" i="15"/>
  <c r="F25" i="13"/>
  <c r="G25" i="13" s="1"/>
  <c r="H25" i="13" s="1"/>
  <c r="J25" i="13" s="1"/>
  <c r="J24" i="12"/>
  <c r="D25" i="12" s="1"/>
  <c r="F25" i="12" s="1"/>
  <c r="I25" i="11"/>
  <c r="I10" i="11" s="1"/>
  <c r="F25" i="11"/>
  <c r="I9" i="11" s="1"/>
  <c r="I27" i="15" l="1"/>
  <c r="F27" i="15"/>
  <c r="D26" i="13"/>
  <c r="G25" i="12"/>
  <c r="I25" i="12"/>
  <c r="G25" i="11"/>
  <c r="H25" i="11" s="1"/>
  <c r="J25" i="11"/>
  <c r="K25" i="11"/>
  <c r="I8" i="11" l="1"/>
  <c r="P9" i="6" s="1"/>
  <c r="P12" i="6"/>
  <c r="G27" i="15"/>
  <c r="H27" i="15" s="1"/>
  <c r="J27" i="15" s="1"/>
  <c r="K27" i="15"/>
  <c r="I26" i="13"/>
  <c r="F26" i="13"/>
  <c r="H25" i="12"/>
  <c r="J25" i="12" s="1"/>
  <c r="K25" i="12"/>
  <c r="D28" i="15" l="1"/>
  <c r="K26" i="13"/>
  <c r="G26" i="13"/>
  <c r="H26" i="13" s="1"/>
  <c r="J26" i="13" s="1"/>
  <c r="D26" i="12"/>
  <c r="I28" i="15" l="1"/>
  <c r="F28" i="15"/>
  <c r="D27" i="13"/>
  <c r="F26" i="12"/>
  <c r="I26" i="12"/>
  <c r="G28" i="15" l="1"/>
  <c r="H28" i="15" s="1"/>
  <c r="J28" i="15" s="1"/>
  <c r="K28" i="15"/>
  <c r="F27" i="13"/>
  <c r="I27" i="13"/>
  <c r="K26" i="12"/>
  <c r="G26" i="12"/>
  <c r="H26" i="12" s="1"/>
  <c r="J26" i="12" s="1"/>
  <c r="D29" i="15" l="1"/>
  <c r="G27" i="13"/>
  <c r="H27" i="13" s="1"/>
  <c r="J27" i="13" s="1"/>
  <c r="K27" i="13"/>
  <c r="D27" i="12"/>
  <c r="I29" i="15" l="1"/>
  <c r="F29" i="15"/>
  <c r="D28" i="13"/>
  <c r="I27" i="12"/>
  <c r="F27" i="12"/>
  <c r="G29" i="15" l="1"/>
  <c r="H29" i="15" s="1"/>
  <c r="J29" i="15" s="1"/>
  <c r="K29" i="15"/>
  <c r="I28" i="13"/>
  <c r="F28" i="13"/>
  <c r="G27" i="12"/>
  <c r="H27" i="12" s="1"/>
  <c r="J27" i="12" s="1"/>
  <c r="K27" i="12"/>
  <c r="D30" i="15" l="1"/>
  <c r="K28" i="13"/>
  <c r="G28" i="13"/>
  <c r="H28" i="13" s="1"/>
  <c r="J28" i="13" s="1"/>
  <c r="D28" i="12"/>
  <c r="I30" i="15" l="1"/>
  <c r="F30" i="15"/>
  <c r="D29" i="13"/>
  <c r="I28" i="12"/>
  <c r="F28" i="12"/>
  <c r="G30" i="15" l="1"/>
  <c r="H30" i="15" s="1"/>
  <c r="J30" i="15" s="1"/>
  <c r="K30" i="15"/>
  <c r="I29" i="13"/>
  <c r="F29" i="13"/>
  <c r="G28" i="12"/>
  <c r="H28" i="12" s="1"/>
  <c r="J28" i="12" s="1"/>
  <c r="K28" i="12"/>
  <c r="D31" i="15" l="1"/>
  <c r="K29" i="13"/>
  <c r="G29" i="13"/>
  <c r="H29" i="13" s="1"/>
  <c r="J29" i="13" s="1"/>
  <c r="D29" i="12"/>
  <c r="I31" i="15" l="1"/>
  <c r="K31" i="15" s="1"/>
  <c r="F31" i="15"/>
  <c r="D30" i="13"/>
  <c r="I29" i="12"/>
  <c r="F29" i="12"/>
  <c r="G31" i="15" l="1"/>
  <c r="H31" i="15" s="1"/>
  <c r="J31" i="15" s="1"/>
  <c r="I30" i="13"/>
  <c r="F30" i="13"/>
  <c r="G29" i="12"/>
  <c r="H29" i="12" s="1"/>
  <c r="J29" i="12" s="1"/>
  <c r="D30" i="12" s="1"/>
  <c r="K29" i="12"/>
  <c r="D32" i="15" l="1"/>
  <c r="G30" i="13"/>
  <c r="H30" i="13" s="1"/>
  <c r="J30" i="13" s="1"/>
  <c r="K30" i="13"/>
  <c r="I30" i="12"/>
  <c r="F30" i="12"/>
  <c r="I32" i="15" l="1"/>
  <c r="K32" i="15" s="1"/>
  <c r="F32" i="15"/>
  <c r="D31" i="13"/>
  <c r="G30" i="12"/>
  <c r="H30" i="12" s="1"/>
  <c r="J30" i="12" s="1"/>
  <c r="D31" i="12" s="1"/>
  <c r="K30" i="12"/>
  <c r="G32" i="15" l="1"/>
  <c r="H32" i="15" s="1"/>
  <c r="J32" i="15" s="1"/>
  <c r="D33" i="15" s="1"/>
  <c r="I31" i="13"/>
  <c r="K31" i="13" s="1"/>
  <c r="F31" i="13"/>
  <c r="F31" i="12"/>
  <c r="I31" i="12"/>
  <c r="K31" i="12" s="1"/>
  <c r="I33" i="15" l="1"/>
  <c r="K33" i="15" s="1"/>
  <c r="F33" i="15"/>
  <c r="G31" i="13"/>
  <c r="H31" i="13" s="1"/>
  <c r="J31" i="13" s="1"/>
  <c r="D32" i="13" s="1"/>
  <c r="G31" i="12"/>
  <c r="H31" i="12" s="1"/>
  <c r="J31" i="12" s="1"/>
  <c r="D32" i="12" s="1"/>
  <c r="G33" i="15" l="1"/>
  <c r="H33" i="15" s="1"/>
  <c r="J33" i="15" s="1"/>
  <c r="D34" i="15" s="1"/>
  <c r="I32" i="13"/>
  <c r="K32" i="13" s="1"/>
  <c r="F32" i="13"/>
  <c r="F32" i="12"/>
  <c r="I32" i="12"/>
  <c r="K32" i="12" s="1"/>
  <c r="I34" i="15" l="1"/>
  <c r="K34" i="15" s="1"/>
  <c r="F34" i="15"/>
  <c r="G32" i="13"/>
  <c r="H32" i="13" s="1"/>
  <c r="J32" i="13" s="1"/>
  <c r="D33" i="13" s="1"/>
  <c r="G32" i="12"/>
  <c r="H32" i="12" s="1"/>
  <c r="J32" i="12" s="1"/>
  <c r="D33" i="12" s="1"/>
  <c r="G34" i="15" l="1"/>
  <c r="H34" i="15" s="1"/>
  <c r="J34" i="15" s="1"/>
  <c r="D35" i="15" s="1"/>
  <c r="I33" i="13"/>
  <c r="K33" i="13" s="1"/>
  <c r="F33" i="13"/>
  <c r="I33" i="12"/>
  <c r="K33" i="12" s="1"/>
  <c r="F33" i="12"/>
  <c r="I35" i="15" l="1"/>
  <c r="K35" i="15" s="1"/>
  <c r="F35" i="15"/>
  <c r="G33" i="13"/>
  <c r="H33" i="13" s="1"/>
  <c r="J33" i="13" s="1"/>
  <c r="D34" i="13" s="1"/>
  <c r="G33" i="12"/>
  <c r="H33" i="12" s="1"/>
  <c r="J33" i="12" s="1"/>
  <c r="D34" i="12" s="1"/>
  <c r="G35" i="15" l="1"/>
  <c r="H35" i="15" s="1"/>
  <c r="J35" i="15" s="1"/>
  <c r="D36" i="15" s="1"/>
  <c r="I34" i="13"/>
  <c r="K34" i="13" s="1"/>
  <c r="F34" i="13"/>
  <c r="I34" i="12"/>
  <c r="K34" i="12" s="1"/>
  <c r="F34" i="12"/>
  <c r="I36" i="15" l="1"/>
  <c r="K36" i="15" s="1"/>
  <c r="F36" i="15"/>
  <c r="G34" i="13"/>
  <c r="H34" i="13" s="1"/>
  <c r="J34" i="13" s="1"/>
  <c r="D35" i="13" s="1"/>
  <c r="G34" i="12"/>
  <c r="H34" i="12" s="1"/>
  <c r="J34" i="12" s="1"/>
  <c r="D35" i="12" l="1"/>
  <c r="G36" i="15"/>
  <c r="H36" i="15" s="1"/>
  <c r="J36" i="15" s="1"/>
  <c r="D37" i="15" s="1"/>
  <c r="I35" i="13"/>
  <c r="K35" i="13" s="1"/>
  <c r="F35" i="13"/>
  <c r="I35" i="12"/>
  <c r="K35" i="12" s="1"/>
  <c r="F35" i="12"/>
  <c r="I37" i="15" l="1"/>
  <c r="K37" i="15" s="1"/>
  <c r="F37" i="15"/>
  <c r="G35" i="13"/>
  <c r="H35" i="13" s="1"/>
  <c r="J35" i="13" s="1"/>
  <c r="D36" i="13" s="1"/>
  <c r="G35" i="12"/>
  <c r="H35" i="12" s="1"/>
  <c r="J35" i="12" s="1"/>
  <c r="D36" i="12" s="1"/>
  <c r="G37" i="15" l="1"/>
  <c r="H37" i="15" s="1"/>
  <c r="J37" i="15" s="1"/>
  <c r="D38" i="15" s="1"/>
  <c r="I36" i="13"/>
  <c r="K36" i="13" s="1"/>
  <c r="F36" i="13"/>
  <c r="I36" i="12"/>
  <c r="K36" i="12" s="1"/>
  <c r="F36" i="12"/>
  <c r="I38" i="15" l="1"/>
  <c r="K38" i="15" s="1"/>
  <c r="F38" i="15"/>
  <c r="G36" i="13"/>
  <c r="H36" i="13" s="1"/>
  <c r="J36" i="13" s="1"/>
  <c r="D37" i="13" s="1"/>
  <c r="G36" i="12"/>
  <c r="H36" i="12" s="1"/>
  <c r="J36" i="12" s="1"/>
  <c r="D37" i="12" s="1"/>
  <c r="G38" i="15" l="1"/>
  <c r="H38" i="15" s="1"/>
  <c r="J38" i="15" s="1"/>
  <c r="D39" i="15" s="1"/>
  <c r="F37" i="13"/>
  <c r="I37" i="13"/>
  <c r="K37" i="13" s="1"/>
  <c r="F37" i="12"/>
  <c r="I37" i="12"/>
  <c r="K37" i="12" s="1"/>
  <c r="I39" i="15" l="1"/>
  <c r="K39" i="15" s="1"/>
  <c r="F39" i="15"/>
  <c r="G37" i="13"/>
  <c r="H37" i="13" s="1"/>
  <c r="J37" i="13" s="1"/>
  <c r="D38" i="13" s="1"/>
  <c r="G37" i="12"/>
  <c r="H37" i="12" s="1"/>
  <c r="J37" i="12" s="1"/>
  <c r="D38" i="12" s="1"/>
  <c r="G39" i="15" l="1"/>
  <c r="H39" i="15" s="1"/>
  <c r="J39" i="15" s="1"/>
  <c r="D40" i="15" s="1"/>
  <c r="I38" i="13"/>
  <c r="K38" i="13" s="1"/>
  <c r="F38" i="13"/>
  <c r="F38" i="12"/>
  <c r="I38" i="12"/>
  <c r="K38" i="12" s="1"/>
  <c r="I40" i="15" l="1"/>
  <c r="K40" i="15" s="1"/>
  <c r="F40" i="15"/>
  <c r="G38" i="13"/>
  <c r="H38" i="13" s="1"/>
  <c r="J38" i="13" s="1"/>
  <c r="D39" i="13" s="1"/>
  <c r="G38" i="12"/>
  <c r="H38" i="12" s="1"/>
  <c r="J38" i="12" s="1"/>
  <c r="D39" i="12" s="1"/>
  <c r="G40" i="15" l="1"/>
  <c r="H40" i="15" s="1"/>
  <c r="J40" i="15" s="1"/>
  <c r="D41" i="15" s="1"/>
  <c r="I39" i="13"/>
  <c r="K39" i="13" s="1"/>
  <c r="F39" i="13"/>
  <c r="F39" i="12"/>
  <c r="I39" i="12"/>
  <c r="K39" i="12" s="1"/>
  <c r="I41" i="15" l="1"/>
  <c r="K41" i="15" s="1"/>
  <c r="F41" i="15"/>
  <c r="G39" i="13"/>
  <c r="H39" i="13" s="1"/>
  <c r="J39" i="13" s="1"/>
  <c r="D40" i="13" s="1"/>
  <c r="G39" i="12"/>
  <c r="H39" i="12" s="1"/>
  <c r="J39" i="12" s="1"/>
  <c r="D40" i="12" s="1"/>
  <c r="G41" i="15" l="1"/>
  <c r="H41" i="15" s="1"/>
  <c r="J41" i="15" s="1"/>
  <c r="D42" i="15" s="1"/>
  <c r="I40" i="13"/>
  <c r="K40" i="13" s="1"/>
  <c r="F40" i="13"/>
  <c r="I40" i="12"/>
  <c r="K40" i="12" s="1"/>
  <c r="F40" i="12"/>
  <c r="I42" i="15" l="1"/>
  <c r="K42" i="15" s="1"/>
  <c r="F42" i="15"/>
  <c r="G40" i="13"/>
  <c r="H40" i="13" s="1"/>
  <c r="J40" i="13" s="1"/>
  <c r="D41" i="13" s="1"/>
  <c r="G40" i="12"/>
  <c r="H40" i="12" s="1"/>
  <c r="J40" i="12" s="1"/>
  <c r="D41" i="12" s="1"/>
  <c r="G42" i="15" l="1"/>
  <c r="H42" i="15" s="1"/>
  <c r="J42" i="15" s="1"/>
  <c r="D43" i="15" s="1"/>
  <c r="I41" i="13"/>
  <c r="K41" i="13" s="1"/>
  <c r="F41" i="13"/>
  <c r="I41" i="12"/>
  <c r="K41" i="12" s="1"/>
  <c r="F41" i="12"/>
  <c r="I43" i="15" l="1"/>
  <c r="K43" i="15" s="1"/>
  <c r="F43" i="15"/>
  <c r="G41" i="13"/>
  <c r="H41" i="13" s="1"/>
  <c r="J41" i="13" s="1"/>
  <c r="D42" i="13" s="1"/>
  <c r="G41" i="12"/>
  <c r="H41" i="12" s="1"/>
  <c r="J41" i="12" s="1"/>
  <c r="D42" i="12" s="1"/>
  <c r="G43" i="15" l="1"/>
  <c r="H43" i="15" s="1"/>
  <c r="J43" i="15" s="1"/>
  <c r="D44" i="15" s="1"/>
  <c r="F42" i="13"/>
  <c r="I42" i="13"/>
  <c r="K42" i="13" s="1"/>
  <c r="I42" i="12"/>
  <c r="K42" i="12" s="1"/>
  <c r="F42" i="12"/>
  <c r="I44" i="15" l="1"/>
  <c r="K44" i="15" s="1"/>
  <c r="F44" i="15"/>
  <c r="G42" i="13"/>
  <c r="H42" i="13" s="1"/>
  <c r="J42" i="13" s="1"/>
  <c r="D43" i="13" s="1"/>
  <c r="G42" i="12"/>
  <c r="H42" i="12" s="1"/>
  <c r="J42" i="12" s="1"/>
  <c r="D43" i="12" s="1"/>
  <c r="G44" i="15" l="1"/>
  <c r="H44" i="15" s="1"/>
  <c r="J44" i="15" s="1"/>
  <c r="D45" i="15" s="1"/>
  <c r="F43" i="13"/>
  <c r="I43" i="13"/>
  <c r="K43" i="13" s="1"/>
  <c r="I43" i="12"/>
  <c r="K43" i="12" s="1"/>
  <c r="F43" i="12"/>
  <c r="F45" i="15" l="1"/>
  <c r="I45" i="15"/>
  <c r="K45" i="15" s="1"/>
  <c r="G43" i="13"/>
  <c r="G43" i="12"/>
  <c r="H43" i="12" s="1"/>
  <c r="J43" i="12" s="1"/>
  <c r="D44" i="12" s="1"/>
  <c r="H43" i="13" l="1"/>
  <c r="J43" i="13" s="1"/>
  <c r="D44" i="13" s="1"/>
  <c r="I44" i="13" s="1"/>
  <c r="K44" i="13" s="1"/>
  <c r="G45" i="15"/>
  <c r="H45" i="15" s="1"/>
  <c r="J45" i="15" s="1"/>
  <c r="D46" i="15" s="1"/>
  <c r="I44" i="12"/>
  <c r="K44" i="12" s="1"/>
  <c r="F44" i="12"/>
  <c r="F44" i="13" l="1"/>
  <c r="G44" i="13" s="1"/>
  <c r="H44" i="13" s="1"/>
  <c r="J44" i="13" s="1"/>
  <c r="D45" i="13" s="1"/>
  <c r="F46" i="15"/>
  <c r="I46" i="15"/>
  <c r="K46" i="15" s="1"/>
  <c r="G44" i="12"/>
  <c r="H44" i="12" s="1"/>
  <c r="J44" i="12" s="1"/>
  <c r="D45" i="12" s="1"/>
  <c r="G46" i="15" l="1"/>
  <c r="H46" i="15" s="1"/>
  <c r="J46" i="15" s="1"/>
  <c r="D47" i="15" s="1"/>
  <c r="F45" i="13"/>
  <c r="I45" i="13"/>
  <c r="K45" i="13" s="1"/>
  <c r="I45" i="12"/>
  <c r="K45" i="12" s="1"/>
  <c r="F45" i="12"/>
  <c r="I47" i="15" l="1"/>
  <c r="K47" i="15" s="1"/>
  <c r="F47" i="15"/>
  <c r="G45" i="13"/>
  <c r="H45" i="13" s="1"/>
  <c r="J45" i="13" s="1"/>
  <c r="D46" i="13" s="1"/>
  <c r="G45" i="12"/>
  <c r="H45" i="12" s="1"/>
  <c r="J45" i="12" s="1"/>
  <c r="D46" i="12" s="1"/>
  <c r="G47" i="15" l="1"/>
  <c r="H47" i="15" s="1"/>
  <c r="J47" i="15" s="1"/>
  <c r="D48" i="15" s="1"/>
  <c r="I46" i="13"/>
  <c r="K46" i="13" s="1"/>
  <c r="F46" i="13"/>
  <c r="I46" i="12"/>
  <c r="K46" i="12" s="1"/>
  <c r="F46" i="12"/>
  <c r="I48" i="15" l="1"/>
  <c r="K48" i="15" s="1"/>
  <c r="F48" i="15"/>
  <c r="G46" i="13"/>
  <c r="H46" i="13" s="1"/>
  <c r="J46" i="13" s="1"/>
  <c r="D47" i="13" s="1"/>
  <c r="G46" i="12"/>
  <c r="H46" i="12" s="1"/>
  <c r="J46" i="12" s="1"/>
  <c r="D47" i="12" s="1"/>
  <c r="G48" i="15" l="1"/>
  <c r="H48" i="15" s="1"/>
  <c r="J48" i="15" s="1"/>
  <c r="D49" i="15" s="1"/>
  <c r="F47" i="13"/>
  <c r="I47" i="13"/>
  <c r="K47" i="13" s="1"/>
  <c r="F47" i="12"/>
  <c r="I47" i="12"/>
  <c r="K47" i="12" s="1"/>
  <c r="I49" i="15" l="1"/>
  <c r="K49" i="15" s="1"/>
  <c r="F49" i="15"/>
  <c r="G47" i="13"/>
  <c r="H47" i="13" s="1"/>
  <c r="J47" i="13" s="1"/>
  <c r="D48" i="13" s="1"/>
  <c r="G47" i="12"/>
  <c r="H47" i="12" s="1"/>
  <c r="J47" i="12" s="1"/>
  <c r="D48" i="12" s="1"/>
  <c r="G49" i="15" l="1"/>
  <c r="H49" i="15" s="1"/>
  <c r="J49" i="15" s="1"/>
  <c r="D50" i="15" s="1"/>
  <c r="I48" i="13"/>
  <c r="K48" i="13" s="1"/>
  <c r="F48" i="13"/>
  <c r="I48" i="12"/>
  <c r="K48" i="12" s="1"/>
  <c r="F48" i="12"/>
  <c r="I50" i="15" l="1"/>
  <c r="K50" i="15" s="1"/>
  <c r="F50" i="15"/>
  <c r="G48" i="13"/>
  <c r="H48" i="13" s="1"/>
  <c r="J48" i="13" s="1"/>
  <c r="D49" i="13" s="1"/>
  <c r="G48" i="12"/>
  <c r="H48" i="12" s="1"/>
  <c r="J48" i="12" s="1"/>
  <c r="D49" i="12" s="1"/>
  <c r="G50" i="15" l="1"/>
  <c r="H50" i="15" s="1"/>
  <c r="J50" i="15" s="1"/>
  <c r="D51" i="15" s="1"/>
  <c r="F49" i="13"/>
  <c r="G21" i="6" s="1"/>
  <c r="I49" i="13"/>
  <c r="I49" i="12"/>
  <c r="K49" i="12" s="1"/>
  <c r="F49" i="12"/>
  <c r="K49" i="13" l="1"/>
  <c r="F21" i="6"/>
  <c r="I51" i="15"/>
  <c r="K51" i="15" s="1"/>
  <c r="F51" i="15"/>
  <c r="G49" i="13"/>
  <c r="G49" i="12"/>
  <c r="H49" i="12" s="1"/>
  <c r="J49" i="12" s="1"/>
  <c r="D50" i="12" s="1"/>
  <c r="H49" i="13" l="1"/>
  <c r="H21" i="6"/>
  <c r="G51" i="15"/>
  <c r="H51" i="15" s="1"/>
  <c r="J51" i="15" s="1"/>
  <c r="D52" i="15" s="1"/>
  <c r="F50" i="12"/>
  <c r="I50" i="12"/>
  <c r="K50" i="12" s="1"/>
  <c r="J49" i="13" l="1"/>
  <c r="D50" i="13" s="1"/>
  <c r="E21" i="6"/>
  <c r="I52" i="15"/>
  <c r="K52" i="15" s="1"/>
  <c r="F52" i="15"/>
  <c r="G50" i="12"/>
  <c r="H50" i="12" s="1"/>
  <c r="J50" i="12" s="1"/>
  <c r="D51" i="12" s="1"/>
  <c r="I50" i="13" l="1"/>
  <c r="F50" i="13"/>
  <c r="G52" i="15"/>
  <c r="H52" i="15" s="1"/>
  <c r="J52" i="15" s="1"/>
  <c r="D53" i="15" s="1"/>
  <c r="I51" i="12"/>
  <c r="K51" i="12" s="1"/>
  <c r="F51" i="12"/>
  <c r="G22" i="6" l="1"/>
  <c r="G50" i="13"/>
  <c r="K50" i="13"/>
  <c r="F22" i="6"/>
  <c r="I53" i="15"/>
  <c r="K53" i="15" s="1"/>
  <c r="F53" i="15"/>
  <c r="G51" i="12"/>
  <c r="H51" i="12" s="1"/>
  <c r="J51" i="12" s="1"/>
  <c r="D52" i="12" s="1"/>
  <c r="H50" i="13" l="1"/>
  <c r="H22" i="6"/>
  <c r="G53" i="15"/>
  <c r="H53" i="15" s="1"/>
  <c r="J53" i="15" s="1"/>
  <c r="D54" i="15" s="1"/>
  <c r="I52" i="12"/>
  <c r="K52" i="12" s="1"/>
  <c r="F52" i="12"/>
  <c r="J50" i="13" l="1"/>
  <c r="D51" i="13" s="1"/>
  <c r="E22" i="6"/>
  <c r="I54" i="15"/>
  <c r="K54" i="15" s="1"/>
  <c r="F54" i="15"/>
  <c r="G52" i="12"/>
  <c r="H52" i="12" s="1"/>
  <c r="J52" i="12" s="1"/>
  <c r="D53" i="12" s="1"/>
  <c r="I51" i="13" l="1"/>
  <c r="F51" i="13"/>
  <c r="G54" i="15"/>
  <c r="H54" i="15" s="1"/>
  <c r="J54" i="15" s="1"/>
  <c r="D55" i="15" s="1"/>
  <c r="I53" i="12"/>
  <c r="K53" i="12" s="1"/>
  <c r="F53" i="12"/>
  <c r="G23" i="6" l="1"/>
  <c r="G51" i="13"/>
  <c r="K51" i="13"/>
  <c r="F23" i="6"/>
  <c r="I55" i="15"/>
  <c r="K55" i="15" s="1"/>
  <c r="F55" i="15"/>
  <c r="G53" i="12"/>
  <c r="H53" i="12" s="1"/>
  <c r="J53" i="12" s="1"/>
  <c r="D54" i="12" s="1"/>
  <c r="H51" i="13" l="1"/>
  <c r="H23" i="6"/>
  <c r="G55" i="15"/>
  <c r="H55" i="15" s="1"/>
  <c r="J55" i="15" s="1"/>
  <c r="D56" i="15" s="1"/>
  <c r="I54" i="12"/>
  <c r="K54" i="12" s="1"/>
  <c r="F54" i="12"/>
  <c r="J51" i="13" l="1"/>
  <c r="D52" i="13" s="1"/>
  <c r="E23" i="6"/>
  <c r="I56" i="15"/>
  <c r="K56" i="15" s="1"/>
  <c r="F56" i="15"/>
  <c r="G54" i="12"/>
  <c r="H54" i="12" s="1"/>
  <c r="J54" i="12" s="1"/>
  <c r="D55" i="12" s="1"/>
  <c r="F52" i="13" l="1"/>
  <c r="I52" i="13"/>
  <c r="G56" i="15"/>
  <c r="H56" i="15" s="1"/>
  <c r="J56" i="15" s="1"/>
  <c r="D57" i="15" s="1"/>
  <c r="I55" i="12"/>
  <c r="K55" i="12" s="1"/>
  <c r="F55" i="12"/>
  <c r="K52" i="13" l="1"/>
  <c r="F24" i="6"/>
  <c r="G24" i="6"/>
  <c r="G52" i="13"/>
  <c r="F57" i="15"/>
  <c r="I57" i="15"/>
  <c r="K57" i="15" s="1"/>
  <c r="G55" i="12"/>
  <c r="H55" i="12" s="1"/>
  <c r="J55" i="12" s="1"/>
  <c r="D56" i="12" s="1"/>
  <c r="H52" i="13" l="1"/>
  <c r="H24" i="6"/>
  <c r="G57" i="15"/>
  <c r="H57" i="15" s="1"/>
  <c r="J57" i="15" s="1"/>
  <c r="D58" i="15" s="1"/>
  <c r="I56" i="12"/>
  <c r="K56" i="12" s="1"/>
  <c r="F56" i="12"/>
  <c r="J52" i="13" l="1"/>
  <c r="D53" i="13" s="1"/>
  <c r="E24" i="6"/>
  <c r="I58" i="15"/>
  <c r="K58" i="15" s="1"/>
  <c r="F58" i="15"/>
  <c r="G56" i="12"/>
  <c r="H56" i="12" s="1"/>
  <c r="J56" i="12" s="1"/>
  <c r="D57" i="12" s="1"/>
  <c r="I53" i="13" l="1"/>
  <c r="F53" i="13"/>
  <c r="G58" i="15"/>
  <c r="H58" i="15" s="1"/>
  <c r="J58" i="15" s="1"/>
  <c r="D59" i="15" s="1"/>
  <c r="I57" i="12"/>
  <c r="K57" i="12" s="1"/>
  <c r="F57" i="12"/>
  <c r="G25" i="6" l="1"/>
  <c r="G53" i="13"/>
  <c r="K53" i="13"/>
  <c r="F25" i="6"/>
  <c r="I59" i="15"/>
  <c r="K59" i="15" s="1"/>
  <c r="F59" i="15"/>
  <c r="G57" i="12"/>
  <c r="H57" i="12" s="1"/>
  <c r="J57" i="12" s="1"/>
  <c r="D58" i="12" s="1"/>
  <c r="H53" i="13" l="1"/>
  <c r="H25" i="6"/>
  <c r="G59" i="15"/>
  <c r="H59" i="15" s="1"/>
  <c r="J59" i="15" s="1"/>
  <c r="D60" i="15" s="1"/>
  <c r="I58" i="12"/>
  <c r="K58" i="12" s="1"/>
  <c r="F58" i="12"/>
  <c r="J53" i="13" l="1"/>
  <c r="D54" i="13" s="1"/>
  <c r="E25" i="6"/>
  <c r="I60" i="15"/>
  <c r="K60" i="15" s="1"/>
  <c r="F60" i="15"/>
  <c r="G58" i="12"/>
  <c r="H58" i="12" s="1"/>
  <c r="J58" i="12" s="1"/>
  <c r="D59" i="12" s="1"/>
  <c r="I54" i="13" l="1"/>
  <c r="F54" i="13"/>
  <c r="G60" i="15"/>
  <c r="H60" i="15" s="1"/>
  <c r="J60" i="15" s="1"/>
  <c r="D61" i="15" s="1"/>
  <c r="F59" i="12"/>
  <c r="I59" i="12"/>
  <c r="K59" i="12" s="1"/>
  <c r="G26" i="6" l="1"/>
  <c r="G54" i="13"/>
  <c r="K54" i="13"/>
  <c r="F26" i="6"/>
  <c r="I61" i="15"/>
  <c r="K61" i="15" s="1"/>
  <c r="F61" i="15"/>
  <c r="G59" i="12"/>
  <c r="H59" i="12" s="1"/>
  <c r="J59" i="12" s="1"/>
  <c r="D60" i="12" s="1"/>
  <c r="H54" i="13" l="1"/>
  <c r="H26" i="6"/>
  <c r="G61" i="15"/>
  <c r="H61" i="15" s="1"/>
  <c r="J61" i="15" s="1"/>
  <c r="D62" i="15" s="1"/>
  <c r="I60" i="12"/>
  <c r="K60" i="12" s="1"/>
  <c r="F60" i="12"/>
  <c r="J54" i="13" l="1"/>
  <c r="D55" i="13" s="1"/>
  <c r="E26" i="6"/>
  <c r="I62" i="15"/>
  <c r="K62" i="15" s="1"/>
  <c r="F62" i="15"/>
  <c r="G60" i="12"/>
  <c r="H60" i="12" s="1"/>
  <c r="J60" i="12" s="1"/>
  <c r="D61" i="12" s="1"/>
  <c r="I55" i="13" l="1"/>
  <c r="F55" i="13"/>
  <c r="G62" i="15"/>
  <c r="H62" i="15" s="1"/>
  <c r="J62" i="15" s="1"/>
  <c r="D63" i="15" s="1"/>
  <c r="F61" i="12"/>
  <c r="I61" i="12"/>
  <c r="G27" i="6" l="1"/>
  <c r="G55" i="13"/>
  <c r="H27" i="6" s="1"/>
  <c r="K55" i="13"/>
  <c r="F27" i="6"/>
  <c r="I63" i="15"/>
  <c r="K63" i="15" s="1"/>
  <c r="F63" i="15"/>
  <c r="K61" i="12"/>
  <c r="G61" i="12"/>
  <c r="H61" i="12" s="1"/>
  <c r="J61" i="12" s="1"/>
  <c r="H55" i="13" l="1"/>
  <c r="G63" i="15"/>
  <c r="H63" i="15" s="1"/>
  <c r="J63" i="15" s="1"/>
  <c r="D64" i="15" s="1"/>
  <c r="D62" i="12"/>
  <c r="J55" i="13" l="1"/>
  <c r="D56" i="13" s="1"/>
  <c r="E27" i="6"/>
  <c r="I64" i="15"/>
  <c r="K64" i="15" s="1"/>
  <c r="F64" i="15"/>
  <c r="I62" i="12"/>
  <c r="F62" i="12"/>
  <c r="F56" i="13" l="1"/>
  <c r="I56" i="13"/>
  <c r="G64" i="15"/>
  <c r="H64" i="15" s="1"/>
  <c r="J64" i="15" s="1"/>
  <c r="D65" i="15" s="1"/>
  <c r="G62" i="12"/>
  <c r="H62" i="12" s="1"/>
  <c r="J62" i="12" s="1"/>
  <c r="K62" i="12"/>
  <c r="K56" i="13" l="1"/>
  <c r="F28" i="6"/>
  <c r="G28" i="6"/>
  <c r="G56" i="13"/>
  <c r="F65" i="15"/>
  <c r="I65" i="15"/>
  <c r="K65" i="15" s="1"/>
  <c r="D63" i="12"/>
  <c r="H56" i="13" l="1"/>
  <c r="H28" i="6"/>
  <c r="G65" i="15"/>
  <c r="H65" i="15" s="1"/>
  <c r="J65" i="15" s="1"/>
  <c r="D66" i="15" s="1"/>
  <c r="F63" i="12"/>
  <c r="I63" i="12"/>
  <c r="J56" i="13" l="1"/>
  <c r="E28" i="6"/>
  <c r="I66" i="15"/>
  <c r="K66" i="15" s="1"/>
  <c r="F66" i="15"/>
  <c r="K63" i="12"/>
  <c r="G63" i="12"/>
  <c r="H63" i="12" s="1"/>
  <c r="J63" i="12" s="1"/>
  <c r="D57" i="13" l="1"/>
  <c r="I57" i="13" s="1"/>
  <c r="G66" i="15"/>
  <c r="H66" i="15" s="1"/>
  <c r="J66" i="15" s="1"/>
  <c r="D67" i="15" s="1"/>
  <c r="D64" i="12"/>
  <c r="F57" i="13" l="1"/>
  <c r="G57" i="13" s="1"/>
  <c r="G29" i="6"/>
  <c r="K57" i="13"/>
  <c r="F29" i="6"/>
  <c r="I67" i="15"/>
  <c r="K67" i="15" s="1"/>
  <c r="F67" i="15"/>
  <c r="I64" i="12"/>
  <c r="F64" i="12"/>
  <c r="H57" i="13" l="1"/>
  <c r="H29" i="6"/>
  <c r="G67" i="15"/>
  <c r="H67" i="15" s="1"/>
  <c r="J67" i="15" s="1"/>
  <c r="D68" i="15" s="1"/>
  <c r="G64" i="12"/>
  <c r="H64" i="12" s="1"/>
  <c r="J64" i="12" s="1"/>
  <c r="K64" i="12"/>
  <c r="J57" i="13" l="1"/>
  <c r="E29" i="6"/>
  <c r="F68" i="15"/>
  <c r="I68" i="15"/>
  <c r="K68" i="15" s="1"/>
  <c r="D65" i="12"/>
  <c r="D58" i="13" l="1"/>
  <c r="I58" i="13" s="1"/>
  <c r="G68" i="15"/>
  <c r="H68" i="15" s="1"/>
  <c r="J68" i="15" s="1"/>
  <c r="D69" i="15" s="1"/>
  <c r="I65" i="12"/>
  <c r="F65" i="12"/>
  <c r="F58" i="13" l="1"/>
  <c r="G58" i="13" s="1"/>
  <c r="G30" i="6"/>
  <c r="K58" i="13"/>
  <c r="F30" i="6"/>
  <c r="I69" i="15"/>
  <c r="K69" i="15" s="1"/>
  <c r="F69" i="15"/>
  <c r="G65" i="12"/>
  <c r="H65" i="12" s="1"/>
  <c r="J65" i="12" s="1"/>
  <c r="K65" i="12"/>
  <c r="H58" i="13" l="1"/>
  <c r="H30" i="6"/>
  <c r="G69" i="15"/>
  <c r="H69" i="15" s="1"/>
  <c r="J69" i="15" s="1"/>
  <c r="D70" i="15" s="1"/>
  <c r="D66" i="12"/>
  <c r="J58" i="13" l="1"/>
  <c r="E30" i="6"/>
  <c r="I70" i="15"/>
  <c r="K70" i="15" s="1"/>
  <c r="F70" i="15"/>
  <c r="I66" i="12"/>
  <c r="F66" i="12"/>
  <c r="D59" i="13" l="1"/>
  <c r="I59" i="13" s="1"/>
  <c r="G70" i="15"/>
  <c r="H70" i="15" s="1"/>
  <c r="J70" i="15" s="1"/>
  <c r="D71" i="15" s="1"/>
  <c r="G66" i="12"/>
  <c r="H66" i="12" s="1"/>
  <c r="J66" i="12" s="1"/>
  <c r="K66" i="12"/>
  <c r="F59" i="13" l="1"/>
  <c r="G59" i="13" s="1"/>
  <c r="K59" i="13"/>
  <c r="F31" i="6"/>
  <c r="G31" i="6"/>
  <c r="I71" i="15"/>
  <c r="K71" i="15" s="1"/>
  <c r="F71" i="15"/>
  <c r="D67" i="12"/>
  <c r="H59" i="13" l="1"/>
  <c r="H31" i="6"/>
  <c r="G71" i="15"/>
  <c r="H71" i="15" s="1"/>
  <c r="J71" i="15" s="1"/>
  <c r="D72" i="15" s="1"/>
  <c r="F67" i="12"/>
  <c r="I67" i="12"/>
  <c r="K67" i="12" s="1"/>
  <c r="J59" i="13" l="1"/>
  <c r="D60" i="13" s="1"/>
  <c r="E31" i="6"/>
  <c r="I72" i="15"/>
  <c r="K72" i="15" s="1"/>
  <c r="F72" i="15"/>
  <c r="G67" i="12"/>
  <c r="H67" i="12" s="1"/>
  <c r="J67" i="12" s="1"/>
  <c r="I60" i="13" l="1"/>
  <c r="F60" i="13"/>
  <c r="G72" i="15"/>
  <c r="H72" i="15" s="1"/>
  <c r="J72" i="15" s="1"/>
  <c r="D73" i="15" s="1"/>
  <c r="D68" i="12"/>
  <c r="I68" i="12" s="1"/>
  <c r="K68" i="12" s="1"/>
  <c r="G32" i="6" l="1"/>
  <c r="G60" i="13"/>
  <c r="K60" i="13"/>
  <c r="F32" i="6"/>
  <c r="I73" i="15"/>
  <c r="I10" i="15" s="1"/>
  <c r="F73" i="15"/>
  <c r="I9" i="15" s="1"/>
  <c r="F68" i="12"/>
  <c r="G68" i="12" s="1"/>
  <c r="H68" i="12" s="1"/>
  <c r="J68" i="12" s="1"/>
  <c r="H60" i="13" l="1"/>
  <c r="H32" i="6"/>
  <c r="J73" i="15"/>
  <c r="G73" i="15"/>
  <c r="H73" i="15" s="1"/>
  <c r="K73" i="15"/>
  <c r="D69" i="12"/>
  <c r="F69" i="12" s="1"/>
  <c r="I8" i="15" l="1"/>
  <c r="S9" i="6" s="1"/>
  <c r="J60" i="13"/>
  <c r="D61" i="13" s="1"/>
  <c r="E32" i="6"/>
  <c r="I69" i="12"/>
  <c r="K69" i="12" s="1"/>
  <c r="G69" i="12"/>
  <c r="I61" i="13" l="1"/>
  <c r="K61" i="13" s="1"/>
  <c r="F61" i="13"/>
  <c r="G61" i="13" s="1"/>
  <c r="H69" i="12"/>
  <c r="J69" i="12" s="1"/>
  <c r="D70" i="12" s="1"/>
  <c r="I70" i="12" s="1"/>
  <c r="K70" i="12" s="1"/>
  <c r="H61" i="13" l="1"/>
  <c r="J61" i="13" s="1"/>
  <c r="D62" i="13" s="1"/>
  <c r="F70" i="12"/>
  <c r="G70" i="12" s="1"/>
  <c r="H70" i="12" s="1"/>
  <c r="J70" i="12" s="1"/>
  <c r="I62" i="13" l="1"/>
  <c r="K62" i="13" s="1"/>
  <c r="F62" i="13"/>
  <c r="G62" i="13" s="1"/>
  <c r="H62" i="13" s="1"/>
  <c r="J62" i="13" s="1"/>
  <c r="D63" i="13" s="1"/>
  <c r="D71" i="12"/>
  <c r="I71" i="12" s="1"/>
  <c r="K71" i="12" s="1"/>
  <c r="F63" i="13" l="1"/>
  <c r="G63" i="13" s="1"/>
  <c r="I63" i="13"/>
  <c r="K63" i="13" s="1"/>
  <c r="F71" i="12"/>
  <c r="H63" i="13" l="1"/>
  <c r="J63" i="13" s="1"/>
  <c r="G71" i="12"/>
  <c r="H71" i="12" s="1"/>
  <c r="J71" i="12" s="1"/>
  <c r="D64" i="13" l="1"/>
  <c r="F64" i="13" s="1"/>
  <c r="G64" i="13" s="1"/>
  <c r="D72" i="12"/>
  <c r="I72" i="12" s="1"/>
  <c r="K72" i="12" s="1"/>
  <c r="I64" i="13" l="1"/>
  <c r="K64" i="13" s="1"/>
  <c r="F72" i="12"/>
  <c r="J72" i="12" s="1"/>
  <c r="H64" i="13" l="1"/>
  <c r="J64" i="13" s="1"/>
  <c r="G72" i="12"/>
  <c r="H72" i="12" s="1"/>
  <c r="D73" i="12"/>
  <c r="D65" i="13" l="1"/>
  <c r="I73" i="12"/>
  <c r="I10" i="12" s="1"/>
  <c r="F73" i="12"/>
  <c r="I9" i="12" s="1"/>
  <c r="I65" i="13" l="1"/>
  <c r="K65" i="13" s="1"/>
  <c r="F65" i="13"/>
  <c r="G65" i="13" s="1"/>
  <c r="H65" i="13" s="1"/>
  <c r="J65" i="13" s="1"/>
  <c r="D66" i="13" s="1"/>
  <c r="J73" i="12"/>
  <c r="G73" i="12"/>
  <c r="H73" i="12" s="1"/>
  <c r="K73" i="12"/>
  <c r="I8" i="12" l="1"/>
  <c r="M9" i="6" s="1"/>
  <c r="M12" i="6"/>
  <c r="F66" i="13"/>
  <c r="G66" i="13" s="1"/>
  <c r="I66" i="13"/>
  <c r="K66" i="13" s="1"/>
  <c r="H66" i="13" l="1"/>
  <c r="J66" i="13" s="1"/>
  <c r="D67" i="13" s="1"/>
  <c r="I67" i="13" l="1"/>
  <c r="K67" i="13" s="1"/>
  <c r="F67" i="13"/>
  <c r="G67" i="13" s="1"/>
  <c r="H67" i="13" l="1"/>
  <c r="J67" i="13" s="1"/>
  <c r="D68" i="13" s="1"/>
  <c r="I68" i="13" l="1"/>
  <c r="K68" i="13" s="1"/>
  <c r="F68" i="13"/>
  <c r="G68" i="13" s="1"/>
  <c r="H68" i="13" s="1"/>
  <c r="J68" i="13" s="1"/>
  <c r="D69" i="13" s="1"/>
  <c r="I69" i="13" l="1"/>
  <c r="K69" i="13" s="1"/>
  <c r="F69" i="13"/>
  <c r="G69" i="13" s="1"/>
  <c r="H69" i="13" s="1"/>
  <c r="J69" i="13" s="1"/>
  <c r="D70" i="13" s="1"/>
  <c r="I70" i="13" l="1"/>
  <c r="K70" i="13" s="1"/>
  <c r="F70" i="13"/>
  <c r="G70" i="13" s="1"/>
  <c r="H70" i="13" l="1"/>
  <c r="J70" i="13" s="1"/>
  <c r="D71" i="13" s="1"/>
  <c r="F71" i="13" l="1"/>
  <c r="G71" i="13" s="1"/>
  <c r="I71" i="13"/>
  <c r="K71" i="13" s="1"/>
  <c r="H71" i="13" l="1"/>
  <c r="J71" i="13" s="1"/>
  <c r="D72" i="13" s="1"/>
  <c r="I72" i="13" l="1"/>
  <c r="K72" i="13" s="1"/>
  <c r="F72" i="13"/>
  <c r="G72" i="13" s="1"/>
  <c r="H72" i="13" l="1"/>
  <c r="J72" i="13" s="1"/>
  <c r="D73" i="13" s="1"/>
  <c r="I73" i="13" l="1"/>
  <c r="K73" i="13" s="1"/>
  <c r="F73" i="13"/>
  <c r="G73" i="13" s="1"/>
  <c r="H73" i="13" l="1"/>
  <c r="J73" i="13" s="1"/>
  <c r="D74" i="13" s="1"/>
  <c r="I74" i="13" l="1"/>
  <c r="K74" i="13" s="1"/>
  <c r="F74" i="13"/>
  <c r="G74" i="13" s="1"/>
  <c r="H74" i="13" s="1"/>
  <c r="J74" i="13" s="1"/>
  <c r="D75" i="13" s="1"/>
  <c r="F75" i="13" l="1"/>
  <c r="G75" i="13" s="1"/>
  <c r="H75" i="13" s="1"/>
  <c r="J75" i="13" s="1"/>
  <c r="D76" i="13" s="1"/>
  <c r="I75" i="13"/>
  <c r="K75" i="13" s="1"/>
  <c r="I76" i="13" l="1"/>
  <c r="K76" i="13" s="1"/>
  <c r="F76" i="13"/>
  <c r="G76" i="13" s="1"/>
  <c r="H76" i="13" l="1"/>
  <c r="J76" i="13" s="1"/>
  <c r="D77" i="13" s="1"/>
  <c r="I77" i="13" l="1"/>
  <c r="K77" i="13" s="1"/>
  <c r="F77" i="13"/>
  <c r="G77" i="13" s="1"/>
  <c r="H77" i="13" s="1"/>
  <c r="J77" i="13" s="1"/>
  <c r="D78" i="13" s="1"/>
  <c r="I78" i="13" l="1"/>
  <c r="K78" i="13" s="1"/>
  <c r="F78" i="13"/>
  <c r="G78" i="13" s="1"/>
  <c r="H78" i="13" l="1"/>
  <c r="J78" i="13" s="1"/>
  <c r="D79" i="13" s="1"/>
  <c r="I79" i="13" s="1"/>
  <c r="K79" i="13" s="1"/>
  <c r="F79" i="13" l="1"/>
  <c r="G79" i="13" s="1"/>
  <c r="H79" i="13" s="1"/>
  <c r="J79" i="13" s="1"/>
  <c r="D80" i="13" s="1"/>
  <c r="F80" i="13" s="1"/>
  <c r="G80" i="13" s="1"/>
  <c r="I80" i="13" l="1"/>
  <c r="K80" i="13" s="1"/>
  <c r="H80" i="13" l="1"/>
  <c r="J80" i="13" s="1"/>
  <c r="D81" i="13" s="1"/>
  <c r="I81" i="13" l="1"/>
  <c r="K81" i="13" s="1"/>
  <c r="F81" i="13"/>
  <c r="G81" i="13" s="1"/>
  <c r="H81" i="13" s="1"/>
  <c r="J81" i="13" s="1"/>
  <c r="D82" i="13" s="1"/>
  <c r="I82" i="13" l="1"/>
  <c r="K82" i="13" s="1"/>
  <c r="F82" i="13"/>
  <c r="G82" i="13" s="1"/>
  <c r="H82" i="13" s="1"/>
  <c r="J82" i="13" s="1"/>
  <c r="D83" i="13" s="1"/>
  <c r="I83" i="13" l="1"/>
  <c r="K83" i="13" s="1"/>
  <c r="F83" i="13"/>
  <c r="G83" i="13" s="1"/>
  <c r="H83" i="13" s="1"/>
  <c r="J83" i="13" s="1"/>
  <c r="D84" i="13" s="1"/>
  <c r="I84" i="13" l="1"/>
  <c r="K84" i="13" s="1"/>
  <c r="F84" i="13"/>
  <c r="G84" i="13" s="1"/>
  <c r="H84" i="13" s="1"/>
  <c r="J84" i="13" s="1"/>
  <c r="D85" i="13" s="1"/>
  <c r="I85" i="13" l="1"/>
  <c r="K85" i="13" s="1"/>
  <c r="F85" i="13"/>
  <c r="G85" i="13" s="1"/>
  <c r="H85" i="13" s="1"/>
  <c r="J85" i="13" s="1"/>
  <c r="D86" i="13" s="1"/>
  <c r="I86" i="13" l="1"/>
  <c r="K86" i="13" s="1"/>
  <c r="F86" i="13"/>
  <c r="G86" i="13" s="1"/>
  <c r="H86" i="13" s="1"/>
  <c r="J86" i="13" s="1"/>
  <c r="D87" i="13" s="1"/>
  <c r="I87" i="13" l="1"/>
  <c r="K87" i="13" s="1"/>
  <c r="F87" i="13"/>
  <c r="G87" i="13" s="1"/>
  <c r="H87" i="13" s="1"/>
  <c r="J87" i="13" s="1"/>
  <c r="D88" i="13" s="1"/>
  <c r="I88" i="13" l="1"/>
  <c r="K88" i="13" s="1"/>
  <c r="F88" i="13"/>
  <c r="G88" i="13" s="1"/>
  <c r="H88" i="13" s="1"/>
  <c r="J88" i="13" s="1"/>
  <c r="D89" i="13" s="1"/>
  <c r="F89" i="13" l="1"/>
  <c r="G89" i="13" s="1"/>
  <c r="H89" i="13" s="1"/>
  <c r="J89" i="13" s="1"/>
  <c r="D90" i="13" s="1"/>
  <c r="I89" i="13"/>
  <c r="K89" i="13" s="1"/>
  <c r="F90" i="13" l="1"/>
  <c r="G90" i="13" s="1"/>
  <c r="H90" i="13" s="1"/>
  <c r="J90" i="13" s="1"/>
  <c r="D91" i="13" s="1"/>
  <c r="I90" i="13"/>
  <c r="K90" i="13" s="1"/>
  <c r="I91" i="13" l="1"/>
  <c r="K91" i="13" s="1"/>
  <c r="F91" i="13"/>
  <c r="G91" i="13" s="1"/>
  <c r="H91" i="13" s="1"/>
  <c r="J91" i="13" s="1"/>
  <c r="D92" i="13" s="1"/>
  <c r="I92" i="13" l="1"/>
  <c r="K92" i="13" s="1"/>
  <c r="F92" i="13"/>
  <c r="G92" i="13" s="1"/>
  <c r="H92" i="13" s="1"/>
  <c r="J92" i="13" s="1"/>
  <c r="D93" i="13" s="1"/>
  <c r="I93" i="13" l="1"/>
  <c r="K93" i="13" s="1"/>
  <c r="F93" i="13"/>
  <c r="G93" i="13" s="1"/>
  <c r="H93" i="13" s="1"/>
  <c r="J93" i="13" s="1"/>
  <c r="D94" i="13" s="1"/>
  <c r="I94" i="13" l="1"/>
  <c r="K94" i="13" s="1"/>
  <c r="F94" i="13"/>
  <c r="G94" i="13" s="1"/>
  <c r="H94" i="13" s="1"/>
  <c r="J94" i="13" s="1"/>
  <c r="D95" i="13" s="1"/>
  <c r="F95" i="13" l="1"/>
  <c r="G95" i="13" s="1"/>
  <c r="H95" i="13" s="1"/>
  <c r="J95" i="13" s="1"/>
  <c r="D96" i="13" s="1"/>
  <c r="I96" i="13" s="1"/>
  <c r="K96" i="13" s="1"/>
  <c r="I95" i="13"/>
  <c r="K95" i="13" s="1"/>
  <c r="F96" i="13" l="1"/>
  <c r="G96" i="13" s="1"/>
  <c r="H96" i="13" s="1"/>
  <c r="J96" i="13" s="1"/>
  <c r="D97" i="13" s="1"/>
  <c r="I97" i="13" s="1"/>
  <c r="K97" i="13" s="1"/>
  <c r="F97" i="13" l="1"/>
  <c r="G97" i="13" s="1"/>
  <c r="H97" i="13" s="1"/>
  <c r="J97" i="13" s="1"/>
  <c r="D98" i="13" s="1"/>
  <c r="I98" i="13" s="1"/>
  <c r="K98" i="13" s="1"/>
  <c r="F98" i="13" l="1"/>
  <c r="G98" i="13"/>
  <c r="H98" i="13" s="1"/>
  <c r="J98" i="13" s="1"/>
  <c r="D99" i="13" s="1"/>
  <c r="I99" i="13" l="1"/>
  <c r="K99" i="13" s="1"/>
  <c r="F99" i="13"/>
  <c r="G99" i="13" l="1"/>
  <c r="H99" i="13" s="1"/>
  <c r="J99" i="13" s="1"/>
  <c r="D100" i="13" s="1"/>
  <c r="F100" i="13" l="1"/>
  <c r="I100" i="13"/>
  <c r="K100" i="13" s="1"/>
  <c r="G100" i="13" l="1"/>
  <c r="H100" i="13" s="1"/>
  <c r="J100" i="13" s="1"/>
  <c r="D101" i="13" s="1"/>
  <c r="I101" i="13" l="1"/>
  <c r="K101" i="13" s="1"/>
  <c r="F101" i="13"/>
  <c r="G101" i="13" l="1"/>
  <c r="H101" i="13" s="1"/>
  <c r="J101" i="13" s="1"/>
  <c r="D102" i="13" s="1"/>
  <c r="I102" i="13" l="1"/>
  <c r="K102" i="13" s="1"/>
  <c r="F102" i="13"/>
  <c r="G102" i="13" l="1"/>
  <c r="H102" i="13" s="1"/>
  <c r="J102" i="13" s="1"/>
  <c r="D103" i="13" s="1"/>
  <c r="F103" i="13" l="1"/>
  <c r="I103" i="13"/>
  <c r="K103" i="13" s="1"/>
  <c r="G103" i="13" l="1"/>
  <c r="H103" i="13" s="1"/>
  <c r="J103" i="13" s="1"/>
  <c r="D104" i="13" s="1"/>
  <c r="I104" i="13" l="1"/>
  <c r="K104" i="13" s="1"/>
  <c r="F104" i="13"/>
  <c r="G104" i="13" l="1"/>
  <c r="H104" i="13" s="1"/>
  <c r="J104" i="13" s="1"/>
  <c r="D105" i="13" s="1"/>
  <c r="F105" i="13" l="1"/>
  <c r="I105" i="13"/>
  <c r="K105" i="13" s="1"/>
  <c r="G105" i="13" l="1"/>
  <c r="H105" i="13" s="1"/>
  <c r="J105" i="13" s="1"/>
  <c r="D106" i="13" l="1"/>
  <c r="I106" i="13" s="1"/>
  <c r="K106" i="13" s="1"/>
  <c r="J12" i="6"/>
  <c r="F106" i="13"/>
  <c r="G106" i="13" l="1"/>
  <c r="H106" i="13" s="1"/>
  <c r="J106" i="13" s="1"/>
  <c r="D107" i="13" s="1"/>
  <c r="I107" i="13" l="1"/>
  <c r="K107" i="13" s="1"/>
  <c r="F107" i="13"/>
  <c r="G107" i="13" l="1"/>
  <c r="H107" i="13" s="1"/>
  <c r="J107" i="13" s="1"/>
  <c r="D108" i="13" s="1"/>
  <c r="I108" i="13" l="1"/>
  <c r="K108" i="13" s="1"/>
  <c r="F108" i="13"/>
  <c r="G108" i="13" l="1"/>
  <c r="H108" i="13" s="1"/>
  <c r="J108" i="13" s="1"/>
  <c r="D109" i="13" s="1"/>
  <c r="I109" i="13" l="1"/>
  <c r="K109" i="13" s="1"/>
  <c r="F109" i="13"/>
  <c r="G109" i="13" l="1"/>
  <c r="H109" i="13" s="1"/>
  <c r="J109" i="13" s="1"/>
  <c r="D110" i="13" s="1"/>
  <c r="I110" i="13" l="1"/>
  <c r="K110" i="13" s="1"/>
  <c r="F110" i="13"/>
  <c r="G110" i="13" l="1"/>
  <c r="H110" i="13" s="1"/>
  <c r="J110" i="13" s="1"/>
  <c r="D111" i="13" s="1"/>
  <c r="I111" i="13" l="1"/>
  <c r="K111" i="13" s="1"/>
  <c r="F111" i="13"/>
  <c r="G111" i="13" l="1"/>
  <c r="H111" i="13" s="1"/>
  <c r="J111" i="13" s="1"/>
  <c r="D112" i="13" s="1"/>
  <c r="F112" i="13" l="1"/>
  <c r="I112" i="13"/>
  <c r="K112" i="13" s="1"/>
  <c r="G112" i="13" l="1"/>
  <c r="H112" i="13" s="1"/>
  <c r="J112" i="13" s="1"/>
  <c r="D113" i="13" s="1"/>
  <c r="F113" i="13" l="1"/>
  <c r="I113" i="13"/>
  <c r="K113" i="13" s="1"/>
  <c r="G113" i="13" l="1"/>
  <c r="H113" i="13" s="1"/>
  <c r="J113" i="13" s="1"/>
  <c r="D114" i="13" s="1"/>
  <c r="I114" i="13" l="1"/>
  <c r="K114" i="13" s="1"/>
  <c r="F114" i="13"/>
  <c r="G114" i="13" l="1"/>
  <c r="H114" i="13" s="1"/>
  <c r="J114" i="13" s="1"/>
  <c r="D115" i="13" s="1"/>
  <c r="I115" i="13" l="1"/>
  <c r="K115" i="13" s="1"/>
  <c r="F115" i="13"/>
  <c r="G115" i="13" l="1"/>
  <c r="H115" i="13" s="1"/>
  <c r="J115" i="13" s="1"/>
  <c r="D116" i="13" s="1"/>
  <c r="F116" i="13" l="1"/>
  <c r="I116" i="13"/>
  <c r="K116" i="13" s="1"/>
  <c r="G116" i="13" l="1"/>
  <c r="H116" i="13" s="1"/>
  <c r="J116" i="13" s="1"/>
  <c r="D117" i="13" s="1"/>
  <c r="I117" i="13" l="1"/>
  <c r="K117" i="13" s="1"/>
  <c r="F117" i="13"/>
  <c r="G117" i="13" l="1"/>
  <c r="H117" i="13" s="1"/>
  <c r="J117" i="13" s="1"/>
  <c r="D118" i="13" s="1"/>
  <c r="I118" i="13" l="1"/>
  <c r="K118" i="13" s="1"/>
  <c r="F118" i="13"/>
  <c r="G118" i="13" l="1"/>
  <c r="H118" i="13" s="1"/>
  <c r="J118" i="13" s="1"/>
  <c r="D119" i="13" s="1"/>
  <c r="F119" i="13" l="1"/>
  <c r="I119" i="13"/>
  <c r="K119" i="13" s="1"/>
  <c r="G119" i="13" l="1"/>
  <c r="H119" i="13" s="1"/>
  <c r="J119" i="13" s="1"/>
  <c r="D120" i="13" s="1"/>
  <c r="F120" i="13" l="1"/>
  <c r="I120" i="13"/>
  <c r="K120" i="13" s="1"/>
  <c r="G120" i="13" l="1"/>
  <c r="H120" i="13" s="1"/>
  <c r="J120" i="13" s="1"/>
  <c r="D121" i="13" s="1"/>
  <c r="I121" i="13" l="1"/>
  <c r="K121" i="13" s="1"/>
  <c r="F121" i="13"/>
  <c r="G121" i="13" l="1"/>
  <c r="H121" i="13" s="1"/>
  <c r="J121" i="13" s="1"/>
  <c r="D122" i="13" s="1"/>
  <c r="I122" i="13" l="1"/>
  <c r="K122" i="13" s="1"/>
  <c r="F122" i="13"/>
  <c r="G122" i="13" l="1"/>
  <c r="H122" i="13" s="1"/>
  <c r="J122" i="13" s="1"/>
  <c r="D123" i="13" s="1"/>
  <c r="I123" i="13" l="1"/>
  <c r="K123" i="13" s="1"/>
  <c r="F123" i="13"/>
  <c r="G123" i="13" l="1"/>
  <c r="H123" i="13" s="1"/>
  <c r="J123" i="13" s="1"/>
  <c r="D124" i="13" s="1"/>
  <c r="I124" i="13" l="1"/>
  <c r="K124" i="13" s="1"/>
  <c r="F124" i="13"/>
  <c r="G124" i="13" l="1"/>
  <c r="H124" i="13" s="1"/>
  <c r="J124" i="13" s="1"/>
  <c r="D125" i="13" s="1"/>
  <c r="I125" i="13" l="1"/>
  <c r="K125" i="13" s="1"/>
  <c r="F125" i="13"/>
  <c r="G125" i="13" l="1"/>
  <c r="H125" i="13" s="1"/>
  <c r="J125" i="13" s="1"/>
  <c r="D126" i="13" s="1"/>
  <c r="I126" i="13" l="1"/>
  <c r="K126" i="13" s="1"/>
  <c r="F126" i="13"/>
  <c r="G126" i="13" l="1"/>
  <c r="H126" i="13" s="1"/>
  <c r="J126" i="13" s="1"/>
  <c r="D127" i="13" s="1"/>
  <c r="I127" i="13" l="1"/>
  <c r="K127" i="13" s="1"/>
  <c r="F127" i="13"/>
  <c r="G127" i="13" l="1"/>
  <c r="H127" i="13" s="1"/>
  <c r="J127" i="13" s="1"/>
  <c r="D128" i="13" s="1"/>
  <c r="F128" i="13" l="1"/>
  <c r="I128" i="13"/>
  <c r="K128" i="13" s="1"/>
  <c r="G128" i="13" l="1"/>
  <c r="H128" i="13" s="1"/>
  <c r="J128" i="13" s="1"/>
  <c r="D129" i="13" s="1"/>
  <c r="I129" i="13" l="1"/>
  <c r="K129" i="13" s="1"/>
  <c r="F129" i="13"/>
  <c r="G129" i="13" l="1"/>
  <c r="H129" i="13" s="1"/>
  <c r="J129" i="13" s="1"/>
  <c r="D130" i="13" s="1"/>
  <c r="I130" i="13" l="1"/>
  <c r="K130" i="13" s="1"/>
  <c r="F130" i="13"/>
  <c r="G130" i="13" l="1"/>
  <c r="H130" i="13" s="1"/>
  <c r="J130" i="13" s="1"/>
  <c r="D131" i="13" s="1"/>
  <c r="I131" i="13" l="1"/>
  <c r="K131" i="13" s="1"/>
  <c r="F131" i="13"/>
  <c r="G131" i="13" l="1"/>
  <c r="H131" i="13" s="1"/>
  <c r="J131" i="13" s="1"/>
  <c r="D132" i="13" s="1"/>
  <c r="I132" i="13" l="1"/>
  <c r="K132" i="13" s="1"/>
  <c r="F132" i="13"/>
  <c r="G132" i="13" l="1"/>
  <c r="H132" i="13" s="1"/>
  <c r="J132" i="13" s="1"/>
  <c r="D133" i="13" s="1"/>
  <c r="I133" i="13" l="1"/>
  <c r="K133" i="13" s="1"/>
  <c r="F133" i="13"/>
  <c r="G133" i="13" l="1"/>
  <c r="H133" i="13" s="1"/>
  <c r="J133" i="13" s="1"/>
  <c r="D134" i="13" s="1"/>
  <c r="I134" i="13" l="1"/>
  <c r="K134" i="13" s="1"/>
  <c r="F134" i="13"/>
  <c r="G134" i="13" l="1"/>
  <c r="H134" i="13" s="1"/>
  <c r="J134" i="13" s="1"/>
  <c r="D135" i="13" s="1"/>
  <c r="I135" i="13" l="1"/>
  <c r="K135" i="13" s="1"/>
  <c r="F135" i="13"/>
  <c r="G135" i="13" l="1"/>
  <c r="H135" i="13" s="1"/>
  <c r="J135" i="13" s="1"/>
  <c r="D136" i="13" s="1"/>
  <c r="F136" i="13" l="1"/>
  <c r="I136" i="13"/>
  <c r="K136" i="13" s="1"/>
  <c r="G136" i="13" l="1"/>
  <c r="H136" i="13" s="1"/>
  <c r="J136" i="13" s="1"/>
  <c r="D137" i="13" s="1"/>
  <c r="I137" i="13" l="1"/>
  <c r="K137" i="13" s="1"/>
  <c r="F137" i="13"/>
  <c r="G137" i="13" l="1"/>
  <c r="H137" i="13" s="1"/>
  <c r="J137" i="13" s="1"/>
  <c r="D138" i="13" s="1"/>
  <c r="I138" i="13" l="1"/>
  <c r="K138" i="13" s="1"/>
  <c r="F138" i="13"/>
  <c r="G138" i="13" l="1"/>
  <c r="H138" i="13" s="1"/>
  <c r="J138" i="13" s="1"/>
  <c r="D139" i="13" s="1"/>
  <c r="F139" i="13" l="1"/>
  <c r="I139" i="13"/>
  <c r="K139" i="13" s="1"/>
  <c r="G139" i="13" l="1"/>
  <c r="H139" i="13" s="1"/>
  <c r="J139" i="13" s="1"/>
  <c r="D140" i="13" s="1"/>
  <c r="I140" i="13" l="1"/>
  <c r="K140" i="13" s="1"/>
  <c r="F140" i="13"/>
  <c r="G140" i="13" l="1"/>
  <c r="H140" i="13" s="1"/>
  <c r="J140" i="13" s="1"/>
  <c r="D141" i="13" s="1"/>
  <c r="I141" i="13" l="1"/>
  <c r="K141" i="13" s="1"/>
  <c r="F141" i="13"/>
  <c r="G141" i="13" l="1"/>
  <c r="H141" i="13" s="1"/>
  <c r="J141" i="13" s="1"/>
  <c r="D142" i="13" s="1"/>
  <c r="I142" i="13" l="1"/>
  <c r="K142" i="13" s="1"/>
  <c r="F142" i="13"/>
  <c r="G142" i="13" l="1"/>
  <c r="H142" i="13" s="1"/>
  <c r="J142" i="13" s="1"/>
  <c r="D143" i="13" s="1"/>
  <c r="I143" i="13" l="1"/>
  <c r="K143" i="13" s="1"/>
  <c r="F143" i="13"/>
  <c r="G143" i="13" l="1"/>
  <c r="H143" i="13" s="1"/>
  <c r="J143" i="13" s="1"/>
  <c r="D144" i="13" s="1"/>
  <c r="I144" i="13" l="1"/>
  <c r="K144" i="13" s="1"/>
  <c r="F144" i="13"/>
  <c r="G144" i="13" l="1"/>
  <c r="H144" i="13" s="1"/>
  <c r="J144" i="13" s="1"/>
  <c r="D145" i="13" s="1"/>
  <c r="I145" i="13" l="1"/>
  <c r="K145" i="13" s="1"/>
  <c r="F145" i="13"/>
  <c r="G145" i="13" l="1"/>
  <c r="H145" i="13" s="1"/>
  <c r="J145" i="13" s="1"/>
  <c r="D146" i="13" s="1"/>
  <c r="I146" i="13" l="1"/>
  <c r="K146" i="13" s="1"/>
  <c r="F146" i="13"/>
  <c r="G146" i="13" l="1"/>
  <c r="H146" i="13" s="1"/>
  <c r="J146" i="13" s="1"/>
  <c r="D147" i="13" s="1"/>
  <c r="I147" i="13" l="1"/>
  <c r="K147" i="13" s="1"/>
  <c r="F147" i="13"/>
  <c r="G147" i="13" l="1"/>
  <c r="H147" i="13" s="1"/>
  <c r="J147" i="13" s="1"/>
  <c r="D148" i="13" s="1"/>
  <c r="I148" i="13" l="1"/>
  <c r="K148" i="13" s="1"/>
  <c r="F148" i="13"/>
  <c r="G148" i="13" l="1"/>
  <c r="H148" i="13" s="1"/>
  <c r="J148" i="13" s="1"/>
  <c r="D149" i="13" s="1"/>
  <c r="I149" i="13" l="1"/>
  <c r="K149" i="13" s="1"/>
  <c r="F149" i="13"/>
  <c r="G149" i="13" l="1"/>
  <c r="H149" i="13" s="1"/>
  <c r="J149" i="13" s="1"/>
  <c r="D150" i="13" s="1"/>
  <c r="I150" i="13" l="1"/>
  <c r="K150" i="13" s="1"/>
  <c r="F150" i="13"/>
  <c r="G150" i="13" l="1"/>
  <c r="H150" i="13" s="1"/>
  <c r="J150" i="13" s="1"/>
  <c r="D151" i="13" s="1"/>
  <c r="I151" i="13" l="1"/>
  <c r="K151" i="13" s="1"/>
  <c r="F151" i="13"/>
  <c r="G151" i="13" l="1"/>
  <c r="H151" i="13" s="1"/>
  <c r="J151" i="13" s="1"/>
  <c r="D152" i="13" s="1"/>
  <c r="I152" i="13" l="1"/>
  <c r="K152" i="13" s="1"/>
  <c r="F152" i="13"/>
  <c r="G152" i="13" l="1"/>
  <c r="H152" i="13" s="1"/>
  <c r="J152" i="13" s="1"/>
  <c r="D153" i="13" s="1"/>
  <c r="I153" i="13" l="1"/>
  <c r="K153" i="13" s="1"/>
  <c r="F153" i="13"/>
  <c r="G153" i="13" l="1"/>
  <c r="H153" i="13" s="1"/>
  <c r="J153" i="13" s="1"/>
  <c r="D154" i="13" s="1"/>
  <c r="F154" i="13" l="1"/>
  <c r="I154" i="13"/>
  <c r="K154" i="13" s="1"/>
  <c r="G154" i="13" l="1"/>
  <c r="H154" i="13" s="1"/>
  <c r="J154" i="13" s="1"/>
  <c r="D155" i="13" s="1"/>
  <c r="I155" i="13" l="1"/>
  <c r="K155" i="13" s="1"/>
  <c r="F155" i="13"/>
  <c r="G155" i="13" l="1"/>
  <c r="H155" i="13" s="1"/>
  <c r="J155" i="13" s="1"/>
  <c r="D156" i="13" s="1"/>
  <c r="I156" i="13" l="1"/>
  <c r="K156" i="13" s="1"/>
  <c r="F156" i="13"/>
  <c r="G156" i="13" l="1"/>
  <c r="H156" i="13" s="1"/>
  <c r="J156" i="13" s="1"/>
  <c r="D157" i="13" s="1"/>
  <c r="F157" i="13" l="1"/>
  <c r="I157" i="13"/>
  <c r="K157" i="13" s="1"/>
  <c r="G157" i="13" l="1"/>
  <c r="H157" i="13" s="1"/>
  <c r="J157" i="13" s="1"/>
  <c r="D158" i="13" s="1"/>
  <c r="I158" i="13" l="1"/>
  <c r="K158" i="13" s="1"/>
  <c r="F158" i="13"/>
  <c r="G158" i="13" l="1"/>
  <c r="H158" i="13" s="1"/>
  <c r="J158" i="13" s="1"/>
  <c r="D159" i="13" s="1"/>
  <c r="I159" i="13" l="1"/>
  <c r="K159" i="13" s="1"/>
  <c r="F159" i="13"/>
  <c r="G159" i="13" l="1"/>
  <c r="H159" i="13" s="1"/>
  <c r="J159" i="13" s="1"/>
  <c r="D160" i="13" s="1"/>
  <c r="I160" i="13" l="1"/>
  <c r="K160" i="13" s="1"/>
  <c r="F160" i="13"/>
  <c r="G160" i="13" l="1"/>
  <c r="H160" i="13" s="1"/>
  <c r="J160" i="13" s="1"/>
  <c r="D161" i="13" s="1"/>
  <c r="I161" i="13" l="1"/>
  <c r="K161" i="13" s="1"/>
  <c r="F161" i="13"/>
  <c r="G161" i="13" l="1"/>
  <c r="H161" i="13" s="1"/>
  <c r="J161" i="13" s="1"/>
  <c r="D162" i="13" s="1"/>
  <c r="I162" i="13" l="1"/>
  <c r="K162" i="13" s="1"/>
  <c r="F162" i="13"/>
  <c r="G162" i="13" l="1"/>
  <c r="H162" i="13" s="1"/>
  <c r="J162" i="13" s="1"/>
  <c r="D163" i="13" s="1"/>
  <c r="I163" i="13" l="1"/>
  <c r="K163" i="13" s="1"/>
  <c r="F163" i="13"/>
  <c r="G163" i="13" l="1"/>
  <c r="H163" i="13" s="1"/>
  <c r="J163" i="13" s="1"/>
  <c r="D164" i="13" s="1"/>
  <c r="I164" i="13" l="1"/>
  <c r="K164" i="13" s="1"/>
  <c r="F164" i="13"/>
  <c r="G164" i="13" l="1"/>
  <c r="H164" i="13" s="1"/>
  <c r="J164" i="13" s="1"/>
  <c r="D165" i="13" s="1"/>
  <c r="I165" i="13" l="1"/>
  <c r="K165" i="13" s="1"/>
  <c r="F165" i="13"/>
  <c r="G165" i="13" l="1"/>
  <c r="H165" i="13" s="1"/>
  <c r="J165" i="13" s="1"/>
  <c r="D166" i="13" s="1"/>
  <c r="I166" i="13" l="1"/>
  <c r="K166" i="13" s="1"/>
  <c r="F166" i="13"/>
  <c r="G166" i="13" l="1"/>
  <c r="H166" i="13" s="1"/>
  <c r="J166" i="13" s="1"/>
  <c r="D167" i="13" s="1"/>
  <c r="I167" i="13" l="1"/>
  <c r="K167" i="13" s="1"/>
  <c r="F167" i="13"/>
  <c r="G167" i="13" l="1"/>
  <c r="H167" i="13" s="1"/>
  <c r="J167" i="13" s="1"/>
  <c r="D168" i="13" s="1"/>
  <c r="I168" i="13" l="1"/>
  <c r="K168" i="13" s="1"/>
  <c r="F168" i="13"/>
  <c r="G168" i="13" l="1"/>
  <c r="H168" i="13" s="1"/>
  <c r="J168" i="13" s="1"/>
  <c r="D169" i="13" s="1"/>
  <c r="I169" i="13" l="1"/>
  <c r="K169" i="13" s="1"/>
  <c r="F169" i="13"/>
  <c r="G169" i="13" l="1"/>
  <c r="H169" i="13" s="1"/>
  <c r="J169" i="13" s="1"/>
  <c r="D170" i="13" s="1"/>
  <c r="I170" i="13" l="1"/>
  <c r="K170" i="13" s="1"/>
  <c r="F170" i="13"/>
  <c r="G170" i="13" l="1"/>
  <c r="H170" i="13" s="1"/>
  <c r="J170" i="13" s="1"/>
  <c r="D171" i="13" s="1"/>
  <c r="I171" i="13" l="1"/>
  <c r="K171" i="13" s="1"/>
  <c r="F171" i="13"/>
  <c r="G171" i="13" l="1"/>
  <c r="H171" i="13" s="1"/>
  <c r="J171" i="13" s="1"/>
  <c r="D172" i="13" s="1"/>
  <c r="I172" i="13" l="1"/>
  <c r="K172" i="13" s="1"/>
  <c r="F172" i="13"/>
  <c r="G172" i="13" l="1"/>
  <c r="H172" i="13" s="1"/>
  <c r="J172" i="13" s="1"/>
  <c r="D173" i="13" s="1"/>
  <c r="I173" i="13" l="1"/>
  <c r="K173" i="13" s="1"/>
  <c r="F173" i="13"/>
  <c r="G173" i="13" l="1"/>
  <c r="H173" i="13" s="1"/>
  <c r="J173" i="13" s="1"/>
  <c r="D174" i="13" s="1"/>
  <c r="I174" i="13" l="1"/>
  <c r="K174" i="13" s="1"/>
  <c r="F174" i="13"/>
  <c r="G174" i="13" l="1"/>
  <c r="H174" i="13" s="1"/>
  <c r="J174" i="13" s="1"/>
  <c r="D175" i="13" s="1"/>
  <c r="I175" i="13" l="1"/>
  <c r="K175" i="13" s="1"/>
  <c r="F175" i="13"/>
  <c r="G175" i="13" l="1"/>
  <c r="H175" i="13" s="1"/>
  <c r="J175" i="13" s="1"/>
  <c r="D176" i="13" s="1"/>
  <c r="I176" i="13" l="1"/>
  <c r="K176" i="13" s="1"/>
  <c r="F176" i="13"/>
  <c r="G176" i="13" l="1"/>
  <c r="H176" i="13" s="1"/>
  <c r="J176" i="13" s="1"/>
  <c r="D177" i="13" s="1"/>
  <c r="F177" i="13" l="1"/>
  <c r="I177" i="13"/>
  <c r="K177" i="13" s="1"/>
  <c r="G177" i="13" l="1"/>
  <c r="H177" i="13" s="1"/>
  <c r="J177" i="13" s="1"/>
  <c r="D178" i="13" s="1"/>
  <c r="F178" i="13" l="1"/>
  <c r="I178" i="13"/>
  <c r="K178" i="13" s="1"/>
  <c r="G178" i="13" l="1"/>
  <c r="H178" i="13" s="1"/>
  <c r="J178" i="13" s="1"/>
  <c r="D179" i="13" s="1"/>
  <c r="I179" i="13" l="1"/>
  <c r="K179" i="13" s="1"/>
  <c r="F179" i="13"/>
  <c r="G179" i="13" l="1"/>
  <c r="H179" i="13" s="1"/>
  <c r="J179" i="13" s="1"/>
  <c r="D180" i="13" s="1"/>
  <c r="I180" i="13" l="1"/>
  <c r="K180" i="13" s="1"/>
  <c r="F180" i="13"/>
  <c r="G180" i="13" l="1"/>
  <c r="H180" i="13" s="1"/>
  <c r="J180" i="13" s="1"/>
  <c r="D181" i="13" s="1"/>
  <c r="I181" i="13" l="1"/>
  <c r="K181" i="13" s="1"/>
  <c r="F181" i="13"/>
  <c r="G181" i="13" l="1"/>
  <c r="H181" i="13" s="1"/>
  <c r="J181" i="13" s="1"/>
  <c r="D182" i="13" s="1"/>
  <c r="I182" i="13" l="1"/>
  <c r="K182" i="13" s="1"/>
  <c r="F182" i="13"/>
  <c r="G182" i="13" l="1"/>
  <c r="H182" i="13" s="1"/>
  <c r="J182" i="13" s="1"/>
  <c r="D183" i="13" s="1"/>
  <c r="I183" i="13" l="1"/>
  <c r="K183" i="13" s="1"/>
  <c r="F183" i="13"/>
  <c r="G183" i="13" l="1"/>
  <c r="H183" i="13" s="1"/>
  <c r="J183" i="13" s="1"/>
  <c r="D184" i="13" s="1"/>
  <c r="I184" i="13" l="1"/>
  <c r="K184" i="13" s="1"/>
  <c r="F184" i="13"/>
  <c r="G184" i="13" l="1"/>
  <c r="H184" i="13" s="1"/>
  <c r="J184" i="13" s="1"/>
  <c r="D185" i="13" s="1"/>
  <c r="F185" i="13" l="1"/>
  <c r="I185" i="13"/>
  <c r="K185" i="13" s="1"/>
  <c r="G185" i="13" l="1"/>
  <c r="H185" i="13" s="1"/>
  <c r="J185" i="13" s="1"/>
  <c r="D186" i="13" s="1"/>
  <c r="I186" i="13" l="1"/>
  <c r="K186" i="13" s="1"/>
  <c r="F186" i="13"/>
  <c r="G186" i="13" l="1"/>
  <c r="H186" i="13" s="1"/>
  <c r="J186" i="13" s="1"/>
  <c r="D187" i="13" s="1"/>
  <c r="I187" i="13" l="1"/>
  <c r="K187" i="13" s="1"/>
  <c r="F187" i="13"/>
  <c r="G187" i="13" l="1"/>
  <c r="H187" i="13" s="1"/>
  <c r="J187" i="13" s="1"/>
  <c r="D188" i="13" s="1"/>
  <c r="I188" i="13" l="1"/>
  <c r="K188" i="13" s="1"/>
  <c r="F188" i="13"/>
  <c r="G188" i="13" l="1"/>
  <c r="H188" i="13" s="1"/>
  <c r="J188" i="13" s="1"/>
  <c r="D189" i="13" s="1"/>
  <c r="I189" i="13" l="1"/>
  <c r="K189" i="13" s="1"/>
  <c r="F189" i="13"/>
  <c r="G189" i="13" l="1"/>
  <c r="H189" i="13" s="1"/>
  <c r="J189" i="13" s="1"/>
  <c r="D190" i="13" s="1"/>
  <c r="F190" i="13" l="1"/>
  <c r="I190" i="13"/>
  <c r="K190" i="13" s="1"/>
  <c r="G190" i="13" l="1"/>
  <c r="H190" i="13" s="1"/>
  <c r="J190" i="13" s="1"/>
  <c r="D191" i="13" s="1"/>
  <c r="I191" i="13" l="1"/>
  <c r="K191" i="13" s="1"/>
  <c r="F191" i="13"/>
  <c r="G191" i="13" l="1"/>
  <c r="H191" i="13" s="1"/>
  <c r="J191" i="13" s="1"/>
  <c r="D192" i="13" s="1"/>
  <c r="I192" i="13" l="1"/>
  <c r="K192" i="13" s="1"/>
  <c r="F192" i="13"/>
  <c r="G192" i="13" l="1"/>
  <c r="H192" i="13" s="1"/>
  <c r="J192" i="13" s="1"/>
  <c r="D193" i="13" s="1"/>
  <c r="I193" i="13" l="1"/>
  <c r="K193" i="13" s="1"/>
  <c r="F193" i="13"/>
  <c r="G193" i="13" l="1"/>
  <c r="H193" i="13" s="1"/>
  <c r="J193" i="13" s="1"/>
  <c r="D194" i="13" s="1"/>
  <c r="I194" i="13" l="1"/>
  <c r="K194" i="13" s="1"/>
  <c r="F194" i="13"/>
  <c r="G194" i="13" l="1"/>
  <c r="H194" i="13" s="1"/>
  <c r="J194" i="13" s="1"/>
  <c r="D195" i="13" s="1"/>
  <c r="I195" i="13" l="1"/>
  <c r="K195" i="13" s="1"/>
  <c r="F195" i="13"/>
  <c r="G195" i="13" l="1"/>
  <c r="H195" i="13" s="1"/>
  <c r="J195" i="13" s="1"/>
  <c r="D196" i="13" s="1"/>
  <c r="I196" i="13" l="1"/>
  <c r="K196" i="13" s="1"/>
  <c r="F196" i="13"/>
  <c r="G196" i="13" l="1"/>
  <c r="H196" i="13" s="1"/>
  <c r="J196" i="13" s="1"/>
  <c r="D197" i="13" s="1"/>
  <c r="I197" i="13" l="1"/>
  <c r="K197" i="13" s="1"/>
  <c r="F197" i="13"/>
  <c r="G197" i="13" l="1"/>
  <c r="H197" i="13" s="1"/>
  <c r="J197" i="13" s="1"/>
  <c r="D198" i="13" s="1"/>
  <c r="I198" i="13" l="1"/>
  <c r="K198" i="13" s="1"/>
  <c r="F198" i="13"/>
  <c r="G198" i="13" l="1"/>
  <c r="H198" i="13" s="1"/>
  <c r="J198" i="13" s="1"/>
  <c r="D199" i="13" s="1"/>
  <c r="I199" i="13" l="1"/>
  <c r="K199" i="13" s="1"/>
  <c r="F199" i="13"/>
  <c r="G199" i="13" l="1"/>
  <c r="H199" i="13" s="1"/>
  <c r="J199" i="13" s="1"/>
  <c r="D200" i="13" s="1"/>
  <c r="F200" i="13" l="1"/>
  <c r="I200" i="13"/>
  <c r="K200" i="13" s="1"/>
  <c r="G200" i="13" l="1"/>
  <c r="H200" i="13" s="1"/>
  <c r="J200" i="13" s="1"/>
  <c r="D201" i="13" s="1"/>
  <c r="I201" i="13" l="1"/>
  <c r="K201" i="13" s="1"/>
  <c r="F201" i="13"/>
  <c r="G201" i="13" l="1"/>
  <c r="H201" i="13" s="1"/>
  <c r="J201" i="13" s="1"/>
  <c r="D202" i="13" s="1"/>
  <c r="I202" i="13" l="1"/>
  <c r="K202" i="13" s="1"/>
  <c r="F202" i="13"/>
  <c r="G202" i="13" l="1"/>
  <c r="H202" i="13" s="1"/>
  <c r="J202" i="13" s="1"/>
  <c r="D203" i="13" s="1"/>
  <c r="I203" i="13" l="1"/>
  <c r="K203" i="13" s="1"/>
  <c r="F203" i="13"/>
  <c r="G203" i="13" l="1"/>
  <c r="H203" i="13" s="1"/>
  <c r="J203" i="13" s="1"/>
  <c r="D204" i="13" s="1"/>
  <c r="I204" i="13" l="1"/>
  <c r="K204" i="13" s="1"/>
  <c r="F204" i="13"/>
  <c r="G204" i="13" l="1"/>
  <c r="H204" i="13" s="1"/>
  <c r="J204" i="13" s="1"/>
  <c r="D205" i="13" s="1"/>
  <c r="I205" i="13" l="1"/>
  <c r="K205" i="13" s="1"/>
  <c r="F205" i="13"/>
  <c r="G205" i="13" l="1"/>
  <c r="H205" i="13" s="1"/>
  <c r="J205" i="13" s="1"/>
  <c r="D206" i="13" s="1"/>
  <c r="I206" i="13" l="1"/>
  <c r="K206" i="13" s="1"/>
  <c r="F206" i="13"/>
  <c r="G206" i="13" l="1"/>
  <c r="H206" i="13" s="1"/>
  <c r="J206" i="13" s="1"/>
  <c r="D207" i="13" s="1"/>
  <c r="I207" i="13" l="1"/>
  <c r="K207" i="13" s="1"/>
  <c r="F207" i="13"/>
  <c r="G207" i="13" l="1"/>
  <c r="H207" i="13" s="1"/>
  <c r="J207" i="13" s="1"/>
  <c r="D208" i="13" s="1"/>
  <c r="I208" i="13" l="1"/>
  <c r="K208" i="13" s="1"/>
  <c r="F208" i="13"/>
  <c r="G208" i="13" l="1"/>
  <c r="H208" i="13" s="1"/>
  <c r="J208" i="13" s="1"/>
  <c r="D209" i="13" s="1"/>
  <c r="I209" i="13" l="1"/>
  <c r="K209" i="13" s="1"/>
  <c r="F209" i="13"/>
  <c r="G209" i="13" l="1"/>
  <c r="H209" i="13" s="1"/>
  <c r="J209" i="13" s="1"/>
  <c r="D210" i="13" s="1"/>
  <c r="F210" i="13" l="1"/>
  <c r="I210" i="13"/>
  <c r="K210" i="13" s="1"/>
  <c r="G210" i="13" l="1"/>
  <c r="H210" i="13" s="1"/>
  <c r="J210" i="13" s="1"/>
  <c r="D211" i="13" s="1"/>
  <c r="F211" i="13" l="1"/>
  <c r="I211" i="13"/>
  <c r="K211" i="13" s="1"/>
  <c r="G211" i="13" l="1"/>
  <c r="H211" i="13" s="1"/>
  <c r="J211" i="13" s="1"/>
  <c r="D212" i="13" s="1"/>
  <c r="F212" i="13" l="1"/>
  <c r="I212" i="13"/>
  <c r="K212" i="13" s="1"/>
  <c r="G212" i="13" l="1"/>
  <c r="H212" i="13" s="1"/>
  <c r="J212" i="13" s="1"/>
  <c r="D213" i="13" s="1"/>
  <c r="F213" i="13" l="1"/>
  <c r="I213" i="13"/>
  <c r="K213" i="13" s="1"/>
  <c r="G213" i="13" l="1"/>
  <c r="H213" i="13" s="1"/>
  <c r="J213" i="13" s="1"/>
  <c r="D214" i="13" s="1"/>
  <c r="F214" i="13" l="1"/>
  <c r="I214" i="13"/>
  <c r="K214" i="13" s="1"/>
  <c r="G214" i="13" l="1"/>
  <c r="H214" i="13" s="1"/>
  <c r="J214" i="13" s="1"/>
  <c r="D215" i="13" s="1"/>
  <c r="I215" i="13" l="1"/>
  <c r="K215" i="13" s="1"/>
  <c r="F215" i="13"/>
  <c r="G215" i="13" l="1"/>
  <c r="H215" i="13" s="1"/>
  <c r="J215" i="13" s="1"/>
  <c r="D216" i="13" s="1"/>
  <c r="F216" i="13" l="1"/>
  <c r="I216" i="13"/>
  <c r="K216" i="13" s="1"/>
  <c r="G216" i="13" l="1"/>
  <c r="H216" i="13" s="1"/>
  <c r="J216" i="13" s="1"/>
  <c r="D217" i="13" s="1"/>
  <c r="I217" i="13" l="1"/>
  <c r="K217" i="13" s="1"/>
  <c r="F217" i="13"/>
  <c r="G217" i="13" l="1"/>
  <c r="H217" i="13" s="1"/>
  <c r="J217" i="13" s="1"/>
  <c r="D218" i="13" s="1"/>
  <c r="I218" i="13" l="1"/>
  <c r="K218" i="13" s="1"/>
  <c r="F218" i="13"/>
  <c r="G218" i="13" l="1"/>
  <c r="H218" i="13" s="1"/>
  <c r="J218" i="13" s="1"/>
  <c r="D219" i="13" s="1"/>
  <c r="I219" i="13" l="1"/>
  <c r="K219" i="13" s="1"/>
  <c r="F219" i="13"/>
  <c r="G219" i="13" l="1"/>
  <c r="H219" i="13" s="1"/>
  <c r="J219" i="13" s="1"/>
  <c r="D220" i="13" s="1"/>
  <c r="I220" i="13" l="1"/>
  <c r="K220" i="13" s="1"/>
  <c r="F220" i="13"/>
  <c r="G220" i="13" l="1"/>
  <c r="H220" i="13" s="1"/>
  <c r="J220" i="13" s="1"/>
  <c r="D221" i="13" s="1"/>
  <c r="I221" i="13" l="1"/>
  <c r="K221" i="13" s="1"/>
  <c r="F221" i="13"/>
  <c r="G221" i="13" l="1"/>
  <c r="H221" i="13" s="1"/>
  <c r="J221" i="13" s="1"/>
  <c r="D222" i="13" s="1"/>
  <c r="I222" i="13" l="1"/>
  <c r="K222" i="13" s="1"/>
  <c r="F222" i="13"/>
  <c r="G222" i="13" l="1"/>
  <c r="H222" i="13" s="1"/>
  <c r="J222" i="13" s="1"/>
  <c r="D223" i="13" s="1"/>
  <c r="I223" i="13" l="1"/>
  <c r="K223" i="13" s="1"/>
  <c r="F223" i="13"/>
  <c r="G223" i="13" l="1"/>
  <c r="H223" i="13" s="1"/>
  <c r="J223" i="13" s="1"/>
  <c r="D224" i="13" s="1"/>
  <c r="I224" i="13" l="1"/>
  <c r="K224" i="13" s="1"/>
  <c r="F224" i="13"/>
  <c r="G224" i="13" l="1"/>
  <c r="H224" i="13" s="1"/>
  <c r="J224" i="13" s="1"/>
  <c r="D225" i="13" s="1"/>
  <c r="I225" i="13" l="1"/>
  <c r="K225" i="13" s="1"/>
  <c r="F225" i="13"/>
  <c r="G225" i="13" l="1"/>
  <c r="H225" i="13" s="1"/>
  <c r="J225" i="13" s="1"/>
  <c r="D226" i="13" s="1"/>
  <c r="F226" i="13" l="1"/>
  <c r="I226" i="13"/>
  <c r="K226" i="13" s="1"/>
  <c r="G226" i="13" l="1"/>
  <c r="H226" i="13" s="1"/>
  <c r="J226" i="13" s="1"/>
  <c r="D227" i="13" s="1"/>
  <c r="I227" i="13" l="1"/>
  <c r="K227" i="13" s="1"/>
  <c r="F227" i="13"/>
  <c r="G227" i="13" l="1"/>
  <c r="H227" i="13" s="1"/>
  <c r="J227" i="13" s="1"/>
  <c r="D228" i="13" s="1"/>
  <c r="I228" i="13" l="1"/>
  <c r="K228" i="13" s="1"/>
  <c r="F228" i="13"/>
  <c r="G228" i="13" l="1"/>
  <c r="H228" i="13" s="1"/>
  <c r="J228" i="13" s="1"/>
  <c r="D229" i="13" s="1"/>
  <c r="I229" i="13" l="1"/>
  <c r="K229" i="13" s="1"/>
  <c r="F229" i="13"/>
  <c r="G229" i="13" l="1"/>
  <c r="H229" i="13" s="1"/>
  <c r="J229" i="13" s="1"/>
  <c r="D230" i="13" s="1"/>
  <c r="I230" i="13" l="1"/>
  <c r="K230" i="13" s="1"/>
  <c r="F230" i="13"/>
  <c r="G230" i="13" l="1"/>
  <c r="H230" i="13" s="1"/>
  <c r="J230" i="13" s="1"/>
  <c r="D231" i="13" s="1"/>
  <c r="I231" i="13" l="1"/>
  <c r="K231" i="13" s="1"/>
  <c r="F231" i="13"/>
  <c r="G231" i="13" l="1"/>
  <c r="H231" i="13" s="1"/>
  <c r="J231" i="13" s="1"/>
  <c r="D232" i="13" s="1"/>
  <c r="I232" i="13" l="1"/>
  <c r="K232" i="13" s="1"/>
  <c r="F232" i="13"/>
  <c r="G232" i="13" l="1"/>
  <c r="H232" i="13" s="1"/>
  <c r="J232" i="13" s="1"/>
  <c r="D233" i="13" s="1"/>
  <c r="I233" i="13" l="1"/>
  <c r="K233" i="13" s="1"/>
  <c r="F233" i="13"/>
  <c r="G233" i="13" l="1"/>
  <c r="H233" i="13" s="1"/>
  <c r="J233" i="13" s="1"/>
  <c r="D234" i="13" s="1"/>
  <c r="I234" i="13" l="1"/>
  <c r="K234" i="13" s="1"/>
  <c r="F234" i="13"/>
  <c r="G234" i="13" l="1"/>
  <c r="H234" i="13" s="1"/>
  <c r="J234" i="13" s="1"/>
  <c r="D235" i="13" s="1"/>
  <c r="I235" i="13" l="1"/>
  <c r="K235" i="13" s="1"/>
  <c r="F235" i="13"/>
  <c r="G235" i="13" l="1"/>
  <c r="H235" i="13" s="1"/>
  <c r="J235" i="13" s="1"/>
  <c r="D236" i="13" s="1"/>
  <c r="I236" i="13" l="1"/>
  <c r="K236" i="13" s="1"/>
  <c r="F236" i="13"/>
  <c r="G236" i="13" l="1"/>
  <c r="H236" i="13" s="1"/>
  <c r="J236" i="13" s="1"/>
  <c r="D237" i="13" s="1"/>
  <c r="I237" i="13" l="1"/>
  <c r="K237" i="13" s="1"/>
  <c r="F237" i="13"/>
  <c r="G237" i="13" l="1"/>
  <c r="H237" i="13" s="1"/>
  <c r="J237" i="13" s="1"/>
  <c r="D238" i="13" s="1"/>
  <c r="I238" i="13" l="1"/>
  <c r="K238" i="13" s="1"/>
  <c r="F238" i="13"/>
  <c r="G238" i="13" l="1"/>
  <c r="H238" i="13" s="1"/>
  <c r="J238" i="13" s="1"/>
  <c r="D239" i="13" s="1"/>
  <c r="I239" i="13" l="1"/>
  <c r="K239" i="13" s="1"/>
  <c r="F239" i="13"/>
  <c r="G239" i="13" l="1"/>
  <c r="H239" i="13" s="1"/>
  <c r="J239" i="13" s="1"/>
  <c r="D240" i="13" s="1"/>
  <c r="F240" i="13" l="1"/>
  <c r="I240" i="13"/>
  <c r="K240" i="13" s="1"/>
  <c r="G240" i="13" l="1"/>
  <c r="H240" i="13" s="1"/>
  <c r="J240" i="13" s="1"/>
  <c r="D241" i="13" s="1"/>
  <c r="I241" i="13" l="1"/>
  <c r="K241" i="13" s="1"/>
  <c r="F241" i="13"/>
  <c r="G241" i="13" l="1"/>
  <c r="H241" i="13" s="1"/>
  <c r="J241" i="13" s="1"/>
  <c r="D242" i="13" s="1"/>
  <c r="I242" i="13" l="1"/>
  <c r="K242" i="13" s="1"/>
  <c r="F242" i="13"/>
  <c r="G242" i="13" l="1"/>
  <c r="H242" i="13" s="1"/>
  <c r="J242" i="13" s="1"/>
  <c r="D243" i="13" s="1"/>
  <c r="I243" i="13" l="1"/>
  <c r="K243" i="13" s="1"/>
  <c r="F243" i="13"/>
  <c r="G243" i="13" l="1"/>
  <c r="H243" i="13" s="1"/>
  <c r="J243" i="13" s="1"/>
  <c r="D244" i="13" s="1"/>
  <c r="F244" i="13" l="1"/>
  <c r="I244" i="13"/>
  <c r="K244" i="13" s="1"/>
  <c r="G244" i="13" l="1"/>
  <c r="H244" i="13" s="1"/>
  <c r="J244" i="13" s="1"/>
  <c r="D245" i="13" s="1"/>
  <c r="I245" i="13" l="1"/>
  <c r="K245" i="13" s="1"/>
  <c r="F245" i="13"/>
  <c r="G245" i="13" l="1"/>
  <c r="H245" i="13" s="1"/>
  <c r="J245" i="13" s="1"/>
  <c r="D246" i="13" s="1"/>
  <c r="I246" i="13" l="1"/>
  <c r="K246" i="13" s="1"/>
  <c r="F246" i="13"/>
  <c r="G246" i="13" l="1"/>
  <c r="H246" i="13" s="1"/>
  <c r="J246" i="13" s="1"/>
  <c r="D247" i="13" s="1"/>
  <c r="I247" i="13" l="1"/>
  <c r="K247" i="13" s="1"/>
  <c r="F247" i="13"/>
  <c r="G247" i="13" l="1"/>
  <c r="H247" i="13" s="1"/>
  <c r="J247" i="13" s="1"/>
  <c r="D248" i="13" s="1"/>
  <c r="I248" i="13" l="1"/>
  <c r="K248" i="13" s="1"/>
  <c r="F248" i="13"/>
  <c r="G248" i="13" l="1"/>
  <c r="H248" i="13" s="1"/>
  <c r="J248" i="13" s="1"/>
  <c r="D249" i="13" s="1"/>
  <c r="I249" i="13" l="1"/>
  <c r="K249" i="13" s="1"/>
  <c r="F249" i="13"/>
  <c r="G249" i="13" l="1"/>
  <c r="H249" i="13" s="1"/>
  <c r="J249" i="13" s="1"/>
  <c r="D250" i="13" s="1"/>
  <c r="I250" i="13" l="1"/>
  <c r="K250" i="13" s="1"/>
  <c r="F250" i="13"/>
  <c r="G250" i="13" l="1"/>
  <c r="H250" i="13" s="1"/>
  <c r="J250" i="13" s="1"/>
  <c r="D251" i="13" s="1"/>
  <c r="I251" i="13" l="1"/>
  <c r="K251" i="13" s="1"/>
  <c r="F251" i="13"/>
  <c r="G251" i="13" l="1"/>
  <c r="H251" i="13" s="1"/>
  <c r="J251" i="13" s="1"/>
  <c r="D252" i="13" s="1"/>
  <c r="F252" i="13" l="1"/>
  <c r="I252" i="13"/>
  <c r="K252" i="13" s="1"/>
  <c r="G252" i="13" l="1"/>
  <c r="H252" i="13" s="1"/>
  <c r="J252" i="13" s="1"/>
  <c r="D253" i="13" s="1"/>
  <c r="I253" i="13" l="1"/>
  <c r="K253" i="13" s="1"/>
  <c r="F253" i="13"/>
  <c r="G253" i="13" l="1"/>
  <c r="H253" i="13" s="1"/>
  <c r="J253" i="13" s="1"/>
  <c r="D254" i="13" s="1"/>
  <c r="I254" i="13" l="1"/>
  <c r="K254" i="13" s="1"/>
  <c r="F254" i="13"/>
  <c r="G254" i="13" l="1"/>
  <c r="H254" i="13" s="1"/>
  <c r="J254" i="13" s="1"/>
  <c r="D255" i="13" s="1"/>
  <c r="I255" i="13" l="1"/>
  <c r="K255" i="13" s="1"/>
  <c r="F255" i="13"/>
  <c r="G255" i="13" l="1"/>
  <c r="H255" i="13" s="1"/>
  <c r="J255" i="13" s="1"/>
  <c r="D256" i="13" s="1"/>
  <c r="I256" i="13" l="1"/>
  <c r="K256" i="13" s="1"/>
  <c r="F256" i="13"/>
  <c r="G256" i="13" l="1"/>
  <c r="H256" i="13" s="1"/>
  <c r="J256" i="13" s="1"/>
  <c r="D257" i="13" s="1"/>
  <c r="I257" i="13" l="1"/>
  <c r="K257" i="13" s="1"/>
  <c r="F257" i="13"/>
  <c r="G257" i="13" l="1"/>
  <c r="H257" i="13" s="1"/>
  <c r="J257" i="13" s="1"/>
  <c r="D258" i="13" s="1"/>
  <c r="I258" i="13" l="1"/>
  <c r="K258" i="13" s="1"/>
  <c r="F258" i="13"/>
  <c r="G258" i="13" l="1"/>
  <c r="H258" i="13" s="1"/>
  <c r="J258" i="13" s="1"/>
  <c r="D259" i="13" s="1"/>
  <c r="I259" i="13" l="1"/>
  <c r="K259" i="13" s="1"/>
  <c r="F259" i="13"/>
  <c r="G259" i="13" l="1"/>
  <c r="H259" i="13" s="1"/>
  <c r="J259" i="13" s="1"/>
  <c r="D260" i="13" s="1"/>
  <c r="I260" i="13" l="1"/>
  <c r="K260" i="13" s="1"/>
  <c r="F260" i="13"/>
  <c r="G260" i="13" l="1"/>
  <c r="H260" i="13" s="1"/>
  <c r="J260" i="13" s="1"/>
  <c r="D261" i="13" s="1"/>
  <c r="I261" i="13" l="1"/>
  <c r="K261" i="13" s="1"/>
  <c r="F261" i="13"/>
  <c r="G261" i="13" l="1"/>
  <c r="H261" i="13" s="1"/>
  <c r="J261" i="13" s="1"/>
  <c r="D262" i="13" s="1"/>
  <c r="I262" i="13" l="1"/>
  <c r="K262" i="13" s="1"/>
  <c r="F262" i="13"/>
  <c r="G262" i="13" l="1"/>
  <c r="H262" i="13" s="1"/>
  <c r="J262" i="13" s="1"/>
  <c r="D263" i="13" s="1"/>
  <c r="I263" i="13" l="1"/>
  <c r="K263" i="13" s="1"/>
  <c r="F263" i="13"/>
  <c r="G263" i="13" l="1"/>
  <c r="H263" i="13" s="1"/>
  <c r="J263" i="13" s="1"/>
  <c r="D264" i="13" s="1"/>
  <c r="I264" i="13" l="1"/>
  <c r="K264" i="13" s="1"/>
  <c r="F264" i="13"/>
  <c r="G264" i="13" l="1"/>
  <c r="H264" i="13" s="1"/>
  <c r="J264" i="13" s="1"/>
  <c r="D265" i="13" s="1"/>
  <c r="I265" i="13" l="1"/>
  <c r="K265" i="13" s="1"/>
  <c r="F265" i="13"/>
  <c r="G265" i="13" l="1"/>
  <c r="H265" i="13" s="1"/>
  <c r="J265" i="13" s="1"/>
  <c r="D266" i="13" s="1"/>
  <c r="I266" i="13" l="1"/>
  <c r="K266" i="13" s="1"/>
  <c r="F266" i="13"/>
  <c r="G266" i="13" l="1"/>
  <c r="H266" i="13" s="1"/>
  <c r="J266" i="13" s="1"/>
  <c r="D267" i="13" s="1"/>
  <c r="I267" i="13" l="1"/>
  <c r="K267" i="13" s="1"/>
  <c r="F267" i="13"/>
  <c r="G267" i="13" l="1"/>
  <c r="H267" i="13" s="1"/>
  <c r="J267" i="13" s="1"/>
  <c r="D268" i="13" s="1"/>
  <c r="I268" i="13" l="1"/>
  <c r="K268" i="13" s="1"/>
  <c r="F268" i="13"/>
  <c r="G268" i="13" l="1"/>
  <c r="H268" i="13" s="1"/>
  <c r="J268" i="13" s="1"/>
  <c r="D269" i="13" s="1"/>
  <c r="I269" i="13" l="1"/>
  <c r="K269" i="13" s="1"/>
  <c r="F269" i="13"/>
  <c r="G269" i="13" l="1"/>
  <c r="H269" i="13" s="1"/>
  <c r="J269" i="13" s="1"/>
  <c r="D270" i="13" s="1"/>
  <c r="I270" i="13" l="1"/>
  <c r="K270" i="13" s="1"/>
  <c r="F270" i="13"/>
  <c r="G270" i="13" l="1"/>
  <c r="H270" i="13" s="1"/>
  <c r="J270" i="13" s="1"/>
  <c r="D271" i="13" s="1"/>
  <c r="I271" i="13" l="1"/>
  <c r="K271" i="13" s="1"/>
  <c r="F271" i="13"/>
  <c r="G271" i="13" l="1"/>
  <c r="H271" i="13" s="1"/>
  <c r="J271" i="13" s="1"/>
  <c r="D272" i="13" s="1"/>
  <c r="I272" i="13" l="1"/>
  <c r="K272" i="13" s="1"/>
  <c r="F272" i="13"/>
  <c r="G272" i="13" l="1"/>
  <c r="H272" i="13" s="1"/>
  <c r="J272" i="13" s="1"/>
  <c r="D273" i="13" s="1"/>
  <c r="I273" i="13" l="1"/>
  <c r="K273" i="13" s="1"/>
  <c r="F273" i="13"/>
  <c r="G273" i="13" l="1"/>
  <c r="H273" i="13" s="1"/>
  <c r="J273" i="13" s="1"/>
  <c r="D274" i="13" s="1"/>
  <c r="I274" i="13" l="1"/>
  <c r="K274" i="13" s="1"/>
  <c r="F274" i="13"/>
  <c r="G274" i="13" l="1"/>
  <c r="H274" i="13" s="1"/>
  <c r="J274" i="13" s="1"/>
  <c r="D275" i="13" s="1"/>
  <c r="F275" i="13" l="1"/>
  <c r="I275" i="13"/>
  <c r="K275" i="13" s="1"/>
  <c r="G275" i="13" l="1"/>
  <c r="H275" i="13" s="1"/>
  <c r="J275" i="13" s="1"/>
  <c r="D276" i="13" s="1"/>
  <c r="I276" i="13" l="1"/>
  <c r="K276" i="13" s="1"/>
  <c r="F276" i="13"/>
  <c r="G276" i="13" l="1"/>
  <c r="H276" i="13" s="1"/>
  <c r="J276" i="13" s="1"/>
  <c r="D277" i="13" s="1"/>
  <c r="I277" i="13" l="1"/>
  <c r="K277" i="13" s="1"/>
  <c r="F277" i="13"/>
  <c r="G277" i="13" l="1"/>
  <c r="H277" i="13" s="1"/>
  <c r="J277" i="13" s="1"/>
  <c r="D278" i="13" s="1"/>
  <c r="I278" i="13" l="1"/>
  <c r="K278" i="13" s="1"/>
  <c r="F278" i="13"/>
  <c r="G278" i="13" l="1"/>
  <c r="H278" i="13" s="1"/>
  <c r="J278" i="13" s="1"/>
  <c r="D279" i="13" s="1"/>
  <c r="I279" i="13" l="1"/>
  <c r="K279" i="13" s="1"/>
  <c r="F279" i="13"/>
  <c r="G279" i="13" l="1"/>
  <c r="H279" i="13" s="1"/>
  <c r="J279" i="13" s="1"/>
  <c r="D280" i="13" s="1"/>
  <c r="I280" i="13" l="1"/>
  <c r="K280" i="13" s="1"/>
  <c r="F280" i="13"/>
  <c r="G280" i="13" l="1"/>
  <c r="H280" i="13" s="1"/>
  <c r="J280" i="13" s="1"/>
  <c r="D281" i="13" s="1"/>
  <c r="F281" i="13" l="1"/>
  <c r="I281" i="13"/>
  <c r="K281" i="13" s="1"/>
  <c r="G281" i="13" l="1"/>
  <c r="H281" i="13" s="1"/>
  <c r="J281" i="13" s="1"/>
  <c r="D282" i="13" s="1"/>
  <c r="F282" i="13" l="1"/>
  <c r="I282" i="13"/>
  <c r="K282" i="13" s="1"/>
  <c r="G282" i="13" l="1"/>
  <c r="H282" i="13" s="1"/>
  <c r="J282" i="13" s="1"/>
  <c r="D283" i="13" s="1"/>
  <c r="F283" i="13" l="1"/>
  <c r="I283" i="13"/>
  <c r="K283" i="13" s="1"/>
  <c r="G283" i="13" l="1"/>
  <c r="H283" i="13" s="1"/>
  <c r="J283" i="13" s="1"/>
  <c r="D284" i="13" s="1"/>
  <c r="I284" i="13" l="1"/>
  <c r="K284" i="13" s="1"/>
  <c r="F284" i="13"/>
  <c r="G284" i="13" l="1"/>
  <c r="H284" i="13" s="1"/>
  <c r="J284" i="13" s="1"/>
  <c r="D285" i="13" s="1"/>
  <c r="F285" i="13" l="1"/>
  <c r="I285" i="13"/>
  <c r="K285" i="13" s="1"/>
  <c r="G285" i="13" l="1"/>
  <c r="H285" i="13" s="1"/>
  <c r="J285" i="13" s="1"/>
  <c r="D286" i="13" s="1"/>
  <c r="I286" i="13" l="1"/>
  <c r="K286" i="13" s="1"/>
  <c r="F286" i="13"/>
  <c r="G286" i="13" l="1"/>
  <c r="H286" i="13" s="1"/>
  <c r="J286" i="13" s="1"/>
  <c r="D287" i="13" s="1"/>
  <c r="I287" i="13" l="1"/>
  <c r="K287" i="13" s="1"/>
  <c r="F287" i="13"/>
  <c r="G287" i="13" l="1"/>
  <c r="H287" i="13" s="1"/>
  <c r="J287" i="13" s="1"/>
  <c r="D288" i="13" s="1"/>
  <c r="I288" i="13" l="1"/>
  <c r="K288" i="13" s="1"/>
  <c r="F288" i="13"/>
  <c r="G288" i="13" l="1"/>
  <c r="H288" i="13" s="1"/>
  <c r="J288" i="13" s="1"/>
  <c r="D289" i="13" s="1"/>
  <c r="I289" i="13" l="1"/>
  <c r="K289" i="13" s="1"/>
  <c r="F289" i="13"/>
  <c r="G289" i="13" l="1"/>
  <c r="H289" i="13" s="1"/>
  <c r="J289" i="13" s="1"/>
  <c r="D290" i="13" s="1"/>
  <c r="F290" i="13" l="1"/>
  <c r="I290" i="13"/>
  <c r="K290" i="13" s="1"/>
  <c r="G290" i="13" l="1"/>
  <c r="H290" i="13" s="1"/>
  <c r="J290" i="13" s="1"/>
  <c r="D291" i="13" s="1"/>
  <c r="I291" i="13" l="1"/>
  <c r="K291" i="13" s="1"/>
  <c r="F291" i="13"/>
  <c r="G291" i="13" l="1"/>
  <c r="H291" i="13" s="1"/>
  <c r="J291" i="13" s="1"/>
  <c r="D292" i="13" s="1"/>
  <c r="I292" i="13" l="1"/>
  <c r="K292" i="13" s="1"/>
  <c r="F292" i="13"/>
  <c r="G292" i="13" l="1"/>
  <c r="H292" i="13" s="1"/>
  <c r="J292" i="13" s="1"/>
  <c r="D293" i="13" s="1"/>
  <c r="I293" i="13" l="1"/>
  <c r="K293" i="13" s="1"/>
  <c r="F293" i="13"/>
  <c r="G293" i="13" l="1"/>
  <c r="H293" i="13" s="1"/>
  <c r="J293" i="13" s="1"/>
  <c r="D294" i="13" s="1"/>
  <c r="I294" i="13" l="1"/>
  <c r="K294" i="13" s="1"/>
  <c r="F294" i="13"/>
  <c r="G294" i="13" l="1"/>
  <c r="H294" i="13" s="1"/>
  <c r="J294" i="13" s="1"/>
  <c r="D295" i="13" s="1"/>
  <c r="I295" i="13" l="1"/>
  <c r="K295" i="13" s="1"/>
  <c r="F295" i="13"/>
  <c r="G295" i="13" l="1"/>
  <c r="H295" i="13" s="1"/>
  <c r="J295" i="13" s="1"/>
  <c r="D296" i="13" s="1"/>
  <c r="I296" i="13" l="1"/>
  <c r="K296" i="13" s="1"/>
  <c r="F296" i="13"/>
  <c r="G296" i="13" l="1"/>
  <c r="H296" i="13" s="1"/>
  <c r="J296" i="13" s="1"/>
  <c r="D297" i="13" s="1"/>
  <c r="I297" i="13" l="1"/>
  <c r="K297" i="13" s="1"/>
  <c r="F297" i="13"/>
  <c r="G297" i="13" l="1"/>
  <c r="H297" i="13" s="1"/>
  <c r="J297" i="13" s="1"/>
  <c r="D298" i="13" s="1"/>
  <c r="I298" i="13" l="1"/>
  <c r="K298" i="13" s="1"/>
  <c r="F298" i="13"/>
  <c r="G298" i="13" l="1"/>
  <c r="H298" i="13" s="1"/>
  <c r="J298" i="13" s="1"/>
  <c r="D299" i="13" s="1"/>
  <c r="I299" i="13" l="1"/>
  <c r="K299" i="13" s="1"/>
  <c r="F299" i="13"/>
  <c r="G299" i="13" l="1"/>
  <c r="H299" i="13" s="1"/>
  <c r="J299" i="13" s="1"/>
  <c r="D300" i="13" s="1"/>
  <c r="I300" i="13" l="1"/>
  <c r="K300" i="13" s="1"/>
  <c r="F300" i="13"/>
  <c r="G300" i="13" l="1"/>
  <c r="H300" i="13" s="1"/>
  <c r="J300" i="13" s="1"/>
  <c r="D301" i="13" s="1"/>
  <c r="I301" i="13" l="1"/>
  <c r="K301" i="13" s="1"/>
  <c r="F301" i="13"/>
  <c r="G301" i="13" l="1"/>
  <c r="H301" i="13" s="1"/>
  <c r="J301" i="13" s="1"/>
  <c r="D302" i="13" s="1"/>
  <c r="I302" i="13" l="1"/>
  <c r="K302" i="13" s="1"/>
  <c r="F302" i="13"/>
  <c r="G302" i="13" l="1"/>
  <c r="H302" i="13" s="1"/>
  <c r="J302" i="13" s="1"/>
  <c r="D303" i="13" s="1"/>
  <c r="I303" i="13" l="1"/>
  <c r="K303" i="13" s="1"/>
  <c r="F303" i="13"/>
  <c r="G303" i="13" l="1"/>
  <c r="H303" i="13" s="1"/>
  <c r="J303" i="13" s="1"/>
  <c r="D304" i="13" s="1"/>
  <c r="I304" i="13" l="1"/>
  <c r="K304" i="13" s="1"/>
  <c r="F304" i="13"/>
  <c r="G304" i="13" l="1"/>
  <c r="H304" i="13" s="1"/>
  <c r="J304" i="13" s="1"/>
  <c r="D305" i="13" s="1"/>
  <c r="I305" i="13" l="1"/>
  <c r="K305" i="13" s="1"/>
  <c r="F305" i="13"/>
  <c r="G305" i="13" l="1"/>
  <c r="H305" i="13" s="1"/>
  <c r="J305" i="13" s="1"/>
  <c r="D306" i="13" s="1"/>
  <c r="I306" i="13" l="1"/>
  <c r="K306" i="13" s="1"/>
  <c r="F306" i="13"/>
  <c r="G306" i="13" l="1"/>
  <c r="H306" i="13" s="1"/>
  <c r="J306" i="13" s="1"/>
  <c r="D307" i="13" s="1"/>
  <c r="F307" i="13" l="1"/>
  <c r="I307" i="13"/>
  <c r="K307" i="13" s="1"/>
  <c r="G307" i="13" l="1"/>
  <c r="H307" i="13" s="1"/>
  <c r="J307" i="13" s="1"/>
  <c r="D308" i="13" s="1"/>
  <c r="I308" i="13" l="1"/>
  <c r="K308" i="13" s="1"/>
  <c r="F308" i="13"/>
  <c r="G308" i="13" l="1"/>
  <c r="H308" i="13" s="1"/>
  <c r="J308" i="13" s="1"/>
  <c r="D309" i="13" s="1"/>
  <c r="I309" i="13" l="1"/>
  <c r="K309" i="13" s="1"/>
  <c r="F309" i="13"/>
  <c r="G309" i="13" l="1"/>
  <c r="H309" i="13" s="1"/>
  <c r="J309" i="13" s="1"/>
  <c r="D310" i="13" s="1"/>
  <c r="I310" i="13" l="1"/>
  <c r="K310" i="13" s="1"/>
  <c r="F310" i="13"/>
  <c r="G310" i="13" l="1"/>
  <c r="H310" i="13" s="1"/>
  <c r="J310" i="13" s="1"/>
  <c r="D311" i="13" s="1"/>
  <c r="I311" i="13" l="1"/>
  <c r="K311" i="13" s="1"/>
  <c r="F311" i="13"/>
  <c r="G311" i="13" l="1"/>
  <c r="H311" i="13" s="1"/>
  <c r="J311" i="13" s="1"/>
  <c r="D312" i="13" s="1"/>
  <c r="I312" i="13" l="1"/>
  <c r="K312" i="13" s="1"/>
  <c r="F312" i="13"/>
  <c r="G312" i="13" l="1"/>
  <c r="H312" i="13" s="1"/>
  <c r="J312" i="13" s="1"/>
  <c r="D313" i="13" s="1"/>
  <c r="I313" i="13" l="1"/>
  <c r="K313" i="13" s="1"/>
  <c r="F313" i="13"/>
  <c r="G313" i="13" l="1"/>
  <c r="H313" i="13" s="1"/>
  <c r="J313" i="13" s="1"/>
  <c r="D314" i="13" s="1"/>
  <c r="I314" i="13" l="1"/>
  <c r="K314" i="13" s="1"/>
  <c r="F314" i="13"/>
  <c r="G314" i="13" l="1"/>
  <c r="H314" i="13" s="1"/>
  <c r="J314" i="13" s="1"/>
  <c r="D315" i="13" s="1"/>
  <c r="I315" i="13" l="1"/>
  <c r="K315" i="13" s="1"/>
  <c r="F315" i="13"/>
  <c r="G315" i="13" l="1"/>
  <c r="H315" i="13" s="1"/>
  <c r="J315" i="13" s="1"/>
  <c r="D316" i="13" s="1"/>
  <c r="I316" i="13" l="1"/>
  <c r="K316" i="13" s="1"/>
  <c r="F316" i="13"/>
  <c r="G316" i="13" l="1"/>
  <c r="H316" i="13" s="1"/>
  <c r="J316" i="13" s="1"/>
  <c r="D317" i="13" s="1"/>
  <c r="I317" i="13" l="1"/>
  <c r="K317" i="13" s="1"/>
  <c r="F317" i="13"/>
  <c r="G317" i="13" l="1"/>
  <c r="H317" i="13" s="1"/>
  <c r="J317" i="13" s="1"/>
  <c r="D318" i="13" s="1"/>
  <c r="I318" i="13" l="1"/>
  <c r="K318" i="13" s="1"/>
  <c r="F318" i="13"/>
  <c r="G318" i="13" l="1"/>
  <c r="H318" i="13" s="1"/>
  <c r="J318" i="13" s="1"/>
  <c r="D319" i="13" s="1"/>
  <c r="I319" i="13" l="1"/>
  <c r="K319" i="13" s="1"/>
  <c r="F319" i="13"/>
  <c r="G319" i="13" l="1"/>
  <c r="H319" i="13" s="1"/>
  <c r="J319" i="13" s="1"/>
  <c r="D320" i="13" s="1"/>
  <c r="I320" i="13" l="1"/>
  <c r="K320" i="13" s="1"/>
  <c r="F320" i="13"/>
  <c r="G320" i="13" l="1"/>
  <c r="H320" i="13" s="1"/>
  <c r="J320" i="13" s="1"/>
  <c r="D321" i="13" s="1"/>
  <c r="I321" i="13" l="1"/>
  <c r="K321" i="13" s="1"/>
  <c r="F321" i="13"/>
  <c r="G321" i="13" l="1"/>
  <c r="H321" i="13" s="1"/>
  <c r="J321" i="13" s="1"/>
  <c r="D322" i="13" s="1"/>
  <c r="I322" i="13" l="1"/>
  <c r="K322" i="13" s="1"/>
  <c r="F322" i="13"/>
  <c r="G322" i="13" l="1"/>
  <c r="H322" i="13" s="1"/>
  <c r="J322" i="13" s="1"/>
  <c r="D323" i="13" s="1"/>
  <c r="I323" i="13" l="1"/>
  <c r="K323" i="13" s="1"/>
  <c r="F323" i="13"/>
  <c r="G323" i="13" l="1"/>
  <c r="H323" i="13" s="1"/>
  <c r="J323" i="13" s="1"/>
  <c r="D324" i="13" s="1"/>
  <c r="I324" i="13" l="1"/>
  <c r="K324" i="13" s="1"/>
  <c r="F324" i="13"/>
  <c r="G324" i="13" l="1"/>
  <c r="H324" i="13" s="1"/>
  <c r="J324" i="13" s="1"/>
  <c r="D325" i="13" s="1"/>
  <c r="I325" i="13" l="1"/>
  <c r="K325" i="13" s="1"/>
  <c r="F325" i="13"/>
  <c r="G325" i="13" l="1"/>
  <c r="H325" i="13" s="1"/>
  <c r="J325" i="13" s="1"/>
  <c r="D326" i="13" s="1"/>
  <c r="I326" i="13" l="1"/>
  <c r="K326" i="13" s="1"/>
  <c r="F326" i="13"/>
  <c r="G326" i="13" l="1"/>
  <c r="H326" i="13" s="1"/>
  <c r="J326" i="13" s="1"/>
  <c r="D327" i="13" s="1"/>
  <c r="F327" i="13" l="1"/>
  <c r="I327" i="13"/>
  <c r="K327" i="13" s="1"/>
  <c r="G327" i="13" l="1"/>
  <c r="H327" i="13" s="1"/>
  <c r="J327" i="13" s="1"/>
  <c r="D328" i="13" s="1"/>
  <c r="I328" i="13" l="1"/>
  <c r="K328" i="13" s="1"/>
  <c r="F328" i="13"/>
  <c r="G328" i="13" l="1"/>
  <c r="H328" i="13" s="1"/>
  <c r="J328" i="13" s="1"/>
  <c r="D329" i="13" s="1"/>
  <c r="I329" i="13" l="1"/>
  <c r="K329" i="13" s="1"/>
  <c r="F329" i="13"/>
  <c r="G329" i="13" l="1"/>
  <c r="H329" i="13" s="1"/>
  <c r="J329" i="13" s="1"/>
  <c r="D330" i="13" s="1"/>
  <c r="F330" i="13" l="1"/>
  <c r="I330" i="13"/>
  <c r="K330" i="13" s="1"/>
  <c r="G330" i="13" l="1"/>
  <c r="H330" i="13" s="1"/>
  <c r="J330" i="13" s="1"/>
  <c r="D331" i="13" s="1"/>
  <c r="I331" i="13" l="1"/>
  <c r="K331" i="13" s="1"/>
  <c r="F331" i="13"/>
  <c r="G331" i="13" l="1"/>
  <c r="H331" i="13" s="1"/>
  <c r="J331" i="13" s="1"/>
  <c r="D332" i="13" s="1"/>
  <c r="I332" i="13" l="1"/>
  <c r="K332" i="13" s="1"/>
  <c r="F332" i="13"/>
  <c r="G332" i="13" l="1"/>
  <c r="H332" i="13" s="1"/>
  <c r="J332" i="13" s="1"/>
  <c r="D333" i="13" s="1"/>
  <c r="I333" i="13" l="1"/>
  <c r="K333" i="13" s="1"/>
  <c r="F333" i="13"/>
  <c r="G333" i="13" l="1"/>
  <c r="H333" i="13" s="1"/>
  <c r="J333" i="13" s="1"/>
  <c r="D334" i="13" s="1"/>
  <c r="I334" i="13" l="1"/>
  <c r="K334" i="13" s="1"/>
  <c r="F334" i="13"/>
  <c r="G334" i="13" l="1"/>
  <c r="H334" i="13" s="1"/>
  <c r="J334" i="13" s="1"/>
  <c r="D335" i="13" s="1"/>
  <c r="I335" i="13" l="1"/>
  <c r="K335" i="13" s="1"/>
  <c r="F335" i="13"/>
  <c r="G335" i="13" l="1"/>
  <c r="H335" i="13" s="1"/>
  <c r="J335" i="13" s="1"/>
  <c r="D336" i="13" s="1"/>
  <c r="F336" i="13" l="1"/>
  <c r="I336" i="13"/>
  <c r="K336" i="13" s="1"/>
  <c r="G336" i="13" l="1"/>
  <c r="H336" i="13" s="1"/>
  <c r="J336" i="13" s="1"/>
  <c r="D337" i="13" s="1"/>
  <c r="I337" i="13" l="1"/>
  <c r="K337" i="13" s="1"/>
  <c r="F337" i="13"/>
  <c r="G337" i="13" l="1"/>
  <c r="H337" i="13" s="1"/>
  <c r="J337" i="13" s="1"/>
  <c r="D338" i="13" s="1"/>
  <c r="I338" i="13" l="1"/>
  <c r="K338" i="13" s="1"/>
  <c r="F338" i="13"/>
  <c r="G338" i="13" l="1"/>
  <c r="H338" i="13" s="1"/>
  <c r="J338" i="13" s="1"/>
  <c r="D339" i="13" s="1"/>
  <c r="F339" i="13" l="1"/>
  <c r="I339" i="13"/>
  <c r="K339" i="13" s="1"/>
  <c r="G339" i="13" l="1"/>
  <c r="H339" i="13" s="1"/>
  <c r="J339" i="13" s="1"/>
  <c r="D340" i="13" s="1"/>
  <c r="F340" i="13" l="1"/>
  <c r="I340" i="13"/>
  <c r="K340" i="13" s="1"/>
  <c r="G340" i="13" l="1"/>
  <c r="H340" i="13" s="1"/>
  <c r="J340" i="13" s="1"/>
  <c r="D341" i="13" s="1"/>
  <c r="I341" i="13" l="1"/>
  <c r="K341" i="13" s="1"/>
  <c r="F341" i="13"/>
  <c r="G341" i="13" l="1"/>
  <c r="H341" i="13" s="1"/>
  <c r="J341" i="13" s="1"/>
  <c r="D342" i="13" s="1"/>
  <c r="I342" i="13" l="1"/>
  <c r="K342" i="13" s="1"/>
  <c r="F342" i="13"/>
  <c r="G342" i="13" l="1"/>
  <c r="H342" i="13" s="1"/>
  <c r="J342" i="13" s="1"/>
  <c r="D343" i="13" s="1"/>
  <c r="I343" i="13" l="1"/>
  <c r="K343" i="13" s="1"/>
  <c r="F343" i="13"/>
  <c r="G343" i="13" l="1"/>
  <c r="H343" i="13" s="1"/>
  <c r="J343" i="13" s="1"/>
  <c r="D344" i="13" s="1"/>
  <c r="I344" i="13" l="1"/>
  <c r="K344" i="13" s="1"/>
  <c r="F344" i="13"/>
  <c r="G344" i="13" l="1"/>
  <c r="H344" i="13" s="1"/>
  <c r="J344" i="13" s="1"/>
  <c r="D345" i="13" s="1"/>
  <c r="I345" i="13" l="1"/>
  <c r="K345" i="13" s="1"/>
  <c r="F345" i="13"/>
  <c r="G345" i="13" l="1"/>
  <c r="H345" i="13" s="1"/>
  <c r="J345" i="13" s="1"/>
  <c r="D346" i="13" s="1"/>
  <c r="I346" i="13" l="1"/>
  <c r="K346" i="13" s="1"/>
  <c r="F346" i="13"/>
  <c r="G346" i="13" l="1"/>
  <c r="H346" i="13" s="1"/>
  <c r="J346" i="13" s="1"/>
  <c r="D347" i="13" s="1"/>
  <c r="I347" i="13" l="1"/>
  <c r="K347" i="13" s="1"/>
  <c r="F347" i="13"/>
  <c r="G347" i="13" l="1"/>
  <c r="H347" i="13" s="1"/>
  <c r="J347" i="13" s="1"/>
  <c r="D348" i="13" s="1"/>
  <c r="I348" i="13" l="1"/>
  <c r="K348" i="13" s="1"/>
  <c r="F348" i="13"/>
  <c r="G348" i="13" l="1"/>
  <c r="H348" i="13" s="1"/>
  <c r="J348" i="13" s="1"/>
  <c r="D349" i="13" s="1"/>
  <c r="I349" i="13" l="1"/>
  <c r="K349" i="13" s="1"/>
  <c r="F349" i="13"/>
  <c r="G349" i="13" l="1"/>
  <c r="H349" i="13" s="1"/>
  <c r="J349" i="13" s="1"/>
  <c r="D350" i="13" s="1"/>
  <c r="F350" i="13" l="1"/>
  <c r="I350" i="13"/>
  <c r="K350" i="13" s="1"/>
  <c r="G350" i="13" l="1"/>
  <c r="H350" i="13" s="1"/>
  <c r="J350" i="13" s="1"/>
  <c r="D351" i="13" s="1"/>
  <c r="I351" i="13" l="1"/>
  <c r="K351" i="13" s="1"/>
  <c r="F351" i="13"/>
  <c r="G351" i="13" l="1"/>
  <c r="H351" i="13" s="1"/>
  <c r="J351" i="13" s="1"/>
  <c r="D352" i="13" s="1"/>
  <c r="I352" i="13" l="1"/>
  <c r="K352" i="13" s="1"/>
  <c r="F352" i="13"/>
  <c r="G352" i="13" l="1"/>
  <c r="H352" i="13" s="1"/>
  <c r="J352" i="13" s="1"/>
  <c r="D353" i="13" s="1"/>
  <c r="I353" i="13" l="1"/>
  <c r="K353" i="13" s="1"/>
  <c r="F353" i="13"/>
  <c r="G353" i="13" l="1"/>
  <c r="H353" i="13" s="1"/>
  <c r="J353" i="13" s="1"/>
  <c r="D354" i="13" s="1"/>
  <c r="F354" i="13" l="1"/>
  <c r="I354" i="13"/>
  <c r="K354" i="13" s="1"/>
  <c r="G354" i="13" l="1"/>
  <c r="H354" i="13" s="1"/>
  <c r="J354" i="13" s="1"/>
  <c r="D355" i="13" s="1"/>
  <c r="I355" i="13" l="1"/>
  <c r="K355" i="13" s="1"/>
  <c r="F355" i="13"/>
  <c r="G355" i="13" l="1"/>
  <c r="H355" i="13" s="1"/>
  <c r="J355" i="13" s="1"/>
  <c r="D356" i="13" s="1"/>
  <c r="F356" i="13" l="1"/>
  <c r="I356" i="13"/>
  <c r="K356" i="13" s="1"/>
  <c r="G356" i="13" l="1"/>
  <c r="H356" i="13" s="1"/>
  <c r="J356" i="13" s="1"/>
  <c r="D357" i="13" s="1"/>
  <c r="I357" i="13" l="1"/>
  <c r="K357" i="13" s="1"/>
  <c r="F357" i="13"/>
  <c r="G357" i="13" l="1"/>
  <c r="H357" i="13" s="1"/>
  <c r="J357" i="13" s="1"/>
  <c r="D358" i="13" s="1"/>
  <c r="I358" i="13" l="1"/>
  <c r="K358" i="13" s="1"/>
  <c r="F358" i="13"/>
  <c r="G358" i="13" l="1"/>
  <c r="H358" i="13" s="1"/>
  <c r="J358" i="13" s="1"/>
  <c r="D359" i="13" s="1"/>
  <c r="F359" i="13" l="1"/>
  <c r="I359" i="13"/>
  <c r="K359" i="13" s="1"/>
  <c r="G359" i="13" l="1"/>
  <c r="H359" i="13" s="1"/>
  <c r="J359" i="13" s="1"/>
  <c r="D360" i="13" s="1"/>
  <c r="F360" i="13" l="1"/>
  <c r="I360" i="13"/>
  <c r="K360" i="13" s="1"/>
  <c r="G360" i="13" l="1"/>
  <c r="H360" i="13" s="1"/>
  <c r="J360" i="13" s="1"/>
  <c r="D361" i="13" s="1"/>
  <c r="I361" i="13" l="1"/>
  <c r="K361" i="13" s="1"/>
  <c r="F361" i="13"/>
  <c r="G361" i="13" l="1"/>
  <c r="H361" i="13" s="1"/>
  <c r="J361" i="13" s="1"/>
  <c r="D362" i="13" s="1"/>
  <c r="I362" i="13" l="1"/>
  <c r="K362" i="13" s="1"/>
  <c r="F362" i="13"/>
  <c r="G362" i="13" l="1"/>
  <c r="H362" i="13" s="1"/>
  <c r="J362" i="13" s="1"/>
  <c r="D363" i="13" s="1"/>
  <c r="F363" i="13" l="1"/>
  <c r="I363" i="13"/>
  <c r="K363" i="13" s="1"/>
  <c r="G363" i="13" l="1"/>
  <c r="H363" i="13" s="1"/>
  <c r="J363" i="13" s="1"/>
  <c r="D364" i="13" s="1"/>
  <c r="I364" i="13" l="1"/>
  <c r="K364" i="13" s="1"/>
  <c r="F364" i="13"/>
  <c r="G364" i="13" l="1"/>
  <c r="H364" i="13" s="1"/>
  <c r="J364" i="13" s="1"/>
  <c r="D365" i="13" s="1"/>
  <c r="I365" i="13" l="1"/>
  <c r="K365" i="13" s="1"/>
  <c r="F365" i="13"/>
  <c r="G365" i="13" l="1"/>
  <c r="H365" i="13" s="1"/>
  <c r="J365" i="13" s="1"/>
  <c r="D366" i="13" s="1"/>
  <c r="I366" i="13" l="1"/>
  <c r="K366" i="13" s="1"/>
  <c r="F366" i="13"/>
  <c r="G366" i="13" l="1"/>
  <c r="H366" i="13" s="1"/>
  <c r="J366" i="13" s="1"/>
  <c r="D367" i="13" s="1"/>
  <c r="I367" i="13" l="1"/>
  <c r="K367" i="13" s="1"/>
  <c r="F367" i="13"/>
  <c r="G367" i="13" l="1"/>
  <c r="H367" i="13" s="1"/>
  <c r="J367" i="13" s="1"/>
  <c r="D368" i="13" s="1"/>
  <c r="I368" i="13" l="1"/>
  <c r="K368" i="13" s="1"/>
  <c r="F368" i="13"/>
  <c r="G368" i="13" l="1"/>
  <c r="H368" i="13" s="1"/>
  <c r="J368" i="13" s="1"/>
  <c r="D369" i="13" s="1"/>
  <c r="I369" i="13" l="1"/>
  <c r="K369" i="13" s="1"/>
  <c r="F369" i="13"/>
  <c r="G369" i="13" l="1"/>
  <c r="H369" i="13" s="1"/>
  <c r="J369" i="13" s="1"/>
  <c r="D370" i="13" s="1"/>
  <c r="I370" i="13" l="1"/>
  <c r="K370" i="13" s="1"/>
  <c r="F370" i="13"/>
  <c r="G370" i="13" l="1"/>
  <c r="H370" i="13" s="1"/>
  <c r="J370" i="13" s="1"/>
  <c r="D371" i="13" s="1"/>
  <c r="I371" i="13" l="1"/>
  <c r="K371" i="13" s="1"/>
  <c r="F371" i="13"/>
  <c r="G371" i="13" l="1"/>
  <c r="H371" i="13" s="1"/>
  <c r="J371" i="13" s="1"/>
  <c r="D372" i="13" s="1"/>
  <c r="I372" i="13" l="1"/>
  <c r="K372" i="13" s="1"/>
  <c r="F372" i="13"/>
  <c r="G372" i="13" l="1"/>
  <c r="H372" i="13" s="1"/>
  <c r="J372" i="13" s="1"/>
  <c r="D373" i="13" s="1"/>
  <c r="I373" i="13" l="1"/>
  <c r="I10" i="13" s="1"/>
  <c r="F373" i="13"/>
  <c r="I9" i="13" s="1"/>
  <c r="G373" i="13" l="1"/>
  <c r="H373" i="13" s="1"/>
  <c r="J373" i="13"/>
  <c r="I8" i="13" s="1"/>
  <c r="K373" i="13"/>
  <c r="B11" i="6"/>
  <c r="J9" i="6" l="1"/>
  <c r="G5" i="6"/>
  <c r="B4" i="6"/>
</calcChain>
</file>

<file path=xl/sharedStrings.xml><?xml version="1.0" encoding="utf-8"?>
<sst xmlns="http://schemas.openxmlformats.org/spreadsheetml/2006/main" count="214" uniqueCount="86">
  <si>
    <t>Loan amount</t>
  </si>
  <si>
    <t>Annual interest rate</t>
  </si>
  <si>
    <t>Loan period in years</t>
  </si>
  <si>
    <t>Number of payments per year</t>
  </si>
  <si>
    <t>Start date of loan</t>
  </si>
  <si>
    <t>Optional extra payments</t>
  </si>
  <si>
    <t>Scheduled payment</t>
  </si>
  <si>
    <t>Scheduled number of payments</t>
  </si>
  <si>
    <t>Actual number of payments</t>
  </si>
  <si>
    <t>Total early payments</t>
  </si>
  <si>
    <t>Total interest</t>
  </si>
  <si>
    <t>Woodgrove Bank</t>
  </si>
  <si>
    <t>Introduction</t>
  </si>
  <si>
    <t>Dashboard</t>
  </si>
  <si>
    <t>Pmt No</t>
  </si>
  <si>
    <t>Payment Date</t>
  </si>
  <si>
    <t>Beginning Balance</t>
  </si>
  <si>
    <t>Scheduled Payment</t>
  </si>
  <si>
    <t>Extra Payment</t>
  </si>
  <si>
    <t>Total Payment</t>
  </si>
  <si>
    <t>Principal</t>
  </si>
  <si>
    <t>Interest</t>
  </si>
  <si>
    <t>Ending Balance</t>
  </si>
  <si>
    <t>Cumulaive Interest</t>
  </si>
  <si>
    <t>Loan Details</t>
  </si>
  <si>
    <t>Loan Summary</t>
  </si>
  <si>
    <t>Lender</t>
  </si>
  <si>
    <t>Loan Type</t>
  </si>
  <si>
    <t>Total Debt</t>
  </si>
  <si>
    <t>Total Interest</t>
  </si>
  <si>
    <t>Mortgage</t>
  </si>
  <si>
    <t>Vehicle - Truck</t>
  </si>
  <si>
    <t>Vehicle - Car</t>
  </si>
  <si>
    <t>Personal - Furniture purchase</t>
  </si>
  <si>
    <t>Total Principal Owed</t>
  </si>
  <si>
    <t>Enter Year</t>
  </si>
  <si>
    <t>Total pmt</t>
  </si>
  <si>
    <t>Payment Breakdown by Months (totals of all loans)</t>
  </si>
  <si>
    <t>Month</t>
  </si>
  <si>
    <t>Hide.Begin</t>
  </si>
  <si>
    <t>Hide.End</t>
  </si>
  <si>
    <t>Extra Pmt</t>
  </si>
  <si>
    <t>Total Principal</t>
  </si>
  <si>
    <t>Payments remaning</t>
  </si>
  <si>
    <t>Current Balance</t>
  </si>
  <si>
    <t xml:space="preserve"> </t>
  </si>
  <si>
    <t>Navigation</t>
  </si>
  <si>
    <t>Title</t>
  </si>
  <si>
    <t>Content</t>
  </si>
  <si>
    <t>Customization difficulty (1-3)</t>
  </si>
  <si>
    <t>Explanation of sheets</t>
  </si>
  <si>
    <t>How to customize</t>
  </si>
  <si>
    <t>1)</t>
  </si>
  <si>
    <t>2)</t>
  </si>
  <si>
    <t>Enter loan 1 info</t>
  </si>
  <si>
    <t>Enter loan 2 info</t>
  </si>
  <si>
    <t>Enter loan 3 info</t>
  </si>
  <si>
    <t>Enter loan 4 info</t>
  </si>
  <si>
    <t>Enter loan 5 info</t>
  </si>
  <si>
    <t>View dashboard</t>
  </si>
  <si>
    <t>Amortization Schedule Template</t>
  </si>
  <si>
    <t>Loan Schedules:</t>
  </si>
  <si>
    <t xml:space="preserve">There are five different loan schdule tabs. </t>
  </si>
  <si>
    <t>Loan type and Lender are optional. If you enter the loan type (for example, Mortgage or Vehicle loan) the navigation links will be automatically updated to reflect the loan type. Otherwise, they will simply display "Loan 1," "Loan 2," etc.</t>
  </si>
  <si>
    <t>You will need to enter the relevant loan information in the "Loan Details" section. Loan Amount, Interest Rate, Loan Period, Number of Payments per Year, and Loan Start Date must all be filled out for the calcuations to work.</t>
  </si>
  <si>
    <t xml:space="preserve">The Loan Summary section and the table beneath are both automatically calculated. </t>
  </si>
  <si>
    <t>Choose the year you want to view a monthly breakdown for in the Dashboard.</t>
  </si>
  <si>
    <t>Dashboard:</t>
  </si>
  <si>
    <t>This workbook allows the user to track their loans (business, mortgage, auto, etc.) and keep up with payments.</t>
  </si>
  <si>
    <t>The dashboard is fully automated and gives key financial insights into the principal and interest being paid on all loans over time</t>
  </si>
  <si>
    <t>as well as a snapshot view of every loan and visualization of key statistics.</t>
  </si>
  <si>
    <t>Sample data has been entered to demonstrate functionality and should be replaced with the user's data.</t>
  </si>
  <si>
    <t>This tab is fully automated. You can interact with it by typing in the year you want to view the monthly breadown of payment information. You must enter the year in the format "yyyy" (for example, "2019" instead of "19"). All other information is displayed automatically based on the input on each of the Loan Schedules.</t>
  </si>
  <si>
    <t>Personal Debt</t>
  </si>
  <si>
    <t>Fill out all relevant information for as many loans as you need to track (up to five).</t>
  </si>
  <si>
    <t>Related To Online Templates</t>
  </si>
  <si>
    <t>Our templates is compatible with online service but some templates that including macros feature is still not supported with Excel Online</t>
  </si>
  <si>
    <t>Here is some hints that replace our macros in case of using Online Template</t>
  </si>
  <si>
    <t>Referesh / Update Data</t>
  </si>
  <si>
    <r>
      <t xml:space="preserve">Some of our templates include </t>
    </r>
    <r>
      <rPr>
        <b/>
        <sz val="10"/>
        <color theme="1"/>
        <rFont val="Arial"/>
        <family val="2"/>
      </rPr>
      <t xml:space="preserve">Referesh/Update data </t>
    </r>
    <r>
      <rPr>
        <sz val="10"/>
        <color theme="1"/>
        <rFont val="Arial"/>
        <family val="2"/>
      </rPr>
      <t>macro button that can be replaced with Referesh All tool in Excel Online ribbon</t>
    </r>
  </si>
  <si>
    <t>Full Screen</t>
  </si>
  <si>
    <r>
      <t xml:space="preserve">Some of our templates have </t>
    </r>
    <r>
      <rPr>
        <b/>
        <sz val="10"/>
        <color theme="1"/>
        <rFont val="Arial"/>
        <family val="2"/>
      </rPr>
      <t xml:space="preserve">Full Screen </t>
    </r>
    <r>
      <rPr>
        <sz val="10"/>
        <color theme="1"/>
        <rFont val="Arial"/>
        <family val="2"/>
      </rPr>
      <t xml:space="preserve">macro button that can be replaced with the itself web browser full screen tool </t>
    </r>
  </si>
  <si>
    <r>
      <t xml:space="preserve">Other macros is applied on less than ~15% of our templats can be overcome by transferring to Desktop App </t>
    </r>
    <r>
      <rPr>
        <b/>
        <sz val="10"/>
        <color theme="1"/>
        <rFont val="Arial"/>
        <family val="2"/>
      </rPr>
      <t>"Open in Desktop App"</t>
    </r>
    <r>
      <rPr>
        <sz val="10"/>
        <color theme="1"/>
        <rFont val="Arial"/>
        <family val="2"/>
      </rPr>
      <t xml:space="preserve"> button</t>
    </r>
  </si>
  <si>
    <t>Other Macros / Buttons</t>
  </si>
  <si>
    <t>Open in Desktop App</t>
  </si>
  <si>
    <t>To open online template using Desktop App be sure that you signed in to your Microsoft account / Onedrive 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</si>
</sst>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quot;$&quot;* #,##0.00_);_(&quot;$&quot;* \(#,##0.00\);_(&quot;$&quot;* &quot;-&quot;??_);_(@_)"/>
    <numFmt numFmtId="165" formatCode="&quot;$&quot;#,##0.00"/>
    <numFmt numFmtId="166" formatCode="mmmm"/>
    <numFmt numFmtId="167" formatCode="&quot;$&quot;#,##0"/>
  </numFmts>
  <fonts count="33" x14ac:knownFonts="1">
    <font>
      <sz val="11"/>
      <name val="Arial"/>
      <family val="2"/>
      <scheme val="minor"/>
    </font>
    <font>
      <sz val="11"/>
      <color theme="1"/>
      <name val="Arial"/>
      <family val="2"/>
      <scheme val="minor"/>
    </font>
    <font>
      <b/>
      <sz val="16"/>
      <color theme="1" tint="0.24994659260841701"/>
      <name val="Microsoft Sans Serif"/>
      <family val="2"/>
      <scheme val="major"/>
    </font>
    <font>
      <b/>
      <sz val="11"/>
      <color theme="3"/>
      <name val="Arial"/>
      <family val="2"/>
      <scheme val="minor"/>
    </font>
    <font>
      <sz val="11"/>
      <color theme="1" tint="0.24994659260841701"/>
      <name val="Arial"/>
      <family val="2"/>
      <scheme val="minor"/>
    </font>
    <font>
      <b/>
      <sz val="11"/>
      <color theme="1" tint="0.24994659260841701"/>
      <name val="Microsoft Sans Serif"/>
      <family val="2"/>
      <scheme val="major"/>
    </font>
    <font>
      <i/>
      <sz val="11"/>
      <color theme="1" tint="0.34998626667073579"/>
      <name val="Arial"/>
      <family val="2"/>
      <scheme val="minor"/>
    </font>
    <font>
      <sz val="11"/>
      <name val="Arial"/>
      <family val="2"/>
      <scheme val="minor"/>
    </font>
    <font>
      <b/>
      <sz val="11"/>
      <color theme="0"/>
      <name val="Arial"/>
      <family val="2"/>
      <scheme val="minor"/>
    </font>
    <font>
      <sz val="10"/>
      <name val="Arial"/>
      <family val="2"/>
      <scheme val="minor"/>
    </font>
    <font>
      <sz val="10"/>
      <color theme="1" tint="0.24994659260841701"/>
      <name val="Arial"/>
      <family val="2"/>
      <scheme val="minor"/>
    </font>
    <font>
      <b/>
      <sz val="10"/>
      <color theme="3"/>
      <name val="Arial"/>
      <family val="2"/>
      <scheme val="minor"/>
    </font>
    <font>
      <b/>
      <sz val="10"/>
      <color theme="0"/>
      <name val="Arial"/>
      <family val="2"/>
      <scheme val="minor"/>
    </font>
    <font>
      <b/>
      <sz val="10"/>
      <color theme="1" tint="0.24994659260841701"/>
      <name val="Arial"/>
      <family val="2"/>
      <scheme val="minor"/>
    </font>
    <font>
      <u/>
      <sz val="11"/>
      <color theme="10"/>
      <name val="Arial"/>
      <family val="2"/>
      <scheme val="minor"/>
    </font>
    <font>
      <b/>
      <u/>
      <sz val="11"/>
      <color theme="0"/>
      <name val="Arial"/>
      <family val="2"/>
      <scheme val="minor"/>
    </font>
    <font>
      <b/>
      <sz val="10"/>
      <color theme="0"/>
      <name val="Arial"/>
      <family val="2"/>
    </font>
    <font>
      <i/>
      <sz val="10"/>
      <color theme="1" tint="0.14999847407452621"/>
      <name val="Arial"/>
      <family val="2"/>
      <scheme val="minor"/>
    </font>
    <font>
      <sz val="10"/>
      <color theme="1" tint="0.14999847407452621"/>
      <name val="Arial"/>
      <family val="2"/>
      <scheme val="minor"/>
    </font>
    <font>
      <sz val="9"/>
      <color rgb="FF3333FF"/>
      <name val="Arial"/>
      <family val="2"/>
    </font>
    <font>
      <b/>
      <sz val="10"/>
      <color theme="1" tint="0.249977111117893"/>
      <name val="Arial"/>
      <family val="2"/>
      <scheme val="minor"/>
    </font>
    <font>
      <b/>
      <sz val="10"/>
      <color rgb="FF50B47F"/>
      <name val="Arial"/>
      <family val="2"/>
      <scheme val="minor"/>
    </font>
    <font>
      <b/>
      <i/>
      <sz val="10"/>
      <color rgb="FF50B47F"/>
      <name val="Arial"/>
      <family val="2"/>
      <scheme val="minor"/>
    </font>
    <font>
      <b/>
      <sz val="12"/>
      <color rgb="FF50B47F"/>
      <name val="Arial"/>
      <family val="2"/>
      <scheme val="minor"/>
    </font>
    <font>
      <sz val="10"/>
      <color theme="0"/>
      <name val="Arial"/>
      <family val="2"/>
    </font>
    <font>
      <b/>
      <i/>
      <sz val="10"/>
      <color theme="0"/>
      <name val="Arial"/>
      <family val="2"/>
    </font>
    <font>
      <sz val="10"/>
      <color theme="1"/>
      <name val="Arial"/>
      <family val="2"/>
    </font>
    <font>
      <b/>
      <sz val="10"/>
      <color theme="1"/>
      <name val="Arial"/>
      <family val="2"/>
    </font>
    <font>
      <b/>
      <u/>
      <sz val="10"/>
      <color theme="0"/>
      <name val="Arial"/>
      <family val="2"/>
    </font>
    <font>
      <b/>
      <u/>
      <sz val="10"/>
      <color theme="0"/>
      <name val="Arial"/>
      <family val="2"/>
      <scheme val="minor"/>
    </font>
    <font>
      <b/>
      <u/>
      <sz val="10"/>
      <color indexed="9"/>
      <name val="Arial"/>
      <family val="2"/>
      <scheme val="minor"/>
    </font>
    <font>
      <b/>
      <sz val="10"/>
      <color indexed="9"/>
      <name val="Arial"/>
      <family val="2"/>
    </font>
    <font>
      <b/>
      <sz val="10"/>
      <name val="Arial"/>
      <family val="2"/>
      <scheme val="minor"/>
    </font>
  </fonts>
  <fills count="8">
    <fill>
      <patternFill patternType="none"/>
    </fill>
    <fill>
      <patternFill patternType="gray125"/>
    </fill>
    <fill>
      <patternFill patternType="solid">
        <fgColor theme="0" tint="-0.14996795556505021"/>
        <bgColor indexed="64"/>
      </patternFill>
    </fill>
    <fill>
      <patternFill patternType="solid">
        <fgColor theme="4" tint="0.79998168889431442"/>
        <bgColor indexed="65"/>
      </patternFill>
    </fill>
    <fill>
      <patternFill patternType="solid">
        <fgColor theme="4" tint="-0.499984740745262"/>
        <bgColor indexed="64"/>
      </patternFill>
    </fill>
    <fill>
      <patternFill patternType="solid">
        <fgColor rgb="FF8FCFAD"/>
        <bgColor indexed="64"/>
      </patternFill>
    </fill>
    <fill>
      <patternFill patternType="solid">
        <fgColor rgb="FF50B47F"/>
        <bgColor indexed="64"/>
      </patternFill>
    </fill>
    <fill>
      <patternFill patternType="solid">
        <fgColor theme="0" tint="-4.9989318521683403E-2"/>
        <bgColor indexed="64"/>
      </patternFill>
    </fill>
  </fills>
  <borders count="9">
    <border>
      <left/>
      <right/>
      <top/>
      <bottom/>
      <diagonal/>
    </border>
    <border>
      <left/>
      <right/>
      <top/>
      <bottom style="thick">
        <color theme="4" tint="-0.499984740745262"/>
      </bottom>
      <diagonal/>
    </border>
    <border>
      <left/>
      <right/>
      <top/>
      <bottom style="medium">
        <color theme="4" tint="-0.499984740745262"/>
      </bottom>
      <diagonal/>
    </border>
    <border>
      <left/>
      <right/>
      <top style="thin">
        <color theme="4" tint="-0.499984740745262"/>
      </top>
      <bottom style="thin">
        <color theme="4" tint="-0.499984740745262"/>
      </bottom>
      <diagonal/>
    </border>
    <border>
      <left/>
      <right/>
      <top style="thin">
        <color theme="1" tint="0.499984740745262"/>
      </top>
      <bottom style="thin">
        <color theme="1" tint="0.499984740745262"/>
      </bottom>
      <diagonal/>
    </border>
    <border>
      <left/>
      <right/>
      <top style="medium">
        <color theme="4" tint="-0.499984740745262"/>
      </top>
      <bottom style="thin">
        <color theme="1" tint="0.499984740745262"/>
      </bottom>
      <diagonal/>
    </border>
    <border>
      <left style="double">
        <color rgb="FF50B47F"/>
      </left>
      <right style="double">
        <color rgb="FF50B47F"/>
      </right>
      <top style="double">
        <color rgb="FF50B47F"/>
      </top>
      <bottom/>
      <diagonal/>
    </border>
    <border>
      <left style="double">
        <color rgb="FF50B47F"/>
      </left>
      <right style="double">
        <color rgb="FF50B47F"/>
      </right>
      <top/>
      <bottom style="double">
        <color rgb="FF50B47F"/>
      </bottom>
      <diagonal/>
    </border>
    <border>
      <left/>
      <right/>
      <top/>
      <bottom style="thin">
        <color rgb="FF8FCFAD"/>
      </bottom>
      <diagonal/>
    </border>
  </borders>
  <cellStyleXfs count="18">
    <xf numFmtId="0" fontId="0" fillId="0" borderId="0"/>
    <xf numFmtId="0" fontId="2" fillId="0" borderId="1" applyNumberFormat="0" applyFill="0" applyProtection="0">
      <alignment vertical="center"/>
    </xf>
    <xf numFmtId="0" fontId="5" fillId="0" borderId="2" applyNumberFormat="0" applyFill="0" applyProtection="0">
      <alignment vertical="center"/>
    </xf>
    <xf numFmtId="0" fontId="3" fillId="0" borderId="3" applyNumberFormat="0" applyFill="0" applyProtection="0">
      <alignment vertical="center"/>
    </xf>
    <xf numFmtId="0" fontId="4" fillId="2" borderId="4" applyNumberFormat="0" applyProtection="0">
      <alignment horizontal="right"/>
    </xf>
    <xf numFmtId="0" fontId="6" fillId="0" borderId="4" applyNumberFormat="0" applyProtection="0">
      <alignment vertical="center"/>
    </xf>
    <xf numFmtId="10" fontId="7" fillId="0" borderId="0" applyFont="0" applyFill="0" applyBorder="0" applyAlignment="0" applyProtection="0"/>
    <xf numFmtId="165" fontId="4" fillId="2" borderId="0" applyFont="0" applyFill="0" applyBorder="0" applyAlignment="0" applyProtection="0"/>
    <xf numFmtId="0" fontId="4" fillId="3" borderId="0" applyNumberFormat="0" applyFont="0" applyAlignment="0">
      <alignment horizontal="center" vertical="center" wrapText="1"/>
    </xf>
    <xf numFmtId="0" fontId="8" fillId="4" borderId="0" applyNumberFormat="0" applyBorder="0" applyProtection="0">
      <alignment vertical="center" wrapText="1"/>
    </xf>
    <xf numFmtId="1" fontId="4" fillId="3" borderId="0" applyFont="0" applyFill="0" applyBorder="0" applyAlignment="0"/>
    <xf numFmtId="14" fontId="4" fillId="0" borderId="0" applyFont="0" applyFill="0" applyBorder="0" applyAlignment="0"/>
    <xf numFmtId="165" fontId="4" fillId="2" borderId="0" applyFont="0" applyFill="0" applyBorder="0" applyProtection="0">
      <alignment horizontal="right" indent="2"/>
    </xf>
    <xf numFmtId="0" fontId="8" fillId="4" borderId="0" applyBorder="0" applyProtection="0">
      <alignment horizontal="right" vertical="center" wrapText="1" indent="2"/>
    </xf>
    <xf numFmtId="164" fontId="7" fillId="0" borderId="0" applyFont="0" applyFill="0" applyBorder="0" applyAlignment="0" applyProtection="0"/>
    <xf numFmtId="0" fontId="14" fillId="0" borderId="0" applyNumberFormat="0" applyFill="0" applyBorder="0" applyAlignment="0" applyProtection="0"/>
    <xf numFmtId="0" fontId="1" fillId="0" borderId="0"/>
    <xf numFmtId="0" fontId="26" fillId="0" borderId="0"/>
  </cellStyleXfs>
  <cellXfs count="91">
    <xf numFmtId="0" fontId="0" fillId="0" borderId="0" xfId="0"/>
    <xf numFmtId="0" fontId="9" fillId="0" borderId="0" xfId="0" applyFont="1"/>
    <xf numFmtId="1" fontId="9" fillId="0" borderId="0" xfId="10" applyFont="1" applyFill="1" applyBorder="1" applyAlignment="1">
      <alignment horizontal="left"/>
    </xf>
    <xf numFmtId="14" fontId="9" fillId="0" borderId="0" xfId="11" applyFont="1" applyFill="1" applyBorder="1" applyAlignment="1">
      <alignment horizontal="left"/>
    </xf>
    <xf numFmtId="165" fontId="9" fillId="0" borderId="0" xfId="12" applyFont="1" applyFill="1" applyBorder="1">
      <alignment horizontal="right" indent="2"/>
    </xf>
    <xf numFmtId="0" fontId="13" fillId="0" borderId="2" xfId="2" applyFont="1">
      <alignment vertical="center"/>
    </xf>
    <xf numFmtId="0" fontId="12" fillId="0" borderId="0" xfId="9" applyFont="1" applyFill="1" applyAlignment="1">
      <alignment horizontal="center" vertical="center" wrapText="1"/>
    </xf>
    <xf numFmtId="0" fontId="12" fillId="0" borderId="0" xfId="13" applyFont="1" applyFill="1" applyAlignment="1">
      <alignment horizontal="center" vertical="center" wrapText="1"/>
    </xf>
    <xf numFmtId="165" fontId="9" fillId="5" borderId="0" xfId="8" applyNumberFormat="1" applyFont="1" applyFill="1" applyAlignment="1"/>
    <xf numFmtId="1" fontId="9" fillId="5" borderId="4" xfId="10" applyFont="1" applyFill="1" applyBorder="1" applyAlignment="1"/>
    <xf numFmtId="165" fontId="9" fillId="5" borderId="4" xfId="8" applyNumberFormat="1" applyFont="1" applyFill="1" applyBorder="1" applyAlignment="1"/>
    <xf numFmtId="165" fontId="10" fillId="0" borderId="0" xfId="7" applyFont="1" applyFill="1"/>
    <xf numFmtId="10" fontId="10" fillId="0" borderId="4" xfId="6" applyFont="1" applyFill="1" applyBorder="1" applyAlignment="1">
      <alignment horizontal="right"/>
    </xf>
    <xf numFmtId="1" fontId="10" fillId="0" borderId="0" xfId="10" applyFont="1" applyFill="1"/>
    <xf numFmtId="1" fontId="10" fillId="0" borderId="4" xfId="10" applyFont="1" applyFill="1" applyBorder="1"/>
    <xf numFmtId="14" fontId="10" fillId="0" borderId="4" xfId="11" applyFont="1" applyFill="1" applyBorder="1"/>
    <xf numFmtId="165" fontId="10" fillId="0" borderId="4" xfId="7" applyFont="1" applyFill="1" applyBorder="1"/>
    <xf numFmtId="0" fontId="15" fillId="0" borderId="0" xfId="15" applyFont="1" applyFill="1" applyAlignment="1">
      <alignment horizontal="center" vertical="center"/>
    </xf>
    <xf numFmtId="0" fontId="16" fillId="0" borderId="0" xfId="16" applyFont="1" applyAlignment="1">
      <alignment vertical="center"/>
    </xf>
    <xf numFmtId="0" fontId="15" fillId="0" borderId="0" xfId="15" applyFont="1" applyFill="1" applyAlignment="1">
      <alignment vertical="center"/>
    </xf>
    <xf numFmtId="0" fontId="16" fillId="0" borderId="0" xfId="16" applyFont="1" applyAlignment="1">
      <alignment horizontal="center" vertical="center"/>
    </xf>
    <xf numFmtId="2" fontId="15" fillId="0" borderId="0" xfId="15" applyNumberFormat="1" applyFont="1" applyFill="1" applyAlignment="1">
      <alignment horizontal="left" vertical="center"/>
    </xf>
    <xf numFmtId="2" fontId="16" fillId="0" borderId="0" xfId="16" applyNumberFormat="1" applyFont="1" applyAlignment="1">
      <alignment horizontal="center" vertical="center"/>
    </xf>
    <xf numFmtId="0" fontId="18" fillId="0" borderId="5" xfId="5" applyFont="1" applyBorder="1" applyAlignment="1">
      <alignment horizontal="right" vertical="center"/>
    </xf>
    <xf numFmtId="0" fontId="18" fillId="0" borderId="4" xfId="5" applyFont="1" applyAlignment="1">
      <alignment horizontal="right" vertical="center"/>
    </xf>
    <xf numFmtId="0" fontId="9" fillId="0" borderId="5" xfId="0" applyFont="1" applyBorder="1"/>
    <xf numFmtId="0" fontId="9" fillId="0" borderId="4" xfId="0" applyFont="1" applyBorder="1"/>
    <xf numFmtId="0" fontId="17" fillId="0" borderId="4" xfId="5" applyFont="1" applyAlignment="1">
      <alignment horizontal="right" vertical="center"/>
    </xf>
    <xf numFmtId="0" fontId="17" fillId="0" borderId="5" xfId="5" applyFont="1" applyBorder="1" applyAlignment="1">
      <alignment horizontal="right" vertical="center"/>
    </xf>
    <xf numFmtId="0" fontId="9" fillId="0" borderId="0" xfId="0" applyFont="1" applyAlignment="1">
      <alignment vertical="center"/>
    </xf>
    <xf numFmtId="0" fontId="11" fillId="0" borderId="3" xfId="3" applyFont="1">
      <alignment vertical="center"/>
    </xf>
    <xf numFmtId="0" fontId="19" fillId="5" borderId="0" xfId="16" applyFont="1" applyFill="1" applyAlignment="1">
      <alignment vertical="center"/>
    </xf>
    <xf numFmtId="0" fontId="20" fillId="0" borderId="3" xfId="3" applyFont="1">
      <alignment vertical="center"/>
    </xf>
    <xf numFmtId="0" fontId="9" fillId="0" borderId="0" xfId="0" applyFont="1" applyAlignment="1">
      <alignment horizontal="center"/>
    </xf>
    <xf numFmtId="1" fontId="9" fillId="0" borderId="0" xfId="0" applyNumberFormat="1" applyFont="1" applyAlignment="1">
      <alignment horizontal="center"/>
    </xf>
    <xf numFmtId="14" fontId="9" fillId="0" borderId="0" xfId="0" applyNumberFormat="1" applyFont="1" applyAlignment="1">
      <alignment horizontal="center"/>
    </xf>
    <xf numFmtId="165" fontId="9" fillId="0" borderId="0" xfId="0" applyNumberFormat="1" applyFont="1" applyAlignment="1">
      <alignment horizontal="center"/>
    </xf>
    <xf numFmtId="165" fontId="9" fillId="0" borderId="0" xfId="0" applyNumberFormat="1" applyFont="1"/>
    <xf numFmtId="0" fontId="12" fillId="0" borderId="0" xfId="0" applyFont="1" applyAlignment="1">
      <alignment horizontal="centerContinuous"/>
    </xf>
    <xf numFmtId="0" fontId="22" fillId="0" borderId="6" xfId="0" applyFont="1" applyBorder="1" applyAlignment="1">
      <alignment horizontal="center"/>
    </xf>
    <xf numFmtId="167" fontId="9" fillId="0" borderId="0" xfId="0" applyNumberFormat="1" applyFont="1"/>
    <xf numFmtId="0" fontId="21" fillId="0" borderId="8" xfId="0" applyFont="1" applyBorder="1" applyAlignment="1">
      <alignment horizontal="center" vertical="center"/>
    </xf>
    <xf numFmtId="166" fontId="21" fillId="0" borderId="8" xfId="0" applyNumberFormat="1" applyFont="1" applyBorder="1" applyAlignment="1">
      <alignment horizontal="center" vertical="center"/>
    </xf>
    <xf numFmtId="0" fontId="21" fillId="0" borderId="8" xfId="0" applyFont="1" applyBorder="1" applyAlignment="1">
      <alignment vertical="center"/>
    </xf>
    <xf numFmtId="166" fontId="9" fillId="0" borderId="0" xfId="0" applyNumberFormat="1" applyFont="1" applyAlignment="1">
      <alignment vertical="center"/>
    </xf>
    <xf numFmtId="167" fontId="9" fillId="0" borderId="0" xfId="0" applyNumberFormat="1" applyFont="1" applyAlignment="1">
      <alignment horizontal="center"/>
    </xf>
    <xf numFmtId="0" fontId="9" fillId="0" borderId="0" xfId="0" applyFont="1" applyAlignment="1">
      <alignment vertical="center" wrapText="1"/>
    </xf>
    <xf numFmtId="165" fontId="9" fillId="0" borderId="0" xfId="0" applyNumberFormat="1" applyFont="1" applyAlignment="1">
      <alignment horizontal="center" vertical="center"/>
    </xf>
    <xf numFmtId="0" fontId="12" fillId="6" borderId="0" xfId="0" applyFont="1" applyFill="1" applyAlignment="1">
      <alignment horizontal="centerContinuous" vertical="center"/>
    </xf>
    <xf numFmtId="0" fontId="19" fillId="5" borderId="0" xfId="16" applyFont="1" applyFill="1" applyAlignment="1">
      <alignment horizontal="center" vertical="center"/>
    </xf>
    <xf numFmtId="0" fontId="24" fillId="6" borderId="0" xfId="0" applyFont="1" applyFill="1"/>
    <xf numFmtId="0" fontId="25" fillId="6" borderId="0" xfId="0" applyFont="1" applyFill="1" applyAlignment="1">
      <alignment horizontal="center" vertical="center"/>
    </xf>
    <xf numFmtId="0" fontId="26" fillId="0" borderId="0" xfId="0" applyFont="1"/>
    <xf numFmtId="0" fontId="27" fillId="0" borderId="0" xfId="0" applyFont="1"/>
    <xf numFmtId="0" fontId="15" fillId="6" borderId="0" xfId="15" applyFont="1" applyFill="1" applyAlignment="1">
      <alignment vertical="top"/>
    </xf>
    <xf numFmtId="0" fontId="28" fillId="6" borderId="0" xfId="15" applyFont="1" applyFill="1" applyAlignment="1">
      <alignment vertical="center"/>
    </xf>
    <xf numFmtId="0" fontId="15" fillId="6" borderId="0" xfId="15" applyFont="1" applyFill="1"/>
    <xf numFmtId="0" fontId="27" fillId="0" borderId="0" xfId="0" quotePrefix="1" applyFont="1" applyAlignment="1">
      <alignment horizontal="right" vertical="top"/>
    </xf>
    <xf numFmtId="0" fontId="27" fillId="0" borderId="0" xfId="0" applyFont="1" applyAlignment="1">
      <alignment horizontal="right" vertical="top"/>
    </xf>
    <xf numFmtId="0" fontId="26" fillId="0" borderId="0" xfId="0" applyFont="1" applyAlignment="1">
      <alignment vertical="top"/>
    </xf>
    <xf numFmtId="0" fontId="27" fillId="0" borderId="0" xfId="0" applyFont="1" applyAlignment="1">
      <alignment vertical="top"/>
    </xf>
    <xf numFmtId="0" fontId="26" fillId="0" borderId="0" xfId="0" quotePrefix="1" applyFont="1" applyAlignment="1">
      <alignment horizontal="right" vertical="top"/>
    </xf>
    <xf numFmtId="0" fontId="26" fillId="0" borderId="0" xfId="0" applyFont="1" applyAlignment="1">
      <alignment horizontal="right"/>
    </xf>
    <xf numFmtId="0" fontId="26" fillId="0" borderId="0" xfId="0" applyFont="1" applyAlignment="1">
      <alignment horizontal="left"/>
    </xf>
    <xf numFmtId="0" fontId="16" fillId="5" borderId="0" xfId="16" applyFont="1" applyFill="1" applyAlignment="1">
      <alignment horizontal="center" vertical="center"/>
    </xf>
    <xf numFmtId="2" fontId="29" fillId="5" borderId="0" xfId="15" applyNumberFormat="1" applyFont="1" applyFill="1" applyAlignment="1">
      <alignment horizontal="right" vertical="center"/>
    </xf>
    <xf numFmtId="0" fontId="16" fillId="5" borderId="0" xfId="16" applyFont="1" applyFill="1" applyAlignment="1">
      <alignment vertical="center"/>
    </xf>
    <xf numFmtId="2" fontId="30" fillId="5" borderId="0" xfId="15" applyNumberFormat="1" applyFont="1" applyFill="1" applyAlignment="1">
      <alignment horizontal="right" vertical="center"/>
    </xf>
    <xf numFmtId="0" fontId="31" fillId="5" borderId="0" xfId="16" applyFont="1" applyFill="1" applyAlignment="1">
      <alignment vertical="center"/>
    </xf>
    <xf numFmtId="0" fontId="32" fillId="7" borderId="7" xfId="0" applyFont="1" applyFill="1" applyBorder="1" applyAlignment="1">
      <alignment horizontal="center" vertical="top"/>
    </xf>
    <xf numFmtId="0" fontId="27" fillId="0" borderId="0" xfId="0" applyFont="1" applyAlignment="1">
      <alignment horizontal="right"/>
    </xf>
    <xf numFmtId="0" fontId="26" fillId="0" borderId="0" xfId="17"/>
    <xf numFmtId="0" fontId="14" fillId="0" borderId="0" xfId="15"/>
    <xf numFmtId="0" fontId="26" fillId="0" borderId="0" xfId="0" applyFont="1" applyAlignment="1">
      <alignment vertical="top" wrapText="1"/>
    </xf>
    <xf numFmtId="0" fontId="26" fillId="0" borderId="0" xfId="0" applyFont="1" applyAlignment="1">
      <alignment wrapText="1"/>
    </xf>
    <xf numFmtId="2" fontId="29" fillId="5" borderId="0" xfId="15" applyNumberFormat="1" applyFont="1" applyFill="1" applyAlignment="1">
      <alignment horizontal="center" vertical="center"/>
    </xf>
    <xf numFmtId="0" fontId="29" fillId="5" borderId="0" xfId="15" quotePrefix="1" applyFont="1" applyFill="1" applyAlignment="1">
      <alignment horizontal="center" vertical="center"/>
    </xf>
    <xf numFmtId="0" fontId="29" fillId="5" borderId="0" xfId="15" applyFont="1" applyFill="1" applyAlignment="1">
      <alignment horizontal="center" vertical="center"/>
    </xf>
    <xf numFmtId="167" fontId="0" fillId="0" borderId="0" xfId="14" applyNumberFormat="1" applyFont="1" applyAlignment="1">
      <alignment horizontal="center"/>
    </xf>
    <xf numFmtId="0" fontId="21" fillId="0" borderId="8" xfId="0" applyFont="1" applyBorder="1"/>
    <xf numFmtId="167" fontId="9" fillId="0" borderId="0" xfId="0" applyNumberFormat="1" applyFont="1" applyAlignment="1">
      <alignment horizontal="center" vertical="center"/>
    </xf>
    <xf numFmtId="0" fontId="9" fillId="0" borderId="0" xfId="0" applyFont="1" applyAlignment="1">
      <alignment horizontal="center" vertical="center"/>
    </xf>
    <xf numFmtId="0" fontId="23" fillId="0" borderId="0" xfId="0" applyFont="1" applyAlignment="1">
      <alignment horizontal="center"/>
    </xf>
    <xf numFmtId="165" fontId="9" fillId="0" borderId="0" xfId="0" applyNumberFormat="1" applyFont="1" applyAlignment="1">
      <alignment horizontal="center" vertical="center"/>
    </xf>
    <xf numFmtId="0" fontId="12" fillId="6" borderId="8" xfId="0" applyFont="1" applyFill="1" applyBorder="1" applyAlignment="1">
      <alignment horizontal="center" vertical="center" wrapText="1"/>
    </xf>
    <xf numFmtId="167" fontId="0" fillId="0" borderId="0" xfId="0" applyNumberFormat="1" applyAlignment="1">
      <alignment horizontal="center" vertical="top"/>
    </xf>
    <xf numFmtId="0" fontId="18" fillId="0" borderId="4" xfId="5" applyFont="1" applyAlignment="1">
      <alignment horizontal="right" vertical="center"/>
    </xf>
    <xf numFmtId="0" fontId="10" fillId="0" borderId="4" xfId="4" applyFont="1" applyFill="1" applyAlignment="1">
      <alignment horizontal="right" vertical="center"/>
    </xf>
    <xf numFmtId="0" fontId="30" fillId="5" borderId="0" xfId="15" applyFont="1" applyFill="1" applyAlignment="1">
      <alignment horizontal="center" vertical="center"/>
    </xf>
    <xf numFmtId="2" fontId="30" fillId="5" borderId="0" xfId="15" applyNumberFormat="1" applyFont="1" applyFill="1" applyAlignment="1">
      <alignment horizontal="center" vertical="center"/>
    </xf>
    <xf numFmtId="0" fontId="30" fillId="5" borderId="0" xfId="15" quotePrefix="1" applyFont="1" applyFill="1" applyAlignment="1">
      <alignment horizontal="center" vertical="center"/>
    </xf>
  </cellXfs>
  <cellStyles count="18">
    <cellStyle name="Amount" xfId="7" xr:uid="{00000000-0005-0000-0000-000000000000}"/>
    <cellStyle name="Currency" xfId="14" builtinId="4"/>
    <cellStyle name="Date" xfId="11" xr:uid="{00000000-0005-0000-0000-000001000000}"/>
    <cellStyle name="Explanatory Text" xfId="5" builtinId="53" customBuiltin="1"/>
    <cellStyle name="Heading 1" xfId="1" builtinId="16" customBuiltin="1"/>
    <cellStyle name="Heading 2" xfId="2" builtinId="17" customBuiltin="1"/>
    <cellStyle name="Heading 3" xfId="3" builtinId="18" customBuiltin="1"/>
    <cellStyle name="Heading 4" xfId="9" builtinId="19" customBuiltin="1"/>
    <cellStyle name="Heading 4 Right aligned" xfId="13" xr:uid="{00000000-0005-0000-0000-000007000000}"/>
    <cellStyle name="Hyperlink" xfId="15" builtinId="8"/>
    <cellStyle name="Input" xfId="4" builtinId="20" customBuiltin="1"/>
    <cellStyle name="Loan Summary" xfId="8" xr:uid="{00000000-0005-0000-0000-000009000000}"/>
    <cellStyle name="Normal" xfId="0" builtinId="0" customBuiltin="1"/>
    <cellStyle name="Normal 2" xfId="16" xr:uid="{6D26F576-9CBD-4C39-9F67-87D880A44C87}"/>
    <cellStyle name="Normal 2 2" xfId="17" xr:uid="{F4069442-9C48-4BD3-BB42-FC2804CB6A6A}"/>
    <cellStyle name="Number" xfId="10" xr:uid="{00000000-0005-0000-0000-00000B000000}"/>
    <cellStyle name="Percent" xfId="6" builtinId="5" customBuiltin="1"/>
    <cellStyle name="Table Amount" xfId="12" xr:uid="{00000000-0005-0000-0000-00000D000000}"/>
  </cellStyles>
  <dxfs count="79">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strike val="0"/>
        <outline val="0"/>
        <shadow val="0"/>
        <u val="none"/>
        <vertAlign val="baseline"/>
        <sz val="10"/>
        <name val="Arial"/>
        <family val="2"/>
        <scheme val="minor"/>
      </font>
    </dxf>
    <dxf>
      <font>
        <strike val="0"/>
        <outline val="0"/>
        <shadow val="0"/>
        <u val="none"/>
        <vertAlign val="baseline"/>
        <sz val="10"/>
        <name val="Arial"/>
        <family val="2"/>
        <scheme val="minor"/>
      </font>
    </dxf>
    <dxf>
      <font>
        <strike val="0"/>
        <outline val="0"/>
        <shadow val="0"/>
        <u val="none"/>
        <vertAlign val="baseline"/>
        <sz val="10"/>
        <name val="Arial"/>
        <family val="2"/>
        <scheme val="minor"/>
      </font>
    </dxf>
    <dxf>
      <font>
        <strike val="0"/>
        <outline val="0"/>
        <shadow val="0"/>
        <u val="none"/>
        <vertAlign val="baseline"/>
        <sz val="10"/>
        <name val="Arial"/>
        <family val="2"/>
        <scheme val="minor"/>
      </font>
    </dxf>
    <dxf>
      <font>
        <strike val="0"/>
        <outline val="0"/>
        <shadow val="0"/>
        <u val="none"/>
        <vertAlign val="baseline"/>
        <sz val="10"/>
        <name val="Arial"/>
        <family val="2"/>
        <scheme val="minor"/>
      </font>
    </dxf>
    <dxf>
      <font>
        <strike val="0"/>
        <outline val="0"/>
        <shadow val="0"/>
        <u val="none"/>
        <vertAlign val="baseline"/>
        <sz val="10"/>
        <name val="Arial"/>
        <family val="2"/>
        <scheme val="minor"/>
      </font>
    </dxf>
    <dxf>
      <font>
        <strike val="0"/>
        <outline val="0"/>
        <shadow val="0"/>
        <u val="none"/>
        <vertAlign val="baseline"/>
        <sz val="10"/>
        <name val="Arial"/>
        <family val="2"/>
        <scheme val="minor"/>
      </font>
    </dxf>
    <dxf>
      <font>
        <strike val="0"/>
        <outline val="0"/>
        <shadow val="0"/>
        <u val="none"/>
        <vertAlign val="baseline"/>
        <sz val="10"/>
        <name val="Arial"/>
        <family val="2"/>
        <scheme val="minor"/>
      </font>
    </dxf>
    <dxf>
      <font>
        <strike val="0"/>
        <outline val="0"/>
        <shadow val="0"/>
        <u val="none"/>
        <vertAlign val="baseline"/>
        <sz val="10"/>
        <name val="Arial"/>
        <family val="2"/>
        <scheme val="minor"/>
      </font>
    </dxf>
    <dxf>
      <font>
        <strike val="0"/>
        <outline val="0"/>
        <shadow val="0"/>
        <u val="none"/>
        <vertAlign val="baseline"/>
        <sz val="10"/>
        <name val="Arial"/>
        <family val="2"/>
        <scheme val="minor"/>
      </font>
    </dxf>
    <dxf>
      <font>
        <strike val="0"/>
        <outline val="0"/>
        <shadow val="0"/>
        <u val="none"/>
        <vertAlign val="baseline"/>
        <sz val="10"/>
        <name val="Arial"/>
        <family val="2"/>
        <scheme val="none"/>
      </font>
    </dxf>
    <dxf>
      <font>
        <strike val="0"/>
        <outline val="0"/>
        <shadow val="0"/>
        <u val="none"/>
        <vertAlign val="baseline"/>
        <sz val="10"/>
        <name val="Arial"/>
        <family val="2"/>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0"/>
        <name val="Arial"/>
        <family val="2"/>
        <scheme val="minor"/>
      </font>
    </dxf>
    <dxf>
      <font>
        <strike val="0"/>
        <outline val="0"/>
        <shadow val="0"/>
        <u val="none"/>
        <vertAlign val="baseline"/>
        <sz val="10"/>
        <name val="Arial"/>
        <family val="2"/>
        <scheme val="minor"/>
      </font>
    </dxf>
    <dxf>
      <font>
        <strike val="0"/>
        <outline val="0"/>
        <shadow val="0"/>
        <u val="none"/>
        <vertAlign val="baseline"/>
        <sz val="10"/>
        <name val="Arial"/>
        <family val="2"/>
        <scheme val="minor"/>
      </font>
    </dxf>
    <dxf>
      <font>
        <strike val="0"/>
        <outline val="0"/>
        <shadow val="0"/>
        <u val="none"/>
        <vertAlign val="baseline"/>
        <sz val="10"/>
        <name val="Arial"/>
        <family val="2"/>
        <scheme val="minor"/>
      </font>
    </dxf>
    <dxf>
      <font>
        <strike val="0"/>
        <outline val="0"/>
        <shadow val="0"/>
        <u val="none"/>
        <vertAlign val="baseline"/>
        <sz val="10"/>
        <name val="Arial"/>
        <family val="2"/>
        <scheme val="minor"/>
      </font>
    </dxf>
    <dxf>
      <font>
        <strike val="0"/>
        <outline val="0"/>
        <shadow val="0"/>
        <u val="none"/>
        <vertAlign val="baseline"/>
        <sz val="10"/>
        <name val="Arial"/>
        <family val="2"/>
        <scheme val="minor"/>
      </font>
    </dxf>
    <dxf>
      <font>
        <strike val="0"/>
        <outline val="0"/>
        <shadow val="0"/>
        <u val="none"/>
        <vertAlign val="baseline"/>
        <sz val="10"/>
        <name val="Arial"/>
        <family val="2"/>
        <scheme val="minor"/>
      </font>
    </dxf>
    <dxf>
      <font>
        <strike val="0"/>
        <outline val="0"/>
        <shadow val="0"/>
        <u val="none"/>
        <vertAlign val="baseline"/>
        <sz val="10"/>
        <name val="Arial"/>
        <family val="2"/>
        <scheme val="minor"/>
      </font>
    </dxf>
    <dxf>
      <font>
        <strike val="0"/>
        <outline val="0"/>
        <shadow val="0"/>
        <u val="none"/>
        <vertAlign val="baseline"/>
        <sz val="10"/>
        <name val="Arial"/>
        <family val="2"/>
        <scheme val="minor"/>
      </font>
    </dxf>
    <dxf>
      <font>
        <strike val="0"/>
        <outline val="0"/>
        <shadow val="0"/>
        <u val="none"/>
        <vertAlign val="baseline"/>
        <sz val="10"/>
        <name val="Arial"/>
        <family val="2"/>
        <scheme val="minor"/>
      </font>
    </dxf>
    <dxf>
      <font>
        <strike val="0"/>
        <outline val="0"/>
        <shadow val="0"/>
        <u val="none"/>
        <vertAlign val="baseline"/>
        <sz val="10"/>
        <name val="Arial"/>
        <family val="2"/>
        <scheme val="none"/>
      </font>
    </dxf>
    <dxf>
      <font>
        <strike val="0"/>
        <outline val="0"/>
        <shadow val="0"/>
        <u val="none"/>
        <vertAlign val="baseline"/>
        <sz val="10"/>
        <name val="Arial"/>
        <family val="2"/>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0"/>
        <name val="Arial"/>
        <family val="2"/>
        <scheme val="minor"/>
      </font>
    </dxf>
    <dxf>
      <font>
        <strike val="0"/>
        <outline val="0"/>
        <shadow val="0"/>
        <u val="none"/>
        <vertAlign val="baseline"/>
        <sz val="10"/>
        <name val="Arial"/>
        <family val="2"/>
        <scheme val="minor"/>
      </font>
    </dxf>
    <dxf>
      <font>
        <strike val="0"/>
        <outline val="0"/>
        <shadow val="0"/>
        <u val="none"/>
        <vertAlign val="baseline"/>
        <sz val="10"/>
        <name val="Arial"/>
        <family val="2"/>
        <scheme val="minor"/>
      </font>
    </dxf>
    <dxf>
      <font>
        <strike val="0"/>
        <outline val="0"/>
        <shadow val="0"/>
        <u val="none"/>
        <vertAlign val="baseline"/>
        <sz val="10"/>
        <name val="Arial"/>
        <family val="2"/>
        <scheme val="minor"/>
      </font>
    </dxf>
    <dxf>
      <font>
        <strike val="0"/>
        <outline val="0"/>
        <shadow val="0"/>
        <u val="none"/>
        <vertAlign val="baseline"/>
        <sz val="10"/>
        <name val="Arial"/>
        <family val="2"/>
        <scheme val="minor"/>
      </font>
    </dxf>
    <dxf>
      <font>
        <strike val="0"/>
        <outline val="0"/>
        <shadow val="0"/>
        <u val="none"/>
        <vertAlign val="baseline"/>
        <sz val="10"/>
        <name val="Arial"/>
        <family val="2"/>
        <scheme val="minor"/>
      </font>
    </dxf>
    <dxf>
      <font>
        <strike val="0"/>
        <outline val="0"/>
        <shadow val="0"/>
        <u val="none"/>
        <vertAlign val="baseline"/>
        <sz val="10"/>
        <name val="Arial"/>
        <family val="2"/>
        <scheme val="minor"/>
      </font>
    </dxf>
    <dxf>
      <font>
        <strike val="0"/>
        <outline val="0"/>
        <shadow val="0"/>
        <u val="none"/>
        <vertAlign val="baseline"/>
        <sz val="10"/>
        <name val="Arial"/>
        <family val="2"/>
        <scheme val="minor"/>
      </font>
    </dxf>
    <dxf>
      <font>
        <strike val="0"/>
        <outline val="0"/>
        <shadow val="0"/>
        <u val="none"/>
        <vertAlign val="baseline"/>
        <sz val="10"/>
        <name val="Arial"/>
        <family val="2"/>
        <scheme val="minor"/>
      </font>
    </dxf>
    <dxf>
      <font>
        <strike val="0"/>
        <outline val="0"/>
        <shadow val="0"/>
        <u val="none"/>
        <vertAlign val="baseline"/>
        <sz val="10"/>
        <name val="Arial"/>
        <family val="2"/>
        <scheme val="minor"/>
      </font>
    </dxf>
    <dxf>
      <font>
        <strike val="0"/>
        <outline val="0"/>
        <shadow val="0"/>
        <u val="none"/>
        <vertAlign val="baseline"/>
        <sz val="10"/>
        <name val="Arial"/>
        <family val="2"/>
        <scheme val="none"/>
      </font>
    </dxf>
    <dxf>
      <font>
        <strike val="0"/>
        <outline val="0"/>
        <shadow val="0"/>
        <u val="none"/>
        <vertAlign val="baseline"/>
        <sz val="10"/>
        <name val="Arial"/>
        <family val="2"/>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0"/>
        <name val="Arial"/>
        <family val="2"/>
        <scheme val="minor"/>
      </font>
    </dxf>
    <dxf>
      <font>
        <strike val="0"/>
        <outline val="0"/>
        <shadow val="0"/>
        <u val="none"/>
        <vertAlign val="baseline"/>
        <sz val="10"/>
        <name val="Arial"/>
        <family val="2"/>
        <scheme val="minor"/>
      </font>
    </dxf>
    <dxf>
      <font>
        <strike val="0"/>
        <outline val="0"/>
        <shadow val="0"/>
        <u val="none"/>
        <vertAlign val="baseline"/>
        <sz val="10"/>
        <name val="Arial"/>
        <family val="2"/>
        <scheme val="minor"/>
      </font>
    </dxf>
    <dxf>
      <font>
        <strike val="0"/>
        <outline val="0"/>
        <shadow val="0"/>
        <u val="none"/>
        <vertAlign val="baseline"/>
        <sz val="10"/>
        <name val="Arial"/>
        <family val="2"/>
        <scheme val="minor"/>
      </font>
    </dxf>
    <dxf>
      <font>
        <strike val="0"/>
        <outline val="0"/>
        <shadow val="0"/>
        <u val="none"/>
        <vertAlign val="baseline"/>
        <sz val="10"/>
        <name val="Arial"/>
        <family val="2"/>
        <scheme val="minor"/>
      </font>
    </dxf>
    <dxf>
      <font>
        <strike val="0"/>
        <outline val="0"/>
        <shadow val="0"/>
        <u val="none"/>
        <vertAlign val="baseline"/>
        <sz val="10"/>
        <name val="Arial"/>
        <family val="2"/>
        <scheme val="minor"/>
      </font>
    </dxf>
    <dxf>
      <font>
        <strike val="0"/>
        <outline val="0"/>
        <shadow val="0"/>
        <u val="none"/>
        <vertAlign val="baseline"/>
        <sz val="10"/>
        <name val="Arial"/>
        <family val="2"/>
        <scheme val="minor"/>
      </font>
    </dxf>
    <dxf>
      <font>
        <strike val="0"/>
        <outline val="0"/>
        <shadow val="0"/>
        <u val="none"/>
        <vertAlign val="baseline"/>
        <sz val="10"/>
        <name val="Arial"/>
        <family val="2"/>
        <scheme val="minor"/>
      </font>
    </dxf>
    <dxf>
      <font>
        <strike val="0"/>
        <outline val="0"/>
        <shadow val="0"/>
        <u val="none"/>
        <vertAlign val="baseline"/>
        <sz val="10"/>
        <name val="Arial"/>
        <family val="2"/>
        <scheme val="minor"/>
      </font>
    </dxf>
    <dxf>
      <font>
        <strike val="0"/>
        <outline val="0"/>
        <shadow val="0"/>
        <u val="none"/>
        <vertAlign val="baseline"/>
        <sz val="10"/>
        <name val="Arial"/>
        <family val="2"/>
        <scheme val="minor"/>
      </font>
    </dxf>
    <dxf>
      <font>
        <strike val="0"/>
        <outline val="0"/>
        <shadow val="0"/>
        <u val="none"/>
        <vertAlign val="baseline"/>
        <sz val="10"/>
        <name val="Arial"/>
        <family val="2"/>
        <scheme val="none"/>
      </font>
    </dxf>
    <dxf>
      <font>
        <strike val="0"/>
        <outline val="0"/>
        <shadow val="0"/>
        <u val="none"/>
        <vertAlign val="baseline"/>
        <sz val="10"/>
        <name val="Arial"/>
        <family val="2"/>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0"/>
        <name val="Arial"/>
        <family val="2"/>
        <scheme val="minor"/>
      </font>
    </dxf>
    <dxf>
      <font>
        <strike val="0"/>
        <outline val="0"/>
        <shadow val="0"/>
        <u val="none"/>
        <vertAlign val="baseline"/>
        <sz val="10"/>
        <name val="Arial"/>
        <family val="2"/>
        <scheme val="minor"/>
      </font>
    </dxf>
    <dxf>
      <font>
        <strike val="0"/>
        <outline val="0"/>
        <shadow val="0"/>
        <u val="none"/>
        <vertAlign val="baseline"/>
        <sz val="10"/>
        <name val="Arial"/>
        <family val="2"/>
        <scheme val="minor"/>
      </font>
    </dxf>
    <dxf>
      <font>
        <strike val="0"/>
        <outline val="0"/>
        <shadow val="0"/>
        <u val="none"/>
        <vertAlign val="baseline"/>
        <sz val="10"/>
        <name val="Arial"/>
        <family val="2"/>
        <scheme val="minor"/>
      </font>
    </dxf>
    <dxf>
      <font>
        <strike val="0"/>
        <outline val="0"/>
        <shadow val="0"/>
        <u val="none"/>
        <vertAlign val="baseline"/>
        <sz val="10"/>
        <name val="Arial"/>
        <family val="2"/>
        <scheme val="minor"/>
      </font>
    </dxf>
    <dxf>
      <font>
        <strike val="0"/>
        <outline val="0"/>
        <shadow val="0"/>
        <u val="none"/>
        <vertAlign val="baseline"/>
        <sz val="10"/>
        <name val="Arial"/>
        <family val="2"/>
        <scheme val="minor"/>
      </font>
    </dxf>
    <dxf>
      <font>
        <strike val="0"/>
        <outline val="0"/>
        <shadow val="0"/>
        <u val="none"/>
        <vertAlign val="baseline"/>
        <sz val="10"/>
        <name val="Arial"/>
        <family val="2"/>
        <scheme val="minor"/>
      </font>
    </dxf>
    <dxf>
      <font>
        <strike val="0"/>
        <outline val="0"/>
        <shadow val="0"/>
        <u val="none"/>
        <vertAlign val="baseline"/>
        <sz val="10"/>
        <name val="Arial"/>
        <family val="2"/>
        <scheme val="minor"/>
      </font>
    </dxf>
    <dxf>
      <font>
        <strike val="0"/>
        <outline val="0"/>
        <shadow val="0"/>
        <u val="none"/>
        <vertAlign val="baseline"/>
        <sz val="10"/>
        <name val="Arial"/>
        <family val="2"/>
        <scheme val="minor"/>
      </font>
    </dxf>
    <dxf>
      <font>
        <strike val="0"/>
        <outline val="0"/>
        <shadow val="0"/>
        <u val="none"/>
        <vertAlign val="baseline"/>
        <sz val="10"/>
        <name val="Arial"/>
        <family val="2"/>
        <scheme val="minor"/>
      </font>
    </dxf>
    <dxf>
      <font>
        <strike val="0"/>
        <outline val="0"/>
        <shadow val="0"/>
        <u val="none"/>
        <vertAlign val="baseline"/>
        <sz val="10"/>
        <name val="Arial"/>
        <family val="2"/>
        <scheme val="none"/>
      </font>
    </dxf>
    <dxf>
      <font>
        <strike val="0"/>
        <outline val="0"/>
        <shadow val="0"/>
        <u val="none"/>
        <vertAlign val="baseline"/>
        <sz val="10"/>
        <name val="Arial"/>
        <family val="2"/>
        <scheme val="minor"/>
      </font>
      <fill>
        <patternFill patternType="none">
          <fgColor indexed="64"/>
          <bgColor auto="1"/>
        </patternFill>
      </fill>
      <alignment horizontal="center" vertical="center" textRotation="0" wrapText="1" indent="0" justifyLastLine="0" shrinkToFit="0" readingOrder="0"/>
    </dxf>
    <dxf>
      <font>
        <color auto="1"/>
      </font>
      <fill>
        <patternFill patternType="none">
          <fgColor indexed="64"/>
          <bgColor auto="1"/>
        </patternFill>
      </fill>
    </dxf>
    <dxf>
      <font>
        <color auto="1"/>
      </font>
      <fill>
        <patternFill patternType="none">
          <fgColor indexed="64"/>
          <bgColor auto="1"/>
        </patternFill>
      </fill>
    </dxf>
    <dxf>
      <font>
        <b/>
        <color theme="1"/>
      </font>
    </dxf>
    <dxf>
      <font>
        <b/>
        <color theme="1"/>
      </font>
    </dxf>
    <dxf>
      <font>
        <b/>
        <color theme="1"/>
      </font>
      <border>
        <top style="double">
          <color theme="6"/>
        </top>
      </border>
    </dxf>
    <dxf>
      <font>
        <b/>
        <i val="0"/>
        <color theme="0"/>
      </font>
      <fill>
        <patternFill>
          <bgColor rgb="FF50B47F"/>
        </patternFill>
      </fill>
      <border>
        <bottom style="medium">
          <color theme="6"/>
        </bottom>
        <vertical style="thin">
          <color theme="0"/>
        </vertical>
      </border>
    </dxf>
    <dxf>
      <font>
        <b val="0"/>
        <i val="0"/>
        <color theme="1" tint="0.14996795556505021"/>
      </font>
      <border>
        <left style="thin">
          <color theme="6"/>
        </left>
        <right style="thin">
          <color theme="6"/>
        </right>
        <top style="thin">
          <color theme="6"/>
        </top>
        <bottom style="thin">
          <color theme="6"/>
        </bottom>
        <vertical style="thin">
          <color theme="6"/>
        </vertical>
        <horizontal style="thin">
          <color theme="6"/>
        </horizontal>
      </border>
    </dxf>
    <dxf>
      <font>
        <color theme="1" tint="0.24994659260841701"/>
      </font>
      <fill>
        <patternFill patternType="solid">
          <fgColor theme="4" tint="0.79998168889431442"/>
          <bgColor theme="4" tint="0.79998168889431442"/>
        </patternFill>
      </fill>
    </dxf>
    <dxf>
      <font>
        <color theme="1" tint="0.24994659260841701"/>
      </font>
      <fill>
        <patternFill patternType="solid">
          <fgColor theme="4" tint="0.79998168889431442"/>
          <bgColor theme="4" tint="0.79998168889431442"/>
        </patternFill>
      </fill>
    </dxf>
    <dxf>
      <font>
        <color theme="1" tint="0.24994659260841701"/>
      </font>
    </dxf>
    <dxf>
      <font>
        <color theme="1" tint="0.24994659260841701"/>
      </font>
    </dxf>
    <dxf>
      <font>
        <color theme="1" tint="0.24994659260841701"/>
      </font>
      <border>
        <top style="double">
          <color theme="4"/>
        </top>
      </border>
    </dxf>
    <dxf>
      <font>
        <b/>
        <i val="0"/>
        <color theme="0"/>
      </font>
      <fill>
        <patternFill patternType="solid">
          <fgColor theme="4"/>
          <bgColor theme="4" tint="-0.499984740745262"/>
        </patternFill>
      </fill>
    </dxf>
    <dxf>
      <font>
        <color theme="1" tint="0.2499465926084170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s>
  <tableStyles count="2" defaultTableStyle="TableStyleMedium2" defaultPivotStyle="PivotStyleLight16">
    <tableStyle name="Loan Amortization Schedule" pivot="0" count="7" xr9:uid="{00000000-0011-0000-FFFF-FFFF00000000}">
      <tableStyleElement type="wholeTable" dxfId="78"/>
      <tableStyleElement type="headerRow" dxfId="77"/>
      <tableStyleElement type="totalRow" dxfId="76"/>
      <tableStyleElement type="firstColumn" dxfId="75"/>
      <tableStyleElement type="lastColumn" dxfId="74"/>
      <tableStyleElement type="firstRowStripe" dxfId="73"/>
      <tableStyleElement type="firstColumnStripe" dxfId="72"/>
    </tableStyle>
    <tableStyle name="TableStyleLight18 2" pivot="0" count="7" xr9:uid="{848C6C15-64CF-40EE-B694-5E869B98785B}">
      <tableStyleElement type="wholeTable" dxfId="71"/>
      <tableStyleElement type="headerRow" dxfId="70"/>
      <tableStyleElement type="totalRow" dxfId="69"/>
      <tableStyleElement type="firstColumn" dxfId="68"/>
      <tableStyleElement type="lastColumn" dxfId="67"/>
      <tableStyleElement type="firstRowStripe" dxfId="66"/>
      <tableStyleElement type="firstColumnStripe" dxfId="6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000066"/>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FFE1E2"/>
      <rgbColor rgb="00FDF1DF"/>
      <rgbColor rgb="00FFCC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8FCFAD"/>
      <color rgb="FF50B47F"/>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441971622706042"/>
          <c:y val="8.7962930897152639E-2"/>
          <c:w val="0.77956302191198068"/>
          <c:h val="0.7524074976642251"/>
        </c:manualLayout>
      </c:layout>
      <c:barChart>
        <c:barDir val="col"/>
        <c:grouping val="stacked"/>
        <c:varyColors val="0"/>
        <c:ser>
          <c:idx val="0"/>
          <c:order val="0"/>
          <c:tx>
            <c:strRef>
              <c:f>Dashboard!$E$20</c:f>
              <c:strCache>
                <c:ptCount val="1"/>
                <c:pt idx="0">
                  <c:v>Principal</c:v>
                </c:pt>
              </c:strCache>
            </c:strRef>
          </c:tx>
          <c:spPr>
            <a:solidFill>
              <a:srgbClr val="8FCFAD"/>
            </a:solidFill>
            <a:ln>
              <a:noFill/>
            </a:ln>
            <a:effectLst/>
          </c:spPr>
          <c:invertIfNegative val="0"/>
          <c:cat>
            <c:numRef>
              <c:f>Dashboard!$B$21:$D$32</c:f>
              <c:numCache>
                <c:formatCode>0</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Dashboard!$E$21:$E$32</c:f>
              <c:numCache>
                <c:formatCode>"$"#,##0.00</c:formatCode>
                <c:ptCount val="12"/>
                <c:pt idx="0">
                  <c:v>745.30747875184875</c:v>
                </c:pt>
                <c:pt idx="1">
                  <c:v>747.54340118810433</c:v>
                </c:pt>
                <c:pt idx="2">
                  <c:v>749.78603139166864</c:v>
                </c:pt>
                <c:pt idx="3">
                  <c:v>752.03538948584367</c:v>
                </c:pt>
                <c:pt idx="4">
                  <c:v>754.29149565430123</c:v>
                </c:pt>
                <c:pt idx="5">
                  <c:v>756.55437014126414</c:v>
                </c:pt>
                <c:pt idx="6">
                  <c:v>758.82403325168787</c:v>
                </c:pt>
                <c:pt idx="7">
                  <c:v>761.10050535144296</c:v>
                </c:pt>
                <c:pt idx="8">
                  <c:v>763.38380686749724</c:v>
                </c:pt>
                <c:pt idx="9">
                  <c:v>765.67395828809981</c:v>
                </c:pt>
                <c:pt idx="10">
                  <c:v>767.97098016296411</c:v>
                </c:pt>
                <c:pt idx="11">
                  <c:v>770.274893103453</c:v>
                </c:pt>
              </c:numCache>
            </c:numRef>
          </c:val>
          <c:extLst>
            <c:ext xmlns:c16="http://schemas.microsoft.com/office/drawing/2014/chart" uri="{C3380CC4-5D6E-409C-BE32-E72D297353CC}">
              <c16:uniqueId val="{00000000-3AE9-48A2-A459-0E81E409A577}"/>
            </c:ext>
          </c:extLst>
        </c:ser>
        <c:ser>
          <c:idx val="1"/>
          <c:order val="1"/>
          <c:tx>
            <c:strRef>
              <c:f>Dashboard!$F$20</c:f>
              <c:strCache>
                <c:ptCount val="1"/>
                <c:pt idx="0">
                  <c:v>Interest</c:v>
                </c:pt>
              </c:strCache>
            </c:strRef>
          </c:tx>
          <c:spPr>
            <a:solidFill>
              <a:schemeClr val="accent4">
                <a:lumMod val="60000"/>
                <a:lumOff val="40000"/>
              </a:schemeClr>
            </a:solidFill>
            <a:ln>
              <a:noFill/>
            </a:ln>
            <a:effectLst/>
          </c:spPr>
          <c:invertIfNegative val="0"/>
          <c:cat>
            <c:numRef>
              <c:f>Dashboard!$B$21:$D$32</c:f>
              <c:numCache>
                <c:formatCode>0</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Dashboard!$F$21:$F$32</c:f>
              <c:numCache>
                <c:formatCode>"$"#,##0.00</c:formatCode>
                <c:ptCount val="12"/>
                <c:pt idx="0">
                  <c:v>95.877840391834582</c:v>
                </c:pt>
                <c:pt idx="1">
                  <c:v>93.641917955579032</c:v>
                </c:pt>
                <c:pt idx="2">
                  <c:v>91.399287752014729</c:v>
                </c:pt>
                <c:pt idx="3">
                  <c:v>89.149929657839721</c:v>
                </c:pt>
                <c:pt idx="4">
                  <c:v>86.893823489382186</c:v>
                </c:pt>
                <c:pt idx="5">
                  <c:v>84.630949002419285</c:v>
                </c:pt>
                <c:pt idx="6">
                  <c:v>82.361285891995479</c:v>
                </c:pt>
                <c:pt idx="7">
                  <c:v>80.084813792240425</c:v>
                </c:pt>
                <c:pt idx="8">
                  <c:v>77.801512276186102</c:v>
                </c:pt>
                <c:pt idx="9">
                  <c:v>75.511360855583618</c:v>
                </c:pt>
                <c:pt idx="10">
                  <c:v>73.214338980719319</c:v>
                </c:pt>
                <c:pt idx="11">
                  <c:v>70.910426040230419</c:v>
                </c:pt>
              </c:numCache>
            </c:numRef>
          </c:val>
          <c:extLst>
            <c:ext xmlns:c16="http://schemas.microsoft.com/office/drawing/2014/chart" uri="{C3380CC4-5D6E-409C-BE32-E72D297353CC}">
              <c16:uniqueId val="{00000001-3AE9-48A2-A459-0E81E409A577}"/>
            </c:ext>
          </c:extLst>
        </c:ser>
        <c:dLbls>
          <c:showLegendKey val="0"/>
          <c:showVal val="0"/>
          <c:showCatName val="0"/>
          <c:showSerName val="0"/>
          <c:showPercent val="0"/>
          <c:showBubbleSize val="0"/>
        </c:dLbls>
        <c:gapWidth val="150"/>
        <c:overlap val="100"/>
        <c:axId val="386546360"/>
        <c:axId val="386552440"/>
        <c:extLst>
          <c:ext xmlns:c15="http://schemas.microsoft.com/office/drawing/2012/chart" uri="{02D57815-91ED-43cb-92C2-25804820EDAC}">
            <c15:filteredBarSeries>
              <c15:ser>
                <c:idx val="2"/>
                <c:order val="2"/>
                <c:tx>
                  <c:strRef>
                    <c:extLst>
                      <c:ext uri="{02D57815-91ED-43cb-92C2-25804820EDAC}">
                        <c15:formulaRef>
                          <c15:sqref>Dashboard!$G$20</c15:sqref>
                        </c15:formulaRef>
                      </c:ext>
                    </c:extLst>
                    <c:strCache>
                      <c:ptCount val="1"/>
                      <c:pt idx="0">
                        <c:v>Extra Pmt</c:v>
                      </c:pt>
                    </c:strCache>
                  </c:strRef>
                </c:tx>
                <c:spPr>
                  <a:solidFill>
                    <a:schemeClr val="accent3"/>
                  </a:solidFill>
                  <a:ln>
                    <a:noFill/>
                  </a:ln>
                  <a:effectLst/>
                </c:spPr>
                <c:invertIfNegative val="0"/>
                <c:cat>
                  <c:numRef>
                    <c:extLst>
                      <c:ext uri="{02D57815-91ED-43cb-92C2-25804820EDAC}">
                        <c15:formulaRef>
                          <c15:sqref>Dashboard!$B$21:$D$32</c15:sqref>
                        </c15:formulaRef>
                      </c:ext>
                    </c:extLst>
                    <c:numCache>
                      <c:formatCode>0</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extLst>
                      <c:ext uri="{02D57815-91ED-43cb-92C2-25804820EDAC}">
                        <c15:formulaRef>
                          <c15:sqref>Dashboard!$G$21:$G$32</c15:sqref>
                        </c15:formulaRef>
                      </c:ext>
                    </c:extLst>
                    <c:numCache>
                      <c:formatCode>"$"#,##0.00</c:formatCode>
                      <c:ptCount val="12"/>
                      <c:pt idx="0">
                        <c:v>20.54</c:v>
                      </c:pt>
                      <c:pt idx="1">
                        <c:v>20.54</c:v>
                      </c:pt>
                      <c:pt idx="2">
                        <c:v>20.54</c:v>
                      </c:pt>
                      <c:pt idx="3">
                        <c:v>20.54</c:v>
                      </c:pt>
                      <c:pt idx="4">
                        <c:v>20.54</c:v>
                      </c:pt>
                      <c:pt idx="5">
                        <c:v>20.54</c:v>
                      </c:pt>
                      <c:pt idx="6">
                        <c:v>20.54</c:v>
                      </c:pt>
                      <c:pt idx="7">
                        <c:v>20.54</c:v>
                      </c:pt>
                      <c:pt idx="8">
                        <c:v>20.54</c:v>
                      </c:pt>
                      <c:pt idx="9">
                        <c:v>20.54</c:v>
                      </c:pt>
                      <c:pt idx="10">
                        <c:v>20.54</c:v>
                      </c:pt>
                      <c:pt idx="11">
                        <c:v>20.54</c:v>
                      </c:pt>
                    </c:numCache>
                  </c:numRef>
                </c:val>
                <c:extLst>
                  <c:ext xmlns:c16="http://schemas.microsoft.com/office/drawing/2014/chart" uri="{C3380CC4-5D6E-409C-BE32-E72D297353CC}">
                    <c16:uniqueId val="{00000002-3AE9-48A2-A459-0E81E409A577}"/>
                  </c:ext>
                </c:extLst>
              </c15:ser>
            </c15:filteredBarSeries>
          </c:ext>
        </c:extLst>
      </c:barChart>
      <c:lineChart>
        <c:grouping val="standard"/>
        <c:varyColors val="0"/>
        <c:ser>
          <c:idx val="3"/>
          <c:order val="3"/>
          <c:tx>
            <c:strRef>
              <c:f>Dashboard!$H$20</c:f>
              <c:strCache>
                <c:ptCount val="1"/>
                <c:pt idx="0">
                  <c:v>Total pmt</c:v>
                </c:pt>
              </c:strCache>
            </c:strRef>
          </c:tx>
          <c:spPr>
            <a:ln w="28575" cap="rnd">
              <a:noFill/>
              <a:round/>
            </a:ln>
            <a:effectLst/>
          </c:spPr>
          <c:marker>
            <c:symbol val="dash"/>
            <c:size val="9"/>
            <c:spPr>
              <a:solidFill>
                <a:schemeClr val="accent4">
                  <a:lumMod val="50000"/>
                </a:schemeClr>
              </a:solidFill>
              <a:ln w="9525">
                <a:noFill/>
              </a:ln>
              <a:effectLst/>
            </c:spPr>
          </c:marker>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Dashboard!$B$21:$D$32</c:f>
              <c:numCache>
                <c:formatCode>0</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Dashboard!$H$21:$H$32</c:f>
              <c:numCache>
                <c:formatCode>"$"#,##0.00</c:formatCode>
                <c:ptCount val="12"/>
                <c:pt idx="0">
                  <c:v>841.18531914368339</c:v>
                </c:pt>
                <c:pt idx="1">
                  <c:v>841.18531914368339</c:v>
                </c:pt>
                <c:pt idx="2">
                  <c:v>841.18531914368339</c:v>
                </c:pt>
                <c:pt idx="3">
                  <c:v>841.18531914368339</c:v>
                </c:pt>
                <c:pt idx="4">
                  <c:v>841.18531914368339</c:v>
                </c:pt>
                <c:pt idx="5">
                  <c:v>841.18531914368339</c:v>
                </c:pt>
                <c:pt idx="6">
                  <c:v>841.18531914368339</c:v>
                </c:pt>
                <c:pt idx="7">
                  <c:v>841.18531914368339</c:v>
                </c:pt>
                <c:pt idx="8">
                  <c:v>841.18531914368339</c:v>
                </c:pt>
                <c:pt idx="9">
                  <c:v>841.18531914368339</c:v>
                </c:pt>
                <c:pt idx="10">
                  <c:v>841.18531914368339</c:v>
                </c:pt>
                <c:pt idx="11">
                  <c:v>841.18531914368339</c:v>
                </c:pt>
              </c:numCache>
            </c:numRef>
          </c:val>
          <c:smooth val="0"/>
          <c:extLst>
            <c:ext xmlns:c16="http://schemas.microsoft.com/office/drawing/2014/chart" uri="{C3380CC4-5D6E-409C-BE32-E72D297353CC}">
              <c16:uniqueId val="{00000003-3AE9-48A2-A459-0E81E409A577}"/>
            </c:ext>
          </c:extLst>
        </c:ser>
        <c:dLbls>
          <c:showLegendKey val="0"/>
          <c:showVal val="0"/>
          <c:showCatName val="0"/>
          <c:showSerName val="0"/>
          <c:showPercent val="0"/>
          <c:showBubbleSize val="0"/>
        </c:dLbls>
        <c:marker val="1"/>
        <c:smooth val="0"/>
        <c:axId val="386546360"/>
        <c:axId val="386552440"/>
      </c:lineChart>
      <c:catAx>
        <c:axId val="386546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552440"/>
        <c:crosses val="autoZero"/>
        <c:auto val="1"/>
        <c:lblAlgn val="ctr"/>
        <c:lblOffset val="100"/>
        <c:noMultiLvlLbl val="0"/>
      </c:catAx>
      <c:valAx>
        <c:axId val="386552440"/>
        <c:scaling>
          <c:orientation val="minMax"/>
        </c:scaling>
        <c:delete val="0"/>
        <c:axPos val="l"/>
        <c:majorGridlines>
          <c:spPr>
            <a:ln w="9525" cap="flat" cmpd="sng" algn="ctr">
              <a:solidFill>
                <a:schemeClr val="accent3">
                  <a:lumMod val="20000"/>
                  <a:lumOff val="8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546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6835153694188"/>
          <c:y val="7.3438170821679707E-2"/>
          <c:w val="0.65187434946305856"/>
          <c:h val="0.86700849481682796"/>
        </c:manualLayout>
      </c:layout>
      <c:pieChart>
        <c:varyColors val="1"/>
        <c:ser>
          <c:idx val="0"/>
          <c:order val="0"/>
          <c:dPt>
            <c:idx val="0"/>
            <c:bubble3D val="0"/>
            <c:spPr>
              <a:solidFill>
                <a:srgbClr val="8FCFAD"/>
              </a:solidFill>
              <a:ln w="19050">
                <a:solidFill>
                  <a:schemeClr val="lt1"/>
                </a:solidFill>
              </a:ln>
              <a:effectLst/>
            </c:spPr>
            <c:extLst>
              <c:ext xmlns:c16="http://schemas.microsoft.com/office/drawing/2014/chart" uri="{C3380CC4-5D6E-409C-BE32-E72D297353CC}">
                <c16:uniqueId val="{00000002-206E-4FD5-93D2-D7641D40A5B5}"/>
              </c:ext>
            </c:extLst>
          </c:dPt>
          <c:dPt>
            <c:idx val="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3-206E-4FD5-93D2-D7641D40A5B5}"/>
              </c:ext>
            </c:extLst>
          </c:dPt>
          <c:dLbls>
            <c:spPr>
              <a:noFill/>
              <a:ln>
                <a:noFill/>
              </a:ln>
              <a:effectLst/>
            </c:spPr>
            <c:txPr>
              <a:bodyPr rot="0" spcFirstLastPara="1" vertOverflow="overflow" horzOverflow="overflow"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Dashboard!$F$4:$F$5</c:f>
              <c:strCache>
                <c:ptCount val="2"/>
                <c:pt idx="0">
                  <c:v>Total Principal</c:v>
                </c:pt>
                <c:pt idx="1">
                  <c:v>Total Interest</c:v>
                </c:pt>
              </c:strCache>
            </c:strRef>
          </c:cat>
          <c:val>
            <c:numRef>
              <c:f>Dashboard!$G$4:$G$5</c:f>
              <c:numCache>
                <c:formatCode>"$"#,##0</c:formatCode>
                <c:ptCount val="2"/>
                <c:pt idx="0">
                  <c:v>97000</c:v>
                </c:pt>
                <c:pt idx="1">
                  <c:v>11334.96</c:v>
                </c:pt>
              </c:numCache>
            </c:numRef>
          </c:val>
          <c:extLst>
            <c:ext xmlns:c16="http://schemas.microsoft.com/office/drawing/2014/chart" uri="{C3380CC4-5D6E-409C-BE32-E72D297353CC}">
              <c16:uniqueId val="{00000000-206E-4FD5-93D2-D7641D40A5B5}"/>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47624</xdr:colOff>
      <xdr:row>29</xdr:row>
      <xdr:rowOff>19050</xdr:rowOff>
    </xdr:from>
    <xdr:to>
      <xdr:col>8</xdr:col>
      <xdr:colOff>6038850</xdr:colOff>
      <xdr:row>33</xdr:row>
      <xdr:rowOff>38100</xdr:rowOff>
    </xdr:to>
    <xdr:grpSp>
      <xdr:nvGrpSpPr>
        <xdr:cNvPr id="29" name="Group 28">
          <a:extLst>
            <a:ext uri="{FF2B5EF4-FFF2-40B4-BE49-F238E27FC236}">
              <a16:creationId xmlns:a16="http://schemas.microsoft.com/office/drawing/2014/main" id="{E31CEB1A-A45B-47FC-A850-81BC3A01548C}"/>
            </a:ext>
          </a:extLst>
        </xdr:cNvPr>
        <xdr:cNvGrpSpPr/>
      </xdr:nvGrpSpPr>
      <xdr:grpSpPr>
        <a:xfrm>
          <a:off x="4391024" y="5057775"/>
          <a:ext cx="6477001" cy="666750"/>
          <a:chOff x="4257674" y="8324850"/>
          <a:chExt cx="7353301" cy="666750"/>
        </a:xfrm>
      </xdr:grpSpPr>
      <xdr:pic>
        <xdr:nvPicPr>
          <xdr:cNvPr id="30" name="Picture 29">
            <a:extLst>
              <a:ext uri="{FF2B5EF4-FFF2-40B4-BE49-F238E27FC236}">
                <a16:creationId xmlns:a16="http://schemas.microsoft.com/office/drawing/2014/main" id="{2441C7C2-2D78-4DFF-AF7B-F2A5F6E732B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57674" y="8324850"/>
            <a:ext cx="7353301" cy="666750"/>
          </a:xfrm>
          <a:prstGeom prst="rect">
            <a:avLst/>
          </a:prstGeom>
        </xdr:spPr>
      </xdr:pic>
      <xdr:sp macro="" textlink="">
        <xdr:nvSpPr>
          <xdr:cNvPr id="31" name="Rectangle 30">
            <a:extLst>
              <a:ext uri="{FF2B5EF4-FFF2-40B4-BE49-F238E27FC236}">
                <a16:creationId xmlns:a16="http://schemas.microsoft.com/office/drawing/2014/main" id="{D2DF8F7A-1359-4EB4-95F4-86E74D45AFC0}"/>
              </a:ext>
            </a:extLst>
          </xdr:cNvPr>
          <xdr:cNvSpPr/>
        </xdr:nvSpPr>
        <xdr:spPr>
          <a:xfrm>
            <a:off x="4333875" y="8572500"/>
            <a:ext cx="819150" cy="2095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Rectangle 31">
            <a:extLst>
              <a:ext uri="{FF2B5EF4-FFF2-40B4-BE49-F238E27FC236}">
                <a16:creationId xmlns:a16="http://schemas.microsoft.com/office/drawing/2014/main" id="{91EDF7D6-AC2D-4571-B65B-6BF9935D14FE}"/>
              </a:ext>
            </a:extLst>
          </xdr:cNvPr>
          <xdr:cNvSpPr/>
        </xdr:nvSpPr>
        <xdr:spPr>
          <a:xfrm>
            <a:off x="7248525" y="8429625"/>
            <a:ext cx="361950" cy="1714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7</xdr:col>
      <xdr:colOff>66674</xdr:colOff>
      <xdr:row>37</xdr:row>
      <xdr:rowOff>95250</xdr:rowOff>
    </xdr:from>
    <xdr:to>
      <xdr:col>8</xdr:col>
      <xdr:colOff>6057900</xdr:colOff>
      <xdr:row>41</xdr:row>
      <xdr:rowOff>114300</xdr:rowOff>
    </xdr:to>
    <xdr:grpSp>
      <xdr:nvGrpSpPr>
        <xdr:cNvPr id="33" name="Group 32">
          <a:extLst>
            <a:ext uri="{FF2B5EF4-FFF2-40B4-BE49-F238E27FC236}">
              <a16:creationId xmlns:a16="http://schemas.microsoft.com/office/drawing/2014/main" id="{24B6BA7C-8429-4CD7-905F-E6B05030ADE3}"/>
            </a:ext>
          </a:extLst>
        </xdr:cNvPr>
        <xdr:cNvGrpSpPr/>
      </xdr:nvGrpSpPr>
      <xdr:grpSpPr>
        <a:xfrm>
          <a:off x="4410074" y="6429375"/>
          <a:ext cx="6477001" cy="666750"/>
          <a:chOff x="4276724" y="9696450"/>
          <a:chExt cx="7353301" cy="666750"/>
        </a:xfrm>
      </xdr:grpSpPr>
      <xdr:pic>
        <xdr:nvPicPr>
          <xdr:cNvPr id="34" name="Picture 33">
            <a:extLst>
              <a:ext uri="{FF2B5EF4-FFF2-40B4-BE49-F238E27FC236}">
                <a16:creationId xmlns:a16="http://schemas.microsoft.com/office/drawing/2014/main" id="{CD63CD7C-6D65-4163-A7F0-FEC8EA678C7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76724" y="9696450"/>
            <a:ext cx="7353301" cy="666750"/>
          </a:xfrm>
          <a:prstGeom prst="rect">
            <a:avLst/>
          </a:prstGeom>
        </xdr:spPr>
      </xdr:pic>
      <xdr:sp macro="" textlink="">
        <xdr:nvSpPr>
          <xdr:cNvPr id="35" name="Rectangle 34">
            <a:extLst>
              <a:ext uri="{FF2B5EF4-FFF2-40B4-BE49-F238E27FC236}">
                <a16:creationId xmlns:a16="http://schemas.microsoft.com/office/drawing/2014/main" id="{F9D4254E-5AA3-4B72-B230-68C6BB33C25B}"/>
              </a:ext>
            </a:extLst>
          </xdr:cNvPr>
          <xdr:cNvSpPr/>
        </xdr:nvSpPr>
        <xdr:spPr>
          <a:xfrm>
            <a:off x="9782174" y="9791700"/>
            <a:ext cx="923926" cy="1809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7</xdr:col>
      <xdr:colOff>85726</xdr:colOff>
      <xdr:row>43</xdr:row>
      <xdr:rowOff>47625</xdr:rowOff>
    </xdr:from>
    <xdr:to>
      <xdr:col>8</xdr:col>
      <xdr:colOff>6061764</xdr:colOff>
      <xdr:row>47</xdr:row>
      <xdr:rowOff>133350</xdr:rowOff>
    </xdr:to>
    <xdr:grpSp>
      <xdr:nvGrpSpPr>
        <xdr:cNvPr id="36" name="Group 35">
          <a:extLst>
            <a:ext uri="{FF2B5EF4-FFF2-40B4-BE49-F238E27FC236}">
              <a16:creationId xmlns:a16="http://schemas.microsoft.com/office/drawing/2014/main" id="{1DF3D094-8171-4AA4-A1DC-499A0F227557}"/>
            </a:ext>
          </a:extLst>
        </xdr:cNvPr>
        <xdr:cNvGrpSpPr/>
      </xdr:nvGrpSpPr>
      <xdr:grpSpPr>
        <a:xfrm>
          <a:off x="4429126" y="7353300"/>
          <a:ext cx="6461813" cy="733425"/>
          <a:chOff x="4295775" y="10620375"/>
          <a:chExt cx="7334250" cy="733425"/>
        </a:xfrm>
      </xdr:grpSpPr>
      <xdr:pic>
        <xdr:nvPicPr>
          <xdr:cNvPr id="37" name="Picture 36">
            <a:extLst>
              <a:ext uri="{FF2B5EF4-FFF2-40B4-BE49-F238E27FC236}">
                <a16:creationId xmlns:a16="http://schemas.microsoft.com/office/drawing/2014/main" id="{B5BBE54F-B50F-43EA-8A27-9D4EBA141CF0}"/>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b="8333"/>
          <a:stretch/>
        </xdr:blipFill>
        <xdr:spPr>
          <a:xfrm>
            <a:off x="4295775" y="10620375"/>
            <a:ext cx="7334250" cy="733425"/>
          </a:xfrm>
          <a:prstGeom prst="rect">
            <a:avLst/>
          </a:prstGeom>
        </xdr:spPr>
      </xdr:pic>
      <xdr:sp macro="" textlink="">
        <xdr:nvSpPr>
          <xdr:cNvPr id="38" name="Rectangle 37">
            <a:extLst>
              <a:ext uri="{FF2B5EF4-FFF2-40B4-BE49-F238E27FC236}">
                <a16:creationId xmlns:a16="http://schemas.microsoft.com/office/drawing/2014/main" id="{4A954BE6-2781-4AEC-8E62-4A75BA28B696}"/>
              </a:ext>
            </a:extLst>
          </xdr:cNvPr>
          <xdr:cNvSpPr/>
        </xdr:nvSpPr>
        <xdr:spPr>
          <a:xfrm>
            <a:off x="10848975" y="10648949"/>
            <a:ext cx="762000" cy="2381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absolute">
    <xdr:from>
      <xdr:col>9</xdr:col>
      <xdr:colOff>128586</xdr:colOff>
      <xdr:row>17</xdr:row>
      <xdr:rowOff>14288</xdr:rowOff>
    </xdr:from>
    <xdr:to>
      <xdr:col>22</xdr:col>
      <xdr:colOff>528636</xdr:colOff>
      <xdr:row>33</xdr:row>
      <xdr:rowOff>57153</xdr:rowOff>
    </xdr:to>
    <xdr:graphicFrame macro="">
      <xdr:nvGraphicFramePr>
        <xdr:cNvPr id="2" name="Chart 1">
          <a:extLst>
            <a:ext uri="{FF2B5EF4-FFF2-40B4-BE49-F238E27FC236}">
              <a16:creationId xmlns:a16="http://schemas.microsoft.com/office/drawing/2014/main" id="{2C11294D-6B01-4124-9068-2DEC225E20B2}"/>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4</xdr:col>
      <xdr:colOff>814387</xdr:colOff>
      <xdr:row>2</xdr:row>
      <xdr:rowOff>42861</xdr:rowOff>
    </xdr:from>
    <xdr:to>
      <xdr:col>7</xdr:col>
      <xdr:colOff>890586</xdr:colOff>
      <xdr:row>12</xdr:row>
      <xdr:rowOff>95249</xdr:rowOff>
    </xdr:to>
    <xdr:graphicFrame macro="">
      <xdr:nvGraphicFramePr>
        <xdr:cNvPr id="4" name="Chart 3">
          <a:extLst>
            <a:ext uri="{FF2B5EF4-FFF2-40B4-BE49-F238E27FC236}">
              <a16:creationId xmlns:a16="http://schemas.microsoft.com/office/drawing/2014/main" id="{AB6CEC7D-6127-4FC1-9F4F-EC08815149B6}"/>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170E48D-6451-4D89-954A-273BB7E2BE27}" name="Sched1" displayName="Sched1" ref="B13:K373" totalsRowShown="0" headerRowDxfId="64" dataDxfId="63" headerRowCellStyle="Amount">
  <tableColumns count="10">
    <tableColumn id="1" xr3:uid="{221DC1D8-F554-421B-837B-504ED2D60915}" name="Pmt No" dataDxfId="62" dataCellStyle="Number">
      <calculatedColumnFormula>IF(LoanIsGood,IF(ROW()-ROW(Sched1[[#Headers],[Pmt No]])&gt;ScheduledNumberOfPayments,"",ROW()-ROW(Sched1[[#Headers],[Pmt No]])),"")</calculatedColumnFormula>
    </tableColumn>
    <tableColumn id="2" xr3:uid="{C76CE28F-CF2A-4C63-8062-089CB797C102}" name="Payment Date" dataDxfId="61" dataCellStyle="Date">
      <calculatedColumnFormula>IF(Sched1[[#This Row],[Pmt No]]&lt;&gt;"",EOMONTH(LoanStartDate,ROW(Sched1[[#This Row],[Pmt No]])-ROW(Sched1[[#Headers],[Pmt No]])-2)+DAY(LoanStartDate),"")</calculatedColumnFormula>
    </tableColumn>
    <tableColumn id="3" xr3:uid="{DCC00DF8-FD71-491C-89D3-F7183A5D15DC}" name="Beginning Balance" dataDxfId="60" dataCellStyle="Table Amount">
      <calculatedColumnFormula>IF(Sched1[[#This Row],[Pmt No]]&lt;&gt;"",IF(ROW()-ROW(Sched1[[#Headers],[Beginning Balance]])=1,LoanAmount,INDEX(Sched1[Ending Balance],ROW()-ROW(Sched1[[#Headers],[Beginning Balance]])-1)),"")</calculatedColumnFormula>
    </tableColumn>
    <tableColumn id="4" xr3:uid="{0ADE9F69-D81D-4F03-889E-3AAA7641D188}" name="Scheduled Payment" dataDxfId="59" dataCellStyle="Table Amount">
      <calculatedColumnFormula>IF(Sched1[[#This Row],[Pmt No]]&lt;&gt;"",ScheduledPayment,"")</calculatedColumnFormula>
    </tableColumn>
    <tableColumn id="5" xr3:uid="{89F487EE-5B4E-43FA-AC1D-8810C41BAADC}" name="Extra Payment" dataDxfId="58" dataCellStyle="Table Amount">
      <calculatedColumnFormula>IF(Sched1[[#This Row],[Pmt No]]&lt;&gt;"",IF(Sched1[[#This Row],[Scheduled Payment]]+ExtraPayments&lt;Sched1[[#This Row],[Beginning Balance]],ExtraPayments,IF(Sched1[[#This Row],[Beginning Balance]]-Sched1[[#This Row],[Scheduled Payment]]&gt;0,Sched1[[#This Row],[Beginning Balance]]-Sched1[[#This Row],[Scheduled Payment]],0)),"")</calculatedColumnFormula>
    </tableColumn>
    <tableColumn id="6" xr3:uid="{4B88734F-1C2D-48B4-B0B4-31F20BC806A5}" name="Total Payment" dataDxfId="57" dataCellStyle="Table Amount">
      <calculatedColumnFormula>IF(Sched1[[#This Row],[Pmt No]]&lt;&gt;"",IF(Sched1[[#This Row],[Scheduled Payment]]+Sched1[[#This Row],[Extra Payment]]&lt;=Sched1[[#This Row],[Beginning Balance]],Sched1[[#This Row],[Scheduled Payment]]+Sched1[[#This Row],[Extra Payment]],Sched1[[#This Row],[Beginning Balance]]),"")</calculatedColumnFormula>
    </tableColumn>
    <tableColumn id="7" xr3:uid="{041E5834-6743-41D6-AC5F-F71641AFCA3C}" name="Principal" dataDxfId="56" dataCellStyle="Table Amount">
      <calculatedColumnFormula>IF(Sched1[[#This Row],[Pmt No]]&lt;&gt;"",Sched1[[#This Row],[Total Payment]]-Sched1[[#This Row],[Interest]],"")</calculatedColumnFormula>
    </tableColumn>
    <tableColumn id="8" xr3:uid="{448DD233-B589-4290-A5E6-A96D33123008}" name="Interest" dataDxfId="55" dataCellStyle="Table Amount">
      <calculatedColumnFormula>IF(Sched1[[#This Row],[Pmt No]]&lt;&gt;"",Sched1[[#This Row],[Beginning Balance]]*(InterestRate/PaymentsPerYear),"")</calculatedColumnFormula>
    </tableColumn>
    <tableColumn id="9" xr3:uid="{6E2327A8-9D15-4F98-838E-65C43555B953}" name="Ending Balance" dataDxfId="54" dataCellStyle="Table Amount">
      <calculatedColumnFormula>IF(Sched1[[#This Row],[Pmt No]]&lt;&gt;"",IF(Sched1[[#This Row],[Scheduled Payment]]+Sched1[[#This Row],[Extra Payment]]&lt;=Sched1[[#This Row],[Beginning Balance]],Sched1[[#This Row],[Beginning Balance]]-Sched1[[#This Row],[Principal]],0),"")</calculatedColumnFormula>
    </tableColumn>
    <tableColumn id="10" xr3:uid="{7FE687B5-91A7-4FFB-B961-1C4FEDB61802}" name="Cumulaive Interest" dataDxfId="53" dataCellStyle="Table Amount">
      <calculatedColumnFormula>IF(Sched1[[#This Row],[Pmt No]]&lt;&gt;"",SUM(INDEX(Sched1[Interest],1,1):Sched1[[#This Row],[Interest]]),"")</calculatedColumnFormula>
    </tableColumn>
  </tableColumns>
  <tableStyleInfo name="TableStyleLight18 2" showFirstColumn="0" showLastColumn="0" showRowStripes="1" showColumnStripes="0"/>
  <extLst>
    <ext xmlns:x14="http://schemas.microsoft.com/office/spreadsheetml/2009/9/main" uri="{504A1905-F514-4f6f-8877-14C23A59335A}">
      <x14:table altTextSummary="Track payment number, payment date, beginning balance, ending balance, scheduled payment, extra payment, principal amount, interest and cumulative interest amount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074055D-FA84-4B91-8A61-5A5D38F90A2A}" name="Sched2" displayName="Sched2" ref="B13:K373" totalsRowShown="0" headerRowDxfId="52" dataDxfId="51" headerRowCellStyle="Amount">
  <tableColumns count="10">
    <tableColumn id="1" xr3:uid="{04F2521E-9D39-4E05-871D-1D854796F51A}" name="Pmt No" dataDxfId="50" dataCellStyle="Number">
      <calculatedColumnFormula>IF(LoanIsGood,IF(ROW()-ROW(Sched2[[#Headers],[Pmt No]])&gt;ScheduledNumberOfPayments,"",ROW()-ROW(Sched2[[#Headers],[Pmt No]])),"")</calculatedColumnFormula>
    </tableColumn>
    <tableColumn id="2" xr3:uid="{1BB22A2C-4F71-4EBE-83FC-01FF248560B5}" name="Payment Date" dataDxfId="49" dataCellStyle="Date">
      <calculatedColumnFormula>IF(Sched2[[#This Row],[Pmt No]]&lt;&gt;"",EOMONTH(LoanStartDate,ROW(Sched2[[#This Row],[Pmt No]])-ROW(Sched2[[#Headers],[Pmt No]])-2)+DAY(LoanStartDate),"")</calculatedColumnFormula>
    </tableColumn>
    <tableColumn id="3" xr3:uid="{EC931752-126F-49E3-8E73-C87D81E384EE}" name="Beginning Balance" dataDxfId="48" dataCellStyle="Table Amount">
      <calculatedColumnFormula>IF(Sched2[[#This Row],[Pmt No]]&lt;&gt;"",IF(ROW()-ROW(Sched2[[#Headers],[Beginning Balance]])=1,LoanAmount,INDEX(Sched2[Ending Balance],ROW()-ROW(Sched2[[#Headers],[Beginning Balance]])-1)),"")</calculatedColumnFormula>
    </tableColumn>
    <tableColumn id="4" xr3:uid="{0BE92970-BD8C-426B-BECE-691076B6645B}" name="Scheduled Payment" dataDxfId="47" dataCellStyle="Table Amount">
      <calculatedColumnFormula>IF(Sched2[[#This Row],[Pmt No]]&lt;&gt;"",ScheduledPayment,"")</calculatedColumnFormula>
    </tableColumn>
    <tableColumn id="5" xr3:uid="{AB21EBD3-FF7F-443A-A384-FA151826CA3B}" name="Extra Payment" dataDxfId="46" dataCellStyle="Table Amount">
      <calculatedColumnFormula>IF(Sched2[[#This Row],[Pmt No]]&lt;&gt;"",IF(Sched2[[#This Row],[Scheduled Payment]]+ExtraPayments&lt;Sched2[[#This Row],[Beginning Balance]],ExtraPayments,IF(Sched2[[#This Row],[Beginning Balance]]-Sched2[[#This Row],[Scheduled Payment]]&gt;0,Sched2[[#This Row],[Beginning Balance]]-Sched2[[#This Row],[Scheduled Payment]],0)),"")</calculatedColumnFormula>
    </tableColumn>
    <tableColumn id="6" xr3:uid="{B1287C72-ECAB-4715-9A3F-C5F5A0A7AD92}" name="Total Payment" dataDxfId="45" dataCellStyle="Table Amount">
      <calculatedColumnFormula>IF(Sched2[[#This Row],[Pmt No]]&lt;&gt;"",IF(Sched2[[#This Row],[Scheduled Payment]]+Sched2[[#This Row],[Extra Payment]]&lt;=Sched2[[#This Row],[Beginning Balance]],Sched2[[#This Row],[Scheduled Payment]]+Sched2[[#This Row],[Extra Payment]],Sched2[[#This Row],[Beginning Balance]]),"")</calculatedColumnFormula>
    </tableColumn>
    <tableColumn id="7" xr3:uid="{712D95B4-B692-479D-B15C-3151E5C12DDF}" name="Principal" dataDxfId="44" dataCellStyle="Table Amount">
      <calculatedColumnFormula>IF(Sched2[[#This Row],[Pmt No]]&lt;&gt;"",Sched2[[#This Row],[Total Payment]]-Sched2[[#This Row],[Interest]],"")</calculatedColumnFormula>
    </tableColumn>
    <tableColumn id="8" xr3:uid="{3BAB0394-1909-4B50-AB10-E0A3F23FC9C9}" name="Interest" dataDxfId="43" dataCellStyle="Table Amount">
      <calculatedColumnFormula>IF(Sched2[[#This Row],[Pmt No]]&lt;&gt;"",Sched2[[#This Row],[Beginning Balance]]*(InterestRate/PaymentsPerYear),"")</calculatedColumnFormula>
    </tableColumn>
    <tableColumn id="9" xr3:uid="{E26134C1-12E7-4ADC-8984-AD3EA004051D}" name="Ending Balance" dataDxfId="42" dataCellStyle="Table Amount">
      <calculatedColumnFormula>IF(Sched2[[#This Row],[Pmt No]]&lt;&gt;"",IF(Sched2[[#This Row],[Scheduled Payment]]+Sched2[[#This Row],[Extra Payment]]&lt;=Sched2[[#This Row],[Beginning Balance]],Sched2[[#This Row],[Beginning Balance]]-Sched2[[#This Row],[Principal]],0),"")</calculatedColumnFormula>
    </tableColumn>
    <tableColumn id="10" xr3:uid="{61440A2C-79FC-4CB3-899A-2B184C5E95D1}" name="Cumulaive Interest" dataDxfId="41" dataCellStyle="Table Amount">
      <calculatedColumnFormula>IF(Sched2[[#This Row],[Pmt No]]&lt;&gt;"",SUM(INDEX(Sched2[Interest],1,1):Sched2[[#This Row],[Interest]]),"")</calculatedColumnFormula>
    </tableColumn>
  </tableColumns>
  <tableStyleInfo name="TableStyleLight18 2" showFirstColumn="0" showLastColumn="0" showRowStripes="1" showColumnStripes="0"/>
  <extLst>
    <ext xmlns:x14="http://schemas.microsoft.com/office/spreadsheetml/2009/9/main" uri="{504A1905-F514-4f6f-8877-14C23A59335A}">
      <x14:table altTextSummary="Track payment number, payment date, beginning balance, ending balance, scheduled payment, extra payment, principal amount, interest and cumulative interest amounts"/>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6ECCA35-9004-4E95-8892-BABD1E81C24E}" name="Sched3" displayName="Sched3" ref="B13:K373" totalsRowShown="0" headerRowDxfId="40" dataDxfId="39" headerRowCellStyle="Amount">
  <tableColumns count="10">
    <tableColumn id="1" xr3:uid="{FB2A4497-80D5-47E3-B78F-ABC66D267101}" name="Pmt No" dataDxfId="38" dataCellStyle="Number">
      <calculatedColumnFormula>IF(LoanIsGood,IF(ROW()-ROW(Sched3[[#Headers],[Pmt No]])&gt;ScheduledNumberOfPayments,"",ROW()-ROW(Sched3[[#Headers],[Pmt No]])),"")</calculatedColumnFormula>
    </tableColumn>
    <tableColumn id="2" xr3:uid="{CDB592E9-7EFD-452D-AC8C-EE41BB0A2738}" name="Payment Date" dataDxfId="37" dataCellStyle="Date">
      <calculatedColumnFormula>IF(Sched3[[#This Row],[Pmt No]]&lt;&gt;"",EOMONTH(LoanStartDate,ROW(Sched3[[#This Row],[Pmt No]])-ROW(Sched3[[#Headers],[Pmt No]])-2)+DAY(LoanStartDate),"")</calculatedColumnFormula>
    </tableColumn>
    <tableColumn id="3" xr3:uid="{4259ACF8-F0EA-4499-A0AE-A91716471C46}" name="Beginning Balance" dataDxfId="36" dataCellStyle="Table Amount">
      <calculatedColumnFormula>IF(Sched3[[#This Row],[Pmt No]]&lt;&gt;"",IF(ROW()-ROW(Sched3[[#Headers],[Beginning Balance]])=1,LoanAmount,INDEX(Sched3[Ending Balance],ROW()-ROW(Sched3[[#Headers],[Beginning Balance]])-1)),"")</calculatedColumnFormula>
    </tableColumn>
    <tableColumn id="4" xr3:uid="{2DA3B8EB-1C96-4058-BA52-D19E9BAD2909}" name="Scheduled Payment" dataDxfId="35" dataCellStyle="Table Amount">
      <calculatedColumnFormula>IF(Sched3[[#This Row],[Pmt No]]&lt;&gt;"",ScheduledPayment,"")</calculatedColumnFormula>
    </tableColumn>
    <tableColumn id="5" xr3:uid="{B7698572-2337-4DAB-A83B-31BA8560DFF6}" name="Extra Payment" dataDxfId="34" dataCellStyle="Table Amount">
      <calculatedColumnFormula>IF(Sched3[[#This Row],[Pmt No]]&lt;&gt;"",IF(Sched3[[#This Row],[Scheduled Payment]]+ExtraPayments&lt;Sched3[[#This Row],[Beginning Balance]],ExtraPayments,IF(Sched3[[#This Row],[Beginning Balance]]-Sched3[[#This Row],[Scheduled Payment]]&gt;0,Sched3[[#This Row],[Beginning Balance]]-Sched3[[#This Row],[Scheduled Payment]],0)),"")</calculatedColumnFormula>
    </tableColumn>
    <tableColumn id="6" xr3:uid="{05DA481C-D96A-4001-B4D9-0D0AB8409C28}" name="Total Payment" dataDxfId="33" dataCellStyle="Table Amount">
      <calculatedColumnFormula>IF(Sched3[[#This Row],[Pmt No]]&lt;&gt;"",IF(Sched3[[#This Row],[Scheduled Payment]]+Sched3[[#This Row],[Extra Payment]]&lt;=Sched3[[#This Row],[Beginning Balance]],Sched3[[#This Row],[Scheduled Payment]]+Sched3[[#This Row],[Extra Payment]],Sched3[[#This Row],[Beginning Balance]]),"")</calculatedColumnFormula>
    </tableColumn>
    <tableColumn id="7" xr3:uid="{A7864440-5A3E-4D3A-AC81-8D631949C4F0}" name="Principal" dataDxfId="32" dataCellStyle="Table Amount">
      <calculatedColumnFormula>IF(Sched3[[#This Row],[Pmt No]]&lt;&gt;"",Sched3[[#This Row],[Total Payment]]-Sched3[[#This Row],[Interest]],"")</calculatedColumnFormula>
    </tableColumn>
    <tableColumn id="8" xr3:uid="{226EA0D3-9FD2-4CCB-9776-F78CE2A26F29}" name="Interest" dataDxfId="31" dataCellStyle="Table Amount">
      <calculatedColumnFormula>IF(Sched3[[#This Row],[Pmt No]]&lt;&gt;"",Sched3[[#This Row],[Beginning Balance]]*(InterestRate/PaymentsPerYear),"")</calculatedColumnFormula>
    </tableColumn>
    <tableColumn id="9" xr3:uid="{31CAB5C9-753E-413A-B5B8-31CDF42DCBC2}" name="Ending Balance" dataDxfId="30" dataCellStyle="Table Amount">
      <calculatedColumnFormula>IF(Sched3[[#This Row],[Pmt No]]&lt;&gt;"",IF(Sched3[[#This Row],[Scheduled Payment]]+Sched3[[#This Row],[Extra Payment]]&lt;=Sched3[[#This Row],[Beginning Balance]],Sched3[[#This Row],[Beginning Balance]]-Sched3[[#This Row],[Principal]],0),"")</calculatedColumnFormula>
    </tableColumn>
    <tableColumn id="10" xr3:uid="{131D66B1-889D-4D78-90CC-2D7A59C61BF3}" name="Cumulaive Interest" dataDxfId="29" dataCellStyle="Table Amount">
      <calculatedColumnFormula>IF(Sched3[[#This Row],[Pmt No]]&lt;&gt;"",SUM(INDEX(Sched3[Interest],1,1):Sched3[[#This Row],[Interest]]),"")</calculatedColumnFormula>
    </tableColumn>
  </tableColumns>
  <tableStyleInfo name="TableStyleLight18 2" showFirstColumn="0" showLastColumn="0" showRowStripes="1" showColumnStripes="0"/>
  <extLst>
    <ext xmlns:x14="http://schemas.microsoft.com/office/spreadsheetml/2009/9/main" uri="{504A1905-F514-4f6f-8877-14C23A59335A}">
      <x14:table altTextSummary="Track payment number, payment date, beginning balance, ending balance, scheduled payment, extra payment, principal amount, interest and cumulative interest amounts"/>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D7F85F6-6D5E-400D-82E2-6DE0E6A8D39C}" name="Sched4" displayName="Sched4" ref="B13:K373" totalsRowShown="0" headerRowDxfId="28" dataDxfId="27" headerRowCellStyle="Amount">
  <tableColumns count="10">
    <tableColumn id="1" xr3:uid="{65C19E51-51D2-48A1-B766-F50F89E997A2}" name="Pmt No" dataDxfId="26" dataCellStyle="Number">
      <calculatedColumnFormula>IF(LoanIsGood,IF(ROW()-ROW(Sched4[[#Headers],[Pmt No]])&gt;ScheduledNumberOfPayments,"",ROW()-ROW(Sched4[[#Headers],[Pmt No]])),"")</calculatedColumnFormula>
    </tableColumn>
    <tableColumn id="2" xr3:uid="{1B8D63B9-6FD8-45C3-B6B1-3F7626313D9A}" name="Payment Date" dataDxfId="25" dataCellStyle="Date">
      <calculatedColumnFormula>IF(Sched4[[#This Row],[Pmt No]]&lt;&gt;"",EOMONTH(LoanStartDate,ROW(Sched4[[#This Row],[Pmt No]])-ROW(Sched4[[#Headers],[Pmt No]])-2)+DAY(LoanStartDate),"")</calculatedColumnFormula>
    </tableColumn>
    <tableColumn id="3" xr3:uid="{B748E59A-EC06-49CD-9F34-51C764FD8572}" name="Beginning Balance" dataDxfId="24" dataCellStyle="Table Amount">
      <calculatedColumnFormula>IF(Sched4[[#This Row],[Pmt No]]&lt;&gt;"",IF(ROW()-ROW(Sched4[[#Headers],[Beginning Balance]])=1,LoanAmount,INDEX(Sched4[Ending Balance],ROW()-ROW(Sched4[[#Headers],[Beginning Balance]])-1)),"")</calculatedColumnFormula>
    </tableColumn>
    <tableColumn id="4" xr3:uid="{C9DE46CD-B1D7-4B7A-8E6D-FFD89A6DE249}" name="Scheduled Payment" dataDxfId="23" dataCellStyle="Table Amount">
      <calculatedColumnFormula>IF(Sched4[[#This Row],[Pmt No]]&lt;&gt;"",ScheduledPayment,"")</calculatedColumnFormula>
    </tableColumn>
    <tableColumn id="5" xr3:uid="{CF812C8C-5D3D-4D94-B0D4-BCC520C97A37}" name="Extra Payment" dataDxfId="22" dataCellStyle="Table Amount">
      <calculatedColumnFormula>IF(Sched4[[#This Row],[Pmt No]]&lt;&gt;"",IF(Sched4[[#This Row],[Scheduled Payment]]+ExtraPayments&lt;Sched4[[#This Row],[Beginning Balance]],ExtraPayments,IF(Sched4[[#This Row],[Beginning Balance]]-Sched4[[#This Row],[Scheduled Payment]]&gt;0,Sched4[[#This Row],[Beginning Balance]]-Sched4[[#This Row],[Scheduled Payment]],0)),"")</calculatedColumnFormula>
    </tableColumn>
    <tableColumn id="6" xr3:uid="{8F65D6D6-1C02-49B0-A207-10639F02ADB6}" name="Total Payment" dataDxfId="21" dataCellStyle="Table Amount">
      <calculatedColumnFormula>IF(Sched4[[#This Row],[Pmt No]]&lt;&gt;"",IF(Sched4[[#This Row],[Scheduled Payment]]+Sched4[[#This Row],[Extra Payment]]&lt;=Sched4[[#This Row],[Beginning Balance]],Sched4[[#This Row],[Scheduled Payment]]+Sched4[[#This Row],[Extra Payment]],Sched4[[#This Row],[Beginning Balance]]),"")</calculatedColumnFormula>
    </tableColumn>
    <tableColumn id="7" xr3:uid="{E9FF078B-B6F0-42CB-9A5B-D4B287F09E8C}" name="Principal" dataDxfId="20" dataCellStyle="Table Amount">
      <calculatedColumnFormula>IF(Sched4[[#This Row],[Pmt No]]&lt;&gt;"",Sched4[[#This Row],[Total Payment]]-Sched4[[#This Row],[Interest]],"")</calculatedColumnFormula>
    </tableColumn>
    <tableColumn id="8" xr3:uid="{72680FC1-4490-4746-8022-3A9142A2F3EF}" name="Interest" dataDxfId="19" dataCellStyle="Table Amount">
      <calculatedColumnFormula>IF(Sched4[[#This Row],[Pmt No]]&lt;&gt;"",Sched4[[#This Row],[Beginning Balance]]*(InterestRate/PaymentsPerYear),"")</calculatedColumnFormula>
    </tableColumn>
    <tableColumn id="9" xr3:uid="{254AC2B6-CC50-4553-8181-F42B4CDBCEB2}" name="Ending Balance" dataDxfId="18" dataCellStyle="Table Amount">
      <calculatedColumnFormula>IF(Sched4[[#This Row],[Pmt No]]&lt;&gt;"",IF(Sched4[[#This Row],[Scheduled Payment]]+Sched4[[#This Row],[Extra Payment]]&lt;=Sched4[[#This Row],[Beginning Balance]],Sched4[[#This Row],[Beginning Balance]]-Sched4[[#This Row],[Principal]],0),"")</calculatedColumnFormula>
    </tableColumn>
    <tableColumn id="10" xr3:uid="{AA9688BA-F7D4-4AB9-9FAD-74D7EF2F7BB8}" name="Cumulaive Interest" dataDxfId="17" dataCellStyle="Table Amount">
      <calculatedColumnFormula>IF(Sched4[[#This Row],[Pmt No]]&lt;&gt;"",SUM(INDEX(Sched4[Interest],1,1):Sched4[[#This Row],[Interest]]),"")</calculatedColumnFormula>
    </tableColumn>
  </tableColumns>
  <tableStyleInfo name="TableStyleLight18 2" showFirstColumn="0" showLastColumn="0" showRowStripes="1" showColumnStripes="0"/>
  <extLst>
    <ext xmlns:x14="http://schemas.microsoft.com/office/spreadsheetml/2009/9/main" uri="{504A1905-F514-4f6f-8877-14C23A59335A}">
      <x14:table altTextSummary="Track payment number, payment date, beginning balance, ending balance, scheduled payment, extra payment, principal amount, interest and cumulative interest amounts"/>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08CCA3C-2963-427C-AA3E-2B95E81B30FE}" name="Sched5" displayName="Sched5" ref="B13:K373" totalsRowShown="0" headerRowDxfId="16" dataDxfId="15" headerRowCellStyle="Amount">
  <tableColumns count="10">
    <tableColumn id="1" xr3:uid="{56E6D4BC-6515-4C72-B645-65D810D89C28}" name="Pmt No" dataDxfId="14" dataCellStyle="Number">
      <calculatedColumnFormula>IF(LoanIsGood,IF(ROW()-ROW(Sched5[[#Headers],[Pmt No]])&gt;ScheduledNumberOfPayments,"",ROW()-ROW(Sched5[[#Headers],[Pmt No]])),"")</calculatedColumnFormula>
    </tableColumn>
    <tableColumn id="2" xr3:uid="{A7DF2AC1-0747-46A7-A12C-ED4BABCF031E}" name="Payment Date" dataDxfId="13" dataCellStyle="Date">
      <calculatedColumnFormula>IF(Sched5[[#This Row],[Pmt No]]&lt;&gt;"",EOMONTH(LoanStartDate,ROW(Sched5[[#This Row],[Pmt No]])-ROW(Sched5[[#Headers],[Pmt No]])-2)+DAY(LoanStartDate),"")</calculatedColumnFormula>
    </tableColumn>
    <tableColumn id="3" xr3:uid="{7DE5C37A-9E34-4FE2-A2F4-4A71DA50DCD9}" name="Beginning Balance" dataDxfId="12" dataCellStyle="Table Amount">
      <calculatedColumnFormula>IF(Sched5[[#This Row],[Pmt No]]&lt;&gt;"",IF(ROW()-ROW(Sched5[[#Headers],[Beginning Balance]])=1,LoanAmount,INDEX(Sched5[Ending Balance],ROW()-ROW(Sched5[[#Headers],[Beginning Balance]])-1)),"")</calculatedColumnFormula>
    </tableColumn>
    <tableColumn id="4" xr3:uid="{9EDAEFB5-FE44-4BBB-B96C-6A01DCA46A46}" name="Scheduled Payment" dataDxfId="11" dataCellStyle="Table Amount">
      <calculatedColumnFormula>IF(Sched5[[#This Row],[Pmt No]]&lt;&gt;"",ScheduledPayment,"")</calculatedColumnFormula>
    </tableColumn>
    <tableColumn id="5" xr3:uid="{C98FF291-321D-4BE0-9790-7EF2309502B9}" name="Extra Payment" dataDxfId="10" dataCellStyle="Table Amount">
      <calculatedColumnFormula>IF(Sched5[[#This Row],[Pmt No]]&lt;&gt;"",IF(Sched5[[#This Row],[Scheduled Payment]]+ExtraPayments&lt;Sched5[[#This Row],[Beginning Balance]],ExtraPayments,IF(Sched5[[#This Row],[Beginning Balance]]-Sched5[[#This Row],[Scheduled Payment]]&gt;0,Sched5[[#This Row],[Beginning Balance]]-Sched5[[#This Row],[Scheduled Payment]],0)),"")</calculatedColumnFormula>
    </tableColumn>
    <tableColumn id="6" xr3:uid="{FE5B925A-9DF5-4807-8588-A09CE0679A48}" name="Total Payment" dataDxfId="9" dataCellStyle="Table Amount">
      <calculatedColumnFormula>IF(Sched5[[#This Row],[Pmt No]]&lt;&gt;"",IF(Sched5[[#This Row],[Scheduled Payment]]+Sched5[[#This Row],[Extra Payment]]&lt;=Sched5[[#This Row],[Beginning Balance]],Sched5[[#This Row],[Scheduled Payment]]+Sched5[[#This Row],[Extra Payment]],Sched5[[#This Row],[Beginning Balance]]),"")</calculatedColumnFormula>
    </tableColumn>
    <tableColumn id="7" xr3:uid="{640603AD-2154-4E43-9904-FA2FA12C8862}" name="Principal" dataDxfId="8" dataCellStyle="Table Amount">
      <calculatedColumnFormula>IF(Sched5[[#This Row],[Pmt No]]&lt;&gt;"",Sched5[[#This Row],[Total Payment]]-Sched5[[#This Row],[Interest]],"")</calculatedColumnFormula>
    </tableColumn>
    <tableColumn id="8" xr3:uid="{ED89C858-9D58-457F-8CEC-5704295A2268}" name="Interest" dataDxfId="7" dataCellStyle="Table Amount">
      <calculatedColumnFormula>IF(Sched5[[#This Row],[Pmt No]]&lt;&gt;"",Sched5[[#This Row],[Beginning Balance]]*(InterestRate/PaymentsPerYear),"")</calculatedColumnFormula>
    </tableColumn>
    <tableColumn id="9" xr3:uid="{CFE79E83-BD8A-481A-B491-4B8854E463D1}" name="Ending Balance" dataDxfId="6" dataCellStyle="Table Amount">
      <calculatedColumnFormula>IF(Sched5[[#This Row],[Pmt No]]&lt;&gt;"",IF(Sched5[[#This Row],[Scheduled Payment]]+Sched5[[#This Row],[Extra Payment]]&lt;=Sched5[[#This Row],[Beginning Balance]],Sched5[[#This Row],[Beginning Balance]]-Sched5[[#This Row],[Principal]],0),"")</calculatedColumnFormula>
    </tableColumn>
    <tableColumn id="10" xr3:uid="{7A6D4AE3-92C1-469E-9F1E-A454652628C6}" name="Cumulaive Interest" dataDxfId="5" dataCellStyle="Table Amount">
      <calculatedColumnFormula>IF(Sched5[[#This Row],[Pmt No]]&lt;&gt;"",SUM(INDEX(Sched5[Interest],1,1):Sched5[[#This Row],[Interest]]),"")</calculatedColumnFormula>
    </tableColumn>
  </tableColumns>
  <tableStyleInfo name="TableStyleLight18 2" showFirstColumn="0" showLastColumn="0" showRowStripes="1" showColumnStripes="0"/>
  <extLst>
    <ext xmlns:x14="http://schemas.microsoft.com/office/spreadsheetml/2009/9/main" uri="{504A1905-F514-4f6f-8877-14C23A59335A}">
      <x14:table altTextSummary="Track payment number, payment date, beginning balance, ending balance, scheduled payment, extra payment, principal amount, interest and cumulative interest amounts"/>
    </ext>
  </extLst>
</table>
</file>

<file path=xl/theme/theme1.xml><?xml version="1.0" encoding="utf-8"?>
<a:theme xmlns:a="http://schemas.openxmlformats.org/drawingml/2006/main" name="Office Theme">
  <a:themeElements>
    <a:clrScheme name="Loan Amortization Schedule">
      <a:dk1>
        <a:srgbClr val="000000"/>
      </a:dk1>
      <a:lt1>
        <a:srgbClr val="FFFFFF"/>
      </a:lt1>
      <a:dk2>
        <a:srgbClr val="635C50"/>
      </a:dk2>
      <a:lt2>
        <a:srgbClr val="E8E7E5"/>
      </a:lt2>
      <a:accent1>
        <a:srgbClr val="84C183"/>
      </a:accent1>
      <a:accent2>
        <a:srgbClr val="FCF600"/>
      </a:accent2>
      <a:accent3>
        <a:srgbClr val="82CECC"/>
      </a:accent3>
      <a:accent4>
        <a:srgbClr val="FFAD2E"/>
      </a:accent4>
      <a:accent5>
        <a:srgbClr val="E67342"/>
      </a:accent5>
      <a:accent6>
        <a:srgbClr val="B580A1"/>
      </a:accent6>
      <a:hlink>
        <a:srgbClr val="82CECC"/>
      </a:hlink>
      <a:folHlink>
        <a:srgbClr val="B580A1"/>
      </a:folHlink>
    </a:clrScheme>
    <a:fontScheme name="Loan Amortization Schedule">
      <a:majorFont>
        <a:latin typeface="Microsoft Sans Serif"/>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8093F-F63A-4324-9918-A32C6AF5F6DD}">
  <sheetPr codeName="Sheet1"/>
  <dimension ref="B2:I54"/>
  <sheetViews>
    <sheetView showGridLines="0" showRowColHeaders="0" topLeftCell="B28" workbookViewId="0">
      <selection activeCell="G50" sqref="G50:I59"/>
    </sheetView>
  </sheetViews>
  <sheetFormatPr defaultColWidth="8.5" defaultRowHeight="12.75" x14ac:dyDescent="0.2"/>
  <cols>
    <col min="1" max="1" width="3.375" style="52" customWidth="1"/>
    <col min="2" max="2" width="0.875" style="50" customWidth="1"/>
    <col min="3" max="3" width="18.75" style="50" customWidth="1"/>
    <col min="4" max="4" width="0.875" style="50" customWidth="1"/>
    <col min="5" max="5" width="3.375" style="52" customWidth="1"/>
    <col min="6" max="6" width="16.5" style="52" customWidth="1"/>
    <col min="7" max="7" width="13.25" style="52" customWidth="1"/>
    <col min="8" max="8" width="6.375" style="52" customWidth="1"/>
    <col min="9" max="9" width="89" style="52" customWidth="1"/>
    <col min="10" max="16384" width="8.5" style="52"/>
  </cols>
  <sheetData>
    <row r="2" spans="3:9" x14ac:dyDescent="0.2">
      <c r="C2" s="51" t="s">
        <v>46</v>
      </c>
      <c r="F2" s="53" t="s">
        <v>47</v>
      </c>
      <c r="H2" s="53" t="s">
        <v>60</v>
      </c>
    </row>
    <row r="4" spans="3:9" x14ac:dyDescent="0.2">
      <c r="F4" s="53" t="s">
        <v>48</v>
      </c>
      <c r="H4" s="74" t="s">
        <v>68</v>
      </c>
      <c r="I4" s="74"/>
    </row>
    <row r="5" spans="3:9" ht="15" x14ac:dyDescent="0.2">
      <c r="C5" s="54" t="s">
        <v>54</v>
      </c>
      <c r="H5" s="74" t="s">
        <v>69</v>
      </c>
      <c r="I5" s="74"/>
    </row>
    <row r="6" spans="3:9" x14ac:dyDescent="0.2">
      <c r="C6" s="55"/>
      <c r="H6" s="74" t="s">
        <v>70</v>
      </c>
      <c r="I6" s="74"/>
    </row>
    <row r="7" spans="3:9" ht="15" x14ac:dyDescent="0.25">
      <c r="C7" s="56" t="s">
        <v>55</v>
      </c>
      <c r="H7" s="74" t="s">
        <v>71</v>
      </c>
      <c r="I7" s="74"/>
    </row>
    <row r="8" spans="3:9" x14ac:dyDescent="0.2">
      <c r="C8" s="55"/>
      <c r="H8" s="74"/>
      <c r="I8" s="74"/>
    </row>
    <row r="9" spans="3:9" ht="15" x14ac:dyDescent="0.25">
      <c r="C9" s="56" t="s">
        <v>56</v>
      </c>
    </row>
    <row r="10" spans="3:9" x14ac:dyDescent="0.2">
      <c r="C10" s="55"/>
      <c r="F10" s="53" t="s">
        <v>49</v>
      </c>
      <c r="H10" s="52">
        <v>1</v>
      </c>
    </row>
    <row r="11" spans="3:9" ht="15" x14ac:dyDescent="0.25">
      <c r="C11" s="56" t="s">
        <v>57</v>
      </c>
    </row>
    <row r="12" spans="3:9" x14ac:dyDescent="0.2">
      <c r="C12" s="55"/>
      <c r="F12" s="53" t="s">
        <v>50</v>
      </c>
    </row>
    <row r="13" spans="3:9" ht="15" x14ac:dyDescent="0.25">
      <c r="C13" s="56" t="s">
        <v>58</v>
      </c>
      <c r="G13" s="57" t="s">
        <v>67</v>
      </c>
      <c r="H13" s="73" t="s">
        <v>72</v>
      </c>
      <c r="I13" s="73"/>
    </row>
    <row r="14" spans="3:9" ht="28.5" customHeight="1" x14ac:dyDescent="0.25">
      <c r="C14" s="56" t="s">
        <v>59</v>
      </c>
      <c r="G14" s="58"/>
      <c r="H14" s="73"/>
      <c r="I14" s="73"/>
    </row>
    <row r="15" spans="3:9" x14ac:dyDescent="0.2">
      <c r="G15" s="57" t="s">
        <v>61</v>
      </c>
      <c r="H15" s="73" t="s">
        <v>62</v>
      </c>
      <c r="I15" s="73"/>
    </row>
    <row r="16" spans="3:9" x14ac:dyDescent="0.2">
      <c r="G16" s="59"/>
      <c r="H16" s="73" t="s">
        <v>63</v>
      </c>
      <c r="I16" s="73"/>
    </row>
    <row r="17" spans="6:9" x14ac:dyDescent="0.2">
      <c r="G17" s="58"/>
      <c r="H17" s="73"/>
      <c r="I17" s="73"/>
    </row>
    <row r="18" spans="6:9" x14ac:dyDescent="0.2">
      <c r="G18" s="58"/>
      <c r="H18" s="73" t="s">
        <v>64</v>
      </c>
      <c r="I18" s="73"/>
    </row>
    <row r="19" spans="6:9" x14ac:dyDescent="0.2">
      <c r="G19" s="59"/>
      <c r="H19" s="73"/>
      <c r="I19" s="73"/>
    </row>
    <row r="20" spans="6:9" x14ac:dyDescent="0.2">
      <c r="G20" s="58"/>
      <c r="H20" s="73" t="s">
        <v>65</v>
      </c>
      <c r="I20" s="73"/>
    </row>
    <row r="21" spans="6:9" x14ac:dyDescent="0.2">
      <c r="F21" s="60" t="s">
        <v>51</v>
      </c>
    </row>
    <row r="22" spans="6:9" ht="12.75" customHeight="1" x14ac:dyDescent="0.2">
      <c r="G22" s="61" t="s">
        <v>52</v>
      </c>
      <c r="H22" s="73" t="s">
        <v>74</v>
      </c>
      <c r="I22" s="73"/>
    </row>
    <row r="23" spans="6:9" x14ac:dyDescent="0.2">
      <c r="G23" s="61" t="s">
        <v>53</v>
      </c>
      <c r="H23" s="73" t="s">
        <v>66</v>
      </c>
      <c r="I23" s="73"/>
    </row>
    <row r="24" spans="6:9" x14ac:dyDescent="0.2">
      <c r="G24" s="62"/>
      <c r="H24" s="63"/>
    </row>
    <row r="25" spans="6:9" x14ac:dyDescent="0.2">
      <c r="G25" s="62"/>
      <c r="H25" s="62"/>
    </row>
    <row r="26" spans="6:9" x14ac:dyDescent="0.2">
      <c r="F26" s="53" t="s">
        <v>75</v>
      </c>
      <c r="G26" s="62"/>
      <c r="H26" s="63" t="s">
        <v>76</v>
      </c>
    </row>
    <row r="27" spans="6:9" x14ac:dyDescent="0.2">
      <c r="H27" s="63" t="s">
        <v>77</v>
      </c>
    </row>
    <row r="29" spans="6:9" x14ac:dyDescent="0.2">
      <c r="G29" s="70" t="s">
        <v>78</v>
      </c>
      <c r="H29" s="52" t="s">
        <v>79</v>
      </c>
    </row>
    <row r="30" spans="6:9" x14ac:dyDescent="0.2">
      <c r="H30" s="62"/>
    </row>
    <row r="31" spans="6:9" x14ac:dyDescent="0.2">
      <c r="H31" s="62"/>
    </row>
    <row r="32" spans="6:9" x14ac:dyDescent="0.2">
      <c r="H32" s="62"/>
    </row>
    <row r="33" spans="7:8" x14ac:dyDescent="0.2">
      <c r="H33" s="62"/>
    </row>
    <row r="34" spans="7:8" x14ac:dyDescent="0.2">
      <c r="H34" s="62"/>
    </row>
    <row r="35" spans="7:8" x14ac:dyDescent="0.2">
      <c r="G35" s="70" t="s">
        <v>80</v>
      </c>
      <c r="H35" s="52" t="s">
        <v>81</v>
      </c>
    </row>
    <row r="37" spans="7:8" x14ac:dyDescent="0.2">
      <c r="G37" s="70" t="s">
        <v>83</v>
      </c>
      <c r="H37" s="52" t="s">
        <v>82</v>
      </c>
    </row>
    <row r="43" spans="7:8" x14ac:dyDescent="0.2">
      <c r="G43" s="70" t="s">
        <v>84</v>
      </c>
      <c r="H43" s="52" t="s">
        <v>85</v>
      </c>
    </row>
    <row r="49" spans="8:8" x14ac:dyDescent="0.2">
      <c r="H49" s="63"/>
    </row>
    <row r="50" spans="8:8" x14ac:dyDescent="0.2">
      <c r="H50" s="71"/>
    </row>
    <row r="51" spans="8:8" ht="14.25" x14ac:dyDescent="0.2">
      <c r="H51" s="72"/>
    </row>
    <row r="52" spans="8:8" x14ac:dyDescent="0.2">
      <c r="H52" s="71"/>
    </row>
    <row r="53" spans="8:8" x14ac:dyDescent="0.2">
      <c r="H53" s="71"/>
    </row>
    <row r="54" spans="8:8" x14ac:dyDescent="0.2">
      <c r="H54" s="71"/>
    </row>
  </sheetData>
  <mergeCells count="12">
    <mergeCell ref="H4:I4"/>
    <mergeCell ref="H5:I5"/>
    <mergeCell ref="H6:I6"/>
    <mergeCell ref="H7:I7"/>
    <mergeCell ref="H8:I8"/>
    <mergeCell ref="H13:I14"/>
    <mergeCell ref="H16:I17"/>
    <mergeCell ref="H18:I19"/>
    <mergeCell ref="H23:I23"/>
    <mergeCell ref="H20:I20"/>
    <mergeCell ref="H22:I22"/>
    <mergeCell ref="H15:I15"/>
  </mergeCells>
  <conditionalFormatting sqref="H10">
    <cfRule type="iconSet" priority="1">
      <iconSet reverse="1">
        <cfvo type="percent" val="0"/>
        <cfvo type="num" val="2"/>
        <cfvo type="num" val="3" gte="0"/>
      </iconSet>
    </cfRule>
  </conditionalFormatting>
  <hyperlinks>
    <hyperlink ref="C5" location="'Loan Schedule 1'!A1" display="Enter loan 1 info" xr:uid="{D420B80B-F5BF-452C-92AD-9D40010BEA72}"/>
    <hyperlink ref="C7" location="'Loan Schedule 2'!A1" display="Enter loan 2 info" xr:uid="{05FCA5D6-0281-476B-BD83-A8A151D0CFC3}"/>
    <hyperlink ref="C9" location="'Loan Schedule 3'!A1" display="Enter loan 3 info" xr:uid="{2F83C414-8BF7-4F52-8B7A-13FADFD8AEDC}"/>
    <hyperlink ref="C11" location="'Loan Schedule 4'!A1" display="Enter loan 4 info" xr:uid="{CDED7AF0-5A17-42A1-91D2-FC9BE0FD8795}"/>
    <hyperlink ref="C13" location="'Loan Schedule 5'!A1" display="Enter loan 5 info" xr:uid="{4912CF2E-6008-4921-B788-3BF2D8BAE947}"/>
    <hyperlink ref="C14" location="Dashboard!A1" display="View dashboard" xr:uid="{0D463C62-57AB-41FF-94AA-B6F983FB85F9}"/>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9452F-0979-4759-B860-15BE56A3DB35}">
  <sheetPr codeName="Sheet2">
    <tabColor rgb="FF50B47F"/>
  </sheetPr>
  <dimension ref="A1:X37"/>
  <sheetViews>
    <sheetView showGridLines="0" showRowColHeaders="0" workbookViewId="0">
      <selection activeCell="J3" sqref="J3:K3"/>
    </sheetView>
  </sheetViews>
  <sheetFormatPr defaultColWidth="0" defaultRowHeight="12.75" zeroHeight="1" x14ac:dyDescent="0.2"/>
  <cols>
    <col min="1" max="1" width="3.625" style="1" customWidth="1"/>
    <col min="2" max="2" width="12.375" style="1" customWidth="1"/>
    <col min="3" max="4" width="12.375" style="1" hidden="1" customWidth="1"/>
    <col min="5" max="5" width="11.125" style="1" customWidth="1"/>
    <col min="6" max="6" width="12.375" style="1" customWidth="1"/>
    <col min="7" max="7" width="9" style="1" customWidth="1"/>
    <col min="8" max="8" width="12" style="1" customWidth="1"/>
    <col min="9" max="9" width="1.625" style="1" customWidth="1"/>
    <col min="10" max="10" width="10.125" style="1" bestFit="1" customWidth="1"/>
    <col min="11" max="11" width="9" style="1" customWidth="1"/>
    <col min="12" max="12" width="1.625" style="1" customWidth="1"/>
    <col min="13" max="14" width="9" style="1" customWidth="1"/>
    <col min="15" max="15" width="1.625" style="1" customWidth="1"/>
    <col min="16" max="17" width="9" style="1" customWidth="1"/>
    <col min="18" max="18" width="1.625" style="1" customWidth="1"/>
    <col min="19" max="20" width="9" style="1" customWidth="1"/>
    <col min="21" max="21" width="1.625" style="1" customWidth="1"/>
    <col min="22" max="24" width="9" style="1" customWidth="1"/>
    <col min="25" max="16384" width="9" style="1" hidden="1"/>
  </cols>
  <sheetData>
    <row r="1" spans="1:23" s="49" customFormat="1" ht="17.100000000000001" customHeight="1" x14ac:dyDescent="0.2">
      <c r="A1" s="77" t="s">
        <v>12</v>
      </c>
      <c r="B1" s="77"/>
      <c r="C1" s="64"/>
      <c r="D1" s="64"/>
      <c r="E1" s="75" t="str">
        <f>IF('Loan Schedule 1'!D3&lt;&gt;"",'Loan Schedule 1'!D3&amp;" Schedule","Loan 1 Schedule")</f>
        <v>Mortgage Schedule</v>
      </c>
      <c r="F1" s="75"/>
      <c r="G1" s="77" t="str">
        <f>IF('Loan Schedule 2'!D3&lt;&gt;"",'Loan Schedule 2'!D3&amp;" Schedule","Loan 2 Schedule")</f>
        <v>Vehicle - Truck Schedule</v>
      </c>
      <c r="H1" s="77"/>
      <c r="I1" s="77"/>
      <c r="J1" s="77" t="str">
        <f>IF('Loan Schedule 3'!D3&lt;&gt;"",'Loan Schedule 3'!D3&amp;" Schedule","Loan 3 Schedule")</f>
        <v>Personal Debt Schedule</v>
      </c>
      <c r="K1" s="77"/>
      <c r="L1" s="77"/>
      <c r="M1" s="77"/>
      <c r="N1" s="76" t="str">
        <f>IF('Loan Schedule 4'!D3&lt;&gt;"",'Loan Schedule 4'!D3&amp;" Schedule",'Loan Schedule 4'!D3)</f>
        <v>Vehicle - Car Schedule</v>
      </c>
      <c r="O1" s="76"/>
      <c r="P1" s="76"/>
      <c r="Q1" s="76"/>
      <c r="R1" s="76"/>
      <c r="S1" s="75" t="str">
        <f>IF('Loan Schedule 5'!D3&lt;&gt;"",'Loan Schedule 5'!D3&amp;" Schedule",'Loan Schedule 5'!D30)</f>
        <v>Personal - Furniture purchase Schedule</v>
      </c>
      <c r="T1" s="75"/>
      <c r="U1" s="75"/>
      <c r="V1" s="75"/>
      <c r="W1" s="75"/>
    </row>
    <row r="2" spans="1:23" x14ac:dyDescent="0.2">
      <c r="A2" s="33"/>
      <c r="J2" s="1" t="s">
        <v>45</v>
      </c>
    </row>
    <row r="3" spans="1:23" s="46" customFormat="1" ht="28.9" customHeight="1" x14ac:dyDescent="0.25">
      <c r="B3" s="82" t="s">
        <v>28</v>
      </c>
      <c r="C3" s="82"/>
      <c r="D3" s="82"/>
      <c r="E3" s="82"/>
      <c r="J3" s="84" t="str">
        <f>IF('Loan Schedule 1'!$D$3="","Loan 1",'Loan Schedule 1'!$D$3)</f>
        <v>Mortgage</v>
      </c>
      <c r="K3" s="84"/>
      <c r="M3" s="84" t="str">
        <f>IF('Loan Schedule 2'!$D$3="","Loan 2",'Loan Schedule 2'!$D$3)</f>
        <v>Vehicle - Truck</v>
      </c>
      <c r="N3" s="84"/>
      <c r="P3" s="84" t="str">
        <f>IF('Loan Schedule 3'!$D$3="","Loan 3",'Loan Schedule 3'!$D$3)</f>
        <v>Personal Debt</v>
      </c>
      <c r="Q3" s="84"/>
      <c r="S3" s="84" t="str">
        <f>IF('Loan Schedule 4'!$D$3="","Loan 4",'Loan Schedule 4'!$D$3)</f>
        <v>Vehicle - Car</v>
      </c>
      <c r="T3" s="84"/>
      <c r="V3" s="84" t="str">
        <f>IF('Loan Schedule 5'!$D$3="","Loan 5",'Loan Schedule 5'!$D$3)</f>
        <v>Personal - Furniture purchase</v>
      </c>
      <c r="W3" s="84"/>
    </row>
    <row r="4" spans="1:23" ht="5.65" customHeight="1" x14ac:dyDescent="0.2">
      <c r="B4" s="85">
        <f ca="1">B8+B11</f>
        <v>108334.95999999999</v>
      </c>
      <c r="C4" s="85"/>
      <c r="D4" s="85"/>
      <c r="E4" s="85"/>
      <c r="F4" s="1" t="s">
        <v>42</v>
      </c>
      <c r="G4" s="40">
        <f>B8</f>
        <v>97000</v>
      </c>
    </row>
    <row r="5" spans="1:23" ht="13.5" customHeight="1" x14ac:dyDescent="0.2">
      <c r="B5" s="85"/>
      <c r="C5" s="85"/>
      <c r="D5" s="85"/>
      <c r="E5" s="85"/>
      <c r="F5" s="1" t="s">
        <v>29</v>
      </c>
      <c r="G5" s="40">
        <f ca="1">B11</f>
        <v>11334.96</v>
      </c>
      <c r="J5" s="79" t="s">
        <v>16</v>
      </c>
      <c r="K5" s="79"/>
      <c r="L5" s="45"/>
      <c r="M5" s="79" t="s">
        <v>16</v>
      </c>
      <c r="N5" s="79"/>
      <c r="P5" s="79" t="s">
        <v>16</v>
      </c>
      <c r="Q5" s="79"/>
      <c r="S5" s="79" t="s">
        <v>16</v>
      </c>
      <c r="T5" s="79"/>
      <c r="V5" s="79" t="s">
        <v>16</v>
      </c>
      <c r="W5" s="79"/>
    </row>
    <row r="6" spans="1:23" x14ac:dyDescent="0.2">
      <c r="J6" s="80">
        <f>IF('Loan Schedule 1'!LoanAmount="","",'Loan Schedule 1'!LoanAmount)</f>
        <v>25000</v>
      </c>
      <c r="K6" s="80"/>
      <c r="M6" s="80">
        <f>IF('Loan Schedule 2'!LoanAmount="","",'Loan Schedule 2'!LoanAmount)</f>
        <v>45000</v>
      </c>
      <c r="N6" s="80"/>
      <c r="P6" s="80">
        <f>IF('Loan Schedule 3'!LoanAmount="","",'Loan Schedule 3'!LoanAmount)</f>
        <v>5000</v>
      </c>
      <c r="Q6" s="80"/>
      <c r="S6" s="80">
        <f>IF('Loan Schedule 4'!LoanAmount="","",'Loan Schedule 4'!LoanAmount)</f>
        <v>19000</v>
      </c>
      <c r="T6" s="80"/>
      <c r="V6" s="80">
        <f>IF('Loan Schedule 5'!LoanAmount="","",'Loan Schedule 5'!LoanAmount)</f>
        <v>3000</v>
      </c>
      <c r="W6" s="80"/>
    </row>
    <row r="7" spans="1:23" ht="15.75" x14ac:dyDescent="0.25">
      <c r="B7" s="82" t="s">
        <v>34</v>
      </c>
      <c r="C7" s="82"/>
      <c r="D7" s="82"/>
      <c r="E7" s="82"/>
      <c r="J7" s="80"/>
      <c r="K7" s="80"/>
      <c r="M7" s="80"/>
      <c r="N7" s="80"/>
      <c r="P7" s="80"/>
      <c r="Q7" s="80"/>
      <c r="S7" s="80"/>
      <c r="T7" s="80"/>
      <c r="V7" s="80"/>
      <c r="W7" s="80"/>
    </row>
    <row r="8" spans="1:23" ht="14.25" x14ac:dyDescent="0.2">
      <c r="B8" s="78">
        <f>'Loan Schedule 1'!LoanAmount+'Loan Schedule 2'!LoanAmount+'Loan Schedule 3'!LoanAmount+'Loan Schedule 4'!LoanAmount+'Loan Schedule 5'!LoanAmount</f>
        <v>97000</v>
      </c>
      <c r="C8" s="78"/>
      <c r="D8" s="78"/>
      <c r="E8" s="78"/>
      <c r="J8" s="79" t="s">
        <v>43</v>
      </c>
      <c r="K8" s="79"/>
      <c r="L8" s="33"/>
      <c r="M8" s="79" t="s">
        <v>43</v>
      </c>
      <c r="N8" s="79"/>
      <c r="P8" s="79" t="s">
        <v>43</v>
      </c>
      <c r="Q8" s="79"/>
      <c r="S8" s="79" t="s">
        <v>43</v>
      </c>
      <c r="T8" s="79"/>
      <c r="V8" s="79" t="s">
        <v>43</v>
      </c>
      <c r="W8" s="79"/>
    </row>
    <row r="9" spans="1:23" ht="14.25" x14ac:dyDescent="0.2">
      <c r="B9"/>
      <c r="C9"/>
      <c r="D9"/>
      <c r="E9"/>
      <c r="J9" s="81">
        <f ca="1">IFERROR(IF('Loan Schedule 1'!$I$8="","",'Loan Schedule 1'!$I$8-INDEX(Sched1[Pmt No],MATCH(TODAY(),Sched1[Payment Date],1))),"")</f>
        <v>13</v>
      </c>
      <c r="K9" s="81"/>
      <c r="M9" s="81">
        <f ca="1">IFERROR(IF('Loan Schedule 2'!$I$8="","",'Loan Schedule 2'!$I$8-INDEX(Sched2[Pmt No],MATCH(TODAY(),Sched2[Payment Date],1))),"")</f>
        <v>-1</v>
      </c>
      <c r="N9" s="81"/>
      <c r="P9" s="81">
        <f ca="1">IFERROR(IF('Loan Schedule 3'!$I$8="","",'Loan Schedule 3'!$I$8-INDEX(Sched3[Pmt No],MATCH(TODAY(),Sched3[Payment Date],1))),"")</f>
        <v>-2</v>
      </c>
      <c r="Q9" s="81"/>
      <c r="S9" s="81">
        <f ca="1">IFERROR(IF('Loan Schedule 4'!$I$8="","",'Loan Schedule 4'!$I$8-INDEX(Sched4[Pmt No],MATCH(TODAY(),Sched4[Payment Date],1))),"")</f>
        <v>51</v>
      </c>
      <c r="T9" s="81"/>
      <c r="V9" s="81">
        <f ca="1">IFERROR(IF('Loan Schedule 5'!$I$8="","",'Loan Schedule 5'!$I$8-INDEX(Sched5[Pmt No],MATCH(TODAY(),Sched5[Payment Date],1))),"")</f>
        <v>11</v>
      </c>
      <c r="W9" s="81"/>
    </row>
    <row r="10" spans="1:23" ht="15.75" x14ac:dyDescent="0.25">
      <c r="B10" s="82" t="s">
        <v>29</v>
      </c>
      <c r="C10" s="82"/>
      <c r="D10" s="82"/>
      <c r="E10" s="82"/>
      <c r="J10" s="81"/>
      <c r="K10" s="81"/>
      <c r="M10" s="81"/>
      <c r="N10" s="81"/>
      <c r="P10" s="81"/>
      <c r="Q10" s="81"/>
      <c r="S10" s="81"/>
      <c r="T10" s="81"/>
      <c r="V10" s="81"/>
      <c r="W10" s="81"/>
    </row>
    <row r="11" spans="1:23" ht="14.25" x14ac:dyDescent="0.2">
      <c r="B11" s="78">
        <f ca="1">ROUND('Loan Schedule 1'!I10+'Loan Schedule 2'!I10+'Loan Schedule 3'!I10+'Loan Schedule 4'!I10+'Loan Schedule 5'!I10,2)</f>
        <v>11334.96</v>
      </c>
      <c r="C11" s="78"/>
      <c r="D11" s="78"/>
      <c r="E11" s="78"/>
      <c r="J11" s="79" t="s">
        <v>44</v>
      </c>
      <c r="K11" s="79"/>
      <c r="L11" s="36"/>
      <c r="M11" s="79" t="s">
        <v>44</v>
      </c>
      <c r="N11" s="79"/>
      <c r="P11" s="79" t="s">
        <v>44</v>
      </c>
      <c r="Q11" s="79"/>
      <c r="S11" s="79" t="s">
        <v>44</v>
      </c>
      <c r="T11" s="79"/>
      <c r="V11" s="79" t="s">
        <v>44</v>
      </c>
      <c r="W11" s="79"/>
    </row>
    <row r="12" spans="1:23" x14ac:dyDescent="0.2">
      <c r="J12" s="83">
        <f ca="1">IF('Loan Schedule 1'!LoanAmount="","",INDEX(Sched1[Ending Balance],MATCH(TODAY(),Sched1[Payment Date],1)))</f>
        <v>3351.6747936058214</v>
      </c>
      <c r="K12" s="83"/>
      <c r="M12" s="83">
        <f ca="1">IF('Loan Schedule 2'!LoanAmount="","",INDEX(Sched2[Ending Balance],MATCH(TODAY(),Sched2[Payment Date],1)))</f>
        <v>0</v>
      </c>
      <c r="N12" s="83"/>
      <c r="P12" s="83">
        <f ca="1">IF('Loan Schedule 3'!LoanAmount="","",INDEX(Sched3[Ending Balance],MATCH(TODAY(),Sched3[Payment Date],1)))</f>
        <v>0</v>
      </c>
      <c r="Q12" s="83"/>
      <c r="S12" s="83">
        <f ca="1">IF('Loan Schedule 4'!LoanAmount="","",INDEX(Sched4[Ending Balance],MATCH(TODAY(),Sched4[Payment Date],1)))</f>
        <v>18663.329414283271</v>
      </c>
      <c r="T12" s="83"/>
      <c r="V12" s="83">
        <f ca="1">IF('Loan Schedule 5'!LoanAmount="","",INDEX(Sched5[Ending Balance],MATCH(TODAY(),Sched5[Payment Date],1)))</f>
        <v>2753.8266764124223</v>
      </c>
      <c r="W12" s="83"/>
    </row>
    <row r="13" spans="1:23" x14ac:dyDescent="0.2">
      <c r="J13" s="83"/>
      <c r="K13" s="83"/>
      <c r="M13" s="83"/>
      <c r="N13" s="83"/>
      <c r="P13" s="83"/>
      <c r="Q13" s="83"/>
      <c r="S13" s="83"/>
      <c r="T13" s="83"/>
      <c r="V13" s="83"/>
      <c r="W13" s="83"/>
    </row>
    <row r="14" spans="1:23" ht="6.4" customHeight="1" x14ac:dyDescent="0.2">
      <c r="J14" s="47"/>
      <c r="K14" s="47"/>
    </row>
    <row r="15" spans="1:23" s="29" customFormat="1" ht="18" customHeight="1" x14ac:dyDescent="0.2">
      <c r="B15" s="48" t="s">
        <v>37</v>
      </c>
      <c r="C15" s="48"/>
      <c r="D15" s="48"/>
      <c r="E15" s="48"/>
      <c r="F15" s="48"/>
      <c r="G15" s="48"/>
      <c r="H15" s="48"/>
      <c r="I15" s="48"/>
      <c r="J15" s="48"/>
      <c r="K15" s="48"/>
      <c r="L15" s="48"/>
      <c r="M15" s="48"/>
      <c r="N15" s="48"/>
      <c r="O15" s="48"/>
      <c r="P15" s="48"/>
      <c r="Q15" s="48"/>
      <c r="R15" s="48"/>
      <c r="S15" s="48"/>
      <c r="T15" s="48"/>
      <c r="U15" s="48"/>
      <c r="V15" s="48"/>
      <c r="W15" s="48"/>
    </row>
    <row r="16" spans="1:23" ht="5.45" customHeight="1" thickBot="1" x14ac:dyDescent="0.25">
      <c r="B16" s="38"/>
      <c r="C16" s="38"/>
      <c r="D16" s="38"/>
      <c r="E16" s="38"/>
      <c r="F16" s="38"/>
      <c r="G16" s="38"/>
      <c r="H16" s="38"/>
      <c r="I16" s="38"/>
      <c r="J16" s="38"/>
      <c r="K16" s="38"/>
      <c r="L16" s="38"/>
      <c r="M16" s="38"/>
      <c r="N16" s="38"/>
      <c r="O16" s="38"/>
      <c r="P16" s="38"/>
      <c r="Q16" s="38"/>
      <c r="R16" s="38"/>
      <c r="S16" s="38"/>
      <c r="T16" s="38"/>
      <c r="U16" s="38"/>
      <c r="V16" s="38"/>
      <c r="W16" s="38"/>
    </row>
    <row r="17" spans="2:21" s="29" customFormat="1" ht="15" customHeight="1" thickTop="1" x14ac:dyDescent="0.2">
      <c r="E17" s="39" t="s">
        <v>35</v>
      </c>
    </row>
    <row r="18" spans="2:21" s="29" customFormat="1" ht="15" customHeight="1" thickBot="1" x14ac:dyDescent="0.25">
      <c r="E18" s="69">
        <v>2021</v>
      </c>
    </row>
    <row r="19" spans="2:21" ht="13.5" thickTop="1" x14ac:dyDescent="0.2"/>
    <row r="20" spans="2:21" s="29" customFormat="1" ht="17.850000000000001" customHeight="1" x14ac:dyDescent="0.2">
      <c r="B20" s="41" t="s">
        <v>38</v>
      </c>
      <c r="C20" s="41" t="s">
        <v>39</v>
      </c>
      <c r="D20" s="41" t="s">
        <v>40</v>
      </c>
      <c r="E20" s="42" t="s">
        <v>20</v>
      </c>
      <c r="F20" s="42" t="s">
        <v>21</v>
      </c>
      <c r="G20" s="43" t="s">
        <v>41</v>
      </c>
      <c r="H20" s="42" t="s">
        <v>36</v>
      </c>
      <c r="I20" s="44"/>
      <c r="J20" s="44"/>
      <c r="K20" s="44"/>
      <c r="L20" s="44"/>
      <c r="M20" s="44"/>
      <c r="N20" s="44"/>
      <c r="O20" s="44"/>
      <c r="P20" s="44"/>
      <c r="Q20" s="44"/>
      <c r="R20" s="44"/>
      <c r="U20" s="44"/>
    </row>
    <row r="21" spans="2:21" x14ac:dyDescent="0.2">
      <c r="B21" s="34">
        <f>MONTH(DATE($E$18,1,1))</f>
        <v>1</v>
      </c>
      <c r="C21" s="35">
        <f>DATE(E18,1,1)</f>
        <v>44197</v>
      </c>
      <c r="D21" s="35">
        <f>EOMONTH(C21,0)</f>
        <v>44227</v>
      </c>
      <c r="E21" s="36">
        <f ca="1">IFERROR(SUMIFS(Sched1[Principal],Sched1[Payment Date],"&gt;"&amp;$C21,Sched1[Payment Date],"&lt;"&amp;$D21)+SUMIFS(Sched2[Principal],Sched2[Payment Date],"&gt;"&amp;$C21,Sched2[Payment Date],"&lt;"&amp;$D21)+SUMIFS(Sched3[Principal],Sched3[Payment Date],"&gt;"&amp;$C21,Sched3[Payment Date],"&lt;"&amp;$D21)+SUMIFS(Sched4[Principal],Sched4[Payment Date],"&gt;"&amp;$C21,Sched4[Payment Date],"&lt;"&amp;$D21)+SUMIFS(Sched5[Principal],Sched5[Payment Date],"&gt;"&amp;$C21,Sched5[Payment Date],"&lt;"&amp;$D21),"")</f>
        <v>745.30747875184875</v>
      </c>
      <c r="F21" s="36">
        <f ca="1">IFERROR(SUMIFS(Sched1[Interest],Sched1[Payment Date],"&gt;"&amp;$C21,Sched1[Payment Date],"&lt;"&amp;$D21)+SUMIFS(Sched2[Interest],Sched2[Payment Date],"&gt;"&amp;$C21,Sched2[Payment Date],"&lt;"&amp;$D21)+SUMIFS(Sched3[Interest],Sched3[Payment Date],"&gt;"&amp;$C21,Sched3[Payment Date],"&lt;"&amp;$D21)+SUMIFS(Sched4[Interest],Sched4[Payment Date],"&gt;"&amp;$C21,Sched4[Payment Date],"&lt;"&amp;$D21)+SUMIFS(Sched5[Interest],Sched5[Payment Date],"&gt;"&amp;$C21,Sched5[Payment Date],"&lt;"&amp;$D21),"")</f>
        <v>95.877840391834582</v>
      </c>
      <c r="G21" s="36">
        <f ca="1">IFERROR(SUMIFS(Sched1[Extra Payment],Sched1[Payment Date],"&gt;"&amp;$C21,Sched1[Payment Date],"&lt;"&amp;$D21)+SUMIFS(Sched2[Extra Payment],Sched2[Payment Date],"&gt;"&amp;$C21,Sched2[Payment Date],"&lt;"&amp;$D21)+SUMIFS(Sched3[Extra Payment],Sched3[Payment Date],"&gt;"&amp;$C21,Sched3[Payment Date],"&lt;"&amp;$D21)+SUMIFS(Sched4[Extra Payment],Sched4[Payment Date],"&gt;"&amp;$C21,Sched4[Payment Date],"&lt;"&amp;$D21)+SUMIFS(Sched5[Extra Payment],Sched5[Payment Date],"&gt;"&amp;$C21,Sched5[Payment Date],"&lt;"&amp;$D21),"")</f>
        <v>20.54</v>
      </c>
      <c r="H21" s="36">
        <f ca="1">IFERROR(SUMIFS(Sched1[Total Payment],Sched1[Payment Date],"&gt;"&amp;$C21,Sched1[Payment Date],"&lt;"&amp;$D21)+SUMIFS(Sched2[Total Payment],Sched2[Payment Date],"&gt;"&amp;$C21,Sched2[Payment Date],"&lt;"&amp;$D21)+SUMIFS(Sched3[Total Payment],Sched3[Payment Date],"&gt;"&amp;$C21,Sched3[Payment Date],"&lt;"&amp;$D21)+SUMIFS(Sched4[Total Payment],Sched4[Payment Date],"&gt;"&amp;$C21,Sched4[Payment Date],"&lt;"&amp;$D21)+SUMIFS(Sched5[Total Payment],Sched5[Payment Date],"&gt;"&amp;$C21,Sched5[Payment Date],"&lt;"&amp;$D21),"")</f>
        <v>841.18531914368339</v>
      </c>
    </row>
    <row r="22" spans="2:21" x14ac:dyDescent="0.2">
      <c r="B22" s="34">
        <f>MONTH(DATE($E$18,2,1))</f>
        <v>2</v>
      </c>
      <c r="C22" s="35">
        <f>D21+1</f>
        <v>44228</v>
      </c>
      <c r="D22" s="35">
        <f>EOMONTH(C22,0)</f>
        <v>44255</v>
      </c>
      <c r="E22" s="36">
        <f ca="1">IFERROR(SUMIFS(Sched1[Principal],Sched1[Payment Date],"&gt;"&amp;$C22,Sched1[Payment Date],"&lt;"&amp;$D22)+SUMIFS(Sched2[Principal],Sched2[Payment Date],"&gt;"&amp;$C22,Sched2[Payment Date],"&lt;"&amp;$D22)+SUMIFS(Sched3[Principal],Sched3[Payment Date],"&gt;"&amp;$C22,Sched3[Payment Date],"&lt;"&amp;$D22)+SUMIFS(Sched4[Principal],Sched4[Payment Date],"&gt;"&amp;$C22,Sched4[Payment Date],"&lt;"&amp;$D22)+SUMIFS(Sched5[Principal],Sched5[Payment Date],"&gt;"&amp;$C22,Sched5[Payment Date],"&lt;"&amp;$D22),"")</f>
        <v>747.54340118810433</v>
      </c>
      <c r="F22" s="36">
        <f ca="1">IFERROR(SUMIFS(Sched1[Interest],Sched1[Payment Date],"&gt;"&amp;$C22,Sched1[Payment Date],"&lt;"&amp;$D22)+SUMIFS(Sched2[Interest],Sched2[Payment Date],"&gt;"&amp;$C22,Sched2[Payment Date],"&lt;"&amp;$D22)+SUMIFS(Sched3[Interest],Sched3[Payment Date],"&gt;"&amp;$C22,Sched3[Payment Date],"&lt;"&amp;$D22)+SUMIFS(Sched4[Interest],Sched4[Payment Date],"&gt;"&amp;$C22,Sched4[Payment Date],"&lt;"&amp;$D22)+SUMIFS(Sched5[Interest],Sched5[Payment Date],"&gt;"&amp;$C22,Sched5[Payment Date],"&lt;"&amp;$D22),"")</f>
        <v>93.641917955579032</v>
      </c>
      <c r="G22" s="36">
        <f ca="1">IFERROR(SUMIFS(Sched1[Extra Payment],Sched1[Payment Date],"&gt;"&amp;$C22,Sched1[Payment Date],"&lt;"&amp;$D22)+SUMIFS(Sched2[Extra Payment],Sched2[Payment Date],"&gt;"&amp;$C22,Sched2[Payment Date],"&lt;"&amp;$D22)+SUMIFS(Sched3[Extra Payment],Sched3[Payment Date],"&gt;"&amp;$C22,Sched3[Payment Date],"&lt;"&amp;$D22)+SUMIFS(Sched4[Extra Payment],Sched4[Payment Date],"&gt;"&amp;$C22,Sched4[Payment Date],"&lt;"&amp;$D22)+SUMIFS(Sched5[Extra Payment],Sched5[Payment Date],"&gt;"&amp;$C22,Sched5[Payment Date],"&lt;"&amp;$D22),"")</f>
        <v>20.54</v>
      </c>
      <c r="H22" s="36">
        <f ca="1">IFERROR(SUMIFS(Sched1[Total Payment],Sched1[Payment Date],"&gt;"&amp;$C22,Sched1[Payment Date],"&lt;"&amp;$D22)+SUMIFS(Sched2[Total Payment],Sched2[Payment Date],"&gt;"&amp;$C22,Sched2[Payment Date],"&lt;"&amp;$D22)+SUMIFS(Sched3[Total Payment],Sched3[Payment Date],"&gt;"&amp;$C22,Sched3[Payment Date],"&lt;"&amp;$D22)+SUMIFS(Sched4[Total Payment],Sched4[Payment Date],"&gt;"&amp;$C22,Sched4[Payment Date],"&lt;"&amp;$D22)+SUMIFS(Sched5[Total Payment],Sched5[Payment Date],"&gt;"&amp;$C22,Sched5[Payment Date],"&lt;"&amp;$D22),"")</f>
        <v>841.18531914368339</v>
      </c>
    </row>
    <row r="23" spans="2:21" x14ac:dyDescent="0.2">
      <c r="B23" s="34">
        <f>MONTH(DATE($E$18,3,1))</f>
        <v>3</v>
      </c>
      <c r="C23" s="35">
        <f t="shared" ref="C23:C32" si="0">D22+1</f>
        <v>44256</v>
      </c>
      <c r="D23" s="35">
        <f t="shared" ref="D23:D32" si="1">EOMONTH(C23,0)</f>
        <v>44286</v>
      </c>
      <c r="E23" s="36">
        <f ca="1">IFERROR(SUMIFS(Sched1[Principal],Sched1[Payment Date],"&gt;"&amp;$C23,Sched1[Payment Date],"&lt;"&amp;$D23)+SUMIFS(Sched2[Principal],Sched2[Payment Date],"&gt;"&amp;$C23,Sched2[Payment Date],"&lt;"&amp;$D23)+SUMIFS(Sched3[Principal],Sched3[Payment Date],"&gt;"&amp;$C23,Sched3[Payment Date],"&lt;"&amp;$D23)+SUMIFS(Sched4[Principal],Sched4[Payment Date],"&gt;"&amp;$C23,Sched4[Payment Date],"&lt;"&amp;$D23)+SUMIFS(Sched5[Principal],Sched5[Payment Date],"&gt;"&amp;$C23,Sched5[Payment Date],"&lt;"&amp;$D23),"")</f>
        <v>749.78603139166864</v>
      </c>
      <c r="F23" s="36">
        <f ca="1">IFERROR(SUMIFS(Sched1[Interest],Sched1[Payment Date],"&gt;"&amp;$C23,Sched1[Payment Date],"&lt;"&amp;$D23)+SUMIFS(Sched2[Interest],Sched2[Payment Date],"&gt;"&amp;$C23,Sched2[Payment Date],"&lt;"&amp;$D23)+SUMIFS(Sched3[Interest],Sched3[Payment Date],"&gt;"&amp;$C23,Sched3[Payment Date],"&lt;"&amp;$D23)+SUMIFS(Sched4[Interest],Sched4[Payment Date],"&gt;"&amp;$C23,Sched4[Payment Date],"&lt;"&amp;$D23)+SUMIFS(Sched5[Interest],Sched5[Payment Date],"&gt;"&amp;$C23,Sched5[Payment Date],"&lt;"&amp;$D23),"")</f>
        <v>91.399287752014729</v>
      </c>
      <c r="G23" s="36">
        <f ca="1">IFERROR(SUMIFS(Sched1[Extra Payment],Sched1[Payment Date],"&gt;"&amp;$C23,Sched1[Payment Date],"&lt;"&amp;$D23)+SUMIFS(Sched2[Extra Payment],Sched2[Payment Date],"&gt;"&amp;$C23,Sched2[Payment Date],"&lt;"&amp;$D23)+SUMIFS(Sched3[Extra Payment],Sched3[Payment Date],"&gt;"&amp;$C23,Sched3[Payment Date],"&lt;"&amp;$D23)+SUMIFS(Sched4[Extra Payment],Sched4[Payment Date],"&gt;"&amp;$C23,Sched4[Payment Date],"&lt;"&amp;$D23)+SUMIFS(Sched5[Extra Payment],Sched5[Payment Date],"&gt;"&amp;$C23,Sched5[Payment Date],"&lt;"&amp;$D23),"")</f>
        <v>20.54</v>
      </c>
      <c r="H23" s="36">
        <f ca="1">IFERROR(SUMIFS(Sched1[Total Payment],Sched1[Payment Date],"&gt;"&amp;$C23,Sched1[Payment Date],"&lt;"&amp;$D23)+SUMIFS(Sched2[Total Payment],Sched2[Payment Date],"&gt;"&amp;$C23,Sched2[Payment Date],"&lt;"&amp;$D23)+SUMIFS(Sched3[Total Payment],Sched3[Payment Date],"&gt;"&amp;$C23,Sched3[Payment Date],"&lt;"&amp;$D23)+SUMIFS(Sched4[Total Payment],Sched4[Payment Date],"&gt;"&amp;$C23,Sched4[Payment Date],"&lt;"&amp;$D23)+SUMIFS(Sched5[Total Payment],Sched5[Payment Date],"&gt;"&amp;$C23,Sched5[Payment Date],"&lt;"&amp;$D23),"")</f>
        <v>841.18531914368339</v>
      </c>
    </row>
    <row r="24" spans="2:21" x14ac:dyDescent="0.2">
      <c r="B24" s="34">
        <f>MONTH(DATE($E$18,4,1))</f>
        <v>4</v>
      </c>
      <c r="C24" s="35">
        <f t="shared" si="0"/>
        <v>44287</v>
      </c>
      <c r="D24" s="35">
        <f t="shared" si="1"/>
        <v>44316</v>
      </c>
      <c r="E24" s="36">
        <f ca="1">IFERROR(SUMIFS(Sched1[Principal],Sched1[Payment Date],"&gt;"&amp;$C24,Sched1[Payment Date],"&lt;"&amp;$D24)+SUMIFS(Sched2[Principal],Sched2[Payment Date],"&gt;"&amp;$C24,Sched2[Payment Date],"&lt;"&amp;$D24)+SUMIFS(Sched3[Principal],Sched3[Payment Date],"&gt;"&amp;$C24,Sched3[Payment Date],"&lt;"&amp;$D24)+SUMIFS(Sched4[Principal],Sched4[Payment Date],"&gt;"&amp;$C24,Sched4[Payment Date],"&lt;"&amp;$D24)+SUMIFS(Sched5[Principal],Sched5[Payment Date],"&gt;"&amp;$C24,Sched5[Payment Date],"&lt;"&amp;$D24),"")</f>
        <v>752.03538948584367</v>
      </c>
      <c r="F24" s="36">
        <f ca="1">IFERROR(SUMIFS(Sched1[Interest],Sched1[Payment Date],"&gt;"&amp;$C24,Sched1[Payment Date],"&lt;"&amp;$D24)+SUMIFS(Sched2[Interest],Sched2[Payment Date],"&gt;"&amp;$C24,Sched2[Payment Date],"&lt;"&amp;$D24)+SUMIFS(Sched3[Interest],Sched3[Payment Date],"&gt;"&amp;$C24,Sched3[Payment Date],"&lt;"&amp;$D24)+SUMIFS(Sched4[Interest],Sched4[Payment Date],"&gt;"&amp;$C24,Sched4[Payment Date],"&lt;"&amp;$D24)+SUMIFS(Sched5[Interest],Sched5[Payment Date],"&gt;"&amp;$C24,Sched5[Payment Date],"&lt;"&amp;$D24),"")</f>
        <v>89.149929657839721</v>
      </c>
      <c r="G24" s="36">
        <f ca="1">IFERROR(SUMIFS(Sched1[Extra Payment],Sched1[Payment Date],"&gt;"&amp;$C24,Sched1[Payment Date],"&lt;"&amp;$D24)+SUMIFS(Sched2[Extra Payment],Sched2[Payment Date],"&gt;"&amp;$C24,Sched2[Payment Date],"&lt;"&amp;$D24)+SUMIFS(Sched3[Extra Payment],Sched3[Payment Date],"&gt;"&amp;$C24,Sched3[Payment Date],"&lt;"&amp;$D24)+SUMIFS(Sched4[Extra Payment],Sched4[Payment Date],"&gt;"&amp;$C24,Sched4[Payment Date],"&lt;"&amp;$D24)+SUMIFS(Sched5[Extra Payment],Sched5[Payment Date],"&gt;"&amp;$C24,Sched5[Payment Date],"&lt;"&amp;$D24),"")</f>
        <v>20.54</v>
      </c>
      <c r="H24" s="36">
        <f ca="1">IFERROR(SUMIFS(Sched1[Total Payment],Sched1[Payment Date],"&gt;"&amp;$C24,Sched1[Payment Date],"&lt;"&amp;$D24)+SUMIFS(Sched2[Total Payment],Sched2[Payment Date],"&gt;"&amp;$C24,Sched2[Payment Date],"&lt;"&amp;$D24)+SUMIFS(Sched3[Total Payment],Sched3[Payment Date],"&gt;"&amp;$C24,Sched3[Payment Date],"&lt;"&amp;$D24)+SUMIFS(Sched4[Total Payment],Sched4[Payment Date],"&gt;"&amp;$C24,Sched4[Payment Date],"&lt;"&amp;$D24)+SUMIFS(Sched5[Total Payment],Sched5[Payment Date],"&gt;"&amp;$C24,Sched5[Payment Date],"&lt;"&amp;$D24),"")</f>
        <v>841.18531914368339</v>
      </c>
    </row>
    <row r="25" spans="2:21" x14ac:dyDescent="0.2">
      <c r="B25" s="34">
        <f>MONTH(DATE($E$18,5,1))</f>
        <v>5</v>
      </c>
      <c r="C25" s="35">
        <f t="shared" si="0"/>
        <v>44317</v>
      </c>
      <c r="D25" s="35">
        <f t="shared" si="1"/>
        <v>44347</v>
      </c>
      <c r="E25" s="36">
        <f ca="1">IFERROR(SUMIFS(Sched1[Principal],Sched1[Payment Date],"&gt;"&amp;$C25,Sched1[Payment Date],"&lt;"&amp;$D25)+SUMIFS(Sched2[Principal],Sched2[Payment Date],"&gt;"&amp;$C25,Sched2[Payment Date],"&lt;"&amp;$D25)+SUMIFS(Sched3[Principal],Sched3[Payment Date],"&gt;"&amp;$C25,Sched3[Payment Date],"&lt;"&amp;$D25)+SUMIFS(Sched4[Principal],Sched4[Payment Date],"&gt;"&amp;$C25,Sched4[Payment Date],"&lt;"&amp;$D25)+SUMIFS(Sched5[Principal],Sched5[Payment Date],"&gt;"&amp;$C25,Sched5[Payment Date],"&lt;"&amp;$D25),"")</f>
        <v>754.29149565430123</v>
      </c>
      <c r="F25" s="36">
        <f ca="1">IFERROR(SUMIFS(Sched1[Interest],Sched1[Payment Date],"&gt;"&amp;$C25,Sched1[Payment Date],"&lt;"&amp;$D25)+SUMIFS(Sched2[Interest],Sched2[Payment Date],"&gt;"&amp;$C25,Sched2[Payment Date],"&lt;"&amp;$D25)+SUMIFS(Sched3[Interest],Sched3[Payment Date],"&gt;"&amp;$C25,Sched3[Payment Date],"&lt;"&amp;$D25)+SUMIFS(Sched4[Interest],Sched4[Payment Date],"&gt;"&amp;$C25,Sched4[Payment Date],"&lt;"&amp;$D25)+SUMIFS(Sched5[Interest],Sched5[Payment Date],"&gt;"&amp;$C25,Sched5[Payment Date],"&lt;"&amp;$D25),"")</f>
        <v>86.893823489382186</v>
      </c>
      <c r="G25" s="36">
        <f ca="1">IFERROR(SUMIFS(Sched1[Extra Payment],Sched1[Payment Date],"&gt;"&amp;$C25,Sched1[Payment Date],"&lt;"&amp;$D25)+SUMIFS(Sched2[Extra Payment],Sched2[Payment Date],"&gt;"&amp;$C25,Sched2[Payment Date],"&lt;"&amp;$D25)+SUMIFS(Sched3[Extra Payment],Sched3[Payment Date],"&gt;"&amp;$C25,Sched3[Payment Date],"&lt;"&amp;$D25)+SUMIFS(Sched4[Extra Payment],Sched4[Payment Date],"&gt;"&amp;$C25,Sched4[Payment Date],"&lt;"&amp;$D25)+SUMIFS(Sched5[Extra Payment],Sched5[Payment Date],"&gt;"&amp;$C25,Sched5[Payment Date],"&lt;"&amp;$D25),"")</f>
        <v>20.54</v>
      </c>
      <c r="H25" s="36">
        <f ca="1">IFERROR(SUMIFS(Sched1[Total Payment],Sched1[Payment Date],"&gt;"&amp;$C25,Sched1[Payment Date],"&lt;"&amp;$D25)+SUMIFS(Sched2[Total Payment],Sched2[Payment Date],"&gt;"&amp;$C25,Sched2[Payment Date],"&lt;"&amp;$D25)+SUMIFS(Sched3[Total Payment],Sched3[Payment Date],"&gt;"&amp;$C25,Sched3[Payment Date],"&lt;"&amp;$D25)+SUMIFS(Sched4[Total Payment],Sched4[Payment Date],"&gt;"&amp;$C25,Sched4[Payment Date],"&lt;"&amp;$D25)+SUMIFS(Sched5[Total Payment],Sched5[Payment Date],"&gt;"&amp;$C25,Sched5[Payment Date],"&lt;"&amp;$D25),"")</f>
        <v>841.18531914368339</v>
      </c>
    </row>
    <row r="26" spans="2:21" x14ac:dyDescent="0.2">
      <c r="B26" s="34">
        <f>MONTH(DATE($E$18,6,1))</f>
        <v>6</v>
      </c>
      <c r="C26" s="35">
        <f t="shared" si="0"/>
        <v>44348</v>
      </c>
      <c r="D26" s="35">
        <f t="shared" si="1"/>
        <v>44377</v>
      </c>
      <c r="E26" s="36">
        <f ca="1">IFERROR(SUMIFS(Sched1[Principal],Sched1[Payment Date],"&gt;"&amp;$C26,Sched1[Payment Date],"&lt;"&amp;$D26)+SUMIFS(Sched2[Principal],Sched2[Payment Date],"&gt;"&amp;$C26,Sched2[Payment Date],"&lt;"&amp;$D26)+SUMIFS(Sched3[Principal],Sched3[Payment Date],"&gt;"&amp;$C26,Sched3[Payment Date],"&lt;"&amp;$D26)+SUMIFS(Sched4[Principal],Sched4[Payment Date],"&gt;"&amp;$C26,Sched4[Payment Date],"&lt;"&amp;$D26)+SUMIFS(Sched5[Principal],Sched5[Payment Date],"&gt;"&amp;$C26,Sched5[Payment Date],"&lt;"&amp;$D26),"")</f>
        <v>756.55437014126414</v>
      </c>
      <c r="F26" s="36">
        <f ca="1">IFERROR(SUMIFS(Sched1[Interest],Sched1[Payment Date],"&gt;"&amp;$C26,Sched1[Payment Date],"&lt;"&amp;$D26)+SUMIFS(Sched2[Interest],Sched2[Payment Date],"&gt;"&amp;$C26,Sched2[Payment Date],"&lt;"&amp;$D26)+SUMIFS(Sched3[Interest],Sched3[Payment Date],"&gt;"&amp;$C26,Sched3[Payment Date],"&lt;"&amp;$D26)+SUMIFS(Sched4[Interest],Sched4[Payment Date],"&gt;"&amp;$C26,Sched4[Payment Date],"&lt;"&amp;$D26)+SUMIFS(Sched5[Interest],Sched5[Payment Date],"&gt;"&amp;$C26,Sched5[Payment Date],"&lt;"&amp;$D26),"")</f>
        <v>84.630949002419285</v>
      </c>
      <c r="G26" s="36">
        <f ca="1">IFERROR(SUMIFS(Sched1[Extra Payment],Sched1[Payment Date],"&gt;"&amp;$C26,Sched1[Payment Date],"&lt;"&amp;$D26)+SUMIFS(Sched2[Extra Payment],Sched2[Payment Date],"&gt;"&amp;$C26,Sched2[Payment Date],"&lt;"&amp;$D26)+SUMIFS(Sched3[Extra Payment],Sched3[Payment Date],"&gt;"&amp;$C26,Sched3[Payment Date],"&lt;"&amp;$D26)+SUMIFS(Sched4[Extra Payment],Sched4[Payment Date],"&gt;"&amp;$C26,Sched4[Payment Date],"&lt;"&amp;$D26)+SUMIFS(Sched5[Extra Payment],Sched5[Payment Date],"&gt;"&amp;$C26,Sched5[Payment Date],"&lt;"&amp;$D26),"")</f>
        <v>20.54</v>
      </c>
      <c r="H26" s="36">
        <f ca="1">IFERROR(SUMIFS(Sched1[Total Payment],Sched1[Payment Date],"&gt;"&amp;$C26,Sched1[Payment Date],"&lt;"&amp;$D26)+SUMIFS(Sched2[Total Payment],Sched2[Payment Date],"&gt;"&amp;$C26,Sched2[Payment Date],"&lt;"&amp;$D26)+SUMIFS(Sched3[Total Payment],Sched3[Payment Date],"&gt;"&amp;$C26,Sched3[Payment Date],"&lt;"&amp;$D26)+SUMIFS(Sched4[Total Payment],Sched4[Payment Date],"&gt;"&amp;$C26,Sched4[Payment Date],"&lt;"&amp;$D26)+SUMIFS(Sched5[Total Payment],Sched5[Payment Date],"&gt;"&amp;$C26,Sched5[Payment Date],"&lt;"&amp;$D26),"")</f>
        <v>841.18531914368339</v>
      </c>
    </row>
    <row r="27" spans="2:21" x14ac:dyDescent="0.2">
      <c r="B27" s="34">
        <f>MONTH(DATE($E$18,7,1))</f>
        <v>7</v>
      </c>
      <c r="C27" s="35">
        <f t="shared" si="0"/>
        <v>44378</v>
      </c>
      <c r="D27" s="35">
        <f t="shared" si="1"/>
        <v>44408</v>
      </c>
      <c r="E27" s="36">
        <f ca="1">IFERROR(SUMIFS(Sched1[Principal],Sched1[Payment Date],"&gt;"&amp;$C27,Sched1[Payment Date],"&lt;"&amp;$D27)+SUMIFS(Sched2[Principal],Sched2[Payment Date],"&gt;"&amp;$C27,Sched2[Payment Date],"&lt;"&amp;$D27)+SUMIFS(Sched3[Principal],Sched3[Payment Date],"&gt;"&amp;$C27,Sched3[Payment Date],"&lt;"&amp;$D27)+SUMIFS(Sched4[Principal],Sched4[Payment Date],"&gt;"&amp;$C27,Sched4[Payment Date],"&lt;"&amp;$D27)+SUMIFS(Sched5[Principal],Sched5[Payment Date],"&gt;"&amp;$C27,Sched5[Payment Date],"&lt;"&amp;$D27),"")</f>
        <v>758.82403325168787</v>
      </c>
      <c r="F27" s="36">
        <f ca="1">IFERROR(SUMIFS(Sched1[Interest],Sched1[Payment Date],"&gt;"&amp;$C27,Sched1[Payment Date],"&lt;"&amp;$D27)+SUMIFS(Sched2[Interest],Sched2[Payment Date],"&gt;"&amp;$C27,Sched2[Payment Date],"&lt;"&amp;$D27)+SUMIFS(Sched3[Interest],Sched3[Payment Date],"&gt;"&amp;$C27,Sched3[Payment Date],"&lt;"&amp;$D27)+SUMIFS(Sched4[Interest],Sched4[Payment Date],"&gt;"&amp;$C27,Sched4[Payment Date],"&lt;"&amp;$D27)+SUMIFS(Sched5[Interest],Sched5[Payment Date],"&gt;"&amp;$C27,Sched5[Payment Date],"&lt;"&amp;$D27),"")</f>
        <v>82.361285891995479</v>
      </c>
      <c r="G27" s="36">
        <f ca="1">IFERROR(SUMIFS(Sched1[Extra Payment],Sched1[Payment Date],"&gt;"&amp;$C27,Sched1[Payment Date],"&lt;"&amp;$D27)+SUMIFS(Sched2[Extra Payment],Sched2[Payment Date],"&gt;"&amp;$C27,Sched2[Payment Date],"&lt;"&amp;$D27)+SUMIFS(Sched3[Extra Payment],Sched3[Payment Date],"&gt;"&amp;$C27,Sched3[Payment Date],"&lt;"&amp;$D27)+SUMIFS(Sched4[Extra Payment],Sched4[Payment Date],"&gt;"&amp;$C27,Sched4[Payment Date],"&lt;"&amp;$D27)+SUMIFS(Sched5[Extra Payment],Sched5[Payment Date],"&gt;"&amp;$C27,Sched5[Payment Date],"&lt;"&amp;$D27),"")</f>
        <v>20.54</v>
      </c>
      <c r="H27" s="36">
        <f ca="1">IFERROR(SUMIFS(Sched1[Total Payment],Sched1[Payment Date],"&gt;"&amp;$C27,Sched1[Payment Date],"&lt;"&amp;$D27)+SUMIFS(Sched2[Total Payment],Sched2[Payment Date],"&gt;"&amp;$C27,Sched2[Payment Date],"&lt;"&amp;$D27)+SUMIFS(Sched3[Total Payment],Sched3[Payment Date],"&gt;"&amp;$C27,Sched3[Payment Date],"&lt;"&amp;$D27)+SUMIFS(Sched4[Total Payment],Sched4[Payment Date],"&gt;"&amp;$C27,Sched4[Payment Date],"&lt;"&amp;$D27)+SUMIFS(Sched5[Total Payment],Sched5[Payment Date],"&gt;"&amp;$C27,Sched5[Payment Date],"&lt;"&amp;$D27),"")</f>
        <v>841.18531914368339</v>
      </c>
    </row>
    <row r="28" spans="2:21" x14ac:dyDescent="0.2">
      <c r="B28" s="34">
        <f>MONTH(DATE($E$18,8,1))</f>
        <v>8</v>
      </c>
      <c r="C28" s="35">
        <f t="shared" si="0"/>
        <v>44409</v>
      </c>
      <c r="D28" s="35">
        <f t="shared" si="1"/>
        <v>44439</v>
      </c>
      <c r="E28" s="36">
        <f ca="1">IFERROR(SUMIFS(Sched1[Principal],Sched1[Payment Date],"&gt;"&amp;$C28,Sched1[Payment Date],"&lt;"&amp;$D28)+SUMIFS(Sched2[Principal],Sched2[Payment Date],"&gt;"&amp;$C28,Sched2[Payment Date],"&lt;"&amp;$D28)+SUMIFS(Sched3[Principal],Sched3[Payment Date],"&gt;"&amp;$C28,Sched3[Payment Date],"&lt;"&amp;$D28)+SUMIFS(Sched4[Principal],Sched4[Payment Date],"&gt;"&amp;$C28,Sched4[Payment Date],"&lt;"&amp;$D28)+SUMIFS(Sched5[Principal],Sched5[Payment Date],"&gt;"&amp;$C28,Sched5[Payment Date],"&lt;"&amp;$D28),"")</f>
        <v>761.10050535144296</v>
      </c>
      <c r="F28" s="36">
        <f ca="1">IFERROR(SUMIFS(Sched1[Interest],Sched1[Payment Date],"&gt;"&amp;$C28,Sched1[Payment Date],"&lt;"&amp;$D28)+SUMIFS(Sched2[Interest],Sched2[Payment Date],"&gt;"&amp;$C28,Sched2[Payment Date],"&lt;"&amp;$D28)+SUMIFS(Sched3[Interest],Sched3[Payment Date],"&gt;"&amp;$C28,Sched3[Payment Date],"&lt;"&amp;$D28)+SUMIFS(Sched4[Interest],Sched4[Payment Date],"&gt;"&amp;$C28,Sched4[Payment Date],"&lt;"&amp;$D28)+SUMIFS(Sched5[Interest],Sched5[Payment Date],"&gt;"&amp;$C28,Sched5[Payment Date],"&lt;"&amp;$D28),"")</f>
        <v>80.084813792240425</v>
      </c>
      <c r="G28" s="36">
        <f ca="1">IFERROR(SUMIFS(Sched1[Extra Payment],Sched1[Payment Date],"&gt;"&amp;$C28,Sched1[Payment Date],"&lt;"&amp;$D28)+SUMIFS(Sched2[Extra Payment],Sched2[Payment Date],"&gt;"&amp;$C28,Sched2[Payment Date],"&lt;"&amp;$D28)+SUMIFS(Sched3[Extra Payment],Sched3[Payment Date],"&gt;"&amp;$C28,Sched3[Payment Date],"&lt;"&amp;$D28)+SUMIFS(Sched4[Extra Payment],Sched4[Payment Date],"&gt;"&amp;$C28,Sched4[Payment Date],"&lt;"&amp;$D28)+SUMIFS(Sched5[Extra Payment],Sched5[Payment Date],"&gt;"&amp;$C28,Sched5[Payment Date],"&lt;"&amp;$D28),"")</f>
        <v>20.54</v>
      </c>
      <c r="H28" s="36">
        <f ca="1">IFERROR(SUMIFS(Sched1[Total Payment],Sched1[Payment Date],"&gt;"&amp;$C28,Sched1[Payment Date],"&lt;"&amp;$D28)+SUMIFS(Sched2[Total Payment],Sched2[Payment Date],"&gt;"&amp;$C28,Sched2[Payment Date],"&lt;"&amp;$D28)+SUMIFS(Sched3[Total Payment],Sched3[Payment Date],"&gt;"&amp;$C28,Sched3[Payment Date],"&lt;"&amp;$D28)+SUMIFS(Sched4[Total Payment],Sched4[Payment Date],"&gt;"&amp;$C28,Sched4[Payment Date],"&lt;"&amp;$D28)+SUMIFS(Sched5[Total Payment],Sched5[Payment Date],"&gt;"&amp;$C28,Sched5[Payment Date],"&lt;"&amp;$D28),"")</f>
        <v>841.18531914368339</v>
      </c>
    </row>
    <row r="29" spans="2:21" x14ac:dyDescent="0.2">
      <c r="B29" s="34">
        <f>MONTH(DATE($E$18,9,1))</f>
        <v>9</v>
      </c>
      <c r="C29" s="35">
        <f t="shared" si="0"/>
        <v>44440</v>
      </c>
      <c r="D29" s="35">
        <f t="shared" si="1"/>
        <v>44469</v>
      </c>
      <c r="E29" s="36">
        <f ca="1">IFERROR(SUMIFS(Sched1[Principal],Sched1[Payment Date],"&gt;"&amp;$C29,Sched1[Payment Date],"&lt;"&amp;$D29)+SUMIFS(Sched2[Principal],Sched2[Payment Date],"&gt;"&amp;$C29,Sched2[Payment Date],"&lt;"&amp;$D29)+SUMIFS(Sched3[Principal],Sched3[Payment Date],"&gt;"&amp;$C29,Sched3[Payment Date],"&lt;"&amp;$D29)+SUMIFS(Sched4[Principal],Sched4[Payment Date],"&gt;"&amp;$C29,Sched4[Payment Date],"&lt;"&amp;$D29)+SUMIFS(Sched5[Principal],Sched5[Payment Date],"&gt;"&amp;$C29,Sched5[Payment Date],"&lt;"&amp;$D29),"")</f>
        <v>763.38380686749724</v>
      </c>
      <c r="F29" s="36">
        <f ca="1">IFERROR(SUMIFS(Sched1[Interest],Sched1[Payment Date],"&gt;"&amp;$C29,Sched1[Payment Date],"&lt;"&amp;$D29)+SUMIFS(Sched2[Interest],Sched2[Payment Date],"&gt;"&amp;$C29,Sched2[Payment Date],"&lt;"&amp;$D29)+SUMIFS(Sched3[Interest],Sched3[Payment Date],"&gt;"&amp;$C29,Sched3[Payment Date],"&lt;"&amp;$D29)+SUMIFS(Sched4[Interest],Sched4[Payment Date],"&gt;"&amp;$C29,Sched4[Payment Date],"&lt;"&amp;$D29)+SUMIFS(Sched5[Interest],Sched5[Payment Date],"&gt;"&amp;$C29,Sched5[Payment Date],"&lt;"&amp;$D29),"")</f>
        <v>77.801512276186102</v>
      </c>
      <c r="G29" s="36">
        <f ca="1">IFERROR(SUMIFS(Sched1[Extra Payment],Sched1[Payment Date],"&gt;"&amp;$C29,Sched1[Payment Date],"&lt;"&amp;$D29)+SUMIFS(Sched2[Extra Payment],Sched2[Payment Date],"&gt;"&amp;$C29,Sched2[Payment Date],"&lt;"&amp;$D29)+SUMIFS(Sched3[Extra Payment],Sched3[Payment Date],"&gt;"&amp;$C29,Sched3[Payment Date],"&lt;"&amp;$D29)+SUMIFS(Sched4[Extra Payment],Sched4[Payment Date],"&gt;"&amp;$C29,Sched4[Payment Date],"&lt;"&amp;$D29)+SUMIFS(Sched5[Extra Payment],Sched5[Payment Date],"&gt;"&amp;$C29,Sched5[Payment Date],"&lt;"&amp;$D29),"")</f>
        <v>20.54</v>
      </c>
      <c r="H29" s="36">
        <f ca="1">IFERROR(SUMIFS(Sched1[Total Payment],Sched1[Payment Date],"&gt;"&amp;$C29,Sched1[Payment Date],"&lt;"&amp;$D29)+SUMIFS(Sched2[Total Payment],Sched2[Payment Date],"&gt;"&amp;$C29,Sched2[Payment Date],"&lt;"&amp;$D29)+SUMIFS(Sched3[Total Payment],Sched3[Payment Date],"&gt;"&amp;$C29,Sched3[Payment Date],"&lt;"&amp;$D29)+SUMIFS(Sched4[Total Payment],Sched4[Payment Date],"&gt;"&amp;$C29,Sched4[Payment Date],"&lt;"&amp;$D29)+SUMIFS(Sched5[Total Payment],Sched5[Payment Date],"&gt;"&amp;$C29,Sched5[Payment Date],"&lt;"&amp;$D29),"")</f>
        <v>841.18531914368339</v>
      </c>
    </row>
    <row r="30" spans="2:21" x14ac:dyDescent="0.2">
      <c r="B30" s="34">
        <f>MONTH(DATE($E$18,10,1))</f>
        <v>10</v>
      </c>
      <c r="C30" s="35">
        <f t="shared" si="0"/>
        <v>44470</v>
      </c>
      <c r="D30" s="35">
        <f t="shared" si="1"/>
        <v>44500</v>
      </c>
      <c r="E30" s="36">
        <f ca="1">IFERROR(SUMIFS(Sched1[Principal],Sched1[Payment Date],"&gt;"&amp;$C30,Sched1[Payment Date],"&lt;"&amp;$D30)+SUMIFS(Sched2[Principal],Sched2[Payment Date],"&gt;"&amp;$C30,Sched2[Payment Date],"&lt;"&amp;$D30)+SUMIFS(Sched3[Principal],Sched3[Payment Date],"&gt;"&amp;$C30,Sched3[Payment Date],"&lt;"&amp;$D30)+SUMIFS(Sched4[Principal],Sched4[Payment Date],"&gt;"&amp;$C30,Sched4[Payment Date],"&lt;"&amp;$D30)+SUMIFS(Sched5[Principal],Sched5[Payment Date],"&gt;"&amp;$C30,Sched5[Payment Date],"&lt;"&amp;$D30),"")</f>
        <v>765.67395828809981</v>
      </c>
      <c r="F30" s="36">
        <f ca="1">IFERROR(SUMIFS(Sched1[Interest],Sched1[Payment Date],"&gt;"&amp;$C30,Sched1[Payment Date],"&lt;"&amp;$D30)+SUMIFS(Sched2[Interest],Sched2[Payment Date],"&gt;"&amp;$C30,Sched2[Payment Date],"&lt;"&amp;$D30)+SUMIFS(Sched3[Interest],Sched3[Payment Date],"&gt;"&amp;$C30,Sched3[Payment Date],"&lt;"&amp;$D30)+SUMIFS(Sched4[Interest],Sched4[Payment Date],"&gt;"&amp;$C30,Sched4[Payment Date],"&lt;"&amp;$D30)+SUMIFS(Sched5[Interest],Sched5[Payment Date],"&gt;"&amp;$C30,Sched5[Payment Date],"&lt;"&amp;$D30),"")</f>
        <v>75.511360855583618</v>
      </c>
      <c r="G30" s="36">
        <f ca="1">IFERROR(SUMIFS(Sched1[Extra Payment],Sched1[Payment Date],"&gt;"&amp;$C30,Sched1[Payment Date],"&lt;"&amp;$D30)+SUMIFS(Sched2[Extra Payment],Sched2[Payment Date],"&gt;"&amp;$C30,Sched2[Payment Date],"&lt;"&amp;$D30)+SUMIFS(Sched3[Extra Payment],Sched3[Payment Date],"&gt;"&amp;$C30,Sched3[Payment Date],"&lt;"&amp;$D30)+SUMIFS(Sched4[Extra Payment],Sched4[Payment Date],"&gt;"&amp;$C30,Sched4[Payment Date],"&lt;"&amp;$D30)+SUMIFS(Sched5[Extra Payment],Sched5[Payment Date],"&gt;"&amp;$C30,Sched5[Payment Date],"&lt;"&amp;$D30),"")</f>
        <v>20.54</v>
      </c>
      <c r="H30" s="36">
        <f ca="1">IFERROR(SUMIFS(Sched1[Total Payment],Sched1[Payment Date],"&gt;"&amp;$C30,Sched1[Payment Date],"&lt;"&amp;$D30)+SUMIFS(Sched2[Total Payment],Sched2[Payment Date],"&gt;"&amp;$C30,Sched2[Payment Date],"&lt;"&amp;$D30)+SUMIFS(Sched3[Total Payment],Sched3[Payment Date],"&gt;"&amp;$C30,Sched3[Payment Date],"&lt;"&amp;$D30)+SUMIFS(Sched4[Total Payment],Sched4[Payment Date],"&gt;"&amp;$C30,Sched4[Payment Date],"&lt;"&amp;$D30)+SUMIFS(Sched5[Total Payment],Sched5[Payment Date],"&gt;"&amp;$C30,Sched5[Payment Date],"&lt;"&amp;$D30),"")</f>
        <v>841.18531914368339</v>
      </c>
    </row>
    <row r="31" spans="2:21" x14ac:dyDescent="0.2">
      <c r="B31" s="34">
        <f>MONTH(DATE($E$18,11,1))</f>
        <v>11</v>
      </c>
      <c r="C31" s="35">
        <f t="shared" si="0"/>
        <v>44501</v>
      </c>
      <c r="D31" s="35">
        <f t="shared" si="1"/>
        <v>44530</v>
      </c>
      <c r="E31" s="36">
        <f ca="1">IFERROR(SUMIFS(Sched1[Principal],Sched1[Payment Date],"&gt;"&amp;$C31,Sched1[Payment Date],"&lt;"&amp;$D31)+SUMIFS(Sched2[Principal],Sched2[Payment Date],"&gt;"&amp;$C31,Sched2[Payment Date],"&lt;"&amp;$D31)+SUMIFS(Sched3[Principal],Sched3[Payment Date],"&gt;"&amp;$C31,Sched3[Payment Date],"&lt;"&amp;$D31)+SUMIFS(Sched4[Principal],Sched4[Payment Date],"&gt;"&amp;$C31,Sched4[Payment Date],"&lt;"&amp;$D31)+SUMIFS(Sched5[Principal],Sched5[Payment Date],"&gt;"&amp;$C31,Sched5[Payment Date],"&lt;"&amp;$D31),"")</f>
        <v>767.97098016296411</v>
      </c>
      <c r="F31" s="36">
        <f ca="1">IFERROR(SUMIFS(Sched1[Interest],Sched1[Payment Date],"&gt;"&amp;$C31,Sched1[Payment Date],"&lt;"&amp;$D31)+SUMIFS(Sched2[Interest],Sched2[Payment Date],"&gt;"&amp;$C31,Sched2[Payment Date],"&lt;"&amp;$D31)+SUMIFS(Sched3[Interest],Sched3[Payment Date],"&gt;"&amp;$C31,Sched3[Payment Date],"&lt;"&amp;$D31)+SUMIFS(Sched4[Interest],Sched4[Payment Date],"&gt;"&amp;$C31,Sched4[Payment Date],"&lt;"&amp;$D31)+SUMIFS(Sched5[Interest],Sched5[Payment Date],"&gt;"&amp;$C31,Sched5[Payment Date],"&lt;"&amp;$D31),"")</f>
        <v>73.214338980719319</v>
      </c>
      <c r="G31" s="36">
        <f ca="1">IFERROR(SUMIFS(Sched1[Extra Payment],Sched1[Payment Date],"&gt;"&amp;$C31,Sched1[Payment Date],"&lt;"&amp;$D31)+SUMIFS(Sched2[Extra Payment],Sched2[Payment Date],"&gt;"&amp;$C31,Sched2[Payment Date],"&lt;"&amp;$D31)+SUMIFS(Sched3[Extra Payment],Sched3[Payment Date],"&gt;"&amp;$C31,Sched3[Payment Date],"&lt;"&amp;$D31)+SUMIFS(Sched4[Extra Payment],Sched4[Payment Date],"&gt;"&amp;$C31,Sched4[Payment Date],"&lt;"&amp;$D31)+SUMIFS(Sched5[Extra Payment],Sched5[Payment Date],"&gt;"&amp;$C31,Sched5[Payment Date],"&lt;"&amp;$D31),"")</f>
        <v>20.54</v>
      </c>
      <c r="H31" s="36">
        <f ca="1">IFERROR(SUMIFS(Sched1[Total Payment],Sched1[Payment Date],"&gt;"&amp;$C31,Sched1[Payment Date],"&lt;"&amp;$D31)+SUMIFS(Sched2[Total Payment],Sched2[Payment Date],"&gt;"&amp;$C31,Sched2[Payment Date],"&lt;"&amp;$D31)+SUMIFS(Sched3[Total Payment],Sched3[Payment Date],"&gt;"&amp;$C31,Sched3[Payment Date],"&lt;"&amp;$D31)+SUMIFS(Sched4[Total Payment],Sched4[Payment Date],"&gt;"&amp;$C31,Sched4[Payment Date],"&lt;"&amp;$D31)+SUMIFS(Sched5[Total Payment],Sched5[Payment Date],"&gt;"&amp;$C31,Sched5[Payment Date],"&lt;"&amp;$D31),"")</f>
        <v>841.18531914368339</v>
      </c>
    </row>
    <row r="32" spans="2:21" x14ac:dyDescent="0.2">
      <c r="B32" s="34">
        <f>MONTH(DATE($E$18,12,1))</f>
        <v>12</v>
      </c>
      <c r="C32" s="35">
        <f t="shared" si="0"/>
        <v>44531</v>
      </c>
      <c r="D32" s="35">
        <f t="shared" si="1"/>
        <v>44561</v>
      </c>
      <c r="E32" s="36">
        <f ca="1">IFERROR(SUMIFS(Sched1[Principal],Sched1[Payment Date],"&gt;"&amp;$C32,Sched1[Payment Date],"&lt;"&amp;$D32)+SUMIFS(Sched2[Principal],Sched2[Payment Date],"&gt;"&amp;$C32,Sched2[Payment Date],"&lt;"&amp;$D32)+SUMIFS(Sched3[Principal],Sched3[Payment Date],"&gt;"&amp;$C32,Sched3[Payment Date],"&lt;"&amp;$D32)+SUMIFS(Sched4[Principal],Sched4[Payment Date],"&gt;"&amp;$C32,Sched4[Payment Date],"&lt;"&amp;$D32)+SUMIFS(Sched5[Principal],Sched5[Payment Date],"&gt;"&amp;$C32,Sched5[Payment Date],"&lt;"&amp;$D32),"")</f>
        <v>770.274893103453</v>
      </c>
      <c r="F32" s="36">
        <f ca="1">IFERROR(SUMIFS(Sched1[Interest],Sched1[Payment Date],"&gt;"&amp;$C32,Sched1[Payment Date],"&lt;"&amp;$D32)+SUMIFS(Sched2[Interest],Sched2[Payment Date],"&gt;"&amp;$C32,Sched2[Payment Date],"&lt;"&amp;$D32)+SUMIFS(Sched3[Interest],Sched3[Payment Date],"&gt;"&amp;$C32,Sched3[Payment Date],"&lt;"&amp;$D32)+SUMIFS(Sched4[Interest],Sched4[Payment Date],"&gt;"&amp;$C32,Sched4[Payment Date],"&lt;"&amp;$D32)+SUMIFS(Sched5[Interest],Sched5[Payment Date],"&gt;"&amp;$C32,Sched5[Payment Date],"&lt;"&amp;$D32),"")</f>
        <v>70.910426040230419</v>
      </c>
      <c r="G32" s="36">
        <f ca="1">IFERROR(SUMIFS(Sched1[Extra Payment],Sched1[Payment Date],"&gt;"&amp;$C32,Sched1[Payment Date],"&lt;"&amp;$D32)+SUMIFS(Sched2[Extra Payment],Sched2[Payment Date],"&gt;"&amp;$C32,Sched2[Payment Date],"&lt;"&amp;$D32)+SUMIFS(Sched3[Extra Payment],Sched3[Payment Date],"&gt;"&amp;$C32,Sched3[Payment Date],"&lt;"&amp;$D32)+SUMIFS(Sched4[Extra Payment],Sched4[Payment Date],"&gt;"&amp;$C32,Sched4[Payment Date],"&lt;"&amp;$D32)+SUMIFS(Sched5[Extra Payment],Sched5[Payment Date],"&gt;"&amp;$C32,Sched5[Payment Date],"&lt;"&amp;$D32),"")</f>
        <v>20.54</v>
      </c>
      <c r="H32" s="36">
        <f ca="1">IFERROR(SUMIFS(Sched1[Total Payment],Sched1[Payment Date],"&gt;"&amp;$C32,Sched1[Payment Date],"&lt;"&amp;$D32)+SUMIFS(Sched2[Total Payment],Sched2[Payment Date],"&gt;"&amp;$C32,Sched2[Payment Date],"&lt;"&amp;$D32)+SUMIFS(Sched3[Total Payment],Sched3[Payment Date],"&gt;"&amp;$C32,Sched3[Payment Date],"&lt;"&amp;$D32)+SUMIFS(Sched4[Total Payment],Sched4[Payment Date],"&gt;"&amp;$C32,Sched4[Payment Date],"&lt;"&amp;$D32)+SUMIFS(Sched5[Total Payment],Sched5[Payment Date],"&gt;"&amp;$C32,Sched5[Payment Date],"&lt;"&amp;$D32),"")</f>
        <v>841.18531914368339</v>
      </c>
    </row>
    <row r="33" spans="7:7" x14ac:dyDescent="0.2"/>
    <row r="34" spans="7:7" x14ac:dyDescent="0.2"/>
    <row r="35" spans="7:7" x14ac:dyDescent="0.2"/>
    <row r="36" spans="7:7" x14ac:dyDescent="0.2">
      <c r="G36" s="37"/>
    </row>
    <row r="37" spans="7:7" x14ac:dyDescent="0.2"/>
  </sheetData>
  <mergeCells count="47">
    <mergeCell ref="M3:N3"/>
    <mergeCell ref="P3:Q3"/>
    <mergeCell ref="S3:T3"/>
    <mergeCell ref="V3:W3"/>
    <mergeCell ref="B7:E7"/>
    <mergeCell ref="B3:E3"/>
    <mergeCell ref="B4:E5"/>
    <mergeCell ref="J6:K7"/>
    <mergeCell ref="J3:K3"/>
    <mergeCell ref="J5:K5"/>
    <mergeCell ref="P12:Q13"/>
    <mergeCell ref="J12:K13"/>
    <mergeCell ref="M5:N5"/>
    <mergeCell ref="M6:N7"/>
    <mergeCell ref="M8:N8"/>
    <mergeCell ref="M9:N10"/>
    <mergeCell ref="M11:N11"/>
    <mergeCell ref="M12:N13"/>
    <mergeCell ref="J9:K10"/>
    <mergeCell ref="J11:K11"/>
    <mergeCell ref="J8:K8"/>
    <mergeCell ref="V12:W13"/>
    <mergeCell ref="S5:T5"/>
    <mergeCell ref="S6:T7"/>
    <mergeCell ref="S8:T8"/>
    <mergeCell ref="S9:T10"/>
    <mergeCell ref="S11:T11"/>
    <mergeCell ref="S12:T13"/>
    <mergeCell ref="B11:E11"/>
    <mergeCell ref="V5:W5"/>
    <mergeCell ref="V6:W7"/>
    <mergeCell ref="V8:W8"/>
    <mergeCell ref="V9:W10"/>
    <mergeCell ref="V11:W11"/>
    <mergeCell ref="P5:Q5"/>
    <mergeCell ref="P6:Q7"/>
    <mergeCell ref="P8:Q8"/>
    <mergeCell ref="P9:Q10"/>
    <mergeCell ref="P11:Q11"/>
    <mergeCell ref="B10:E10"/>
    <mergeCell ref="B8:E8"/>
    <mergeCell ref="S1:W1"/>
    <mergeCell ref="N1:R1"/>
    <mergeCell ref="A1:B1"/>
    <mergeCell ref="E1:F1"/>
    <mergeCell ref="G1:I1"/>
    <mergeCell ref="J1:M1"/>
  </mergeCells>
  <dataValidations count="2">
    <dataValidation type="whole" allowBlank="1" showInputMessage="1" showErrorMessage="1" errorTitle="Enter year" error="Use the format:_x000a_yyyy" promptTitle="Format:" prompt="yyyy" sqref="C18:E18" xr:uid="{40038347-8753-46ED-9E44-5F10037FC020}">
      <formula1>2000</formula1>
      <formula2>3000</formula2>
    </dataValidation>
    <dataValidation allowBlank="1" showErrorMessage="1" sqref="A1 G1 E1 N1 X1:XFD1 S1" xr:uid="{E7BB418D-E0E5-4961-8D8F-9D258BEFE85D}"/>
  </dataValidations>
  <hyperlinks>
    <hyperlink ref="A1" location="Introduction!A1" display="Introduction" xr:uid="{1E5BCF1C-0750-49A8-B6DF-B908D2E123DA}"/>
    <hyperlink ref="G1" location="'Loan Schedule 1'!A1" display="Loan 1 Schedule" xr:uid="{99893B6D-58CB-426E-9FA1-4F6BDD3679B0}"/>
    <hyperlink ref="E1" location="Dashboard!A1" display="Dashboard" xr:uid="{D8656374-96B2-4705-9E1E-2E98D05AE25D}"/>
    <hyperlink ref="J1" location="'Loan Schedule 3'!A1" display="Loan 3 Schedule" xr:uid="{5E0C1DF4-3D8A-4791-B5E9-EFC3621EE72B}"/>
    <hyperlink ref="N1" location="'Loan Schedule 4'!A1" display="'Loan Schedule 4'!A1" xr:uid="{748D7049-34AA-46B6-992E-45796FE8A30E}"/>
    <hyperlink ref="S1" location="'Loan Schedule 5'!A1" display="Loan 5 Schedule" xr:uid="{A174DA87-B118-478F-B898-538C71F0D9E6}"/>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77790-7DA1-4164-A709-A5BA9BDC71D8}">
  <sheetPr codeName="Sheet6">
    <tabColor rgb="FF8FCFAD"/>
    <pageSetUpPr autoPageBreaks="0" fitToPage="1"/>
  </sheetPr>
  <dimension ref="A1:N373"/>
  <sheetViews>
    <sheetView showGridLines="0" showRowColHeaders="0" zoomScaleNormal="100" workbookViewId="0">
      <pane ySplit="13" topLeftCell="A38" activePane="bottomLeft" state="frozen"/>
      <selection pane="bottomLeft" activeCell="M1" sqref="M1:XFD1048576"/>
    </sheetView>
  </sheetViews>
  <sheetFormatPr defaultColWidth="0" defaultRowHeight="12.75" x14ac:dyDescent="0.2"/>
  <cols>
    <col min="1" max="1" width="2.625" style="1" customWidth="1"/>
    <col min="2" max="2" width="6.875" style="1" customWidth="1"/>
    <col min="3" max="11" width="16.875" style="1" customWidth="1"/>
    <col min="12" max="12" width="5.5" style="1" customWidth="1"/>
    <col min="13" max="14" width="0" style="1" hidden="1" customWidth="1"/>
    <col min="15" max="16384" width="9" style="1" hidden="1"/>
  </cols>
  <sheetData>
    <row r="1" spans="1:12" s="31" customFormat="1" ht="17.100000000000001" customHeight="1" x14ac:dyDescent="0.2">
      <c r="A1" s="77" t="s">
        <v>12</v>
      </c>
      <c r="B1" s="77"/>
      <c r="C1" s="65" t="s">
        <v>13</v>
      </c>
      <c r="D1" s="77" t="str">
        <f>IF('Loan Schedule 2'!D3&lt;&gt;"",'Loan Schedule 2'!D3&amp;" Schedule","Loan 2 Schedule")</f>
        <v>Vehicle - Truck Schedule</v>
      </c>
      <c r="E1" s="77"/>
      <c r="F1" s="77" t="str">
        <f>IF('Loan Schedule 3'!D3&lt;&gt;"",'Loan Schedule 3'!D3&amp;" Schedule","Loan 3 Schedule")</f>
        <v>Personal Debt Schedule</v>
      </c>
      <c r="G1" s="77"/>
      <c r="H1" s="76" t="str">
        <f>IF('Loan Schedule 4'!D3&lt;&gt;"",'Loan Schedule 4'!D3&amp;" Schedule",'Loan Schedule 4'!D3)</f>
        <v>Vehicle - Car Schedule</v>
      </c>
      <c r="I1" s="76"/>
      <c r="J1" s="75" t="str">
        <f>IF('Loan Schedule 5'!D3&lt;&gt;"",'Loan Schedule 5'!D3&amp;" Schedule",'Loan Schedule 5'!D30)</f>
        <v>Personal - Furniture purchase Schedule</v>
      </c>
      <c r="K1" s="75"/>
      <c r="L1" s="66"/>
    </row>
    <row r="2" spans="1:12" s="18" customFormat="1" ht="6" customHeight="1" x14ac:dyDescent="0.2">
      <c r="B2" s="17"/>
      <c r="D2" s="19"/>
      <c r="E2" s="17"/>
      <c r="F2" s="20"/>
      <c r="G2" s="21"/>
      <c r="H2" s="20"/>
      <c r="I2" s="20"/>
      <c r="J2" s="20"/>
      <c r="K2" s="22"/>
      <c r="L2" s="20"/>
    </row>
    <row r="3" spans="1:12" s="29" customFormat="1" ht="13.15" customHeight="1" x14ac:dyDescent="0.2">
      <c r="C3" s="32" t="s">
        <v>27</v>
      </c>
      <c r="D3" s="86" t="s">
        <v>30</v>
      </c>
      <c r="E3" s="86"/>
      <c r="G3" s="32" t="s">
        <v>26</v>
      </c>
      <c r="H3" s="87"/>
      <c r="I3" s="87"/>
    </row>
    <row r="4" spans="1:12" ht="6" customHeight="1" x14ac:dyDescent="0.2"/>
    <row r="5" spans="1:12" ht="20.100000000000001" customHeight="1" thickBot="1" x14ac:dyDescent="0.25">
      <c r="C5" s="5" t="s">
        <v>24</v>
      </c>
      <c r="D5" s="5"/>
      <c r="E5" s="5"/>
      <c r="G5" s="5" t="s">
        <v>25</v>
      </c>
      <c r="H5" s="5"/>
      <c r="I5" s="5"/>
    </row>
    <row r="6" spans="1:12" x14ac:dyDescent="0.2">
      <c r="C6" s="25"/>
      <c r="D6" s="23" t="s">
        <v>0</v>
      </c>
      <c r="E6" s="11">
        <v>25000</v>
      </c>
      <c r="G6" s="25"/>
      <c r="H6" s="28" t="s">
        <v>6</v>
      </c>
      <c r="I6" s="8">
        <f>IF(LoanIsGood,-PMT(InterestRate/PaymentsPerYear,ScheduledNumberOfPayments,LoanAmount),"")</f>
        <v>192.52848178552338</v>
      </c>
    </row>
    <row r="7" spans="1:12" x14ac:dyDescent="0.2">
      <c r="C7" s="26"/>
      <c r="D7" s="24" t="s">
        <v>1</v>
      </c>
      <c r="E7" s="12">
        <v>4.5999999999999999E-2</v>
      </c>
      <c r="G7" s="26"/>
      <c r="H7" s="27" t="s">
        <v>7</v>
      </c>
      <c r="I7" s="9">
        <f>IF(LoanIsGood,LoanPeriod*PaymentsPerYear,"")</f>
        <v>180</v>
      </c>
    </row>
    <row r="8" spans="1:12" x14ac:dyDescent="0.2">
      <c r="C8" s="26"/>
      <c r="D8" s="24" t="s">
        <v>2</v>
      </c>
      <c r="E8" s="13">
        <v>15</v>
      </c>
      <c r="G8" s="26"/>
      <c r="H8" s="27" t="s">
        <v>8</v>
      </c>
      <c r="I8" s="9">
        <f>IF(ActualNumberOfPayments=FALSE,"",ActualNumberOfPayments)</f>
        <v>105</v>
      </c>
    </row>
    <row r="9" spans="1:12" x14ac:dyDescent="0.2">
      <c r="C9" s="26"/>
      <c r="D9" s="24" t="s">
        <v>3</v>
      </c>
      <c r="E9" s="14">
        <v>12</v>
      </c>
      <c r="G9" s="26"/>
      <c r="H9" s="27" t="s">
        <v>9</v>
      </c>
      <c r="I9" s="10">
        <f>IF(OR(LoanAmount="",InterestRate="",LoanPeriod="",PaymentsPerYear="",LoanStartDate=""),"",TotalEarlyPayments)</f>
        <v>10323.012680751124</v>
      </c>
    </row>
    <row r="10" spans="1:12" x14ac:dyDescent="0.2">
      <c r="C10" s="26"/>
      <c r="D10" s="24" t="s">
        <v>4</v>
      </c>
      <c r="E10" s="15">
        <v>42767</v>
      </c>
      <c r="G10" s="26"/>
      <c r="H10" s="27" t="s">
        <v>10</v>
      </c>
      <c r="I10" s="10">
        <f>IF(OR(LoanAmount="",InterestRate="",LoanPeriod="",PaymentsPerYear="",LoanStartDate=""),"",TotalInterest)</f>
        <v>5346.8041948262544</v>
      </c>
    </row>
    <row r="11" spans="1:12" x14ac:dyDescent="0.2">
      <c r="C11" s="26"/>
      <c r="D11" s="24" t="s">
        <v>5</v>
      </c>
      <c r="E11" s="16">
        <v>100</v>
      </c>
    </row>
    <row r="13" spans="1:12" ht="35.1" customHeight="1" x14ac:dyDescent="0.2">
      <c r="B13" s="6" t="s">
        <v>14</v>
      </c>
      <c r="C13" s="6" t="s">
        <v>15</v>
      </c>
      <c r="D13" s="7" t="s">
        <v>16</v>
      </c>
      <c r="E13" s="7" t="s">
        <v>17</v>
      </c>
      <c r="F13" s="7" t="s">
        <v>18</v>
      </c>
      <c r="G13" s="7" t="s">
        <v>19</v>
      </c>
      <c r="H13" s="7" t="s">
        <v>20</v>
      </c>
      <c r="I13" s="7" t="s">
        <v>21</v>
      </c>
      <c r="J13" s="7" t="s">
        <v>22</v>
      </c>
      <c r="K13" s="7" t="s">
        <v>23</v>
      </c>
    </row>
    <row r="14" spans="1:12" x14ac:dyDescent="0.2">
      <c r="B14" s="2">
        <f>IF(LoanIsGood,IF(ROW()-ROW(Sched1[[#Headers],[Pmt No]])&gt;ScheduledNumberOfPayments,"",ROW()-ROW(Sched1[[#Headers],[Pmt No]])),"")</f>
        <v>1</v>
      </c>
      <c r="C14" s="3">
        <f>IF(Sched1[[#This Row],[Pmt No]]&lt;&gt;"",EOMONTH(LoanStartDate,ROW(Sched1[[#This Row],[Pmt No]])-ROW(Sched1[[#Headers],[Pmt No]])-2)+DAY(LoanStartDate),"")</f>
        <v>42767</v>
      </c>
      <c r="D14" s="4">
        <f>IF(Sched1[[#This Row],[Pmt No]]&lt;&gt;"",IF(ROW()-ROW(Sched1[[#Headers],[Beginning Balance]])=1,LoanAmount,INDEX(Sched1[Ending Balance],ROW()-ROW(Sched1[[#Headers],[Beginning Balance]])-1)),"")</f>
        <v>25000</v>
      </c>
      <c r="E14" s="4">
        <f>IF(Sched1[[#This Row],[Pmt No]]&lt;&gt;"",ScheduledPayment,"")</f>
        <v>192.52848178552338</v>
      </c>
      <c r="F14" s="4">
        <f>IF(Sched1[[#This Row],[Pmt No]]&lt;&gt;"",IF(Sched1[[#This Row],[Scheduled Payment]]+ExtraPayments&lt;Sched1[[#This Row],[Beginning Balance]],ExtraPayments,IF(Sched1[[#This Row],[Beginning Balance]]-Sched1[[#This Row],[Scheduled Payment]]&gt;0,Sched1[[#This Row],[Beginning Balance]]-Sched1[[#This Row],[Scheduled Payment]],0)),"")</f>
        <v>100</v>
      </c>
      <c r="G14" s="4">
        <f>IF(Sched1[[#This Row],[Pmt No]]&lt;&gt;"",IF(Sched1[[#This Row],[Scheduled Payment]]+Sched1[[#This Row],[Extra Payment]]&lt;=Sched1[[#This Row],[Beginning Balance]],Sched1[[#This Row],[Scheduled Payment]]+Sched1[[#This Row],[Extra Payment]],Sched1[[#This Row],[Beginning Balance]]),"")</f>
        <v>292.52848178552335</v>
      </c>
      <c r="H14" s="4">
        <f>IF(Sched1[[#This Row],[Pmt No]]&lt;&gt;"",Sched1[[#This Row],[Total Payment]]-Sched1[[#This Row],[Interest]],"")</f>
        <v>196.69514845219004</v>
      </c>
      <c r="I14" s="4">
        <f>IF(Sched1[[#This Row],[Pmt No]]&lt;&gt;"",Sched1[[#This Row],[Beginning Balance]]*(InterestRate/PaymentsPerYear),"")</f>
        <v>95.833333333333329</v>
      </c>
      <c r="J14" s="4">
        <f>IF(Sched1[[#This Row],[Pmt No]]&lt;&gt;"",IF(Sched1[[#This Row],[Scheduled Payment]]+Sched1[[#This Row],[Extra Payment]]&lt;=Sched1[[#This Row],[Beginning Balance]],Sched1[[#This Row],[Beginning Balance]]-Sched1[[#This Row],[Principal]],0),"")</f>
        <v>24803.304851547811</v>
      </c>
      <c r="K14" s="4">
        <f>IF(Sched1[[#This Row],[Pmt No]]&lt;&gt;"",SUM(INDEX(Sched1[Interest],1,1):Sched1[[#This Row],[Interest]]),"")</f>
        <v>95.833333333333329</v>
      </c>
    </row>
    <row r="15" spans="1:12" x14ac:dyDescent="0.2">
      <c r="B15" s="2">
        <f>IF(LoanIsGood,IF(ROW()-ROW(Sched1[[#Headers],[Pmt No]])&gt;ScheduledNumberOfPayments,"",ROW()-ROW(Sched1[[#Headers],[Pmt No]])),"")</f>
        <v>2</v>
      </c>
      <c r="C15" s="3">
        <f>IF(Sched1[[#This Row],[Pmt No]]&lt;&gt;"",EOMONTH(LoanStartDate,ROW(Sched1[[#This Row],[Pmt No]])-ROW(Sched1[[#Headers],[Pmt No]])-2)+DAY(LoanStartDate),"")</f>
        <v>42795</v>
      </c>
      <c r="D15" s="4">
        <f>IF(Sched1[[#This Row],[Pmt No]]&lt;&gt;"",IF(ROW()-ROW(Sched1[[#Headers],[Beginning Balance]])=1,LoanAmount,INDEX(Sched1[Ending Balance],ROW()-ROW(Sched1[[#Headers],[Beginning Balance]])-1)),"")</f>
        <v>24803.304851547811</v>
      </c>
      <c r="E15" s="4">
        <f>IF(Sched1[[#This Row],[Pmt No]]&lt;&gt;"",ScheduledPayment,"")</f>
        <v>192.52848178552338</v>
      </c>
      <c r="F15" s="4">
        <f>IF(Sched1[[#This Row],[Pmt No]]&lt;&gt;"",IF(Sched1[[#This Row],[Scheduled Payment]]+ExtraPayments&lt;Sched1[[#This Row],[Beginning Balance]],ExtraPayments,IF(Sched1[[#This Row],[Beginning Balance]]-Sched1[[#This Row],[Scheduled Payment]]&gt;0,Sched1[[#This Row],[Beginning Balance]]-Sched1[[#This Row],[Scheduled Payment]],0)),"")</f>
        <v>100</v>
      </c>
      <c r="G15" s="4">
        <f>IF(Sched1[[#This Row],[Pmt No]]&lt;&gt;"",IF(Sched1[[#This Row],[Scheduled Payment]]+Sched1[[#This Row],[Extra Payment]]&lt;=Sched1[[#This Row],[Beginning Balance]],Sched1[[#This Row],[Scheduled Payment]]+Sched1[[#This Row],[Extra Payment]],Sched1[[#This Row],[Beginning Balance]]),"")</f>
        <v>292.52848178552335</v>
      </c>
      <c r="H15" s="4">
        <f>IF(Sched1[[#This Row],[Pmt No]]&lt;&gt;"",Sched1[[#This Row],[Total Payment]]-Sched1[[#This Row],[Interest]],"")</f>
        <v>197.44914652125675</v>
      </c>
      <c r="I15" s="4">
        <f>IF(Sched1[[#This Row],[Pmt No]]&lt;&gt;"",Sched1[[#This Row],[Beginning Balance]]*(InterestRate/PaymentsPerYear),"")</f>
        <v>95.079335264266604</v>
      </c>
      <c r="J15" s="4">
        <f>IF(Sched1[[#This Row],[Pmt No]]&lt;&gt;"",IF(Sched1[[#This Row],[Scheduled Payment]]+Sched1[[#This Row],[Extra Payment]]&lt;=Sched1[[#This Row],[Beginning Balance]],Sched1[[#This Row],[Beginning Balance]]-Sched1[[#This Row],[Principal]],0),"")</f>
        <v>24605.855705026555</v>
      </c>
      <c r="K15" s="4">
        <f>IF(Sched1[[#This Row],[Pmt No]]&lt;&gt;"",SUM(INDEX(Sched1[Interest],1,1):Sched1[[#This Row],[Interest]]),"")</f>
        <v>190.91266859759992</v>
      </c>
    </row>
    <row r="16" spans="1:12" x14ac:dyDescent="0.2">
      <c r="B16" s="2">
        <f>IF(LoanIsGood,IF(ROW()-ROW(Sched1[[#Headers],[Pmt No]])&gt;ScheduledNumberOfPayments,"",ROW()-ROW(Sched1[[#Headers],[Pmt No]])),"")</f>
        <v>3</v>
      </c>
      <c r="C16" s="3">
        <f>IF(Sched1[[#This Row],[Pmt No]]&lt;&gt;"",EOMONTH(LoanStartDate,ROW(Sched1[[#This Row],[Pmt No]])-ROW(Sched1[[#Headers],[Pmt No]])-2)+DAY(LoanStartDate),"")</f>
        <v>42826</v>
      </c>
      <c r="D16" s="4">
        <f>IF(Sched1[[#This Row],[Pmt No]]&lt;&gt;"",IF(ROW()-ROW(Sched1[[#Headers],[Beginning Balance]])=1,LoanAmount,INDEX(Sched1[Ending Balance],ROW()-ROW(Sched1[[#Headers],[Beginning Balance]])-1)),"")</f>
        <v>24605.855705026555</v>
      </c>
      <c r="E16" s="4">
        <f>IF(Sched1[[#This Row],[Pmt No]]&lt;&gt;"",ScheduledPayment,"")</f>
        <v>192.52848178552338</v>
      </c>
      <c r="F16" s="4">
        <f>IF(Sched1[[#This Row],[Pmt No]]&lt;&gt;"",IF(Sched1[[#This Row],[Scheduled Payment]]+ExtraPayments&lt;Sched1[[#This Row],[Beginning Balance]],ExtraPayments,IF(Sched1[[#This Row],[Beginning Balance]]-Sched1[[#This Row],[Scheduled Payment]]&gt;0,Sched1[[#This Row],[Beginning Balance]]-Sched1[[#This Row],[Scheduled Payment]],0)),"")</f>
        <v>100</v>
      </c>
      <c r="G16" s="4">
        <f>IF(Sched1[[#This Row],[Pmt No]]&lt;&gt;"",IF(Sched1[[#This Row],[Scheduled Payment]]+Sched1[[#This Row],[Extra Payment]]&lt;=Sched1[[#This Row],[Beginning Balance]],Sched1[[#This Row],[Scheduled Payment]]+Sched1[[#This Row],[Extra Payment]],Sched1[[#This Row],[Beginning Balance]]),"")</f>
        <v>292.52848178552335</v>
      </c>
      <c r="H16" s="4">
        <f>IF(Sched1[[#This Row],[Pmt No]]&lt;&gt;"",Sched1[[#This Row],[Total Payment]]-Sched1[[#This Row],[Interest]],"")</f>
        <v>198.20603491625491</v>
      </c>
      <c r="I16" s="4">
        <f>IF(Sched1[[#This Row],[Pmt No]]&lt;&gt;"",Sched1[[#This Row],[Beginning Balance]]*(InterestRate/PaymentsPerYear),"")</f>
        <v>94.322446869268461</v>
      </c>
      <c r="J16" s="4">
        <f>IF(Sched1[[#This Row],[Pmt No]]&lt;&gt;"",IF(Sched1[[#This Row],[Scheduled Payment]]+Sched1[[#This Row],[Extra Payment]]&lt;=Sched1[[#This Row],[Beginning Balance]],Sched1[[#This Row],[Beginning Balance]]-Sched1[[#This Row],[Principal]],0),"")</f>
        <v>24407.649670110299</v>
      </c>
      <c r="K16" s="4">
        <f>IF(Sched1[[#This Row],[Pmt No]]&lt;&gt;"",SUM(INDEX(Sched1[Interest],1,1):Sched1[[#This Row],[Interest]]),"")</f>
        <v>285.23511546686836</v>
      </c>
    </row>
    <row r="17" spans="2:11" x14ac:dyDescent="0.2">
      <c r="B17" s="2">
        <f>IF(LoanIsGood,IF(ROW()-ROW(Sched1[[#Headers],[Pmt No]])&gt;ScheduledNumberOfPayments,"",ROW()-ROW(Sched1[[#Headers],[Pmt No]])),"")</f>
        <v>4</v>
      </c>
      <c r="C17" s="3">
        <f>IF(Sched1[[#This Row],[Pmt No]]&lt;&gt;"",EOMONTH(LoanStartDate,ROW(Sched1[[#This Row],[Pmt No]])-ROW(Sched1[[#Headers],[Pmt No]])-2)+DAY(LoanStartDate),"")</f>
        <v>42856</v>
      </c>
      <c r="D17" s="4">
        <f>IF(Sched1[[#This Row],[Pmt No]]&lt;&gt;"",IF(ROW()-ROW(Sched1[[#Headers],[Beginning Balance]])=1,LoanAmount,INDEX(Sched1[Ending Balance],ROW()-ROW(Sched1[[#Headers],[Beginning Balance]])-1)),"")</f>
        <v>24407.649670110299</v>
      </c>
      <c r="E17" s="4">
        <f>IF(Sched1[[#This Row],[Pmt No]]&lt;&gt;"",ScheduledPayment,"")</f>
        <v>192.52848178552338</v>
      </c>
      <c r="F17" s="4">
        <f>IF(Sched1[[#This Row],[Pmt No]]&lt;&gt;"",IF(Sched1[[#This Row],[Scheduled Payment]]+ExtraPayments&lt;Sched1[[#This Row],[Beginning Balance]],ExtraPayments,IF(Sched1[[#This Row],[Beginning Balance]]-Sched1[[#This Row],[Scheduled Payment]]&gt;0,Sched1[[#This Row],[Beginning Balance]]-Sched1[[#This Row],[Scheduled Payment]],0)),"")</f>
        <v>100</v>
      </c>
      <c r="G17" s="4">
        <f>IF(Sched1[[#This Row],[Pmt No]]&lt;&gt;"",IF(Sched1[[#This Row],[Scheduled Payment]]+Sched1[[#This Row],[Extra Payment]]&lt;=Sched1[[#This Row],[Beginning Balance]],Sched1[[#This Row],[Scheduled Payment]]+Sched1[[#This Row],[Extra Payment]],Sched1[[#This Row],[Beginning Balance]]),"")</f>
        <v>292.52848178552335</v>
      </c>
      <c r="H17" s="4">
        <f>IF(Sched1[[#This Row],[Pmt No]]&lt;&gt;"",Sched1[[#This Row],[Total Payment]]-Sched1[[#This Row],[Interest]],"")</f>
        <v>198.9658247167672</v>
      </c>
      <c r="I17" s="4">
        <f>IF(Sched1[[#This Row],[Pmt No]]&lt;&gt;"",Sched1[[#This Row],[Beginning Balance]]*(InterestRate/PaymentsPerYear),"")</f>
        <v>93.562657068756138</v>
      </c>
      <c r="J17" s="4">
        <f>IF(Sched1[[#This Row],[Pmt No]]&lt;&gt;"",IF(Sched1[[#This Row],[Scheduled Payment]]+Sched1[[#This Row],[Extra Payment]]&lt;=Sched1[[#This Row],[Beginning Balance]],Sched1[[#This Row],[Beginning Balance]]-Sched1[[#This Row],[Principal]],0),"")</f>
        <v>24208.683845393531</v>
      </c>
      <c r="K17" s="4">
        <f>IF(Sched1[[#This Row],[Pmt No]]&lt;&gt;"",SUM(INDEX(Sched1[Interest],1,1):Sched1[[#This Row],[Interest]]),"")</f>
        <v>378.79777253562452</v>
      </c>
    </row>
    <row r="18" spans="2:11" x14ac:dyDescent="0.2">
      <c r="B18" s="2">
        <f>IF(LoanIsGood,IF(ROW()-ROW(Sched1[[#Headers],[Pmt No]])&gt;ScheduledNumberOfPayments,"",ROW()-ROW(Sched1[[#Headers],[Pmt No]])),"")</f>
        <v>5</v>
      </c>
      <c r="C18" s="3">
        <f>IF(Sched1[[#This Row],[Pmt No]]&lt;&gt;"",EOMONTH(LoanStartDate,ROW(Sched1[[#This Row],[Pmt No]])-ROW(Sched1[[#Headers],[Pmt No]])-2)+DAY(LoanStartDate),"")</f>
        <v>42887</v>
      </c>
      <c r="D18" s="4">
        <f>IF(Sched1[[#This Row],[Pmt No]]&lt;&gt;"",IF(ROW()-ROW(Sched1[[#Headers],[Beginning Balance]])=1,LoanAmount,INDEX(Sched1[Ending Balance],ROW()-ROW(Sched1[[#Headers],[Beginning Balance]])-1)),"")</f>
        <v>24208.683845393531</v>
      </c>
      <c r="E18" s="4">
        <f>IF(Sched1[[#This Row],[Pmt No]]&lt;&gt;"",ScheduledPayment,"")</f>
        <v>192.52848178552338</v>
      </c>
      <c r="F18" s="4">
        <f>IF(Sched1[[#This Row],[Pmt No]]&lt;&gt;"",IF(Sched1[[#This Row],[Scheduled Payment]]+ExtraPayments&lt;Sched1[[#This Row],[Beginning Balance]],ExtraPayments,IF(Sched1[[#This Row],[Beginning Balance]]-Sched1[[#This Row],[Scheduled Payment]]&gt;0,Sched1[[#This Row],[Beginning Balance]]-Sched1[[#This Row],[Scheduled Payment]],0)),"")</f>
        <v>100</v>
      </c>
      <c r="G18" s="4">
        <f>IF(Sched1[[#This Row],[Pmt No]]&lt;&gt;"",IF(Sched1[[#This Row],[Scheduled Payment]]+Sched1[[#This Row],[Extra Payment]]&lt;=Sched1[[#This Row],[Beginning Balance]],Sched1[[#This Row],[Scheduled Payment]]+Sched1[[#This Row],[Extra Payment]],Sched1[[#This Row],[Beginning Balance]]),"")</f>
        <v>292.52848178552335</v>
      </c>
      <c r="H18" s="4">
        <f>IF(Sched1[[#This Row],[Pmt No]]&lt;&gt;"",Sched1[[#This Row],[Total Payment]]-Sched1[[#This Row],[Interest]],"")</f>
        <v>199.72852704484816</v>
      </c>
      <c r="I18" s="4">
        <f>IF(Sched1[[#This Row],[Pmt No]]&lt;&gt;"",Sched1[[#This Row],[Beginning Balance]]*(InterestRate/PaymentsPerYear),"")</f>
        <v>92.79995474067519</v>
      </c>
      <c r="J18" s="4">
        <f>IF(Sched1[[#This Row],[Pmt No]]&lt;&gt;"",IF(Sched1[[#This Row],[Scheduled Payment]]+Sched1[[#This Row],[Extra Payment]]&lt;=Sched1[[#This Row],[Beginning Balance]],Sched1[[#This Row],[Beginning Balance]]-Sched1[[#This Row],[Principal]],0),"")</f>
        <v>24008.955318348682</v>
      </c>
      <c r="K18" s="4">
        <f>IF(Sched1[[#This Row],[Pmt No]]&lt;&gt;"",SUM(INDEX(Sched1[Interest],1,1):Sched1[[#This Row],[Interest]]),"")</f>
        <v>471.59772727629968</v>
      </c>
    </row>
    <row r="19" spans="2:11" x14ac:dyDescent="0.2">
      <c r="B19" s="2">
        <f>IF(LoanIsGood,IF(ROW()-ROW(Sched1[[#Headers],[Pmt No]])&gt;ScheduledNumberOfPayments,"",ROW()-ROW(Sched1[[#Headers],[Pmt No]])),"")</f>
        <v>6</v>
      </c>
      <c r="C19" s="3">
        <f>IF(Sched1[[#This Row],[Pmt No]]&lt;&gt;"",EOMONTH(LoanStartDate,ROW(Sched1[[#This Row],[Pmt No]])-ROW(Sched1[[#Headers],[Pmt No]])-2)+DAY(LoanStartDate),"")</f>
        <v>42917</v>
      </c>
      <c r="D19" s="4">
        <f>IF(Sched1[[#This Row],[Pmt No]]&lt;&gt;"",IF(ROW()-ROW(Sched1[[#Headers],[Beginning Balance]])=1,LoanAmount,INDEX(Sched1[Ending Balance],ROW()-ROW(Sched1[[#Headers],[Beginning Balance]])-1)),"")</f>
        <v>24008.955318348682</v>
      </c>
      <c r="E19" s="4">
        <f>IF(Sched1[[#This Row],[Pmt No]]&lt;&gt;"",ScheduledPayment,"")</f>
        <v>192.52848178552338</v>
      </c>
      <c r="F19" s="4">
        <f>IF(Sched1[[#This Row],[Pmt No]]&lt;&gt;"",IF(Sched1[[#This Row],[Scheduled Payment]]+ExtraPayments&lt;Sched1[[#This Row],[Beginning Balance]],ExtraPayments,IF(Sched1[[#This Row],[Beginning Balance]]-Sched1[[#This Row],[Scheduled Payment]]&gt;0,Sched1[[#This Row],[Beginning Balance]]-Sched1[[#This Row],[Scheduled Payment]],0)),"")</f>
        <v>100</v>
      </c>
      <c r="G19" s="4">
        <f>IF(Sched1[[#This Row],[Pmt No]]&lt;&gt;"",IF(Sched1[[#This Row],[Scheduled Payment]]+Sched1[[#This Row],[Extra Payment]]&lt;=Sched1[[#This Row],[Beginning Balance]],Sched1[[#This Row],[Scheduled Payment]]+Sched1[[#This Row],[Extra Payment]],Sched1[[#This Row],[Beginning Balance]]),"")</f>
        <v>292.52848178552335</v>
      </c>
      <c r="H19" s="4">
        <f>IF(Sched1[[#This Row],[Pmt No]]&lt;&gt;"",Sched1[[#This Row],[Total Payment]]-Sched1[[#This Row],[Interest]],"")</f>
        <v>200.49415306518674</v>
      </c>
      <c r="I19" s="4">
        <f>IF(Sched1[[#This Row],[Pmt No]]&lt;&gt;"",Sched1[[#This Row],[Beginning Balance]]*(InterestRate/PaymentsPerYear),"")</f>
        <v>92.034328720336617</v>
      </c>
      <c r="J19" s="4">
        <f>IF(Sched1[[#This Row],[Pmt No]]&lt;&gt;"",IF(Sched1[[#This Row],[Scheduled Payment]]+Sched1[[#This Row],[Extra Payment]]&lt;=Sched1[[#This Row],[Beginning Balance]],Sched1[[#This Row],[Beginning Balance]]-Sched1[[#This Row],[Principal]],0),"")</f>
        <v>23808.461165283497</v>
      </c>
      <c r="K19" s="4">
        <f>IF(Sched1[[#This Row],[Pmt No]]&lt;&gt;"",SUM(INDEX(Sched1[Interest],1,1):Sched1[[#This Row],[Interest]]),"")</f>
        <v>563.63205599663627</v>
      </c>
    </row>
    <row r="20" spans="2:11" x14ac:dyDescent="0.2">
      <c r="B20" s="2">
        <f>IF(LoanIsGood,IF(ROW()-ROW(Sched1[[#Headers],[Pmt No]])&gt;ScheduledNumberOfPayments,"",ROW()-ROW(Sched1[[#Headers],[Pmt No]])),"")</f>
        <v>7</v>
      </c>
      <c r="C20" s="3">
        <f>IF(Sched1[[#This Row],[Pmt No]]&lt;&gt;"",EOMONTH(LoanStartDate,ROW(Sched1[[#This Row],[Pmt No]])-ROW(Sched1[[#Headers],[Pmt No]])-2)+DAY(LoanStartDate),"")</f>
        <v>42948</v>
      </c>
      <c r="D20" s="4">
        <f>IF(Sched1[[#This Row],[Pmt No]]&lt;&gt;"",IF(ROW()-ROW(Sched1[[#Headers],[Beginning Balance]])=1,LoanAmount,INDEX(Sched1[Ending Balance],ROW()-ROW(Sched1[[#Headers],[Beginning Balance]])-1)),"")</f>
        <v>23808.461165283497</v>
      </c>
      <c r="E20" s="4">
        <f>IF(Sched1[[#This Row],[Pmt No]]&lt;&gt;"",ScheduledPayment,"")</f>
        <v>192.52848178552338</v>
      </c>
      <c r="F20" s="4">
        <f>IF(Sched1[[#This Row],[Pmt No]]&lt;&gt;"",IF(Sched1[[#This Row],[Scheduled Payment]]+ExtraPayments&lt;Sched1[[#This Row],[Beginning Balance]],ExtraPayments,IF(Sched1[[#This Row],[Beginning Balance]]-Sched1[[#This Row],[Scheduled Payment]]&gt;0,Sched1[[#This Row],[Beginning Balance]]-Sched1[[#This Row],[Scheduled Payment]],0)),"")</f>
        <v>100</v>
      </c>
      <c r="G20" s="4">
        <f>IF(Sched1[[#This Row],[Pmt No]]&lt;&gt;"",IF(Sched1[[#This Row],[Scheduled Payment]]+Sched1[[#This Row],[Extra Payment]]&lt;=Sched1[[#This Row],[Beginning Balance]],Sched1[[#This Row],[Scheduled Payment]]+Sched1[[#This Row],[Extra Payment]],Sched1[[#This Row],[Beginning Balance]]),"")</f>
        <v>292.52848178552335</v>
      </c>
      <c r="H20" s="4">
        <f>IF(Sched1[[#This Row],[Pmt No]]&lt;&gt;"",Sched1[[#This Row],[Total Payment]]-Sched1[[#This Row],[Interest]],"")</f>
        <v>201.26271398526995</v>
      </c>
      <c r="I20" s="4">
        <f>IF(Sched1[[#This Row],[Pmt No]]&lt;&gt;"",Sched1[[#This Row],[Beginning Balance]]*(InterestRate/PaymentsPerYear),"")</f>
        <v>91.2657678002534</v>
      </c>
      <c r="J20" s="4">
        <f>IF(Sched1[[#This Row],[Pmt No]]&lt;&gt;"",IF(Sched1[[#This Row],[Scheduled Payment]]+Sched1[[#This Row],[Extra Payment]]&lt;=Sched1[[#This Row],[Beginning Balance]],Sched1[[#This Row],[Beginning Balance]]-Sched1[[#This Row],[Principal]],0),"")</f>
        <v>23607.198451298227</v>
      </c>
      <c r="K20" s="4">
        <f>IF(Sched1[[#This Row],[Pmt No]]&lt;&gt;"",SUM(INDEX(Sched1[Interest],1,1):Sched1[[#This Row],[Interest]]),"")</f>
        <v>654.89782379688972</v>
      </c>
    </row>
    <row r="21" spans="2:11" x14ac:dyDescent="0.2">
      <c r="B21" s="2">
        <f>IF(LoanIsGood,IF(ROW()-ROW(Sched1[[#Headers],[Pmt No]])&gt;ScheduledNumberOfPayments,"",ROW()-ROW(Sched1[[#Headers],[Pmt No]])),"")</f>
        <v>8</v>
      </c>
      <c r="C21" s="3">
        <f>IF(Sched1[[#This Row],[Pmt No]]&lt;&gt;"",EOMONTH(LoanStartDate,ROW(Sched1[[#This Row],[Pmt No]])-ROW(Sched1[[#Headers],[Pmt No]])-2)+DAY(LoanStartDate),"")</f>
        <v>42979</v>
      </c>
      <c r="D21" s="4">
        <f>IF(Sched1[[#This Row],[Pmt No]]&lt;&gt;"",IF(ROW()-ROW(Sched1[[#Headers],[Beginning Balance]])=1,LoanAmount,INDEX(Sched1[Ending Balance],ROW()-ROW(Sched1[[#Headers],[Beginning Balance]])-1)),"")</f>
        <v>23607.198451298227</v>
      </c>
      <c r="E21" s="4">
        <f>IF(Sched1[[#This Row],[Pmt No]]&lt;&gt;"",ScheduledPayment,"")</f>
        <v>192.52848178552338</v>
      </c>
      <c r="F21" s="4">
        <f>IF(Sched1[[#This Row],[Pmt No]]&lt;&gt;"",IF(Sched1[[#This Row],[Scheduled Payment]]+ExtraPayments&lt;Sched1[[#This Row],[Beginning Balance]],ExtraPayments,IF(Sched1[[#This Row],[Beginning Balance]]-Sched1[[#This Row],[Scheduled Payment]]&gt;0,Sched1[[#This Row],[Beginning Balance]]-Sched1[[#This Row],[Scheduled Payment]],0)),"")</f>
        <v>100</v>
      </c>
      <c r="G21" s="4">
        <f>IF(Sched1[[#This Row],[Pmt No]]&lt;&gt;"",IF(Sched1[[#This Row],[Scheduled Payment]]+Sched1[[#This Row],[Extra Payment]]&lt;=Sched1[[#This Row],[Beginning Balance]],Sched1[[#This Row],[Scheduled Payment]]+Sched1[[#This Row],[Extra Payment]],Sched1[[#This Row],[Beginning Balance]]),"")</f>
        <v>292.52848178552335</v>
      </c>
      <c r="H21" s="4">
        <f>IF(Sched1[[#This Row],[Pmt No]]&lt;&gt;"",Sched1[[#This Row],[Total Payment]]-Sched1[[#This Row],[Interest]],"")</f>
        <v>202.03422105554682</v>
      </c>
      <c r="I21" s="4">
        <f>IF(Sched1[[#This Row],[Pmt No]]&lt;&gt;"",Sched1[[#This Row],[Beginning Balance]]*(InterestRate/PaymentsPerYear),"")</f>
        <v>90.494260729976531</v>
      </c>
      <c r="J21" s="4">
        <f>IF(Sched1[[#This Row],[Pmt No]]&lt;&gt;"",IF(Sched1[[#This Row],[Scheduled Payment]]+Sched1[[#This Row],[Extra Payment]]&lt;=Sched1[[#This Row],[Beginning Balance]],Sched1[[#This Row],[Beginning Balance]]-Sched1[[#This Row],[Principal]],0),"")</f>
        <v>23405.164230242681</v>
      </c>
      <c r="K21" s="4">
        <f>IF(Sched1[[#This Row],[Pmt No]]&lt;&gt;"",SUM(INDEX(Sched1[Interest],1,1):Sched1[[#This Row],[Interest]]),"")</f>
        <v>745.39208452686626</v>
      </c>
    </row>
    <row r="22" spans="2:11" x14ac:dyDescent="0.2">
      <c r="B22" s="2">
        <f>IF(LoanIsGood,IF(ROW()-ROW(Sched1[[#Headers],[Pmt No]])&gt;ScheduledNumberOfPayments,"",ROW()-ROW(Sched1[[#Headers],[Pmt No]])),"")</f>
        <v>9</v>
      </c>
      <c r="C22" s="3">
        <f>IF(Sched1[[#This Row],[Pmt No]]&lt;&gt;"",EOMONTH(LoanStartDate,ROW(Sched1[[#This Row],[Pmt No]])-ROW(Sched1[[#Headers],[Pmt No]])-2)+DAY(LoanStartDate),"")</f>
        <v>43009</v>
      </c>
      <c r="D22" s="4">
        <f>IF(Sched1[[#This Row],[Pmt No]]&lt;&gt;"",IF(ROW()-ROW(Sched1[[#Headers],[Beginning Balance]])=1,LoanAmount,INDEX(Sched1[Ending Balance],ROW()-ROW(Sched1[[#Headers],[Beginning Balance]])-1)),"")</f>
        <v>23405.164230242681</v>
      </c>
      <c r="E22" s="4">
        <f>IF(Sched1[[#This Row],[Pmt No]]&lt;&gt;"",ScheduledPayment,"")</f>
        <v>192.52848178552338</v>
      </c>
      <c r="F22" s="4">
        <f>IF(Sched1[[#This Row],[Pmt No]]&lt;&gt;"",IF(Sched1[[#This Row],[Scheduled Payment]]+ExtraPayments&lt;Sched1[[#This Row],[Beginning Balance]],ExtraPayments,IF(Sched1[[#This Row],[Beginning Balance]]-Sched1[[#This Row],[Scheduled Payment]]&gt;0,Sched1[[#This Row],[Beginning Balance]]-Sched1[[#This Row],[Scheduled Payment]],0)),"")</f>
        <v>100</v>
      </c>
      <c r="G22" s="4">
        <f>IF(Sched1[[#This Row],[Pmt No]]&lt;&gt;"",IF(Sched1[[#This Row],[Scheduled Payment]]+Sched1[[#This Row],[Extra Payment]]&lt;=Sched1[[#This Row],[Beginning Balance]],Sched1[[#This Row],[Scheduled Payment]]+Sched1[[#This Row],[Extra Payment]],Sched1[[#This Row],[Beginning Balance]]),"")</f>
        <v>292.52848178552335</v>
      </c>
      <c r="H22" s="4">
        <f>IF(Sched1[[#This Row],[Pmt No]]&lt;&gt;"",Sched1[[#This Row],[Total Payment]]-Sched1[[#This Row],[Interest]],"")</f>
        <v>202.80868556959308</v>
      </c>
      <c r="I22" s="4">
        <f>IF(Sched1[[#This Row],[Pmt No]]&lt;&gt;"",Sched1[[#This Row],[Beginning Balance]]*(InterestRate/PaymentsPerYear),"")</f>
        <v>89.719796215930273</v>
      </c>
      <c r="J22" s="4">
        <f>IF(Sched1[[#This Row],[Pmt No]]&lt;&gt;"",IF(Sched1[[#This Row],[Scheduled Payment]]+Sched1[[#This Row],[Extra Payment]]&lt;=Sched1[[#This Row],[Beginning Balance]],Sched1[[#This Row],[Beginning Balance]]-Sched1[[#This Row],[Principal]],0),"")</f>
        <v>23202.355544673086</v>
      </c>
      <c r="K22" s="4">
        <f>IF(Sched1[[#This Row],[Pmt No]]&lt;&gt;"",SUM(INDEX(Sched1[Interest],1,1):Sched1[[#This Row],[Interest]]),"")</f>
        <v>835.11188074279653</v>
      </c>
    </row>
    <row r="23" spans="2:11" x14ac:dyDescent="0.2">
      <c r="B23" s="2">
        <f>IF(LoanIsGood,IF(ROW()-ROW(Sched1[[#Headers],[Pmt No]])&gt;ScheduledNumberOfPayments,"",ROW()-ROW(Sched1[[#Headers],[Pmt No]])),"")</f>
        <v>10</v>
      </c>
      <c r="C23" s="3">
        <f>IF(Sched1[[#This Row],[Pmt No]]&lt;&gt;"",EOMONTH(LoanStartDate,ROW(Sched1[[#This Row],[Pmt No]])-ROW(Sched1[[#Headers],[Pmt No]])-2)+DAY(LoanStartDate),"")</f>
        <v>43040</v>
      </c>
      <c r="D23" s="4">
        <f>IF(Sched1[[#This Row],[Pmt No]]&lt;&gt;"",IF(ROW()-ROW(Sched1[[#Headers],[Beginning Balance]])=1,LoanAmount,INDEX(Sched1[Ending Balance],ROW()-ROW(Sched1[[#Headers],[Beginning Balance]])-1)),"")</f>
        <v>23202.355544673086</v>
      </c>
      <c r="E23" s="4">
        <f>IF(Sched1[[#This Row],[Pmt No]]&lt;&gt;"",ScheduledPayment,"")</f>
        <v>192.52848178552338</v>
      </c>
      <c r="F23" s="4">
        <f>IF(Sched1[[#This Row],[Pmt No]]&lt;&gt;"",IF(Sched1[[#This Row],[Scheduled Payment]]+ExtraPayments&lt;Sched1[[#This Row],[Beginning Balance]],ExtraPayments,IF(Sched1[[#This Row],[Beginning Balance]]-Sched1[[#This Row],[Scheduled Payment]]&gt;0,Sched1[[#This Row],[Beginning Balance]]-Sched1[[#This Row],[Scheduled Payment]],0)),"")</f>
        <v>100</v>
      </c>
      <c r="G23" s="4">
        <f>IF(Sched1[[#This Row],[Pmt No]]&lt;&gt;"",IF(Sched1[[#This Row],[Scheduled Payment]]+Sched1[[#This Row],[Extra Payment]]&lt;=Sched1[[#This Row],[Beginning Balance]],Sched1[[#This Row],[Scheduled Payment]]+Sched1[[#This Row],[Extra Payment]],Sched1[[#This Row],[Beginning Balance]]),"")</f>
        <v>292.52848178552335</v>
      </c>
      <c r="H23" s="4">
        <f>IF(Sched1[[#This Row],[Pmt No]]&lt;&gt;"",Sched1[[#This Row],[Total Payment]]-Sched1[[#This Row],[Interest]],"")</f>
        <v>203.58611886427653</v>
      </c>
      <c r="I23" s="4">
        <f>IF(Sched1[[#This Row],[Pmt No]]&lt;&gt;"",Sched1[[#This Row],[Beginning Balance]]*(InterestRate/PaymentsPerYear),"")</f>
        <v>88.942362921246826</v>
      </c>
      <c r="J23" s="4">
        <f>IF(Sched1[[#This Row],[Pmt No]]&lt;&gt;"",IF(Sched1[[#This Row],[Scheduled Payment]]+Sched1[[#This Row],[Extra Payment]]&lt;=Sched1[[#This Row],[Beginning Balance]],Sched1[[#This Row],[Beginning Balance]]-Sched1[[#This Row],[Principal]],0),"")</f>
        <v>22998.769425808809</v>
      </c>
      <c r="K23" s="4">
        <f>IF(Sched1[[#This Row],[Pmt No]]&lt;&gt;"",SUM(INDEX(Sched1[Interest],1,1):Sched1[[#This Row],[Interest]]),"")</f>
        <v>924.05424366404338</v>
      </c>
    </row>
    <row r="24" spans="2:11" x14ac:dyDescent="0.2">
      <c r="B24" s="2">
        <f>IF(LoanIsGood,IF(ROW()-ROW(Sched1[[#Headers],[Pmt No]])&gt;ScheduledNumberOfPayments,"",ROW()-ROW(Sched1[[#Headers],[Pmt No]])),"")</f>
        <v>11</v>
      </c>
      <c r="C24" s="3">
        <f>IF(Sched1[[#This Row],[Pmt No]]&lt;&gt;"",EOMONTH(LoanStartDate,ROW(Sched1[[#This Row],[Pmt No]])-ROW(Sched1[[#Headers],[Pmt No]])-2)+DAY(LoanStartDate),"")</f>
        <v>43070</v>
      </c>
      <c r="D24" s="4">
        <f>IF(Sched1[[#This Row],[Pmt No]]&lt;&gt;"",IF(ROW()-ROW(Sched1[[#Headers],[Beginning Balance]])=1,LoanAmount,INDEX(Sched1[Ending Balance],ROW()-ROW(Sched1[[#Headers],[Beginning Balance]])-1)),"")</f>
        <v>22998.769425808809</v>
      </c>
      <c r="E24" s="4">
        <f>IF(Sched1[[#This Row],[Pmt No]]&lt;&gt;"",ScheduledPayment,"")</f>
        <v>192.52848178552338</v>
      </c>
      <c r="F24" s="4">
        <f>IF(Sched1[[#This Row],[Pmt No]]&lt;&gt;"",IF(Sched1[[#This Row],[Scheduled Payment]]+ExtraPayments&lt;Sched1[[#This Row],[Beginning Balance]],ExtraPayments,IF(Sched1[[#This Row],[Beginning Balance]]-Sched1[[#This Row],[Scheduled Payment]]&gt;0,Sched1[[#This Row],[Beginning Balance]]-Sched1[[#This Row],[Scheduled Payment]],0)),"")</f>
        <v>100</v>
      </c>
      <c r="G24" s="4">
        <f>IF(Sched1[[#This Row],[Pmt No]]&lt;&gt;"",IF(Sched1[[#This Row],[Scheduled Payment]]+Sched1[[#This Row],[Extra Payment]]&lt;=Sched1[[#This Row],[Beginning Balance]],Sched1[[#This Row],[Scheduled Payment]]+Sched1[[#This Row],[Extra Payment]],Sched1[[#This Row],[Beginning Balance]]),"")</f>
        <v>292.52848178552335</v>
      </c>
      <c r="H24" s="4">
        <f>IF(Sched1[[#This Row],[Pmt No]]&lt;&gt;"",Sched1[[#This Row],[Total Payment]]-Sched1[[#This Row],[Interest]],"")</f>
        <v>204.36653231992292</v>
      </c>
      <c r="I24" s="4">
        <f>IF(Sched1[[#This Row],[Pmt No]]&lt;&gt;"",Sched1[[#This Row],[Beginning Balance]]*(InterestRate/PaymentsPerYear),"")</f>
        <v>88.161949465600429</v>
      </c>
      <c r="J24" s="4">
        <f>IF(Sched1[[#This Row],[Pmt No]]&lt;&gt;"",IF(Sched1[[#This Row],[Scheduled Payment]]+Sched1[[#This Row],[Extra Payment]]&lt;=Sched1[[#This Row],[Beginning Balance]],Sched1[[#This Row],[Beginning Balance]]-Sched1[[#This Row],[Principal]],0),"")</f>
        <v>22794.402893488885</v>
      </c>
      <c r="K24" s="4">
        <f>IF(Sched1[[#This Row],[Pmt No]]&lt;&gt;"",SUM(INDEX(Sched1[Interest],1,1):Sched1[[#This Row],[Interest]]),"")</f>
        <v>1012.2161931296438</v>
      </c>
    </row>
    <row r="25" spans="2:11" x14ac:dyDescent="0.2">
      <c r="B25" s="2">
        <f>IF(LoanIsGood,IF(ROW()-ROW(Sched1[[#Headers],[Pmt No]])&gt;ScheduledNumberOfPayments,"",ROW()-ROW(Sched1[[#Headers],[Pmt No]])),"")</f>
        <v>12</v>
      </c>
      <c r="C25" s="3">
        <f>IF(Sched1[[#This Row],[Pmt No]]&lt;&gt;"",EOMONTH(LoanStartDate,ROW(Sched1[[#This Row],[Pmt No]])-ROW(Sched1[[#Headers],[Pmt No]])-2)+DAY(LoanStartDate),"")</f>
        <v>43101</v>
      </c>
      <c r="D25" s="4">
        <f>IF(Sched1[[#This Row],[Pmt No]]&lt;&gt;"",IF(ROW()-ROW(Sched1[[#Headers],[Beginning Balance]])=1,LoanAmount,INDEX(Sched1[Ending Balance],ROW()-ROW(Sched1[[#Headers],[Beginning Balance]])-1)),"")</f>
        <v>22794.402893488885</v>
      </c>
      <c r="E25" s="4">
        <f>IF(Sched1[[#This Row],[Pmt No]]&lt;&gt;"",ScheduledPayment,"")</f>
        <v>192.52848178552338</v>
      </c>
      <c r="F25" s="4">
        <f>IF(Sched1[[#This Row],[Pmt No]]&lt;&gt;"",IF(Sched1[[#This Row],[Scheduled Payment]]+ExtraPayments&lt;Sched1[[#This Row],[Beginning Balance]],ExtraPayments,IF(Sched1[[#This Row],[Beginning Balance]]-Sched1[[#This Row],[Scheduled Payment]]&gt;0,Sched1[[#This Row],[Beginning Balance]]-Sched1[[#This Row],[Scheduled Payment]],0)),"")</f>
        <v>100</v>
      </c>
      <c r="G25" s="4">
        <f>IF(Sched1[[#This Row],[Pmt No]]&lt;&gt;"",IF(Sched1[[#This Row],[Scheduled Payment]]+Sched1[[#This Row],[Extra Payment]]&lt;=Sched1[[#This Row],[Beginning Balance]],Sched1[[#This Row],[Scheduled Payment]]+Sched1[[#This Row],[Extra Payment]],Sched1[[#This Row],[Beginning Balance]]),"")</f>
        <v>292.52848178552335</v>
      </c>
      <c r="H25" s="4">
        <f>IF(Sched1[[#This Row],[Pmt No]]&lt;&gt;"",Sched1[[#This Row],[Total Payment]]-Sched1[[#This Row],[Interest]],"")</f>
        <v>205.14993736048262</v>
      </c>
      <c r="I25" s="4">
        <f>IF(Sched1[[#This Row],[Pmt No]]&lt;&gt;"",Sched1[[#This Row],[Beginning Balance]]*(InterestRate/PaymentsPerYear),"")</f>
        <v>87.378544425040715</v>
      </c>
      <c r="J25" s="4">
        <f>IF(Sched1[[#This Row],[Pmt No]]&lt;&gt;"",IF(Sched1[[#This Row],[Scheduled Payment]]+Sched1[[#This Row],[Extra Payment]]&lt;=Sched1[[#This Row],[Beginning Balance]],Sched1[[#This Row],[Beginning Balance]]-Sched1[[#This Row],[Principal]],0),"")</f>
        <v>22589.252956128403</v>
      </c>
      <c r="K25" s="4">
        <f>IF(Sched1[[#This Row],[Pmt No]]&lt;&gt;"",SUM(INDEX(Sched1[Interest],1,1):Sched1[[#This Row],[Interest]]),"")</f>
        <v>1099.5947375546846</v>
      </c>
    </row>
    <row r="26" spans="2:11" x14ac:dyDescent="0.2">
      <c r="B26" s="2">
        <f>IF(LoanIsGood,IF(ROW()-ROW(Sched1[[#Headers],[Pmt No]])&gt;ScheduledNumberOfPayments,"",ROW()-ROW(Sched1[[#Headers],[Pmt No]])),"")</f>
        <v>13</v>
      </c>
      <c r="C26" s="3">
        <f>IF(Sched1[[#This Row],[Pmt No]]&lt;&gt;"",EOMONTH(LoanStartDate,ROW(Sched1[[#This Row],[Pmt No]])-ROW(Sched1[[#Headers],[Pmt No]])-2)+DAY(LoanStartDate),"")</f>
        <v>43132</v>
      </c>
      <c r="D26" s="4">
        <f>IF(Sched1[[#This Row],[Pmt No]]&lt;&gt;"",IF(ROW()-ROW(Sched1[[#Headers],[Beginning Balance]])=1,LoanAmount,INDEX(Sched1[Ending Balance],ROW()-ROW(Sched1[[#Headers],[Beginning Balance]])-1)),"")</f>
        <v>22589.252956128403</v>
      </c>
      <c r="E26" s="4">
        <f>IF(Sched1[[#This Row],[Pmt No]]&lt;&gt;"",ScheduledPayment,"")</f>
        <v>192.52848178552338</v>
      </c>
      <c r="F26" s="4">
        <f>IF(Sched1[[#This Row],[Pmt No]]&lt;&gt;"",IF(Sched1[[#This Row],[Scheduled Payment]]+ExtraPayments&lt;Sched1[[#This Row],[Beginning Balance]],ExtraPayments,IF(Sched1[[#This Row],[Beginning Balance]]-Sched1[[#This Row],[Scheduled Payment]]&gt;0,Sched1[[#This Row],[Beginning Balance]]-Sched1[[#This Row],[Scheduled Payment]],0)),"")</f>
        <v>100</v>
      </c>
      <c r="G26" s="4">
        <f>IF(Sched1[[#This Row],[Pmt No]]&lt;&gt;"",IF(Sched1[[#This Row],[Scheduled Payment]]+Sched1[[#This Row],[Extra Payment]]&lt;=Sched1[[#This Row],[Beginning Balance]],Sched1[[#This Row],[Scheduled Payment]]+Sched1[[#This Row],[Extra Payment]],Sched1[[#This Row],[Beginning Balance]]),"")</f>
        <v>292.52848178552335</v>
      </c>
      <c r="H26" s="4">
        <f>IF(Sched1[[#This Row],[Pmt No]]&lt;&gt;"",Sched1[[#This Row],[Total Payment]]-Sched1[[#This Row],[Interest]],"")</f>
        <v>205.93634545369781</v>
      </c>
      <c r="I26" s="4">
        <f>IF(Sched1[[#This Row],[Pmt No]]&lt;&gt;"",Sched1[[#This Row],[Beginning Balance]]*(InterestRate/PaymentsPerYear),"")</f>
        <v>86.592136331825543</v>
      </c>
      <c r="J26" s="4">
        <f>IF(Sched1[[#This Row],[Pmt No]]&lt;&gt;"",IF(Sched1[[#This Row],[Scheduled Payment]]+Sched1[[#This Row],[Extra Payment]]&lt;=Sched1[[#This Row],[Beginning Balance]],Sched1[[#This Row],[Beginning Balance]]-Sched1[[#This Row],[Principal]],0),"")</f>
        <v>22383.316610674705</v>
      </c>
      <c r="K26" s="4">
        <f>IF(Sched1[[#This Row],[Pmt No]]&lt;&gt;"",SUM(INDEX(Sched1[Interest],1,1):Sched1[[#This Row],[Interest]]),"")</f>
        <v>1186.1868738865101</v>
      </c>
    </row>
    <row r="27" spans="2:11" x14ac:dyDescent="0.2">
      <c r="B27" s="2">
        <f>IF(LoanIsGood,IF(ROW()-ROW(Sched1[[#Headers],[Pmt No]])&gt;ScheduledNumberOfPayments,"",ROW()-ROW(Sched1[[#Headers],[Pmt No]])),"")</f>
        <v>14</v>
      </c>
      <c r="C27" s="3">
        <f>IF(Sched1[[#This Row],[Pmt No]]&lt;&gt;"",EOMONTH(LoanStartDate,ROW(Sched1[[#This Row],[Pmt No]])-ROW(Sched1[[#Headers],[Pmt No]])-2)+DAY(LoanStartDate),"")</f>
        <v>43160</v>
      </c>
      <c r="D27" s="4">
        <f>IF(Sched1[[#This Row],[Pmt No]]&lt;&gt;"",IF(ROW()-ROW(Sched1[[#Headers],[Beginning Balance]])=1,LoanAmount,INDEX(Sched1[Ending Balance],ROW()-ROW(Sched1[[#Headers],[Beginning Balance]])-1)),"")</f>
        <v>22383.316610674705</v>
      </c>
      <c r="E27" s="4">
        <f>IF(Sched1[[#This Row],[Pmt No]]&lt;&gt;"",ScheduledPayment,"")</f>
        <v>192.52848178552338</v>
      </c>
      <c r="F27" s="4">
        <f>IF(Sched1[[#This Row],[Pmt No]]&lt;&gt;"",IF(Sched1[[#This Row],[Scheduled Payment]]+ExtraPayments&lt;Sched1[[#This Row],[Beginning Balance]],ExtraPayments,IF(Sched1[[#This Row],[Beginning Balance]]-Sched1[[#This Row],[Scheduled Payment]]&gt;0,Sched1[[#This Row],[Beginning Balance]]-Sched1[[#This Row],[Scheduled Payment]],0)),"")</f>
        <v>100</v>
      </c>
      <c r="G27" s="4">
        <f>IF(Sched1[[#This Row],[Pmt No]]&lt;&gt;"",IF(Sched1[[#This Row],[Scheduled Payment]]+Sched1[[#This Row],[Extra Payment]]&lt;=Sched1[[#This Row],[Beginning Balance]],Sched1[[#This Row],[Scheduled Payment]]+Sched1[[#This Row],[Extra Payment]],Sched1[[#This Row],[Beginning Balance]]),"")</f>
        <v>292.52848178552335</v>
      </c>
      <c r="H27" s="4">
        <f>IF(Sched1[[#This Row],[Pmt No]]&lt;&gt;"",Sched1[[#This Row],[Total Payment]]-Sched1[[#This Row],[Interest]],"")</f>
        <v>206.72576811127033</v>
      </c>
      <c r="I27" s="4">
        <f>IF(Sched1[[#This Row],[Pmt No]]&lt;&gt;"",Sched1[[#This Row],[Beginning Balance]]*(InterestRate/PaymentsPerYear),"")</f>
        <v>85.802713674253027</v>
      </c>
      <c r="J27" s="4">
        <f>IF(Sched1[[#This Row],[Pmt No]]&lt;&gt;"",IF(Sched1[[#This Row],[Scheduled Payment]]+Sched1[[#This Row],[Extra Payment]]&lt;=Sched1[[#This Row],[Beginning Balance]],Sched1[[#This Row],[Beginning Balance]]-Sched1[[#This Row],[Principal]],0),"")</f>
        <v>22176.590842563433</v>
      </c>
      <c r="K27" s="4">
        <f>IF(Sched1[[#This Row],[Pmt No]]&lt;&gt;"",SUM(INDEX(Sched1[Interest],1,1):Sched1[[#This Row],[Interest]]),"")</f>
        <v>1271.9895875607631</v>
      </c>
    </row>
    <row r="28" spans="2:11" x14ac:dyDescent="0.2">
      <c r="B28" s="2">
        <f>IF(LoanIsGood,IF(ROW()-ROW(Sched1[[#Headers],[Pmt No]])&gt;ScheduledNumberOfPayments,"",ROW()-ROW(Sched1[[#Headers],[Pmt No]])),"")</f>
        <v>15</v>
      </c>
      <c r="C28" s="3">
        <f>IF(Sched1[[#This Row],[Pmt No]]&lt;&gt;"",EOMONTH(LoanStartDate,ROW(Sched1[[#This Row],[Pmt No]])-ROW(Sched1[[#Headers],[Pmt No]])-2)+DAY(LoanStartDate),"")</f>
        <v>43191</v>
      </c>
      <c r="D28" s="4">
        <f>IF(Sched1[[#This Row],[Pmt No]]&lt;&gt;"",IF(ROW()-ROW(Sched1[[#Headers],[Beginning Balance]])=1,LoanAmount,INDEX(Sched1[Ending Balance],ROW()-ROW(Sched1[[#Headers],[Beginning Balance]])-1)),"")</f>
        <v>22176.590842563433</v>
      </c>
      <c r="E28" s="4">
        <f>IF(Sched1[[#This Row],[Pmt No]]&lt;&gt;"",ScheduledPayment,"")</f>
        <v>192.52848178552338</v>
      </c>
      <c r="F28" s="4">
        <f>IF(Sched1[[#This Row],[Pmt No]]&lt;&gt;"",IF(Sched1[[#This Row],[Scheduled Payment]]+ExtraPayments&lt;Sched1[[#This Row],[Beginning Balance]],ExtraPayments,IF(Sched1[[#This Row],[Beginning Balance]]-Sched1[[#This Row],[Scheduled Payment]]&gt;0,Sched1[[#This Row],[Beginning Balance]]-Sched1[[#This Row],[Scheduled Payment]],0)),"")</f>
        <v>100</v>
      </c>
      <c r="G28" s="4">
        <f>IF(Sched1[[#This Row],[Pmt No]]&lt;&gt;"",IF(Sched1[[#This Row],[Scheduled Payment]]+Sched1[[#This Row],[Extra Payment]]&lt;=Sched1[[#This Row],[Beginning Balance]],Sched1[[#This Row],[Scheduled Payment]]+Sched1[[#This Row],[Extra Payment]],Sched1[[#This Row],[Beginning Balance]]),"")</f>
        <v>292.52848178552335</v>
      </c>
      <c r="H28" s="4">
        <f>IF(Sched1[[#This Row],[Pmt No]]&lt;&gt;"",Sched1[[#This Row],[Total Payment]]-Sched1[[#This Row],[Interest]],"")</f>
        <v>207.51821688903021</v>
      </c>
      <c r="I28" s="4">
        <f>IF(Sched1[[#This Row],[Pmt No]]&lt;&gt;"",Sched1[[#This Row],[Beginning Balance]]*(InterestRate/PaymentsPerYear),"")</f>
        <v>85.010264896493155</v>
      </c>
      <c r="J28" s="4">
        <f>IF(Sched1[[#This Row],[Pmt No]]&lt;&gt;"",IF(Sched1[[#This Row],[Scheduled Payment]]+Sched1[[#This Row],[Extra Payment]]&lt;=Sched1[[#This Row],[Beginning Balance]],Sched1[[#This Row],[Beginning Balance]]-Sched1[[#This Row],[Principal]],0),"")</f>
        <v>21969.072625674402</v>
      </c>
      <c r="K28" s="4">
        <f>IF(Sched1[[#This Row],[Pmt No]]&lt;&gt;"",SUM(INDEX(Sched1[Interest],1,1):Sched1[[#This Row],[Interest]]),"")</f>
        <v>1356.9998524572563</v>
      </c>
    </row>
    <row r="29" spans="2:11" x14ac:dyDescent="0.2">
      <c r="B29" s="2">
        <f>IF(LoanIsGood,IF(ROW()-ROW(Sched1[[#Headers],[Pmt No]])&gt;ScheduledNumberOfPayments,"",ROW()-ROW(Sched1[[#Headers],[Pmt No]])),"")</f>
        <v>16</v>
      </c>
      <c r="C29" s="3">
        <f>IF(Sched1[[#This Row],[Pmt No]]&lt;&gt;"",EOMONTH(LoanStartDate,ROW(Sched1[[#This Row],[Pmt No]])-ROW(Sched1[[#Headers],[Pmt No]])-2)+DAY(LoanStartDate),"")</f>
        <v>43221</v>
      </c>
      <c r="D29" s="4">
        <f>IF(Sched1[[#This Row],[Pmt No]]&lt;&gt;"",IF(ROW()-ROW(Sched1[[#Headers],[Beginning Balance]])=1,LoanAmount,INDEX(Sched1[Ending Balance],ROW()-ROW(Sched1[[#Headers],[Beginning Balance]])-1)),"")</f>
        <v>21969.072625674402</v>
      </c>
      <c r="E29" s="4">
        <f>IF(Sched1[[#This Row],[Pmt No]]&lt;&gt;"",ScheduledPayment,"")</f>
        <v>192.52848178552338</v>
      </c>
      <c r="F29" s="4">
        <f>IF(Sched1[[#This Row],[Pmt No]]&lt;&gt;"",IF(Sched1[[#This Row],[Scheduled Payment]]+ExtraPayments&lt;Sched1[[#This Row],[Beginning Balance]],ExtraPayments,IF(Sched1[[#This Row],[Beginning Balance]]-Sched1[[#This Row],[Scheduled Payment]]&gt;0,Sched1[[#This Row],[Beginning Balance]]-Sched1[[#This Row],[Scheduled Payment]],0)),"")</f>
        <v>100</v>
      </c>
      <c r="G29" s="4">
        <f>IF(Sched1[[#This Row],[Pmt No]]&lt;&gt;"",IF(Sched1[[#This Row],[Scheduled Payment]]+Sched1[[#This Row],[Extra Payment]]&lt;=Sched1[[#This Row],[Beginning Balance]],Sched1[[#This Row],[Scheduled Payment]]+Sched1[[#This Row],[Extra Payment]],Sched1[[#This Row],[Beginning Balance]]),"")</f>
        <v>292.52848178552335</v>
      </c>
      <c r="H29" s="4">
        <f>IF(Sched1[[#This Row],[Pmt No]]&lt;&gt;"",Sched1[[#This Row],[Total Payment]]-Sched1[[#This Row],[Interest]],"")</f>
        <v>208.31370338710482</v>
      </c>
      <c r="I29" s="4">
        <f>IF(Sched1[[#This Row],[Pmt No]]&lt;&gt;"",Sched1[[#This Row],[Beginning Balance]]*(InterestRate/PaymentsPerYear),"")</f>
        <v>84.214778398418531</v>
      </c>
      <c r="J29" s="4">
        <f>IF(Sched1[[#This Row],[Pmt No]]&lt;&gt;"",IF(Sched1[[#This Row],[Scheduled Payment]]+Sched1[[#This Row],[Extra Payment]]&lt;=Sched1[[#This Row],[Beginning Balance]],Sched1[[#This Row],[Beginning Balance]]-Sched1[[#This Row],[Principal]],0),"")</f>
        <v>21760.758922287296</v>
      </c>
      <c r="K29" s="4">
        <f>IF(Sched1[[#This Row],[Pmt No]]&lt;&gt;"",SUM(INDEX(Sched1[Interest],1,1):Sched1[[#This Row],[Interest]]),"")</f>
        <v>1441.2146308556748</v>
      </c>
    </row>
    <row r="30" spans="2:11" x14ac:dyDescent="0.2">
      <c r="B30" s="2">
        <f>IF(LoanIsGood,IF(ROW()-ROW(Sched1[[#Headers],[Pmt No]])&gt;ScheduledNumberOfPayments,"",ROW()-ROW(Sched1[[#Headers],[Pmt No]])),"")</f>
        <v>17</v>
      </c>
      <c r="C30" s="3">
        <f>IF(Sched1[[#This Row],[Pmt No]]&lt;&gt;"",EOMONTH(LoanStartDate,ROW(Sched1[[#This Row],[Pmt No]])-ROW(Sched1[[#Headers],[Pmt No]])-2)+DAY(LoanStartDate),"")</f>
        <v>43252</v>
      </c>
      <c r="D30" s="4">
        <f>IF(Sched1[[#This Row],[Pmt No]]&lt;&gt;"",IF(ROW()-ROW(Sched1[[#Headers],[Beginning Balance]])=1,LoanAmount,INDEX(Sched1[Ending Balance],ROW()-ROW(Sched1[[#Headers],[Beginning Balance]])-1)),"")</f>
        <v>21760.758922287296</v>
      </c>
      <c r="E30" s="4">
        <f>IF(Sched1[[#This Row],[Pmt No]]&lt;&gt;"",ScheduledPayment,"")</f>
        <v>192.52848178552338</v>
      </c>
      <c r="F30" s="4">
        <f>IF(Sched1[[#This Row],[Pmt No]]&lt;&gt;"",IF(Sched1[[#This Row],[Scheduled Payment]]+ExtraPayments&lt;Sched1[[#This Row],[Beginning Balance]],ExtraPayments,IF(Sched1[[#This Row],[Beginning Balance]]-Sched1[[#This Row],[Scheduled Payment]]&gt;0,Sched1[[#This Row],[Beginning Balance]]-Sched1[[#This Row],[Scheduled Payment]],0)),"")</f>
        <v>100</v>
      </c>
      <c r="G30" s="4">
        <f>IF(Sched1[[#This Row],[Pmt No]]&lt;&gt;"",IF(Sched1[[#This Row],[Scheduled Payment]]+Sched1[[#This Row],[Extra Payment]]&lt;=Sched1[[#This Row],[Beginning Balance]],Sched1[[#This Row],[Scheduled Payment]]+Sched1[[#This Row],[Extra Payment]],Sched1[[#This Row],[Beginning Balance]]),"")</f>
        <v>292.52848178552335</v>
      </c>
      <c r="H30" s="4">
        <f>IF(Sched1[[#This Row],[Pmt No]]&lt;&gt;"",Sched1[[#This Row],[Total Payment]]-Sched1[[#This Row],[Interest]],"")</f>
        <v>209.11223925008872</v>
      </c>
      <c r="I30" s="4">
        <f>IF(Sched1[[#This Row],[Pmt No]]&lt;&gt;"",Sched1[[#This Row],[Beginning Balance]]*(InterestRate/PaymentsPerYear),"")</f>
        <v>83.416242535434634</v>
      </c>
      <c r="J30" s="4">
        <f>IF(Sched1[[#This Row],[Pmt No]]&lt;&gt;"",IF(Sched1[[#This Row],[Scheduled Payment]]+Sched1[[#This Row],[Extra Payment]]&lt;=Sched1[[#This Row],[Beginning Balance]],Sched1[[#This Row],[Beginning Balance]]-Sched1[[#This Row],[Principal]],0),"")</f>
        <v>21551.646683037208</v>
      </c>
      <c r="K30" s="4">
        <f>IF(Sched1[[#This Row],[Pmt No]]&lt;&gt;"",SUM(INDEX(Sched1[Interest],1,1):Sched1[[#This Row],[Interest]]),"")</f>
        <v>1524.6308733911094</v>
      </c>
    </row>
    <row r="31" spans="2:11" x14ac:dyDescent="0.2">
      <c r="B31" s="2">
        <f>IF(LoanIsGood,IF(ROW()-ROW(Sched1[[#Headers],[Pmt No]])&gt;ScheduledNumberOfPayments,"",ROW()-ROW(Sched1[[#Headers],[Pmt No]])),"")</f>
        <v>18</v>
      </c>
      <c r="C31" s="3">
        <f>IF(Sched1[[#This Row],[Pmt No]]&lt;&gt;"",EOMONTH(LoanStartDate,ROW(Sched1[[#This Row],[Pmt No]])-ROW(Sched1[[#Headers],[Pmt No]])-2)+DAY(LoanStartDate),"")</f>
        <v>43282</v>
      </c>
      <c r="D31" s="4">
        <f>IF(Sched1[[#This Row],[Pmt No]]&lt;&gt;"",IF(ROW()-ROW(Sched1[[#Headers],[Beginning Balance]])=1,LoanAmount,INDEX(Sched1[Ending Balance],ROW()-ROW(Sched1[[#Headers],[Beginning Balance]])-1)),"")</f>
        <v>21551.646683037208</v>
      </c>
      <c r="E31" s="4">
        <f>IF(Sched1[[#This Row],[Pmt No]]&lt;&gt;"",ScheduledPayment,"")</f>
        <v>192.52848178552338</v>
      </c>
      <c r="F31" s="4">
        <f>IF(Sched1[[#This Row],[Pmt No]]&lt;&gt;"",IF(Sched1[[#This Row],[Scheduled Payment]]+ExtraPayments&lt;Sched1[[#This Row],[Beginning Balance]],ExtraPayments,IF(Sched1[[#This Row],[Beginning Balance]]-Sched1[[#This Row],[Scheduled Payment]]&gt;0,Sched1[[#This Row],[Beginning Balance]]-Sched1[[#This Row],[Scheduled Payment]],0)),"")</f>
        <v>100</v>
      </c>
      <c r="G31" s="4">
        <f>IF(Sched1[[#This Row],[Pmt No]]&lt;&gt;"",IF(Sched1[[#This Row],[Scheduled Payment]]+Sched1[[#This Row],[Extra Payment]]&lt;=Sched1[[#This Row],[Beginning Balance]],Sched1[[#This Row],[Scheduled Payment]]+Sched1[[#This Row],[Extra Payment]],Sched1[[#This Row],[Beginning Balance]]),"")</f>
        <v>292.52848178552335</v>
      </c>
      <c r="H31" s="4">
        <f>IF(Sched1[[#This Row],[Pmt No]]&lt;&gt;"",Sched1[[#This Row],[Total Payment]]-Sched1[[#This Row],[Interest]],"")</f>
        <v>209.91383616721407</v>
      </c>
      <c r="I31" s="4">
        <f>IF(Sched1[[#This Row],[Pmt No]]&lt;&gt;"",Sched1[[#This Row],[Beginning Balance]]*(InterestRate/PaymentsPerYear),"")</f>
        <v>82.614645618309297</v>
      </c>
      <c r="J31" s="4">
        <f>IF(Sched1[[#This Row],[Pmt No]]&lt;&gt;"",IF(Sched1[[#This Row],[Scheduled Payment]]+Sched1[[#This Row],[Extra Payment]]&lt;=Sched1[[#This Row],[Beginning Balance]],Sched1[[#This Row],[Beginning Balance]]-Sched1[[#This Row],[Principal]],0),"")</f>
        <v>21341.732846869992</v>
      </c>
      <c r="K31" s="4">
        <f>IF(Sched1[[#This Row],[Pmt No]]&lt;&gt;"",SUM(INDEX(Sched1[Interest],1,1):Sched1[[#This Row],[Interest]]),"")</f>
        <v>1607.2455190094188</v>
      </c>
    </row>
    <row r="32" spans="2:11" x14ac:dyDescent="0.2">
      <c r="B32" s="2">
        <f>IF(LoanIsGood,IF(ROW()-ROW(Sched1[[#Headers],[Pmt No]])&gt;ScheduledNumberOfPayments,"",ROW()-ROW(Sched1[[#Headers],[Pmt No]])),"")</f>
        <v>19</v>
      </c>
      <c r="C32" s="3">
        <f>IF(Sched1[[#This Row],[Pmt No]]&lt;&gt;"",EOMONTH(LoanStartDate,ROW(Sched1[[#This Row],[Pmt No]])-ROW(Sched1[[#Headers],[Pmt No]])-2)+DAY(LoanStartDate),"")</f>
        <v>43313</v>
      </c>
      <c r="D32" s="4">
        <f>IF(Sched1[[#This Row],[Pmt No]]&lt;&gt;"",IF(ROW()-ROW(Sched1[[#Headers],[Beginning Balance]])=1,LoanAmount,INDEX(Sched1[Ending Balance],ROW()-ROW(Sched1[[#Headers],[Beginning Balance]])-1)),"")</f>
        <v>21341.732846869992</v>
      </c>
      <c r="E32" s="4">
        <f>IF(Sched1[[#This Row],[Pmt No]]&lt;&gt;"",ScheduledPayment,"")</f>
        <v>192.52848178552338</v>
      </c>
      <c r="F32" s="4">
        <f>IF(Sched1[[#This Row],[Pmt No]]&lt;&gt;"",IF(Sched1[[#This Row],[Scheduled Payment]]+ExtraPayments&lt;Sched1[[#This Row],[Beginning Balance]],ExtraPayments,IF(Sched1[[#This Row],[Beginning Balance]]-Sched1[[#This Row],[Scheduled Payment]]&gt;0,Sched1[[#This Row],[Beginning Balance]]-Sched1[[#This Row],[Scheduled Payment]],0)),"")</f>
        <v>100</v>
      </c>
      <c r="G32" s="4">
        <f>IF(Sched1[[#This Row],[Pmt No]]&lt;&gt;"",IF(Sched1[[#This Row],[Scheduled Payment]]+Sched1[[#This Row],[Extra Payment]]&lt;=Sched1[[#This Row],[Beginning Balance]],Sched1[[#This Row],[Scheduled Payment]]+Sched1[[#This Row],[Extra Payment]],Sched1[[#This Row],[Beginning Balance]]),"")</f>
        <v>292.52848178552335</v>
      </c>
      <c r="H32" s="4">
        <f>IF(Sched1[[#This Row],[Pmt No]]&lt;&gt;"",Sched1[[#This Row],[Total Payment]]-Sched1[[#This Row],[Interest]],"")</f>
        <v>210.71850587252172</v>
      </c>
      <c r="I32" s="4">
        <f>IF(Sched1[[#This Row],[Pmt No]]&lt;&gt;"",Sched1[[#This Row],[Beginning Balance]]*(InterestRate/PaymentsPerYear),"")</f>
        <v>81.809975913001637</v>
      </c>
      <c r="J32" s="4">
        <f>IF(Sched1[[#This Row],[Pmt No]]&lt;&gt;"",IF(Sched1[[#This Row],[Scheduled Payment]]+Sched1[[#This Row],[Extra Payment]]&lt;=Sched1[[#This Row],[Beginning Balance]],Sched1[[#This Row],[Beginning Balance]]-Sched1[[#This Row],[Principal]],0),"")</f>
        <v>21131.01434099747</v>
      </c>
      <c r="K32" s="4">
        <f>IF(Sched1[[#This Row],[Pmt No]]&lt;&gt;"",SUM(INDEX(Sched1[Interest],1,1):Sched1[[#This Row],[Interest]]),"")</f>
        <v>1689.0554949224204</v>
      </c>
    </row>
    <row r="33" spans="2:11" x14ac:dyDescent="0.2">
      <c r="B33" s="2">
        <f>IF(LoanIsGood,IF(ROW()-ROW(Sched1[[#Headers],[Pmt No]])&gt;ScheduledNumberOfPayments,"",ROW()-ROW(Sched1[[#Headers],[Pmt No]])),"")</f>
        <v>20</v>
      </c>
      <c r="C33" s="3">
        <f>IF(Sched1[[#This Row],[Pmt No]]&lt;&gt;"",EOMONTH(LoanStartDate,ROW(Sched1[[#This Row],[Pmt No]])-ROW(Sched1[[#Headers],[Pmt No]])-2)+DAY(LoanStartDate),"")</f>
        <v>43344</v>
      </c>
      <c r="D33" s="4">
        <f>IF(Sched1[[#This Row],[Pmt No]]&lt;&gt;"",IF(ROW()-ROW(Sched1[[#Headers],[Beginning Balance]])=1,LoanAmount,INDEX(Sched1[Ending Balance],ROW()-ROW(Sched1[[#Headers],[Beginning Balance]])-1)),"")</f>
        <v>21131.01434099747</v>
      </c>
      <c r="E33" s="4">
        <f>IF(Sched1[[#This Row],[Pmt No]]&lt;&gt;"",ScheduledPayment,"")</f>
        <v>192.52848178552338</v>
      </c>
      <c r="F33" s="4">
        <f>IF(Sched1[[#This Row],[Pmt No]]&lt;&gt;"",IF(Sched1[[#This Row],[Scheduled Payment]]+ExtraPayments&lt;Sched1[[#This Row],[Beginning Balance]],ExtraPayments,IF(Sched1[[#This Row],[Beginning Balance]]-Sched1[[#This Row],[Scheduled Payment]]&gt;0,Sched1[[#This Row],[Beginning Balance]]-Sched1[[#This Row],[Scheduled Payment]],0)),"")</f>
        <v>100</v>
      </c>
      <c r="G33" s="4">
        <f>IF(Sched1[[#This Row],[Pmt No]]&lt;&gt;"",IF(Sched1[[#This Row],[Scheduled Payment]]+Sched1[[#This Row],[Extra Payment]]&lt;=Sched1[[#This Row],[Beginning Balance]],Sched1[[#This Row],[Scheduled Payment]]+Sched1[[#This Row],[Extra Payment]],Sched1[[#This Row],[Beginning Balance]]),"")</f>
        <v>292.52848178552335</v>
      </c>
      <c r="H33" s="4">
        <f>IF(Sched1[[#This Row],[Pmt No]]&lt;&gt;"",Sched1[[#This Row],[Total Payment]]-Sched1[[#This Row],[Interest]],"")</f>
        <v>211.52626014503306</v>
      </c>
      <c r="I33" s="4">
        <f>IF(Sched1[[#This Row],[Pmt No]]&lt;&gt;"",Sched1[[#This Row],[Beginning Balance]]*(InterestRate/PaymentsPerYear),"")</f>
        <v>81.002221640490291</v>
      </c>
      <c r="J33" s="4">
        <f>IF(Sched1[[#This Row],[Pmt No]]&lt;&gt;"",IF(Sched1[[#This Row],[Scheduled Payment]]+Sched1[[#This Row],[Extra Payment]]&lt;=Sched1[[#This Row],[Beginning Balance]],Sched1[[#This Row],[Beginning Balance]]-Sched1[[#This Row],[Principal]],0),"")</f>
        <v>20919.488080852436</v>
      </c>
      <c r="K33" s="4">
        <f>IF(Sched1[[#This Row],[Pmt No]]&lt;&gt;"",SUM(INDEX(Sched1[Interest],1,1):Sched1[[#This Row],[Interest]]),"")</f>
        <v>1770.0577165629106</v>
      </c>
    </row>
    <row r="34" spans="2:11" x14ac:dyDescent="0.2">
      <c r="B34" s="2">
        <f>IF(LoanIsGood,IF(ROW()-ROW(Sched1[[#Headers],[Pmt No]])&gt;ScheduledNumberOfPayments,"",ROW()-ROW(Sched1[[#Headers],[Pmt No]])),"")</f>
        <v>21</v>
      </c>
      <c r="C34" s="3">
        <f>IF(Sched1[[#This Row],[Pmt No]]&lt;&gt;"",EOMONTH(LoanStartDate,ROW(Sched1[[#This Row],[Pmt No]])-ROW(Sched1[[#Headers],[Pmt No]])-2)+DAY(LoanStartDate),"")</f>
        <v>43374</v>
      </c>
      <c r="D34" s="4">
        <f>IF(Sched1[[#This Row],[Pmt No]]&lt;&gt;"",IF(ROW()-ROW(Sched1[[#Headers],[Beginning Balance]])=1,LoanAmount,INDEX(Sched1[Ending Balance],ROW()-ROW(Sched1[[#Headers],[Beginning Balance]])-1)),"")</f>
        <v>20919.488080852436</v>
      </c>
      <c r="E34" s="4">
        <f>IF(Sched1[[#This Row],[Pmt No]]&lt;&gt;"",ScheduledPayment,"")</f>
        <v>192.52848178552338</v>
      </c>
      <c r="F34" s="4">
        <f>IF(Sched1[[#This Row],[Pmt No]]&lt;&gt;"",IF(Sched1[[#This Row],[Scheduled Payment]]+ExtraPayments&lt;Sched1[[#This Row],[Beginning Balance]],ExtraPayments,IF(Sched1[[#This Row],[Beginning Balance]]-Sched1[[#This Row],[Scheduled Payment]]&gt;0,Sched1[[#This Row],[Beginning Balance]]-Sched1[[#This Row],[Scheduled Payment]],0)),"")</f>
        <v>100</v>
      </c>
      <c r="G34" s="4">
        <f>IF(Sched1[[#This Row],[Pmt No]]&lt;&gt;"",IF(Sched1[[#This Row],[Scheduled Payment]]+Sched1[[#This Row],[Extra Payment]]&lt;=Sched1[[#This Row],[Beginning Balance]],Sched1[[#This Row],[Scheduled Payment]]+Sched1[[#This Row],[Extra Payment]],Sched1[[#This Row],[Beginning Balance]]),"")</f>
        <v>292.52848178552335</v>
      </c>
      <c r="H34" s="4">
        <f>IF(Sched1[[#This Row],[Pmt No]]&lt;&gt;"",Sched1[[#This Row],[Total Payment]]-Sched1[[#This Row],[Interest]],"")</f>
        <v>212.33711080892238</v>
      </c>
      <c r="I34" s="4">
        <f>IF(Sched1[[#This Row],[Pmt No]]&lt;&gt;"",Sched1[[#This Row],[Beginning Balance]]*(InterestRate/PaymentsPerYear),"")</f>
        <v>80.191370976600993</v>
      </c>
      <c r="J34" s="4">
        <f>IF(Sched1[[#This Row],[Pmt No]]&lt;&gt;"",IF(Sched1[[#This Row],[Scheduled Payment]]+Sched1[[#This Row],[Extra Payment]]&lt;=Sched1[[#This Row],[Beginning Balance]],Sched1[[#This Row],[Beginning Balance]]-Sched1[[#This Row],[Principal]],0),"")</f>
        <v>20707.150970043513</v>
      </c>
      <c r="K34" s="4">
        <f>IF(Sched1[[#This Row],[Pmt No]]&lt;&gt;"",SUM(INDEX(Sched1[Interest],1,1):Sched1[[#This Row],[Interest]]),"")</f>
        <v>1850.2490875395117</v>
      </c>
    </row>
    <row r="35" spans="2:11" x14ac:dyDescent="0.2">
      <c r="B35" s="2">
        <f>IF(LoanIsGood,IF(ROW()-ROW(Sched1[[#Headers],[Pmt No]])&gt;ScheduledNumberOfPayments,"",ROW()-ROW(Sched1[[#Headers],[Pmt No]])),"")</f>
        <v>22</v>
      </c>
      <c r="C35" s="3">
        <f>IF(Sched1[[#This Row],[Pmt No]]&lt;&gt;"",EOMONTH(LoanStartDate,ROW(Sched1[[#This Row],[Pmt No]])-ROW(Sched1[[#Headers],[Pmt No]])-2)+DAY(LoanStartDate),"")</f>
        <v>43405</v>
      </c>
      <c r="D35" s="4">
        <f>IF(Sched1[[#This Row],[Pmt No]]&lt;&gt;"",IF(ROW()-ROW(Sched1[[#Headers],[Beginning Balance]])=1,LoanAmount,INDEX(Sched1[Ending Balance],ROW()-ROW(Sched1[[#Headers],[Beginning Balance]])-1)),"")</f>
        <v>20707.150970043513</v>
      </c>
      <c r="E35" s="4">
        <f>IF(Sched1[[#This Row],[Pmt No]]&lt;&gt;"",ScheduledPayment,"")</f>
        <v>192.52848178552338</v>
      </c>
      <c r="F35" s="4">
        <f>IF(Sched1[[#This Row],[Pmt No]]&lt;&gt;"",IF(Sched1[[#This Row],[Scheduled Payment]]+ExtraPayments&lt;Sched1[[#This Row],[Beginning Balance]],ExtraPayments,IF(Sched1[[#This Row],[Beginning Balance]]-Sched1[[#This Row],[Scheduled Payment]]&gt;0,Sched1[[#This Row],[Beginning Balance]]-Sched1[[#This Row],[Scheduled Payment]],0)),"")</f>
        <v>100</v>
      </c>
      <c r="G35" s="4">
        <f>IF(Sched1[[#This Row],[Pmt No]]&lt;&gt;"",IF(Sched1[[#This Row],[Scheduled Payment]]+Sched1[[#This Row],[Extra Payment]]&lt;=Sched1[[#This Row],[Beginning Balance]],Sched1[[#This Row],[Scheduled Payment]]+Sched1[[#This Row],[Extra Payment]],Sched1[[#This Row],[Beginning Balance]]),"")</f>
        <v>292.52848178552335</v>
      </c>
      <c r="H35" s="4">
        <f>IF(Sched1[[#This Row],[Pmt No]]&lt;&gt;"",Sched1[[#This Row],[Total Payment]]-Sched1[[#This Row],[Interest]],"")</f>
        <v>213.15106973368989</v>
      </c>
      <c r="I35" s="4">
        <f>IF(Sched1[[#This Row],[Pmt No]]&lt;&gt;"",Sched1[[#This Row],[Beginning Balance]]*(InterestRate/PaymentsPerYear),"")</f>
        <v>79.37741205183346</v>
      </c>
      <c r="J35" s="4">
        <f>IF(Sched1[[#This Row],[Pmt No]]&lt;&gt;"",IF(Sched1[[#This Row],[Scheduled Payment]]+Sched1[[#This Row],[Extra Payment]]&lt;=Sched1[[#This Row],[Beginning Balance]],Sched1[[#This Row],[Beginning Balance]]-Sched1[[#This Row],[Principal]],0),"")</f>
        <v>20493.999900309824</v>
      </c>
      <c r="K35" s="4">
        <f>IF(Sched1[[#This Row],[Pmt No]]&lt;&gt;"",SUM(INDEX(Sched1[Interest],1,1):Sched1[[#This Row],[Interest]]),"")</f>
        <v>1929.6264995913452</v>
      </c>
    </row>
    <row r="36" spans="2:11" x14ac:dyDescent="0.2">
      <c r="B36" s="2">
        <f>IF(LoanIsGood,IF(ROW()-ROW(Sched1[[#Headers],[Pmt No]])&gt;ScheduledNumberOfPayments,"",ROW()-ROW(Sched1[[#Headers],[Pmt No]])),"")</f>
        <v>23</v>
      </c>
      <c r="C36" s="3">
        <f>IF(Sched1[[#This Row],[Pmt No]]&lt;&gt;"",EOMONTH(LoanStartDate,ROW(Sched1[[#This Row],[Pmt No]])-ROW(Sched1[[#Headers],[Pmt No]])-2)+DAY(LoanStartDate),"")</f>
        <v>43435</v>
      </c>
      <c r="D36" s="4">
        <f>IF(Sched1[[#This Row],[Pmt No]]&lt;&gt;"",IF(ROW()-ROW(Sched1[[#Headers],[Beginning Balance]])=1,LoanAmount,INDEX(Sched1[Ending Balance],ROW()-ROW(Sched1[[#Headers],[Beginning Balance]])-1)),"")</f>
        <v>20493.999900309824</v>
      </c>
      <c r="E36" s="4">
        <f>IF(Sched1[[#This Row],[Pmt No]]&lt;&gt;"",ScheduledPayment,"")</f>
        <v>192.52848178552338</v>
      </c>
      <c r="F36" s="4">
        <f>IF(Sched1[[#This Row],[Pmt No]]&lt;&gt;"",IF(Sched1[[#This Row],[Scheduled Payment]]+ExtraPayments&lt;Sched1[[#This Row],[Beginning Balance]],ExtraPayments,IF(Sched1[[#This Row],[Beginning Balance]]-Sched1[[#This Row],[Scheduled Payment]]&gt;0,Sched1[[#This Row],[Beginning Balance]]-Sched1[[#This Row],[Scheduled Payment]],0)),"")</f>
        <v>100</v>
      </c>
      <c r="G36" s="4">
        <f>IF(Sched1[[#This Row],[Pmt No]]&lt;&gt;"",IF(Sched1[[#This Row],[Scheduled Payment]]+Sched1[[#This Row],[Extra Payment]]&lt;=Sched1[[#This Row],[Beginning Balance]],Sched1[[#This Row],[Scheduled Payment]]+Sched1[[#This Row],[Extra Payment]],Sched1[[#This Row],[Beginning Balance]]),"")</f>
        <v>292.52848178552335</v>
      </c>
      <c r="H36" s="4">
        <f>IF(Sched1[[#This Row],[Pmt No]]&lt;&gt;"",Sched1[[#This Row],[Total Payment]]-Sched1[[#This Row],[Interest]],"")</f>
        <v>213.96814883433569</v>
      </c>
      <c r="I36" s="4">
        <f>IF(Sched1[[#This Row],[Pmt No]]&lt;&gt;"",Sched1[[#This Row],[Beginning Balance]]*(InterestRate/PaymentsPerYear),"")</f>
        <v>78.560332951187647</v>
      </c>
      <c r="J36" s="4">
        <f>IF(Sched1[[#This Row],[Pmt No]]&lt;&gt;"",IF(Sched1[[#This Row],[Scheduled Payment]]+Sched1[[#This Row],[Extra Payment]]&lt;=Sched1[[#This Row],[Beginning Balance]],Sched1[[#This Row],[Beginning Balance]]-Sched1[[#This Row],[Principal]],0),"")</f>
        <v>20280.03175147549</v>
      </c>
      <c r="K36" s="4">
        <f>IF(Sched1[[#This Row],[Pmt No]]&lt;&gt;"",SUM(INDEX(Sched1[Interest],1,1):Sched1[[#This Row],[Interest]]),"")</f>
        <v>2008.1868325425328</v>
      </c>
    </row>
    <row r="37" spans="2:11" x14ac:dyDescent="0.2">
      <c r="B37" s="2">
        <f>IF(LoanIsGood,IF(ROW()-ROW(Sched1[[#Headers],[Pmt No]])&gt;ScheduledNumberOfPayments,"",ROW()-ROW(Sched1[[#Headers],[Pmt No]])),"")</f>
        <v>24</v>
      </c>
      <c r="C37" s="3">
        <f>IF(Sched1[[#This Row],[Pmt No]]&lt;&gt;"",EOMONTH(LoanStartDate,ROW(Sched1[[#This Row],[Pmt No]])-ROW(Sched1[[#Headers],[Pmt No]])-2)+DAY(LoanStartDate),"")</f>
        <v>43466</v>
      </c>
      <c r="D37" s="4">
        <f>IF(Sched1[[#This Row],[Pmt No]]&lt;&gt;"",IF(ROW()-ROW(Sched1[[#Headers],[Beginning Balance]])=1,LoanAmount,INDEX(Sched1[Ending Balance],ROW()-ROW(Sched1[[#Headers],[Beginning Balance]])-1)),"")</f>
        <v>20280.03175147549</v>
      </c>
      <c r="E37" s="4">
        <f>IF(Sched1[[#This Row],[Pmt No]]&lt;&gt;"",ScheduledPayment,"")</f>
        <v>192.52848178552338</v>
      </c>
      <c r="F37" s="4">
        <f>IF(Sched1[[#This Row],[Pmt No]]&lt;&gt;"",IF(Sched1[[#This Row],[Scheduled Payment]]+ExtraPayments&lt;Sched1[[#This Row],[Beginning Balance]],ExtraPayments,IF(Sched1[[#This Row],[Beginning Balance]]-Sched1[[#This Row],[Scheduled Payment]]&gt;0,Sched1[[#This Row],[Beginning Balance]]-Sched1[[#This Row],[Scheduled Payment]],0)),"")</f>
        <v>100</v>
      </c>
      <c r="G37" s="4">
        <f>IF(Sched1[[#This Row],[Pmt No]]&lt;&gt;"",IF(Sched1[[#This Row],[Scheduled Payment]]+Sched1[[#This Row],[Extra Payment]]&lt;=Sched1[[#This Row],[Beginning Balance]],Sched1[[#This Row],[Scheduled Payment]]+Sched1[[#This Row],[Extra Payment]],Sched1[[#This Row],[Beginning Balance]]),"")</f>
        <v>292.52848178552335</v>
      </c>
      <c r="H37" s="4">
        <f>IF(Sched1[[#This Row],[Pmt No]]&lt;&gt;"",Sched1[[#This Row],[Total Payment]]-Sched1[[#This Row],[Interest]],"")</f>
        <v>214.78836007153399</v>
      </c>
      <c r="I37" s="4">
        <f>IF(Sched1[[#This Row],[Pmt No]]&lt;&gt;"",Sched1[[#This Row],[Beginning Balance]]*(InterestRate/PaymentsPerYear),"")</f>
        <v>77.740121713989367</v>
      </c>
      <c r="J37" s="4">
        <f>IF(Sched1[[#This Row],[Pmt No]]&lt;&gt;"",IF(Sched1[[#This Row],[Scheduled Payment]]+Sched1[[#This Row],[Extra Payment]]&lt;=Sched1[[#This Row],[Beginning Balance]],Sched1[[#This Row],[Beginning Balance]]-Sched1[[#This Row],[Principal]],0),"")</f>
        <v>20065.243391403958</v>
      </c>
      <c r="K37" s="4">
        <f>IF(Sched1[[#This Row],[Pmt No]]&lt;&gt;"",SUM(INDEX(Sched1[Interest],1,1):Sched1[[#This Row],[Interest]]),"")</f>
        <v>2085.9269542565221</v>
      </c>
    </row>
    <row r="38" spans="2:11" x14ac:dyDescent="0.2">
      <c r="B38" s="2">
        <f>IF(LoanIsGood,IF(ROW()-ROW(Sched1[[#Headers],[Pmt No]])&gt;ScheduledNumberOfPayments,"",ROW()-ROW(Sched1[[#Headers],[Pmt No]])),"")</f>
        <v>25</v>
      </c>
      <c r="C38" s="3">
        <f>IF(Sched1[[#This Row],[Pmt No]]&lt;&gt;"",EOMONTH(LoanStartDate,ROW(Sched1[[#This Row],[Pmt No]])-ROW(Sched1[[#Headers],[Pmt No]])-2)+DAY(LoanStartDate),"")</f>
        <v>43497</v>
      </c>
      <c r="D38" s="4">
        <f>IF(Sched1[[#This Row],[Pmt No]]&lt;&gt;"",IF(ROW()-ROW(Sched1[[#Headers],[Beginning Balance]])=1,LoanAmount,INDEX(Sched1[Ending Balance],ROW()-ROW(Sched1[[#Headers],[Beginning Balance]])-1)),"")</f>
        <v>20065.243391403958</v>
      </c>
      <c r="E38" s="4">
        <f>IF(Sched1[[#This Row],[Pmt No]]&lt;&gt;"",ScheduledPayment,"")</f>
        <v>192.52848178552338</v>
      </c>
      <c r="F38" s="4">
        <f>IF(Sched1[[#This Row],[Pmt No]]&lt;&gt;"",IF(Sched1[[#This Row],[Scheduled Payment]]+ExtraPayments&lt;Sched1[[#This Row],[Beginning Balance]],ExtraPayments,IF(Sched1[[#This Row],[Beginning Balance]]-Sched1[[#This Row],[Scheduled Payment]]&gt;0,Sched1[[#This Row],[Beginning Balance]]-Sched1[[#This Row],[Scheduled Payment]],0)),"")</f>
        <v>100</v>
      </c>
      <c r="G38" s="4">
        <f>IF(Sched1[[#This Row],[Pmt No]]&lt;&gt;"",IF(Sched1[[#This Row],[Scheduled Payment]]+Sched1[[#This Row],[Extra Payment]]&lt;=Sched1[[#This Row],[Beginning Balance]],Sched1[[#This Row],[Scheduled Payment]]+Sched1[[#This Row],[Extra Payment]],Sched1[[#This Row],[Beginning Balance]]),"")</f>
        <v>292.52848178552335</v>
      </c>
      <c r="H38" s="4">
        <f>IF(Sched1[[#This Row],[Pmt No]]&lt;&gt;"",Sched1[[#This Row],[Total Payment]]-Sched1[[#This Row],[Interest]],"")</f>
        <v>215.61171545180821</v>
      </c>
      <c r="I38" s="4">
        <f>IF(Sched1[[#This Row],[Pmt No]]&lt;&gt;"",Sched1[[#This Row],[Beginning Balance]]*(InterestRate/PaymentsPerYear),"")</f>
        <v>76.916766333715159</v>
      </c>
      <c r="J38" s="4">
        <f>IF(Sched1[[#This Row],[Pmt No]]&lt;&gt;"",IF(Sched1[[#This Row],[Scheduled Payment]]+Sched1[[#This Row],[Extra Payment]]&lt;=Sched1[[#This Row],[Beginning Balance]],Sched1[[#This Row],[Beginning Balance]]-Sched1[[#This Row],[Principal]],0),"")</f>
        <v>19849.631675952151</v>
      </c>
      <c r="K38" s="4">
        <f>IF(Sched1[[#This Row],[Pmt No]]&lt;&gt;"",SUM(INDEX(Sched1[Interest],1,1):Sched1[[#This Row],[Interest]]),"")</f>
        <v>2162.8437205902374</v>
      </c>
    </row>
    <row r="39" spans="2:11" x14ac:dyDescent="0.2">
      <c r="B39" s="2">
        <f>IF(LoanIsGood,IF(ROW()-ROW(Sched1[[#Headers],[Pmt No]])&gt;ScheduledNumberOfPayments,"",ROW()-ROW(Sched1[[#Headers],[Pmt No]])),"")</f>
        <v>26</v>
      </c>
      <c r="C39" s="3">
        <f>IF(Sched1[[#This Row],[Pmt No]]&lt;&gt;"",EOMONTH(LoanStartDate,ROW(Sched1[[#This Row],[Pmt No]])-ROW(Sched1[[#Headers],[Pmt No]])-2)+DAY(LoanStartDate),"")</f>
        <v>43525</v>
      </c>
      <c r="D39" s="4">
        <f>IF(Sched1[[#This Row],[Pmt No]]&lt;&gt;"",IF(ROW()-ROW(Sched1[[#Headers],[Beginning Balance]])=1,LoanAmount,INDEX(Sched1[Ending Balance],ROW()-ROW(Sched1[[#Headers],[Beginning Balance]])-1)),"")</f>
        <v>19849.631675952151</v>
      </c>
      <c r="E39" s="4">
        <f>IF(Sched1[[#This Row],[Pmt No]]&lt;&gt;"",ScheduledPayment,"")</f>
        <v>192.52848178552338</v>
      </c>
      <c r="F39" s="4">
        <f>IF(Sched1[[#This Row],[Pmt No]]&lt;&gt;"",IF(Sched1[[#This Row],[Scheduled Payment]]+ExtraPayments&lt;Sched1[[#This Row],[Beginning Balance]],ExtraPayments,IF(Sched1[[#This Row],[Beginning Balance]]-Sched1[[#This Row],[Scheduled Payment]]&gt;0,Sched1[[#This Row],[Beginning Balance]]-Sched1[[#This Row],[Scheduled Payment]],0)),"")</f>
        <v>100</v>
      </c>
      <c r="G39" s="4">
        <f>IF(Sched1[[#This Row],[Pmt No]]&lt;&gt;"",IF(Sched1[[#This Row],[Scheduled Payment]]+Sched1[[#This Row],[Extra Payment]]&lt;=Sched1[[#This Row],[Beginning Balance]],Sched1[[#This Row],[Scheduled Payment]]+Sched1[[#This Row],[Extra Payment]],Sched1[[#This Row],[Beginning Balance]]),"")</f>
        <v>292.52848178552335</v>
      </c>
      <c r="H39" s="4">
        <f>IF(Sched1[[#This Row],[Pmt No]]&lt;&gt;"",Sched1[[#This Row],[Total Payment]]-Sched1[[#This Row],[Interest]],"")</f>
        <v>216.43822702770677</v>
      </c>
      <c r="I39" s="4">
        <f>IF(Sched1[[#This Row],[Pmt No]]&lt;&gt;"",Sched1[[#This Row],[Beginning Balance]]*(InterestRate/PaymentsPerYear),"")</f>
        <v>76.090254757816567</v>
      </c>
      <c r="J39" s="4">
        <f>IF(Sched1[[#This Row],[Pmt No]]&lt;&gt;"",IF(Sched1[[#This Row],[Scheduled Payment]]+Sched1[[#This Row],[Extra Payment]]&lt;=Sched1[[#This Row],[Beginning Balance]],Sched1[[#This Row],[Beginning Balance]]-Sched1[[#This Row],[Principal]],0),"")</f>
        <v>19633.193448924445</v>
      </c>
      <c r="K39" s="4">
        <f>IF(Sched1[[#This Row],[Pmt No]]&lt;&gt;"",SUM(INDEX(Sched1[Interest],1,1):Sched1[[#This Row],[Interest]]),"")</f>
        <v>2238.933975348054</v>
      </c>
    </row>
    <row r="40" spans="2:11" x14ac:dyDescent="0.2">
      <c r="B40" s="2">
        <f>IF(LoanIsGood,IF(ROW()-ROW(Sched1[[#Headers],[Pmt No]])&gt;ScheduledNumberOfPayments,"",ROW()-ROW(Sched1[[#Headers],[Pmt No]])),"")</f>
        <v>27</v>
      </c>
      <c r="C40" s="3">
        <f>IF(Sched1[[#This Row],[Pmt No]]&lt;&gt;"",EOMONTH(LoanStartDate,ROW(Sched1[[#This Row],[Pmt No]])-ROW(Sched1[[#Headers],[Pmt No]])-2)+DAY(LoanStartDate),"")</f>
        <v>43556</v>
      </c>
      <c r="D40" s="4">
        <f>IF(Sched1[[#This Row],[Pmt No]]&lt;&gt;"",IF(ROW()-ROW(Sched1[[#Headers],[Beginning Balance]])=1,LoanAmount,INDEX(Sched1[Ending Balance],ROW()-ROW(Sched1[[#Headers],[Beginning Balance]])-1)),"")</f>
        <v>19633.193448924445</v>
      </c>
      <c r="E40" s="4">
        <f>IF(Sched1[[#This Row],[Pmt No]]&lt;&gt;"",ScheduledPayment,"")</f>
        <v>192.52848178552338</v>
      </c>
      <c r="F40" s="4">
        <f>IF(Sched1[[#This Row],[Pmt No]]&lt;&gt;"",IF(Sched1[[#This Row],[Scheduled Payment]]+ExtraPayments&lt;Sched1[[#This Row],[Beginning Balance]],ExtraPayments,IF(Sched1[[#This Row],[Beginning Balance]]-Sched1[[#This Row],[Scheduled Payment]]&gt;0,Sched1[[#This Row],[Beginning Balance]]-Sched1[[#This Row],[Scheduled Payment]],0)),"")</f>
        <v>100</v>
      </c>
      <c r="G40" s="4">
        <f>IF(Sched1[[#This Row],[Pmt No]]&lt;&gt;"",IF(Sched1[[#This Row],[Scheduled Payment]]+Sched1[[#This Row],[Extra Payment]]&lt;=Sched1[[#This Row],[Beginning Balance]],Sched1[[#This Row],[Scheduled Payment]]+Sched1[[#This Row],[Extra Payment]],Sched1[[#This Row],[Beginning Balance]]),"")</f>
        <v>292.52848178552335</v>
      </c>
      <c r="H40" s="4">
        <f>IF(Sched1[[#This Row],[Pmt No]]&lt;&gt;"",Sched1[[#This Row],[Total Payment]]-Sched1[[#This Row],[Interest]],"")</f>
        <v>217.26790689797966</v>
      </c>
      <c r="I40" s="4">
        <f>IF(Sched1[[#This Row],[Pmt No]]&lt;&gt;"",Sched1[[#This Row],[Beginning Balance]]*(InterestRate/PaymentsPerYear),"")</f>
        <v>75.260574887543697</v>
      </c>
      <c r="J40" s="4">
        <f>IF(Sched1[[#This Row],[Pmt No]]&lt;&gt;"",IF(Sched1[[#This Row],[Scheduled Payment]]+Sched1[[#This Row],[Extra Payment]]&lt;=Sched1[[#This Row],[Beginning Balance]],Sched1[[#This Row],[Beginning Balance]]-Sched1[[#This Row],[Principal]],0),"")</f>
        <v>19415.925542026464</v>
      </c>
      <c r="K40" s="4">
        <f>IF(Sched1[[#This Row],[Pmt No]]&lt;&gt;"",SUM(INDEX(Sched1[Interest],1,1):Sched1[[#This Row],[Interest]]),"")</f>
        <v>2314.1945502355975</v>
      </c>
    </row>
    <row r="41" spans="2:11" x14ac:dyDescent="0.2">
      <c r="B41" s="2">
        <f>IF(LoanIsGood,IF(ROW()-ROW(Sched1[[#Headers],[Pmt No]])&gt;ScheduledNumberOfPayments,"",ROW()-ROW(Sched1[[#Headers],[Pmt No]])),"")</f>
        <v>28</v>
      </c>
      <c r="C41" s="3">
        <f>IF(Sched1[[#This Row],[Pmt No]]&lt;&gt;"",EOMONTH(LoanStartDate,ROW(Sched1[[#This Row],[Pmt No]])-ROW(Sched1[[#Headers],[Pmt No]])-2)+DAY(LoanStartDate),"")</f>
        <v>43586</v>
      </c>
      <c r="D41" s="4">
        <f>IF(Sched1[[#This Row],[Pmt No]]&lt;&gt;"",IF(ROW()-ROW(Sched1[[#Headers],[Beginning Balance]])=1,LoanAmount,INDEX(Sched1[Ending Balance],ROW()-ROW(Sched1[[#Headers],[Beginning Balance]])-1)),"")</f>
        <v>19415.925542026464</v>
      </c>
      <c r="E41" s="4">
        <f>IF(Sched1[[#This Row],[Pmt No]]&lt;&gt;"",ScheduledPayment,"")</f>
        <v>192.52848178552338</v>
      </c>
      <c r="F41" s="4">
        <f>IF(Sched1[[#This Row],[Pmt No]]&lt;&gt;"",IF(Sched1[[#This Row],[Scheduled Payment]]+ExtraPayments&lt;Sched1[[#This Row],[Beginning Balance]],ExtraPayments,IF(Sched1[[#This Row],[Beginning Balance]]-Sched1[[#This Row],[Scheduled Payment]]&gt;0,Sched1[[#This Row],[Beginning Balance]]-Sched1[[#This Row],[Scheduled Payment]],0)),"")</f>
        <v>100</v>
      </c>
      <c r="G41" s="4">
        <f>IF(Sched1[[#This Row],[Pmt No]]&lt;&gt;"",IF(Sched1[[#This Row],[Scheduled Payment]]+Sched1[[#This Row],[Extra Payment]]&lt;=Sched1[[#This Row],[Beginning Balance]],Sched1[[#This Row],[Scheduled Payment]]+Sched1[[#This Row],[Extra Payment]],Sched1[[#This Row],[Beginning Balance]]),"")</f>
        <v>292.52848178552335</v>
      </c>
      <c r="H41" s="4">
        <f>IF(Sched1[[#This Row],[Pmt No]]&lt;&gt;"",Sched1[[#This Row],[Total Payment]]-Sched1[[#This Row],[Interest]],"")</f>
        <v>218.10076720775527</v>
      </c>
      <c r="I41" s="4">
        <f>IF(Sched1[[#This Row],[Pmt No]]&lt;&gt;"",Sched1[[#This Row],[Beginning Balance]]*(InterestRate/PaymentsPerYear),"")</f>
        <v>74.4277145777681</v>
      </c>
      <c r="J41" s="4">
        <f>IF(Sched1[[#This Row],[Pmt No]]&lt;&gt;"",IF(Sched1[[#This Row],[Scheduled Payment]]+Sched1[[#This Row],[Extra Payment]]&lt;=Sched1[[#This Row],[Beginning Balance]],Sched1[[#This Row],[Beginning Balance]]-Sched1[[#This Row],[Principal]],0),"")</f>
        <v>19197.82477481871</v>
      </c>
      <c r="K41" s="4">
        <f>IF(Sched1[[#This Row],[Pmt No]]&lt;&gt;"",SUM(INDEX(Sched1[Interest],1,1):Sched1[[#This Row],[Interest]]),"")</f>
        <v>2388.6222648133657</v>
      </c>
    </row>
    <row r="42" spans="2:11" x14ac:dyDescent="0.2">
      <c r="B42" s="2">
        <f>IF(LoanIsGood,IF(ROW()-ROW(Sched1[[#Headers],[Pmt No]])&gt;ScheduledNumberOfPayments,"",ROW()-ROW(Sched1[[#Headers],[Pmt No]])),"")</f>
        <v>29</v>
      </c>
      <c r="C42" s="3">
        <f>IF(Sched1[[#This Row],[Pmt No]]&lt;&gt;"",EOMONTH(LoanStartDate,ROW(Sched1[[#This Row],[Pmt No]])-ROW(Sched1[[#Headers],[Pmt No]])-2)+DAY(LoanStartDate),"")</f>
        <v>43617</v>
      </c>
      <c r="D42" s="4">
        <f>IF(Sched1[[#This Row],[Pmt No]]&lt;&gt;"",IF(ROW()-ROW(Sched1[[#Headers],[Beginning Balance]])=1,LoanAmount,INDEX(Sched1[Ending Balance],ROW()-ROW(Sched1[[#Headers],[Beginning Balance]])-1)),"")</f>
        <v>19197.82477481871</v>
      </c>
      <c r="E42" s="4">
        <f>IF(Sched1[[#This Row],[Pmt No]]&lt;&gt;"",ScheduledPayment,"")</f>
        <v>192.52848178552338</v>
      </c>
      <c r="F42" s="4">
        <f>IF(Sched1[[#This Row],[Pmt No]]&lt;&gt;"",IF(Sched1[[#This Row],[Scheduled Payment]]+ExtraPayments&lt;Sched1[[#This Row],[Beginning Balance]],ExtraPayments,IF(Sched1[[#This Row],[Beginning Balance]]-Sched1[[#This Row],[Scheduled Payment]]&gt;0,Sched1[[#This Row],[Beginning Balance]]-Sched1[[#This Row],[Scheduled Payment]],0)),"")</f>
        <v>100</v>
      </c>
      <c r="G42" s="4">
        <f>IF(Sched1[[#This Row],[Pmt No]]&lt;&gt;"",IF(Sched1[[#This Row],[Scheduled Payment]]+Sched1[[#This Row],[Extra Payment]]&lt;=Sched1[[#This Row],[Beginning Balance]],Sched1[[#This Row],[Scheduled Payment]]+Sched1[[#This Row],[Extra Payment]],Sched1[[#This Row],[Beginning Balance]]),"")</f>
        <v>292.52848178552335</v>
      </c>
      <c r="H42" s="4">
        <f>IF(Sched1[[#This Row],[Pmt No]]&lt;&gt;"",Sched1[[#This Row],[Total Payment]]-Sched1[[#This Row],[Interest]],"")</f>
        <v>218.93682014871831</v>
      </c>
      <c r="I42" s="4">
        <f>IF(Sched1[[#This Row],[Pmt No]]&lt;&gt;"",Sched1[[#This Row],[Beginning Balance]]*(InterestRate/PaymentsPerYear),"")</f>
        <v>73.591661636805043</v>
      </c>
      <c r="J42" s="4">
        <f>IF(Sched1[[#This Row],[Pmt No]]&lt;&gt;"",IF(Sched1[[#This Row],[Scheduled Payment]]+Sched1[[#This Row],[Extra Payment]]&lt;=Sched1[[#This Row],[Beginning Balance]],Sched1[[#This Row],[Beginning Balance]]-Sched1[[#This Row],[Principal]],0),"")</f>
        <v>18978.88795466999</v>
      </c>
      <c r="K42" s="4">
        <f>IF(Sched1[[#This Row],[Pmt No]]&lt;&gt;"",SUM(INDEX(Sched1[Interest],1,1):Sched1[[#This Row],[Interest]]),"")</f>
        <v>2462.2139264501707</v>
      </c>
    </row>
    <row r="43" spans="2:11" x14ac:dyDescent="0.2">
      <c r="B43" s="2">
        <f>IF(LoanIsGood,IF(ROW()-ROW(Sched1[[#Headers],[Pmt No]])&gt;ScheduledNumberOfPayments,"",ROW()-ROW(Sched1[[#Headers],[Pmt No]])),"")</f>
        <v>30</v>
      </c>
      <c r="C43" s="3">
        <f>IF(Sched1[[#This Row],[Pmt No]]&lt;&gt;"",EOMONTH(LoanStartDate,ROW(Sched1[[#This Row],[Pmt No]])-ROW(Sched1[[#Headers],[Pmt No]])-2)+DAY(LoanStartDate),"")</f>
        <v>43647</v>
      </c>
      <c r="D43" s="4">
        <f>IF(Sched1[[#This Row],[Pmt No]]&lt;&gt;"",IF(ROW()-ROW(Sched1[[#Headers],[Beginning Balance]])=1,LoanAmount,INDEX(Sched1[Ending Balance],ROW()-ROW(Sched1[[#Headers],[Beginning Balance]])-1)),"")</f>
        <v>18978.88795466999</v>
      </c>
      <c r="E43" s="4">
        <f>IF(Sched1[[#This Row],[Pmt No]]&lt;&gt;"",ScheduledPayment,"")</f>
        <v>192.52848178552338</v>
      </c>
      <c r="F43" s="4">
        <f>IF(Sched1[[#This Row],[Pmt No]]&lt;&gt;"",IF(Sched1[[#This Row],[Scheduled Payment]]+ExtraPayments&lt;Sched1[[#This Row],[Beginning Balance]],ExtraPayments,IF(Sched1[[#This Row],[Beginning Balance]]-Sched1[[#This Row],[Scheduled Payment]]&gt;0,Sched1[[#This Row],[Beginning Balance]]-Sched1[[#This Row],[Scheduled Payment]],0)),"")</f>
        <v>100</v>
      </c>
      <c r="G43" s="4">
        <f>IF(Sched1[[#This Row],[Pmt No]]&lt;&gt;"",IF(Sched1[[#This Row],[Scheduled Payment]]+Sched1[[#This Row],[Extra Payment]]&lt;=Sched1[[#This Row],[Beginning Balance]],Sched1[[#This Row],[Scheduled Payment]]+Sched1[[#This Row],[Extra Payment]],Sched1[[#This Row],[Beginning Balance]]),"")</f>
        <v>292.52848178552335</v>
      </c>
      <c r="H43" s="4">
        <f>IF(Sched1[[#This Row],[Pmt No]]&lt;&gt;"",Sched1[[#This Row],[Total Payment]]-Sched1[[#This Row],[Interest]],"")</f>
        <v>219.77607795928839</v>
      </c>
      <c r="I43" s="4">
        <f>IF(Sched1[[#This Row],[Pmt No]]&lt;&gt;"",Sched1[[#This Row],[Beginning Balance]]*(InterestRate/PaymentsPerYear),"")</f>
        <v>72.752403826234953</v>
      </c>
      <c r="J43" s="4">
        <f>IF(Sched1[[#This Row],[Pmt No]]&lt;&gt;"",IF(Sched1[[#This Row],[Scheduled Payment]]+Sched1[[#This Row],[Extra Payment]]&lt;=Sched1[[#This Row],[Beginning Balance]],Sched1[[#This Row],[Beginning Balance]]-Sched1[[#This Row],[Principal]],0),"")</f>
        <v>18759.1118767107</v>
      </c>
      <c r="K43" s="4">
        <f>IF(Sched1[[#This Row],[Pmt No]]&lt;&gt;"",SUM(INDEX(Sched1[Interest],1,1):Sched1[[#This Row],[Interest]]),"")</f>
        <v>2534.9663302764056</v>
      </c>
    </row>
    <row r="44" spans="2:11" x14ac:dyDescent="0.2">
      <c r="B44" s="2">
        <f>IF(LoanIsGood,IF(ROW()-ROW(Sched1[[#Headers],[Pmt No]])&gt;ScheduledNumberOfPayments,"",ROW()-ROW(Sched1[[#Headers],[Pmt No]])),"")</f>
        <v>31</v>
      </c>
      <c r="C44" s="3">
        <f>IF(Sched1[[#This Row],[Pmt No]]&lt;&gt;"",EOMONTH(LoanStartDate,ROW(Sched1[[#This Row],[Pmt No]])-ROW(Sched1[[#Headers],[Pmt No]])-2)+DAY(LoanStartDate),"")</f>
        <v>43678</v>
      </c>
      <c r="D44" s="4">
        <f>IF(Sched1[[#This Row],[Pmt No]]&lt;&gt;"",IF(ROW()-ROW(Sched1[[#Headers],[Beginning Balance]])=1,LoanAmount,INDEX(Sched1[Ending Balance],ROW()-ROW(Sched1[[#Headers],[Beginning Balance]])-1)),"")</f>
        <v>18759.1118767107</v>
      </c>
      <c r="E44" s="4">
        <f>IF(Sched1[[#This Row],[Pmt No]]&lt;&gt;"",ScheduledPayment,"")</f>
        <v>192.52848178552338</v>
      </c>
      <c r="F44" s="4">
        <f>IF(Sched1[[#This Row],[Pmt No]]&lt;&gt;"",IF(Sched1[[#This Row],[Scheduled Payment]]+ExtraPayments&lt;Sched1[[#This Row],[Beginning Balance]],ExtraPayments,IF(Sched1[[#This Row],[Beginning Balance]]-Sched1[[#This Row],[Scheduled Payment]]&gt;0,Sched1[[#This Row],[Beginning Balance]]-Sched1[[#This Row],[Scheduled Payment]],0)),"")</f>
        <v>100</v>
      </c>
      <c r="G44" s="4">
        <f>IF(Sched1[[#This Row],[Pmt No]]&lt;&gt;"",IF(Sched1[[#This Row],[Scheduled Payment]]+Sched1[[#This Row],[Extra Payment]]&lt;=Sched1[[#This Row],[Beginning Balance]],Sched1[[#This Row],[Scheduled Payment]]+Sched1[[#This Row],[Extra Payment]],Sched1[[#This Row],[Beginning Balance]]),"")</f>
        <v>292.52848178552335</v>
      </c>
      <c r="H44" s="4">
        <f>IF(Sched1[[#This Row],[Pmt No]]&lt;&gt;"",Sched1[[#This Row],[Total Payment]]-Sched1[[#This Row],[Interest]],"")</f>
        <v>220.61855292479902</v>
      </c>
      <c r="I44" s="4">
        <f>IF(Sched1[[#This Row],[Pmt No]]&lt;&gt;"",Sched1[[#This Row],[Beginning Balance]]*(InterestRate/PaymentsPerYear),"")</f>
        <v>71.909928860724349</v>
      </c>
      <c r="J44" s="4">
        <f>IF(Sched1[[#This Row],[Pmt No]]&lt;&gt;"",IF(Sched1[[#This Row],[Scheduled Payment]]+Sched1[[#This Row],[Extra Payment]]&lt;=Sched1[[#This Row],[Beginning Balance]],Sched1[[#This Row],[Beginning Balance]]-Sched1[[#This Row],[Principal]],0),"")</f>
        <v>18538.4933237859</v>
      </c>
      <c r="K44" s="4">
        <f>IF(Sched1[[#This Row],[Pmt No]]&lt;&gt;"",SUM(INDEX(Sched1[Interest],1,1):Sched1[[#This Row],[Interest]]),"")</f>
        <v>2606.8762591371301</v>
      </c>
    </row>
    <row r="45" spans="2:11" x14ac:dyDescent="0.2">
      <c r="B45" s="2">
        <f>IF(LoanIsGood,IF(ROW()-ROW(Sched1[[#Headers],[Pmt No]])&gt;ScheduledNumberOfPayments,"",ROW()-ROW(Sched1[[#Headers],[Pmt No]])),"")</f>
        <v>32</v>
      </c>
      <c r="C45" s="3">
        <f>IF(Sched1[[#This Row],[Pmt No]]&lt;&gt;"",EOMONTH(LoanStartDate,ROW(Sched1[[#This Row],[Pmt No]])-ROW(Sched1[[#Headers],[Pmt No]])-2)+DAY(LoanStartDate),"")</f>
        <v>43709</v>
      </c>
      <c r="D45" s="4">
        <f>IF(Sched1[[#This Row],[Pmt No]]&lt;&gt;"",IF(ROW()-ROW(Sched1[[#Headers],[Beginning Balance]])=1,LoanAmount,INDEX(Sched1[Ending Balance],ROW()-ROW(Sched1[[#Headers],[Beginning Balance]])-1)),"")</f>
        <v>18538.4933237859</v>
      </c>
      <c r="E45" s="4">
        <f>IF(Sched1[[#This Row],[Pmt No]]&lt;&gt;"",ScheduledPayment,"")</f>
        <v>192.52848178552338</v>
      </c>
      <c r="F45" s="4">
        <f>IF(Sched1[[#This Row],[Pmt No]]&lt;&gt;"",IF(Sched1[[#This Row],[Scheduled Payment]]+ExtraPayments&lt;Sched1[[#This Row],[Beginning Balance]],ExtraPayments,IF(Sched1[[#This Row],[Beginning Balance]]-Sched1[[#This Row],[Scheduled Payment]]&gt;0,Sched1[[#This Row],[Beginning Balance]]-Sched1[[#This Row],[Scheduled Payment]],0)),"")</f>
        <v>100</v>
      </c>
      <c r="G45" s="4">
        <f>IF(Sched1[[#This Row],[Pmt No]]&lt;&gt;"",IF(Sched1[[#This Row],[Scheduled Payment]]+Sched1[[#This Row],[Extra Payment]]&lt;=Sched1[[#This Row],[Beginning Balance]],Sched1[[#This Row],[Scheduled Payment]]+Sched1[[#This Row],[Extra Payment]],Sched1[[#This Row],[Beginning Balance]]),"")</f>
        <v>292.52848178552335</v>
      </c>
      <c r="H45" s="4">
        <f>IF(Sched1[[#This Row],[Pmt No]]&lt;&gt;"",Sched1[[#This Row],[Total Payment]]-Sched1[[#This Row],[Interest]],"")</f>
        <v>221.46425737767743</v>
      </c>
      <c r="I45" s="4">
        <f>IF(Sched1[[#This Row],[Pmt No]]&lt;&gt;"",Sched1[[#This Row],[Beginning Balance]]*(InterestRate/PaymentsPerYear),"")</f>
        <v>71.064224407845941</v>
      </c>
      <c r="J45" s="4">
        <f>IF(Sched1[[#This Row],[Pmt No]]&lt;&gt;"",IF(Sched1[[#This Row],[Scheduled Payment]]+Sched1[[#This Row],[Extra Payment]]&lt;=Sched1[[#This Row],[Beginning Balance]],Sched1[[#This Row],[Beginning Balance]]-Sched1[[#This Row],[Principal]],0),"")</f>
        <v>18317.029066408224</v>
      </c>
      <c r="K45" s="4">
        <f>IF(Sched1[[#This Row],[Pmt No]]&lt;&gt;"",SUM(INDEX(Sched1[Interest],1,1):Sched1[[#This Row],[Interest]]),"")</f>
        <v>2677.9404835449759</v>
      </c>
    </row>
    <row r="46" spans="2:11" x14ac:dyDescent="0.2">
      <c r="B46" s="2">
        <f>IF(LoanIsGood,IF(ROW()-ROW(Sched1[[#Headers],[Pmt No]])&gt;ScheduledNumberOfPayments,"",ROW()-ROW(Sched1[[#Headers],[Pmt No]])),"")</f>
        <v>33</v>
      </c>
      <c r="C46" s="3">
        <f>IF(Sched1[[#This Row],[Pmt No]]&lt;&gt;"",EOMONTH(LoanStartDate,ROW(Sched1[[#This Row],[Pmt No]])-ROW(Sched1[[#Headers],[Pmt No]])-2)+DAY(LoanStartDate),"")</f>
        <v>43739</v>
      </c>
      <c r="D46" s="4">
        <f>IF(Sched1[[#This Row],[Pmt No]]&lt;&gt;"",IF(ROW()-ROW(Sched1[[#Headers],[Beginning Balance]])=1,LoanAmount,INDEX(Sched1[Ending Balance],ROW()-ROW(Sched1[[#Headers],[Beginning Balance]])-1)),"")</f>
        <v>18317.029066408224</v>
      </c>
      <c r="E46" s="4">
        <f>IF(Sched1[[#This Row],[Pmt No]]&lt;&gt;"",ScheduledPayment,"")</f>
        <v>192.52848178552338</v>
      </c>
      <c r="F46" s="4">
        <f>IF(Sched1[[#This Row],[Pmt No]]&lt;&gt;"",IF(Sched1[[#This Row],[Scheduled Payment]]+ExtraPayments&lt;Sched1[[#This Row],[Beginning Balance]],ExtraPayments,IF(Sched1[[#This Row],[Beginning Balance]]-Sched1[[#This Row],[Scheduled Payment]]&gt;0,Sched1[[#This Row],[Beginning Balance]]-Sched1[[#This Row],[Scheduled Payment]],0)),"")</f>
        <v>100</v>
      </c>
      <c r="G46" s="4">
        <f>IF(Sched1[[#This Row],[Pmt No]]&lt;&gt;"",IF(Sched1[[#This Row],[Scheduled Payment]]+Sched1[[#This Row],[Extra Payment]]&lt;=Sched1[[#This Row],[Beginning Balance]],Sched1[[#This Row],[Scheduled Payment]]+Sched1[[#This Row],[Extra Payment]],Sched1[[#This Row],[Beginning Balance]]),"")</f>
        <v>292.52848178552335</v>
      </c>
      <c r="H46" s="4">
        <f>IF(Sched1[[#This Row],[Pmt No]]&lt;&gt;"",Sched1[[#This Row],[Total Payment]]-Sched1[[#This Row],[Interest]],"")</f>
        <v>222.31320369762517</v>
      </c>
      <c r="I46" s="4">
        <f>IF(Sched1[[#This Row],[Pmt No]]&lt;&gt;"",Sched1[[#This Row],[Beginning Balance]]*(InterestRate/PaymentsPerYear),"")</f>
        <v>70.215278087898184</v>
      </c>
      <c r="J46" s="4">
        <f>IF(Sched1[[#This Row],[Pmt No]]&lt;&gt;"",IF(Sched1[[#This Row],[Scheduled Payment]]+Sched1[[#This Row],[Extra Payment]]&lt;=Sched1[[#This Row],[Beginning Balance]],Sched1[[#This Row],[Beginning Balance]]-Sched1[[#This Row],[Principal]],0),"")</f>
        <v>18094.7158627106</v>
      </c>
      <c r="K46" s="4">
        <f>IF(Sched1[[#This Row],[Pmt No]]&lt;&gt;"",SUM(INDEX(Sched1[Interest],1,1):Sched1[[#This Row],[Interest]]),"")</f>
        <v>2748.1557616328741</v>
      </c>
    </row>
    <row r="47" spans="2:11" x14ac:dyDescent="0.2">
      <c r="B47" s="2">
        <f>IF(LoanIsGood,IF(ROW()-ROW(Sched1[[#Headers],[Pmt No]])&gt;ScheduledNumberOfPayments,"",ROW()-ROW(Sched1[[#Headers],[Pmt No]])),"")</f>
        <v>34</v>
      </c>
      <c r="C47" s="3">
        <f>IF(Sched1[[#This Row],[Pmt No]]&lt;&gt;"",EOMONTH(LoanStartDate,ROW(Sched1[[#This Row],[Pmt No]])-ROW(Sched1[[#Headers],[Pmt No]])-2)+DAY(LoanStartDate),"")</f>
        <v>43770</v>
      </c>
      <c r="D47" s="4">
        <f>IF(Sched1[[#This Row],[Pmt No]]&lt;&gt;"",IF(ROW()-ROW(Sched1[[#Headers],[Beginning Balance]])=1,LoanAmount,INDEX(Sched1[Ending Balance],ROW()-ROW(Sched1[[#Headers],[Beginning Balance]])-1)),"")</f>
        <v>18094.7158627106</v>
      </c>
      <c r="E47" s="4">
        <f>IF(Sched1[[#This Row],[Pmt No]]&lt;&gt;"",ScheduledPayment,"")</f>
        <v>192.52848178552338</v>
      </c>
      <c r="F47" s="4">
        <f>IF(Sched1[[#This Row],[Pmt No]]&lt;&gt;"",IF(Sched1[[#This Row],[Scheduled Payment]]+ExtraPayments&lt;Sched1[[#This Row],[Beginning Balance]],ExtraPayments,IF(Sched1[[#This Row],[Beginning Balance]]-Sched1[[#This Row],[Scheduled Payment]]&gt;0,Sched1[[#This Row],[Beginning Balance]]-Sched1[[#This Row],[Scheduled Payment]],0)),"")</f>
        <v>100</v>
      </c>
      <c r="G47" s="4">
        <f>IF(Sched1[[#This Row],[Pmt No]]&lt;&gt;"",IF(Sched1[[#This Row],[Scheduled Payment]]+Sched1[[#This Row],[Extra Payment]]&lt;=Sched1[[#This Row],[Beginning Balance]],Sched1[[#This Row],[Scheduled Payment]]+Sched1[[#This Row],[Extra Payment]],Sched1[[#This Row],[Beginning Balance]]),"")</f>
        <v>292.52848178552335</v>
      </c>
      <c r="H47" s="4">
        <f>IF(Sched1[[#This Row],[Pmt No]]&lt;&gt;"",Sched1[[#This Row],[Total Payment]]-Sched1[[#This Row],[Interest]],"")</f>
        <v>223.16540431179939</v>
      </c>
      <c r="I47" s="4">
        <f>IF(Sched1[[#This Row],[Pmt No]]&lt;&gt;"",Sched1[[#This Row],[Beginning Balance]]*(InterestRate/PaymentsPerYear),"")</f>
        <v>69.363077473723962</v>
      </c>
      <c r="J47" s="4">
        <f>IF(Sched1[[#This Row],[Pmt No]]&lt;&gt;"",IF(Sched1[[#This Row],[Scheduled Payment]]+Sched1[[#This Row],[Extra Payment]]&lt;=Sched1[[#This Row],[Beginning Balance]],Sched1[[#This Row],[Beginning Balance]]-Sched1[[#This Row],[Principal]],0),"")</f>
        <v>17871.5504583988</v>
      </c>
      <c r="K47" s="4">
        <f>IF(Sched1[[#This Row],[Pmt No]]&lt;&gt;"",SUM(INDEX(Sched1[Interest],1,1):Sched1[[#This Row],[Interest]]),"")</f>
        <v>2817.5188391065981</v>
      </c>
    </row>
    <row r="48" spans="2:11" x14ac:dyDescent="0.2">
      <c r="B48" s="2">
        <f>IF(LoanIsGood,IF(ROW()-ROW(Sched1[[#Headers],[Pmt No]])&gt;ScheduledNumberOfPayments,"",ROW()-ROW(Sched1[[#Headers],[Pmt No]])),"")</f>
        <v>35</v>
      </c>
      <c r="C48" s="3">
        <f>IF(Sched1[[#This Row],[Pmt No]]&lt;&gt;"",EOMONTH(LoanStartDate,ROW(Sched1[[#This Row],[Pmt No]])-ROW(Sched1[[#Headers],[Pmt No]])-2)+DAY(LoanStartDate),"")</f>
        <v>43800</v>
      </c>
      <c r="D48" s="4">
        <f>IF(Sched1[[#This Row],[Pmt No]]&lt;&gt;"",IF(ROW()-ROW(Sched1[[#Headers],[Beginning Balance]])=1,LoanAmount,INDEX(Sched1[Ending Balance],ROW()-ROW(Sched1[[#Headers],[Beginning Balance]])-1)),"")</f>
        <v>17871.5504583988</v>
      </c>
      <c r="E48" s="4">
        <f>IF(Sched1[[#This Row],[Pmt No]]&lt;&gt;"",ScheduledPayment,"")</f>
        <v>192.52848178552338</v>
      </c>
      <c r="F48" s="4">
        <f>IF(Sched1[[#This Row],[Pmt No]]&lt;&gt;"",IF(Sched1[[#This Row],[Scheduled Payment]]+ExtraPayments&lt;Sched1[[#This Row],[Beginning Balance]],ExtraPayments,IF(Sched1[[#This Row],[Beginning Balance]]-Sched1[[#This Row],[Scheduled Payment]]&gt;0,Sched1[[#This Row],[Beginning Balance]]-Sched1[[#This Row],[Scheduled Payment]],0)),"")</f>
        <v>100</v>
      </c>
      <c r="G48" s="4">
        <f>IF(Sched1[[#This Row],[Pmt No]]&lt;&gt;"",IF(Sched1[[#This Row],[Scheduled Payment]]+Sched1[[#This Row],[Extra Payment]]&lt;=Sched1[[#This Row],[Beginning Balance]],Sched1[[#This Row],[Scheduled Payment]]+Sched1[[#This Row],[Extra Payment]],Sched1[[#This Row],[Beginning Balance]]),"")</f>
        <v>292.52848178552335</v>
      </c>
      <c r="H48" s="4">
        <f>IF(Sched1[[#This Row],[Pmt No]]&lt;&gt;"",Sched1[[#This Row],[Total Payment]]-Sched1[[#This Row],[Interest]],"")</f>
        <v>224.02087169499464</v>
      </c>
      <c r="I48" s="4">
        <f>IF(Sched1[[#This Row],[Pmt No]]&lt;&gt;"",Sched1[[#This Row],[Beginning Balance]]*(InterestRate/PaymentsPerYear),"")</f>
        <v>68.507610090528729</v>
      </c>
      <c r="J48" s="4">
        <f>IF(Sched1[[#This Row],[Pmt No]]&lt;&gt;"",IF(Sched1[[#This Row],[Scheduled Payment]]+Sched1[[#This Row],[Extra Payment]]&lt;=Sched1[[#This Row],[Beginning Balance]],Sched1[[#This Row],[Beginning Balance]]-Sched1[[#This Row],[Principal]],0),"")</f>
        <v>17647.529586703808</v>
      </c>
      <c r="K48" s="4">
        <f>IF(Sched1[[#This Row],[Pmt No]]&lt;&gt;"",SUM(INDEX(Sched1[Interest],1,1):Sched1[[#This Row],[Interest]]),"")</f>
        <v>2886.026449197127</v>
      </c>
    </row>
    <row r="49" spans="2:11" x14ac:dyDescent="0.2">
      <c r="B49" s="2">
        <f>IF(LoanIsGood,IF(ROW()-ROW(Sched1[[#Headers],[Pmt No]])&gt;ScheduledNumberOfPayments,"",ROW()-ROW(Sched1[[#Headers],[Pmt No]])),"")</f>
        <v>36</v>
      </c>
      <c r="C49" s="3">
        <f>IF(Sched1[[#This Row],[Pmt No]]&lt;&gt;"",EOMONTH(LoanStartDate,ROW(Sched1[[#This Row],[Pmt No]])-ROW(Sched1[[#Headers],[Pmt No]])-2)+DAY(LoanStartDate),"")</f>
        <v>43831</v>
      </c>
      <c r="D49" s="4">
        <f>IF(Sched1[[#This Row],[Pmt No]]&lt;&gt;"",IF(ROW()-ROW(Sched1[[#Headers],[Beginning Balance]])=1,LoanAmount,INDEX(Sched1[Ending Balance],ROW()-ROW(Sched1[[#Headers],[Beginning Balance]])-1)),"")</f>
        <v>17647.529586703808</v>
      </c>
      <c r="E49" s="4">
        <f>IF(Sched1[[#This Row],[Pmt No]]&lt;&gt;"",ScheduledPayment,"")</f>
        <v>192.52848178552338</v>
      </c>
      <c r="F49" s="4">
        <f>IF(Sched1[[#This Row],[Pmt No]]&lt;&gt;"",IF(Sched1[[#This Row],[Scheduled Payment]]+ExtraPayments&lt;Sched1[[#This Row],[Beginning Balance]],ExtraPayments,IF(Sched1[[#This Row],[Beginning Balance]]-Sched1[[#This Row],[Scheduled Payment]]&gt;0,Sched1[[#This Row],[Beginning Balance]]-Sched1[[#This Row],[Scheduled Payment]],0)),"")</f>
        <v>100</v>
      </c>
      <c r="G49" s="4">
        <f>IF(Sched1[[#This Row],[Pmt No]]&lt;&gt;"",IF(Sched1[[#This Row],[Scheduled Payment]]+Sched1[[#This Row],[Extra Payment]]&lt;=Sched1[[#This Row],[Beginning Balance]],Sched1[[#This Row],[Scheduled Payment]]+Sched1[[#This Row],[Extra Payment]],Sched1[[#This Row],[Beginning Balance]]),"")</f>
        <v>292.52848178552335</v>
      </c>
      <c r="H49" s="4">
        <f>IF(Sched1[[#This Row],[Pmt No]]&lt;&gt;"",Sched1[[#This Row],[Total Payment]]-Sched1[[#This Row],[Interest]],"")</f>
        <v>224.87961836982544</v>
      </c>
      <c r="I49" s="4">
        <f>IF(Sched1[[#This Row],[Pmt No]]&lt;&gt;"",Sched1[[#This Row],[Beginning Balance]]*(InterestRate/PaymentsPerYear),"")</f>
        <v>67.648863415697932</v>
      </c>
      <c r="J49" s="4">
        <f>IF(Sched1[[#This Row],[Pmt No]]&lt;&gt;"",IF(Sched1[[#This Row],[Scheduled Payment]]+Sched1[[#This Row],[Extra Payment]]&lt;=Sched1[[#This Row],[Beginning Balance]],Sched1[[#This Row],[Beginning Balance]]-Sched1[[#This Row],[Principal]],0),"")</f>
        <v>17422.649968333983</v>
      </c>
      <c r="K49" s="4">
        <f>IF(Sched1[[#This Row],[Pmt No]]&lt;&gt;"",SUM(INDEX(Sched1[Interest],1,1):Sched1[[#This Row],[Interest]]),"")</f>
        <v>2953.6753126128251</v>
      </c>
    </row>
    <row r="50" spans="2:11" x14ac:dyDescent="0.2">
      <c r="B50" s="2">
        <f>IF(LoanIsGood,IF(ROW()-ROW(Sched1[[#Headers],[Pmt No]])&gt;ScheduledNumberOfPayments,"",ROW()-ROW(Sched1[[#Headers],[Pmt No]])),"")</f>
        <v>37</v>
      </c>
      <c r="C50" s="3">
        <f>IF(Sched1[[#This Row],[Pmt No]]&lt;&gt;"",EOMONTH(LoanStartDate,ROW(Sched1[[#This Row],[Pmt No]])-ROW(Sched1[[#Headers],[Pmt No]])-2)+DAY(LoanStartDate),"")</f>
        <v>43862</v>
      </c>
      <c r="D50" s="4">
        <f>IF(Sched1[[#This Row],[Pmt No]]&lt;&gt;"",IF(ROW()-ROW(Sched1[[#Headers],[Beginning Balance]])=1,LoanAmount,INDEX(Sched1[Ending Balance],ROW()-ROW(Sched1[[#Headers],[Beginning Balance]])-1)),"")</f>
        <v>17422.649968333983</v>
      </c>
      <c r="E50" s="4">
        <f>IF(Sched1[[#This Row],[Pmt No]]&lt;&gt;"",ScheduledPayment,"")</f>
        <v>192.52848178552338</v>
      </c>
      <c r="F50" s="4">
        <f>IF(Sched1[[#This Row],[Pmt No]]&lt;&gt;"",IF(Sched1[[#This Row],[Scheduled Payment]]+ExtraPayments&lt;Sched1[[#This Row],[Beginning Balance]],ExtraPayments,IF(Sched1[[#This Row],[Beginning Balance]]-Sched1[[#This Row],[Scheduled Payment]]&gt;0,Sched1[[#This Row],[Beginning Balance]]-Sched1[[#This Row],[Scheduled Payment]],0)),"")</f>
        <v>100</v>
      </c>
      <c r="G50" s="4">
        <f>IF(Sched1[[#This Row],[Pmt No]]&lt;&gt;"",IF(Sched1[[#This Row],[Scheduled Payment]]+Sched1[[#This Row],[Extra Payment]]&lt;=Sched1[[#This Row],[Beginning Balance]],Sched1[[#This Row],[Scheduled Payment]]+Sched1[[#This Row],[Extra Payment]],Sched1[[#This Row],[Beginning Balance]]),"")</f>
        <v>292.52848178552335</v>
      </c>
      <c r="H50" s="4">
        <f>IF(Sched1[[#This Row],[Pmt No]]&lt;&gt;"",Sched1[[#This Row],[Total Payment]]-Sched1[[#This Row],[Interest]],"")</f>
        <v>225.74165690690975</v>
      </c>
      <c r="I50" s="4">
        <f>IF(Sched1[[#This Row],[Pmt No]]&lt;&gt;"",Sched1[[#This Row],[Beginning Balance]]*(InterestRate/PaymentsPerYear),"")</f>
        <v>66.786824878613601</v>
      </c>
      <c r="J50" s="4">
        <f>IF(Sched1[[#This Row],[Pmt No]]&lt;&gt;"",IF(Sched1[[#This Row],[Scheduled Payment]]+Sched1[[#This Row],[Extra Payment]]&lt;=Sched1[[#This Row],[Beginning Balance]],Sched1[[#This Row],[Beginning Balance]]-Sched1[[#This Row],[Principal]],0),"")</f>
        <v>17196.908311427072</v>
      </c>
      <c r="K50" s="4">
        <f>IF(Sched1[[#This Row],[Pmt No]]&lt;&gt;"",SUM(INDEX(Sched1[Interest],1,1):Sched1[[#This Row],[Interest]]),"")</f>
        <v>3020.4621374914386</v>
      </c>
    </row>
    <row r="51" spans="2:11" x14ac:dyDescent="0.2">
      <c r="B51" s="2">
        <f>IF(LoanIsGood,IF(ROW()-ROW(Sched1[[#Headers],[Pmt No]])&gt;ScheduledNumberOfPayments,"",ROW()-ROW(Sched1[[#Headers],[Pmt No]])),"")</f>
        <v>38</v>
      </c>
      <c r="C51" s="3">
        <f>IF(Sched1[[#This Row],[Pmt No]]&lt;&gt;"",EOMONTH(LoanStartDate,ROW(Sched1[[#This Row],[Pmt No]])-ROW(Sched1[[#Headers],[Pmt No]])-2)+DAY(LoanStartDate),"")</f>
        <v>43891</v>
      </c>
      <c r="D51" s="4">
        <f>IF(Sched1[[#This Row],[Pmt No]]&lt;&gt;"",IF(ROW()-ROW(Sched1[[#Headers],[Beginning Balance]])=1,LoanAmount,INDEX(Sched1[Ending Balance],ROW()-ROW(Sched1[[#Headers],[Beginning Balance]])-1)),"")</f>
        <v>17196.908311427072</v>
      </c>
      <c r="E51" s="4">
        <f>IF(Sched1[[#This Row],[Pmt No]]&lt;&gt;"",ScheduledPayment,"")</f>
        <v>192.52848178552338</v>
      </c>
      <c r="F51" s="4">
        <f>IF(Sched1[[#This Row],[Pmt No]]&lt;&gt;"",IF(Sched1[[#This Row],[Scheduled Payment]]+ExtraPayments&lt;Sched1[[#This Row],[Beginning Balance]],ExtraPayments,IF(Sched1[[#This Row],[Beginning Balance]]-Sched1[[#This Row],[Scheduled Payment]]&gt;0,Sched1[[#This Row],[Beginning Balance]]-Sched1[[#This Row],[Scheduled Payment]],0)),"")</f>
        <v>100</v>
      </c>
      <c r="G51" s="4">
        <f>IF(Sched1[[#This Row],[Pmt No]]&lt;&gt;"",IF(Sched1[[#This Row],[Scheduled Payment]]+Sched1[[#This Row],[Extra Payment]]&lt;=Sched1[[#This Row],[Beginning Balance]],Sched1[[#This Row],[Scheduled Payment]]+Sched1[[#This Row],[Extra Payment]],Sched1[[#This Row],[Beginning Balance]]),"")</f>
        <v>292.52848178552335</v>
      </c>
      <c r="H51" s="4">
        <f>IF(Sched1[[#This Row],[Pmt No]]&lt;&gt;"",Sched1[[#This Row],[Total Payment]]-Sched1[[#This Row],[Interest]],"")</f>
        <v>226.60699992505292</v>
      </c>
      <c r="I51" s="4">
        <f>IF(Sched1[[#This Row],[Pmt No]]&lt;&gt;"",Sched1[[#This Row],[Beginning Balance]]*(InterestRate/PaymentsPerYear),"")</f>
        <v>65.921481860470436</v>
      </c>
      <c r="J51" s="4">
        <f>IF(Sched1[[#This Row],[Pmt No]]&lt;&gt;"",IF(Sched1[[#This Row],[Scheduled Payment]]+Sched1[[#This Row],[Extra Payment]]&lt;=Sched1[[#This Row],[Beginning Balance]],Sched1[[#This Row],[Beginning Balance]]-Sched1[[#This Row],[Principal]],0),"")</f>
        <v>16970.301311502019</v>
      </c>
      <c r="K51" s="4">
        <f>IF(Sched1[[#This Row],[Pmt No]]&lt;&gt;"",SUM(INDEX(Sched1[Interest],1,1):Sched1[[#This Row],[Interest]]),"")</f>
        <v>3086.3836193519091</v>
      </c>
    </row>
    <row r="52" spans="2:11" x14ac:dyDescent="0.2">
      <c r="B52" s="2">
        <f>IF(LoanIsGood,IF(ROW()-ROW(Sched1[[#Headers],[Pmt No]])&gt;ScheduledNumberOfPayments,"",ROW()-ROW(Sched1[[#Headers],[Pmt No]])),"")</f>
        <v>39</v>
      </c>
      <c r="C52" s="3">
        <f>IF(Sched1[[#This Row],[Pmt No]]&lt;&gt;"",EOMONTH(LoanStartDate,ROW(Sched1[[#This Row],[Pmt No]])-ROW(Sched1[[#Headers],[Pmt No]])-2)+DAY(LoanStartDate),"")</f>
        <v>43922</v>
      </c>
      <c r="D52" s="4">
        <f>IF(Sched1[[#This Row],[Pmt No]]&lt;&gt;"",IF(ROW()-ROW(Sched1[[#Headers],[Beginning Balance]])=1,LoanAmount,INDEX(Sched1[Ending Balance],ROW()-ROW(Sched1[[#Headers],[Beginning Balance]])-1)),"")</f>
        <v>16970.301311502019</v>
      </c>
      <c r="E52" s="4">
        <f>IF(Sched1[[#This Row],[Pmt No]]&lt;&gt;"",ScheduledPayment,"")</f>
        <v>192.52848178552338</v>
      </c>
      <c r="F52" s="4">
        <f>IF(Sched1[[#This Row],[Pmt No]]&lt;&gt;"",IF(Sched1[[#This Row],[Scheduled Payment]]+ExtraPayments&lt;Sched1[[#This Row],[Beginning Balance]],ExtraPayments,IF(Sched1[[#This Row],[Beginning Balance]]-Sched1[[#This Row],[Scheduled Payment]]&gt;0,Sched1[[#This Row],[Beginning Balance]]-Sched1[[#This Row],[Scheduled Payment]],0)),"")</f>
        <v>100</v>
      </c>
      <c r="G52" s="4">
        <f>IF(Sched1[[#This Row],[Pmt No]]&lt;&gt;"",IF(Sched1[[#This Row],[Scheduled Payment]]+Sched1[[#This Row],[Extra Payment]]&lt;=Sched1[[#This Row],[Beginning Balance]],Sched1[[#This Row],[Scheduled Payment]]+Sched1[[#This Row],[Extra Payment]],Sched1[[#This Row],[Beginning Balance]]),"")</f>
        <v>292.52848178552335</v>
      </c>
      <c r="H52" s="4">
        <f>IF(Sched1[[#This Row],[Pmt No]]&lt;&gt;"",Sched1[[#This Row],[Total Payment]]-Sched1[[#This Row],[Interest]],"")</f>
        <v>227.4756600914323</v>
      </c>
      <c r="I52" s="4">
        <f>IF(Sched1[[#This Row],[Pmt No]]&lt;&gt;"",Sched1[[#This Row],[Beginning Balance]]*(InterestRate/PaymentsPerYear),"")</f>
        <v>65.052821694091065</v>
      </c>
      <c r="J52" s="4">
        <f>IF(Sched1[[#This Row],[Pmt No]]&lt;&gt;"",IF(Sched1[[#This Row],[Scheduled Payment]]+Sched1[[#This Row],[Extra Payment]]&lt;=Sched1[[#This Row],[Beginning Balance]],Sched1[[#This Row],[Beginning Balance]]-Sched1[[#This Row],[Principal]],0),"")</f>
        <v>16742.825651410585</v>
      </c>
      <c r="K52" s="4">
        <f>IF(Sched1[[#This Row],[Pmt No]]&lt;&gt;"",SUM(INDEX(Sched1[Interest],1,1):Sched1[[#This Row],[Interest]]),"")</f>
        <v>3151.4364410460003</v>
      </c>
    </row>
    <row r="53" spans="2:11" x14ac:dyDescent="0.2">
      <c r="B53" s="2">
        <f>IF(LoanIsGood,IF(ROW()-ROW(Sched1[[#Headers],[Pmt No]])&gt;ScheduledNumberOfPayments,"",ROW()-ROW(Sched1[[#Headers],[Pmt No]])),"")</f>
        <v>40</v>
      </c>
      <c r="C53" s="3">
        <f>IF(Sched1[[#This Row],[Pmt No]]&lt;&gt;"",EOMONTH(LoanStartDate,ROW(Sched1[[#This Row],[Pmt No]])-ROW(Sched1[[#Headers],[Pmt No]])-2)+DAY(LoanStartDate),"")</f>
        <v>43952</v>
      </c>
      <c r="D53" s="4">
        <f>IF(Sched1[[#This Row],[Pmt No]]&lt;&gt;"",IF(ROW()-ROW(Sched1[[#Headers],[Beginning Balance]])=1,LoanAmount,INDEX(Sched1[Ending Balance],ROW()-ROW(Sched1[[#Headers],[Beginning Balance]])-1)),"")</f>
        <v>16742.825651410585</v>
      </c>
      <c r="E53" s="4">
        <f>IF(Sched1[[#This Row],[Pmt No]]&lt;&gt;"",ScheduledPayment,"")</f>
        <v>192.52848178552338</v>
      </c>
      <c r="F53" s="4">
        <f>IF(Sched1[[#This Row],[Pmt No]]&lt;&gt;"",IF(Sched1[[#This Row],[Scheduled Payment]]+ExtraPayments&lt;Sched1[[#This Row],[Beginning Balance]],ExtraPayments,IF(Sched1[[#This Row],[Beginning Balance]]-Sched1[[#This Row],[Scheduled Payment]]&gt;0,Sched1[[#This Row],[Beginning Balance]]-Sched1[[#This Row],[Scheduled Payment]],0)),"")</f>
        <v>100</v>
      </c>
      <c r="G53" s="4">
        <f>IF(Sched1[[#This Row],[Pmt No]]&lt;&gt;"",IF(Sched1[[#This Row],[Scheduled Payment]]+Sched1[[#This Row],[Extra Payment]]&lt;=Sched1[[#This Row],[Beginning Balance]],Sched1[[#This Row],[Scheduled Payment]]+Sched1[[#This Row],[Extra Payment]],Sched1[[#This Row],[Beginning Balance]]),"")</f>
        <v>292.52848178552335</v>
      </c>
      <c r="H53" s="4">
        <f>IF(Sched1[[#This Row],[Pmt No]]&lt;&gt;"",Sched1[[#This Row],[Total Payment]]-Sched1[[#This Row],[Interest]],"")</f>
        <v>228.34765012178278</v>
      </c>
      <c r="I53" s="4">
        <f>IF(Sched1[[#This Row],[Pmt No]]&lt;&gt;"",Sched1[[#This Row],[Beginning Balance]]*(InterestRate/PaymentsPerYear),"")</f>
        <v>64.180831663740577</v>
      </c>
      <c r="J53" s="4">
        <f>IF(Sched1[[#This Row],[Pmt No]]&lt;&gt;"",IF(Sched1[[#This Row],[Scheduled Payment]]+Sched1[[#This Row],[Extra Payment]]&lt;=Sched1[[#This Row],[Beginning Balance]],Sched1[[#This Row],[Beginning Balance]]-Sched1[[#This Row],[Principal]],0),"")</f>
        <v>16514.478001288804</v>
      </c>
      <c r="K53" s="4">
        <f>IF(Sched1[[#This Row],[Pmt No]]&lt;&gt;"",SUM(INDEX(Sched1[Interest],1,1):Sched1[[#This Row],[Interest]]),"")</f>
        <v>3215.617272709741</v>
      </c>
    </row>
    <row r="54" spans="2:11" x14ac:dyDescent="0.2">
      <c r="B54" s="2">
        <f>IF(LoanIsGood,IF(ROW()-ROW(Sched1[[#Headers],[Pmt No]])&gt;ScheduledNumberOfPayments,"",ROW()-ROW(Sched1[[#Headers],[Pmt No]])),"")</f>
        <v>41</v>
      </c>
      <c r="C54" s="3">
        <f>IF(Sched1[[#This Row],[Pmt No]]&lt;&gt;"",EOMONTH(LoanStartDate,ROW(Sched1[[#This Row],[Pmt No]])-ROW(Sched1[[#Headers],[Pmt No]])-2)+DAY(LoanStartDate),"")</f>
        <v>43983</v>
      </c>
      <c r="D54" s="4">
        <f>IF(Sched1[[#This Row],[Pmt No]]&lt;&gt;"",IF(ROW()-ROW(Sched1[[#Headers],[Beginning Balance]])=1,LoanAmount,INDEX(Sched1[Ending Balance],ROW()-ROW(Sched1[[#Headers],[Beginning Balance]])-1)),"")</f>
        <v>16514.478001288804</v>
      </c>
      <c r="E54" s="4">
        <f>IF(Sched1[[#This Row],[Pmt No]]&lt;&gt;"",ScheduledPayment,"")</f>
        <v>192.52848178552338</v>
      </c>
      <c r="F54" s="4">
        <f>IF(Sched1[[#This Row],[Pmt No]]&lt;&gt;"",IF(Sched1[[#This Row],[Scheduled Payment]]+ExtraPayments&lt;Sched1[[#This Row],[Beginning Balance]],ExtraPayments,IF(Sched1[[#This Row],[Beginning Balance]]-Sched1[[#This Row],[Scheduled Payment]]&gt;0,Sched1[[#This Row],[Beginning Balance]]-Sched1[[#This Row],[Scheduled Payment]],0)),"")</f>
        <v>100</v>
      </c>
      <c r="G54" s="4">
        <f>IF(Sched1[[#This Row],[Pmt No]]&lt;&gt;"",IF(Sched1[[#This Row],[Scheduled Payment]]+Sched1[[#This Row],[Extra Payment]]&lt;=Sched1[[#This Row],[Beginning Balance]],Sched1[[#This Row],[Scheduled Payment]]+Sched1[[#This Row],[Extra Payment]],Sched1[[#This Row],[Beginning Balance]]),"")</f>
        <v>292.52848178552335</v>
      </c>
      <c r="H54" s="4">
        <f>IF(Sched1[[#This Row],[Pmt No]]&lt;&gt;"",Sched1[[#This Row],[Total Payment]]-Sched1[[#This Row],[Interest]],"")</f>
        <v>229.22298278058292</v>
      </c>
      <c r="I54" s="4">
        <f>IF(Sched1[[#This Row],[Pmt No]]&lt;&gt;"",Sched1[[#This Row],[Beginning Balance]]*(InterestRate/PaymentsPerYear),"")</f>
        <v>63.305499004940415</v>
      </c>
      <c r="J54" s="4">
        <f>IF(Sched1[[#This Row],[Pmt No]]&lt;&gt;"",IF(Sched1[[#This Row],[Scheduled Payment]]+Sched1[[#This Row],[Extra Payment]]&lt;=Sched1[[#This Row],[Beginning Balance]],Sched1[[#This Row],[Beginning Balance]]-Sched1[[#This Row],[Principal]],0),"")</f>
        <v>16285.255018508222</v>
      </c>
      <c r="K54" s="4">
        <f>IF(Sched1[[#This Row],[Pmt No]]&lt;&gt;"",SUM(INDEX(Sched1[Interest],1,1):Sched1[[#This Row],[Interest]]),"")</f>
        <v>3278.9227717146814</v>
      </c>
    </row>
    <row r="55" spans="2:11" x14ac:dyDescent="0.2">
      <c r="B55" s="2">
        <f>IF(LoanIsGood,IF(ROW()-ROW(Sched1[[#Headers],[Pmt No]])&gt;ScheduledNumberOfPayments,"",ROW()-ROW(Sched1[[#Headers],[Pmt No]])),"")</f>
        <v>42</v>
      </c>
      <c r="C55" s="3">
        <f>IF(Sched1[[#This Row],[Pmt No]]&lt;&gt;"",EOMONTH(LoanStartDate,ROW(Sched1[[#This Row],[Pmt No]])-ROW(Sched1[[#Headers],[Pmt No]])-2)+DAY(LoanStartDate),"")</f>
        <v>44013</v>
      </c>
      <c r="D55" s="4">
        <f>IF(Sched1[[#This Row],[Pmt No]]&lt;&gt;"",IF(ROW()-ROW(Sched1[[#Headers],[Beginning Balance]])=1,LoanAmount,INDEX(Sched1[Ending Balance],ROW()-ROW(Sched1[[#Headers],[Beginning Balance]])-1)),"")</f>
        <v>16285.255018508222</v>
      </c>
      <c r="E55" s="4">
        <f>IF(Sched1[[#This Row],[Pmt No]]&lt;&gt;"",ScheduledPayment,"")</f>
        <v>192.52848178552338</v>
      </c>
      <c r="F55" s="4">
        <f>IF(Sched1[[#This Row],[Pmt No]]&lt;&gt;"",IF(Sched1[[#This Row],[Scheduled Payment]]+ExtraPayments&lt;Sched1[[#This Row],[Beginning Balance]],ExtraPayments,IF(Sched1[[#This Row],[Beginning Balance]]-Sched1[[#This Row],[Scheduled Payment]]&gt;0,Sched1[[#This Row],[Beginning Balance]]-Sched1[[#This Row],[Scheduled Payment]],0)),"")</f>
        <v>100</v>
      </c>
      <c r="G55" s="4">
        <f>IF(Sched1[[#This Row],[Pmt No]]&lt;&gt;"",IF(Sched1[[#This Row],[Scheduled Payment]]+Sched1[[#This Row],[Extra Payment]]&lt;=Sched1[[#This Row],[Beginning Balance]],Sched1[[#This Row],[Scheduled Payment]]+Sched1[[#This Row],[Extra Payment]],Sched1[[#This Row],[Beginning Balance]]),"")</f>
        <v>292.52848178552335</v>
      </c>
      <c r="H55" s="4">
        <f>IF(Sched1[[#This Row],[Pmt No]]&lt;&gt;"",Sched1[[#This Row],[Total Payment]]-Sched1[[#This Row],[Interest]],"")</f>
        <v>230.10167088124183</v>
      </c>
      <c r="I55" s="4">
        <f>IF(Sched1[[#This Row],[Pmt No]]&lt;&gt;"",Sched1[[#This Row],[Beginning Balance]]*(InterestRate/PaymentsPerYear),"")</f>
        <v>62.426810904281517</v>
      </c>
      <c r="J55" s="4">
        <f>IF(Sched1[[#This Row],[Pmt No]]&lt;&gt;"",IF(Sched1[[#This Row],[Scheduled Payment]]+Sched1[[#This Row],[Extra Payment]]&lt;=Sched1[[#This Row],[Beginning Balance]],Sched1[[#This Row],[Beginning Balance]]-Sched1[[#This Row],[Principal]],0),"")</f>
        <v>16055.15334762698</v>
      </c>
      <c r="K55" s="4">
        <f>IF(Sched1[[#This Row],[Pmt No]]&lt;&gt;"",SUM(INDEX(Sched1[Interest],1,1):Sched1[[#This Row],[Interest]]),"")</f>
        <v>3341.3495826189628</v>
      </c>
    </row>
    <row r="56" spans="2:11" x14ac:dyDescent="0.2">
      <c r="B56" s="2">
        <f>IF(LoanIsGood,IF(ROW()-ROW(Sched1[[#Headers],[Pmt No]])&gt;ScheduledNumberOfPayments,"",ROW()-ROW(Sched1[[#Headers],[Pmt No]])),"")</f>
        <v>43</v>
      </c>
      <c r="C56" s="3">
        <f>IF(Sched1[[#This Row],[Pmt No]]&lt;&gt;"",EOMONTH(LoanStartDate,ROW(Sched1[[#This Row],[Pmt No]])-ROW(Sched1[[#Headers],[Pmt No]])-2)+DAY(LoanStartDate),"")</f>
        <v>44044</v>
      </c>
      <c r="D56" s="4">
        <f>IF(Sched1[[#This Row],[Pmt No]]&lt;&gt;"",IF(ROW()-ROW(Sched1[[#Headers],[Beginning Balance]])=1,LoanAmount,INDEX(Sched1[Ending Balance],ROW()-ROW(Sched1[[#Headers],[Beginning Balance]])-1)),"")</f>
        <v>16055.15334762698</v>
      </c>
      <c r="E56" s="4">
        <f>IF(Sched1[[#This Row],[Pmt No]]&lt;&gt;"",ScheduledPayment,"")</f>
        <v>192.52848178552338</v>
      </c>
      <c r="F56" s="4">
        <f>IF(Sched1[[#This Row],[Pmt No]]&lt;&gt;"",IF(Sched1[[#This Row],[Scheduled Payment]]+ExtraPayments&lt;Sched1[[#This Row],[Beginning Balance]],ExtraPayments,IF(Sched1[[#This Row],[Beginning Balance]]-Sched1[[#This Row],[Scheduled Payment]]&gt;0,Sched1[[#This Row],[Beginning Balance]]-Sched1[[#This Row],[Scheduled Payment]],0)),"")</f>
        <v>100</v>
      </c>
      <c r="G56" s="4">
        <f>IF(Sched1[[#This Row],[Pmt No]]&lt;&gt;"",IF(Sched1[[#This Row],[Scheduled Payment]]+Sched1[[#This Row],[Extra Payment]]&lt;=Sched1[[#This Row],[Beginning Balance]],Sched1[[#This Row],[Scheduled Payment]]+Sched1[[#This Row],[Extra Payment]],Sched1[[#This Row],[Beginning Balance]]),"")</f>
        <v>292.52848178552335</v>
      </c>
      <c r="H56" s="4">
        <f>IF(Sched1[[#This Row],[Pmt No]]&lt;&gt;"",Sched1[[#This Row],[Total Payment]]-Sched1[[#This Row],[Interest]],"")</f>
        <v>230.98372728628661</v>
      </c>
      <c r="I56" s="4">
        <f>IF(Sched1[[#This Row],[Pmt No]]&lt;&gt;"",Sched1[[#This Row],[Beginning Balance]]*(InterestRate/PaymentsPerYear),"")</f>
        <v>61.544754499236753</v>
      </c>
      <c r="J56" s="4">
        <f>IF(Sched1[[#This Row],[Pmt No]]&lt;&gt;"",IF(Sched1[[#This Row],[Scheduled Payment]]+Sched1[[#This Row],[Extra Payment]]&lt;=Sched1[[#This Row],[Beginning Balance]],Sched1[[#This Row],[Beginning Balance]]-Sched1[[#This Row],[Principal]],0),"")</f>
        <v>15824.169620340694</v>
      </c>
      <c r="K56" s="4">
        <f>IF(Sched1[[#This Row],[Pmt No]]&lt;&gt;"",SUM(INDEX(Sched1[Interest],1,1):Sched1[[#This Row],[Interest]]),"")</f>
        <v>3402.8943371181995</v>
      </c>
    </row>
    <row r="57" spans="2:11" x14ac:dyDescent="0.2">
      <c r="B57" s="2">
        <f>IF(LoanIsGood,IF(ROW()-ROW(Sched1[[#Headers],[Pmt No]])&gt;ScheduledNumberOfPayments,"",ROW()-ROW(Sched1[[#Headers],[Pmt No]])),"")</f>
        <v>44</v>
      </c>
      <c r="C57" s="3">
        <f>IF(Sched1[[#This Row],[Pmt No]]&lt;&gt;"",EOMONTH(LoanStartDate,ROW(Sched1[[#This Row],[Pmt No]])-ROW(Sched1[[#Headers],[Pmt No]])-2)+DAY(LoanStartDate),"")</f>
        <v>44075</v>
      </c>
      <c r="D57" s="4">
        <f>IF(Sched1[[#This Row],[Pmt No]]&lt;&gt;"",IF(ROW()-ROW(Sched1[[#Headers],[Beginning Balance]])=1,LoanAmount,INDEX(Sched1[Ending Balance],ROW()-ROW(Sched1[[#Headers],[Beginning Balance]])-1)),"")</f>
        <v>15824.169620340694</v>
      </c>
      <c r="E57" s="4">
        <f>IF(Sched1[[#This Row],[Pmt No]]&lt;&gt;"",ScheduledPayment,"")</f>
        <v>192.52848178552338</v>
      </c>
      <c r="F57" s="4">
        <f>IF(Sched1[[#This Row],[Pmt No]]&lt;&gt;"",IF(Sched1[[#This Row],[Scheduled Payment]]+ExtraPayments&lt;Sched1[[#This Row],[Beginning Balance]],ExtraPayments,IF(Sched1[[#This Row],[Beginning Balance]]-Sched1[[#This Row],[Scheduled Payment]]&gt;0,Sched1[[#This Row],[Beginning Balance]]-Sched1[[#This Row],[Scheduled Payment]],0)),"")</f>
        <v>100</v>
      </c>
      <c r="G57" s="4">
        <f>IF(Sched1[[#This Row],[Pmt No]]&lt;&gt;"",IF(Sched1[[#This Row],[Scheduled Payment]]+Sched1[[#This Row],[Extra Payment]]&lt;=Sched1[[#This Row],[Beginning Balance]],Sched1[[#This Row],[Scheduled Payment]]+Sched1[[#This Row],[Extra Payment]],Sched1[[#This Row],[Beginning Balance]]),"")</f>
        <v>292.52848178552335</v>
      </c>
      <c r="H57" s="4">
        <f>IF(Sched1[[#This Row],[Pmt No]]&lt;&gt;"",Sched1[[#This Row],[Total Payment]]-Sched1[[#This Row],[Interest]],"")</f>
        <v>231.8691649075507</v>
      </c>
      <c r="I57" s="4">
        <f>IF(Sched1[[#This Row],[Pmt No]]&lt;&gt;"",Sched1[[#This Row],[Beginning Balance]]*(InterestRate/PaymentsPerYear),"")</f>
        <v>60.659316877972657</v>
      </c>
      <c r="J57" s="4">
        <f>IF(Sched1[[#This Row],[Pmt No]]&lt;&gt;"",IF(Sched1[[#This Row],[Scheduled Payment]]+Sched1[[#This Row],[Extra Payment]]&lt;=Sched1[[#This Row],[Beginning Balance]],Sched1[[#This Row],[Beginning Balance]]-Sched1[[#This Row],[Principal]],0),"")</f>
        <v>15592.300455433144</v>
      </c>
      <c r="K57" s="4">
        <f>IF(Sched1[[#This Row],[Pmt No]]&lt;&gt;"",SUM(INDEX(Sched1[Interest],1,1):Sched1[[#This Row],[Interest]]),"")</f>
        <v>3463.5536539961722</v>
      </c>
    </row>
    <row r="58" spans="2:11" x14ac:dyDescent="0.2">
      <c r="B58" s="2">
        <f>IF(LoanIsGood,IF(ROW()-ROW(Sched1[[#Headers],[Pmt No]])&gt;ScheduledNumberOfPayments,"",ROW()-ROW(Sched1[[#Headers],[Pmt No]])),"")</f>
        <v>45</v>
      </c>
      <c r="C58" s="3">
        <f>IF(Sched1[[#This Row],[Pmt No]]&lt;&gt;"",EOMONTH(LoanStartDate,ROW(Sched1[[#This Row],[Pmt No]])-ROW(Sched1[[#Headers],[Pmt No]])-2)+DAY(LoanStartDate),"")</f>
        <v>44105</v>
      </c>
      <c r="D58" s="4">
        <f>IF(Sched1[[#This Row],[Pmt No]]&lt;&gt;"",IF(ROW()-ROW(Sched1[[#Headers],[Beginning Balance]])=1,LoanAmount,INDEX(Sched1[Ending Balance],ROW()-ROW(Sched1[[#Headers],[Beginning Balance]])-1)),"")</f>
        <v>15592.300455433144</v>
      </c>
      <c r="E58" s="4">
        <f>IF(Sched1[[#This Row],[Pmt No]]&lt;&gt;"",ScheduledPayment,"")</f>
        <v>192.52848178552338</v>
      </c>
      <c r="F58" s="4">
        <f>IF(Sched1[[#This Row],[Pmt No]]&lt;&gt;"",IF(Sched1[[#This Row],[Scheduled Payment]]+ExtraPayments&lt;Sched1[[#This Row],[Beginning Balance]],ExtraPayments,IF(Sched1[[#This Row],[Beginning Balance]]-Sched1[[#This Row],[Scheduled Payment]]&gt;0,Sched1[[#This Row],[Beginning Balance]]-Sched1[[#This Row],[Scheduled Payment]],0)),"")</f>
        <v>100</v>
      </c>
      <c r="G58" s="4">
        <f>IF(Sched1[[#This Row],[Pmt No]]&lt;&gt;"",IF(Sched1[[#This Row],[Scheduled Payment]]+Sched1[[#This Row],[Extra Payment]]&lt;=Sched1[[#This Row],[Beginning Balance]],Sched1[[#This Row],[Scheduled Payment]]+Sched1[[#This Row],[Extra Payment]],Sched1[[#This Row],[Beginning Balance]]),"")</f>
        <v>292.52848178552335</v>
      </c>
      <c r="H58" s="4">
        <f>IF(Sched1[[#This Row],[Pmt No]]&lt;&gt;"",Sched1[[#This Row],[Total Payment]]-Sched1[[#This Row],[Interest]],"")</f>
        <v>232.75799670636297</v>
      </c>
      <c r="I58" s="4">
        <f>IF(Sched1[[#This Row],[Pmt No]]&lt;&gt;"",Sched1[[#This Row],[Beginning Balance]]*(InterestRate/PaymentsPerYear),"")</f>
        <v>59.77048507916038</v>
      </c>
      <c r="J58" s="4">
        <f>IF(Sched1[[#This Row],[Pmt No]]&lt;&gt;"",IF(Sched1[[#This Row],[Scheduled Payment]]+Sched1[[#This Row],[Extra Payment]]&lt;=Sched1[[#This Row],[Beginning Balance]],Sched1[[#This Row],[Beginning Balance]]-Sched1[[#This Row],[Principal]],0),"")</f>
        <v>15359.542458726781</v>
      </c>
      <c r="K58" s="4">
        <f>IF(Sched1[[#This Row],[Pmt No]]&lt;&gt;"",SUM(INDEX(Sched1[Interest],1,1):Sched1[[#This Row],[Interest]]),"")</f>
        <v>3523.3241390753328</v>
      </c>
    </row>
    <row r="59" spans="2:11" x14ac:dyDescent="0.2">
      <c r="B59" s="2">
        <f>IF(LoanIsGood,IF(ROW()-ROW(Sched1[[#Headers],[Pmt No]])&gt;ScheduledNumberOfPayments,"",ROW()-ROW(Sched1[[#Headers],[Pmt No]])),"")</f>
        <v>46</v>
      </c>
      <c r="C59" s="3">
        <f>IF(Sched1[[#This Row],[Pmt No]]&lt;&gt;"",EOMONTH(LoanStartDate,ROW(Sched1[[#This Row],[Pmt No]])-ROW(Sched1[[#Headers],[Pmt No]])-2)+DAY(LoanStartDate),"")</f>
        <v>44136</v>
      </c>
      <c r="D59" s="4">
        <f>IF(Sched1[[#This Row],[Pmt No]]&lt;&gt;"",IF(ROW()-ROW(Sched1[[#Headers],[Beginning Balance]])=1,LoanAmount,INDEX(Sched1[Ending Balance],ROW()-ROW(Sched1[[#Headers],[Beginning Balance]])-1)),"")</f>
        <v>15359.542458726781</v>
      </c>
      <c r="E59" s="4">
        <f>IF(Sched1[[#This Row],[Pmt No]]&lt;&gt;"",ScheduledPayment,"")</f>
        <v>192.52848178552338</v>
      </c>
      <c r="F59" s="4">
        <f>IF(Sched1[[#This Row],[Pmt No]]&lt;&gt;"",IF(Sched1[[#This Row],[Scheduled Payment]]+ExtraPayments&lt;Sched1[[#This Row],[Beginning Balance]],ExtraPayments,IF(Sched1[[#This Row],[Beginning Balance]]-Sched1[[#This Row],[Scheduled Payment]]&gt;0,Sched1[[#This Row],[Beginning Balance]]-Sched1[[#This Row],[Scheduled Payment]],0)),"")</f>
        <v>100</v>
      </c>
      <c r="G59" s="4">
        <f>IF(Sched1[[#This Row],[Pmt No]]&lt;&gt;"",IF(Sched1[[#This Row],[Scheduled Payment]]+Sched1[[#This Row],[Extra Payment]]&lt;=Sched1[[#This Row],[Beginning Balance]],Sched1[[#This Row],[Scheduled Payment]]+Sched1[[#This Row],[Extra Payment]],Sched1[[#This Row],[Beginning Balance]]),"")</f>
        <v>292.52848178552335</v>
      </c>
      <c r="H59" s="4">
        <f>IF(Sched1[[#This Row],[Pmt No]]&lt;&gt;"",Sched1[[#This Row],[Total Payment]]-Sched1[[#This Row],[Interest]],"")</f>
        <v>233.65023569373736</v>
      </c>
      <c r="I59" s="4">
        <f>IF(Sched1[[#This Row],[Pmt No]]&lt;&gt;"",Sched1[[#This Row],[Beginning Balance]]*(InterestRate/PaymentsPerYear),"")</f>
        <v>58.878246091785989</v>
      </c>
      <c r="J59" s="4">
        <f>IF(Sched1[[#This Row],[Pmt No]]&lt;&gt;"",IF(Sched1[[#This Row],[Scheduled Payment]]+Sched1[[#This Row],[Extra Payment]]&lt;=Sched1[[#This Row],[Beginning Balance]],Sched1[[#This Row],[Beginning Balance]]-Sched1[[#This Row],[Principal]],0),"")</f>
        <v>15125.892223033043</v>
      </c>
      <c r="K59" s="4">
        <f>IF(Sched1[[#This Row],[Pmt No]]&lt;&gt;"",SUM(INDEX(Sched1[Interest],1,1):Sched1[[#This Row],[Interest]]),"")</f>
        <v>3582.2023851671188</v>
      </c>
    </row>
    <row r="60" spans="2:11" x14ac:dyDescent="0.2">
      <c r="B60" s="2">
        <f>IF(LoanIsGood,IF(ROW()-ROW(Sched1[[#Headers],[Pmt No]])&gt;ScheduledNumberOfPayments,"",ROW()-ROW(Sched1[[#Headers],[Pmt No]])),"")</f>
        <v>47</v>
      </c>
      <c r="C60" s="3">
        <f>IF(Sched1[[#This Row],[Pmt No]]&lt;&gt;"",EOMONTH(LoanStartDate,ROW(Sched1[[#This Row],[Pmt No]])-ROW(Sched1[[#Headers],[Pmt No]])-2)+DAY(LoanStartDate),"")</f>
        <v>44166</v>
      </c>
      <c r="D60" s="4">
        <f>IF(Sched1[[#This Row],[Pmt No]]&lt;&gt;"",IF(ROW()-ROW(Sched1[[#Headers],[Beginning Balance]])=1,LoanAmount,INDEX(Sched1[Ending Balance],ROW()-ROW(Sched1[[#Headers],[Beginning Balance]])-1)),"")</f>
        <v>15125.892223033043</v>
      </c>
      <c r="E60" s="4">
        <f>IF(Sched1[[#This Row],[Pmt No]]&lt;&gt;"",ScheduledPayment,"")</f>
        <v>192.52848178552338</v>
      </c>
      <c r="F60" s="4">
        <f>IF(Sched1[[#This Row],[Pmt No]]&lt;&gt;"",IF(Sched1[[#This Row],[Scheduled Payment]]+ExtraPayments&lt;Sched1[[#This Row],[Beginning Balance]],ExtraPayments,IF(Sched1[[#This Row],[Beginning Balance]]-Sched1[[#This Row],[Scheduled Payment]]&gt;0,Sched1[[#This Row],[Beginning Balance]]-Sched1[[#This Row],[Scheduled Payment]],0)),"")</f>
        <v>100</v>
      </c>
      <c r="G60" s="4">
        <f>IF(Sched1[[#This Row],[Pmt No]]&lt;&gt;"",IF(Sched1[[#This Row],[Scheduled Payment]]+Sched1[[#This Row],[Extra Payment]]&lt;=Sched1[[#This Row],[Beginning Balance]],Sched1[[#This Row],[Scheduled Payment]]+Sched1[[#This Row],[Extra Payment]],Sched1[[#This Row],[Beginning Balance]]),"")</f>
        <v>292.52848178552335</v>
      </c>
      <c r="H60" s="4">
        <f>IF(Sched1[[#This Row],[Pmt No]]&lt;&gt;"",Sched1[[#This Row],[Total Payment]]-Sched1[[#This Row],[Interest]],"")</f>
        <v>234.54589493056335</v>
      </c>
      <c r="I60" s="4">
        <f>IF(Sched1[[#This Row],[Pmt No]]&lt;&gt;"",Sched1[[#This Row],[Beginning Balance]]*(InterestRate/PaymentsPerYear),"")</f>
        <v>57.98258685495999</v>
      </c>
      <c r="J60" s="4">
        <f>IF(Sched1[[#This Row],[Pmt No]]&lt;&gt;"",IF(Sched1[[#This Row],[Scheduled Payment]]+Sched1[[#This Row],[Extra Payment]]&lt;=Sched1[[#This Row],[Beginning Balance]],Sched1[[#This Row],[Beginning Balance]]-Sched1[[#This Row],[Principal]],0),"")</f>
        <v>14891.34632810248</v>
      </c>
      <c r="K60" s="4">
        <f>IF(Sched1[[#This Row],[Pmt No]]&lt;&gt;"",SUM(INDEX(Sched1[Interest],1,1):Sched1[[#This Row],[Interest]]),"")</f>
        <v>3640.1849720220789</v>
      </c>
    </row>
    <row r="61" spans="2:11" x14ac:dyDescent="0.2">
      <c r="B61" s="2">
        <f>IF(LoanIsGood,IF(ROW()-ROW(Sched1[[#Headers],[Pmt No]])&gt;ScheduledNumberOfPayments,"",ROW()-ROW(Sched1[[#Headers],[Pmt No]])),"")</f>
        <v>48</v>
      </c>
      <c r="C61" s="3">
        <f>IF(Sched1[[#This Row],[Pmt No]]&lt;&gt;"",EOMONTH(LoanStartDate,ROW(Sched1[[#This Row],[Pmt No]])-ROW(Sched1[[#Headers],[Pmt No]])-2)+DAY(LoanStartDate),"")</f>
        <v>44197</v>
      </c>
      <c r="D61" s="4">
        <f>IF(Sched1[[#This Row],[Pmt No]]&lt;&gt;"",IF(ROW()-ROW(Sched1[[#Headers],[Beginning Balance]])=1,LoanAmount,INDEX(Sched1[Ending Balance],ROW()-ROW(Sched1[[#Headers],[Beginning Balance]])-1)),"")</f>
        <v>14891.34632810248</v>
      </c>
      <c r="E61" s="4">
        <f>IF(Sched1[[#This Row],[Pmt No]]&lt;&gt;"",ScheduledPayment,"")</f>
        <v>192.52848178552338</v>
      </c>
      <c r="F61" s="4">
        <f>IF(Sched1[[#This Row],[Pmt No]]&lt;&gt;"",IF(Sched1[[#This Row],[Scheduled Payment]]+ExtraPayments&lt;Sched1[[#This Row],[Beginning Balance]],ExtraPayments,IF(Sched1[[#This Row],[Beginning Balance]]-Sched1[[#This Row],[Scheduled Payment]]&gt;0,Sched1[[#This Row],[Beginning Balance]]-Sched1[[#This Row],[Scheduled Payment]],0)),"")</f>
        <v>100</v>
      </c>
      <c r="G61" s="4">
        <f>IF(Sched1[[#This Row],[Pmt No]]&lt;&gt;"",IF(Sched1[[#This Row],[Scheduled Payment]]+Sched1[[#This Row],[Extra Payment]]&lt;=Sched1[[#This Row],[Beginning Balance]],Sched1[[#This Row],[Scheduled Payment]]+Sched1[[#This Row],[Extra Payment]],Sched1[[#This Row],[Beginning Balance]]),"")</f>
        <v>292.52848178552335</v>
      </c>
      <c r="H61" s="4">
        <f>IF(Sched1[[#This Row],[Pmt No]]&lt;&gt;"",Sched1[[#This Row],[Total Payment]]-Sched1[[#This Row],[Interest]],"")</f>
        <v>235.4449875277972</v>
      </c>
      <c r="I61" s="4">
        <f>IF(Sched1[[#This Row],[Pmt No]]&lt;&gt;"",Sched1[[#This Row],[Beginning Balance]]*(InterestRate/PaymentsPerYear),"")</f>
        <v>57.083494257726166</v>
      </c>
      <c r="J61" s="4">
        <f>IF(Sched1[[#This Row],[Pmt No]]&lt;&gt;"",IF(Sched1[[#This Row],[Scheduled Payment]]+Sched1[[#This Row],[Extra Payment]]&lt;=Sched1[[#This Row],[Beginning Balance]],Sched1[[#This Row],[Beginning Balance]]-Sched1[[#This Row],[Principal]],0),"")</f>
        <v>14655.901340574683</v>
      </c>
      <c r="K61" s="4">
        <f>IF(Sched1[[#This Row],[Pmt No]]&lt;&gt;"",SUM(INDEX(Sched1[Interest],1,1):Sched1[[#This Row],[Interest]]),"")</f>
        <v>3697.2684662798051</v>
      </c>
    </row>
    <row r="62" spans="2:11" x14ac:dyDescent="0.2">
      <c r="B62" s="2">
        <f>IF(LoanIsGood,IF(ROW()-ROW(Sched1[[#Headers],[Pmt No]])&gt;ScheduledNumberOfPayments,"",ROW()-ROW(Sched1[[#Headers],[Pmt No]])),"")</f>
        <v>49</v>
      </c>
      <c r="C62" s="3">
        <f>IF(Sched1[[#This Row],[Pmt No]]&lt;&gt;"",EOMONTH(LoanStartDate,ROW(Sched1[[#This Row],[Pmt No]])-ROW(Sched1[[#Headers],[Pmt No]])-2)+DAY(LoanStartDate),"")</f>
        <v>44228</v>
      </c>
      <c r="D62" s="4">
        <f>IF(Sched1[[#This Row],[Pmt No]]&lt;&gt;"",IF(ROW()-ROW(Sched1[[#Headers],[Beginning Balance]])=1,LoanAmount,INDEX(Sched1[Ending Balance],ROW()-ROW(Sched1[[#Headers],[Beginning Balance]])-1)),"")</f>
        <v>14655.901340574683</v>
      </c>
      <c r="E62" s="4">
        <f>IF(Sched1[[#This Row],[Pmt No]]&lt;&gt;"",ScheduledPayment,"")</f>
        <v>192.52848178552338</v>
      </c>
      <c r="F62" s="4">
        <f>IF(Sched1[[#This Row],[Pmt No]]&lt;&gt;"",IF(Sched1[[#This Row],[Scheduled Payment]]+ExtraPayments&lt;Sched1[[#This Row],[Beginning Balance]],ExtraPayments,IF(Sched1[[#This Row],[Beginning Balance]]-Sched1[[#This Row],[Scheduled Payment]]&gt;0,Sched1[[#This Row],[Beginning Balance]]-Sched1[[#This Row],[Scheduled Payment]],0)),"")</f>
        <v>100</v>
      </c>
      <c r="G62" s="4">
        <f>IF(Sched1[[#This Row],[Pmt No]]&lt;&gt;"",IF(Sched1[[#This Row],[Scheduled Payment]]+Sched1[[#This Row],[Extra Payment]]&lt;=Sched1[[#This Row],[Beginning Balance]],Sched1[[#This Row],[Scheduled Payment]]+Sched1[[#This Row],[Extra Payment]],Sched1[[#This Row],[Beginning Balance]]),"")</f>
        <v>292.52848178552335</v>
      </c>
      <c r="H62" s="4">
        <f>IF(Sched1[[#This Row],[Pmt No]]&lt;&gt;"",Sched1[[#This Row],[Total Payment]]-Sched1[[#This Row],[Interest]],"")</f>
        <v>236.34752664665373</v>
      </c>
      <c r="I62" s="4">
        <f>IF(Sched1[[#This Row],[Pmt No]]&lt;&gt;"",Sched1[[#This Row],[Beginning Balance]]*(InterestRate/PaymentsPerYear),"")</f>
        <v>56.180955138869614</v>
      </c>
      <c r="J62" s="4">
        <f>IF(Sched1[[#This Row],[Pmt No]]&lt;&gt;"",IF(Sched1[[#This Row],[Scheduled Payment]]+Sched1[[#This Row],[Extra Payment]]&lt;=Sched1[[#This Row],[Beginning Balance]],Sched1[[#This Row],[Beginning Balance]]-Sched1[[#This Row],[Principal]],0),"")</f>
        <v>14419.553813928029</v>
      </c>
      <c r="K62" s="4">
        <f>IF(Sched1[[#This Row],[Pmt No]]&lt;&gt;"",SUM(INDEX(Sched1[Interest],1,1):Sched1[[#This Row],[Interest]]),"")</f>
        <v>3753.4494214186748</v>
      </c>
    </row>
    <row r="63" spans="2:11" x14ac:dyDescent="0.2">
      <c r="B63" s="2">
        <f>IF(LoanIsGood,IF(ROW()-ROW(Sched1[[#Headers],[Pmt No]])&gt;ScheduledNumberOfPayments,"",ROW()-ROW(Sched1[[#Headers],[Pmt No]])),"")</f>
        <v>50</v>
      </c>
      <c r="C63" s="3">
        <f>IF(Sched1[[#This Row],[Pmt No]]&lt;&gt;"",EOMONTH(LoanStartDate,ROW(Sched1[[#This Row],[Pmt No]])-ROW(Sched1[[#Headers],[Pmt No]])-2)+DAY(LoanStartDate),"")</f>
        <v>44256</v>
      </c>
      <c r="D63" s="4">
        <f>IF(Sched1[[#This Row],[Pmt No]]&lt;&gt;"",IF(ROW()-ROW(Sched1[[#Headers],[Beginning Balance]])=1,LoanAmount,INDEX(Sched1[Ending Balance],ROW()-ROW(Sched1[[#Headers],[Beginning Balance]])-1)),"")</f>
        <v>14419.553813928029</v>
      </c>
      <c r="E63" s="4">
        <f>IF(Sched1[[#This Row],[Pmt No]]&lt;&gt;"",ScheduledPayment,"")</f>
        <v>192.52848178552338</v>
      </c>
      <c r="F63" s="4">
        <f>IF(Sched1[[#This Row],[Pmt No]]&lt;&gt;"",IF(Sched1[[#This Row],[Scheduled Payment]]+ExtraPayments&lt;Sched1[[#This Row],[Beginning Balance]],ExtraPayments,IF(Sched1[[#This Row],[Beginning Balance]]-Sched1[[#This Row],[Scheduled Payment]]&gt;0,Sched1[[#This Row],[Beginning Balance]]-Sched1[[#This Row],[Scheduled Payment]],0)),"")</f>
        <v>100</v>
      </c>
      <c r="G63" s="4">
        <f>IF(Sched1[[#This Row],[Pmt No]]&lt;&gt;"",IF(Sched1[[#This Row],[Scheduled Payment]]+Sched1[[#This Row],[Extra Payment]]&lt;=Sched1[[#This Row],[Beginning Balance]],Sched1[[#This Row],[Scheduled Payment]]+Sched1[[#This Row],[Extra Payment]],Sched1[[#This Row],[Beginning Balance]]),"")</f>
        <v>292.52848178552335</v>
      </c>
      <c r="H63" s="4">
        <f>IF(Sched1[[#This Row],[Pmt No]]&lt;&gt;"",Sched1[[#This Row],[Total Payment]]-Sched1[[#This Row],[Interest]],"")</f>
        <v>237.25352549879926</v>
      </c>
      <c r="I63" s="4">
        <f>IF(Sched1[[#This Row],[Pmt No]]&lt;&gt;"",Sched1[[#This Row],[Beginning Balance]]*(InterestRate/PaymentsPerYear),"")</f>
        <v>55.274956286724105</v>
      </c>
      <c r="J63" s="4">
        <f>IF(Sched1[[#This Row],[Pmt No]]&lt;&gt;"",IF(Sched1[[#This Row],[Scheduled Payment]]+Sched1[[#This Row],[Extra Payment]]&lt;=Sched1[[#This Row],[Beginning Balance]],Sched1[[#This Row],[Beginning Balance]]-Sched1[[#This Row],[Principal]],0),"")</f>
        <v>14182.300288429229</v>
      </c>
      <c r="K63" s="4">
        <f>IF(Sched1[[#This Row],[Pmt No]]&lt;&gt;"",SUM(INDEX(Sched1[Interest],1,1):Sched1[[#This Row],[Interest]]),"")</f>
        <v>3808.7243777053991</v>
      </c>
    </row>
    <row r="64" spans="2:11" x14ac:dyDescent="0.2">
      <c r="B64" s="2">
        <f>IF(LoanIsGood,IF(ROW()-ROW(Sched1[[#Headers],[Pmt No]])&gt;ScheduledNumberOfPayments,"",ROW()-ROW(Sched1[[#Headers],[Pmt No]])),"")</f>
        <v>51</v>
      </c>
      <c r="C64" s="3">
        <f>IF(Sched1[[#This Row],[Pmt No]]&lt;&gt;"",EOMONTH(LoanStartDate,ROW(Sched1[[#This Row],[Pmt No]])-ROW(Sched1[[#Headers],[Pmt No]])-2)+DAY(LoanStartDate),"")</f>
        <v>44287</v>
      </c>
      <c r="D64" s="4">
        <f>IF(Sched1[[#This Row],[Pmt No]]&lt;&gt;"",IF(ROW()-ROW(Sched1[[#Headers],[Beginning Balance]])=1,LoanAmount,INDEX(Sched1[Ending Balance],ROW()-ROW(Sched1[[#Headers],[Beginning Balance]])-1)),"")</f>
        <v>14182.300288429229</v>
      </c>
      <c r="E64" s="4">
        <f>IF(Sched1[[#This Row],[Pmt No]]&lt;&gt;"",ScheduledPayment,"")</f>
        <v>192.52848178552338</v>
      </c>
      <c r="F64" s="4">
        <f>IF(Sched1[[#This Row],[Pmt No]]&lt;&gt;"",IF(Sched1[[#This Row],[Scheduled Payment]]+ExtraPayments&lt;Sched1[[#This Row],[Beginning Balance]],ExtraPayments,IF(Sched1[[#This Row],[Beginning Balance]]-Sched1[[#This Row],[Scheduled Payment]]&gt;0,Sched1[[#This Row],[Beginning Balance]]-Sched1[[#This Row],[Scheduled Payment]],0)),"")</f>
        <v>100</v>
      </c>
      <c r="G64" s="4">
        <f>IF(Sched1[[#This Row],[Pmt No]]&lt;&gt;"",IF(Sched1[[#This Row],[Scheduled Payment]]+Sched1[[#This Row],[Extra Payment]]&lt;=Sched1[[#This Row],[Beginning Balance]],Sched1[[#This Row],[Scheduled Payment]]+Sched1[[#This Row],[Extra Payment]],Sched1[[#This Row],[Beginning Balance]]),"")</f>
        <v>292.52848178552335</v>
      </c>
      <c r="H64" s="4">
        <f>IF(Sched1[[#This Row],[Pmt No]]&lt;&gt;"",Sched1[[#This Row],[Total Payment]]-Sched1[[#This Row],[Interest]],"")</f>
        <v>238.16299734654464</v>
      </c>
      <c r="I64" s="4">
        <f>IF(Sched1[[#This Row],[Pmt No]]&lt;&gt;"",Sched1[[#This Row],[Beginning Balance]]*(InterestRate/PaymentsPerYear),"")</f>
        <v>54.365484438978712</v>
      </c>
      <c r="J64" s="4">
        <f>IF(Sched1[[#This Row],[Pmt No]]&lt;&gt;"",IF(Sched1[[#This Row],[Scheduled Payment]]+Sched1[[#This Row],[Extra Payment]]&lt;=Sched1[[#This Row],[Beginning Balance]],Sched1[[#This Row],[Beginning Balance]]-Sched1[[#This Row],[Principal]],0),"")</f>
        <v>13944.137291082685</v>
      </c>
      <c r="K64" s="4">
        <f>IF(Sched1[[#This Row],[Pmt No]]&lt;&gt;"",SUM(INDEX(Sched1[Interest],1,1):Sched1[[#This Row],[Interest]]),"")</f>
        <v>3863.089862144378</v>
      </c>
    </row>
    <row r="65" spans="2:11" x14ac:dyDescent="0.2">
      <c r="B65" s="2">
        <f>IF(LoanIsGood,IF(ROW()-ROW(Sched1[[#Headers],[Pmt No]])&gt;ScheduledNumberOfPayments,"",ROW()-ROW(Sched1[[#Headers],[Pmt No]])),"")</f>
        <v>52</v>
      </c>
      <c r="C65" s="3">
        <f>IF(Sched1[[#This Row],[Pmt No]]&lt;&gt;"",EOMONTH(LoanStartDate,ROW(Sched1[[#This Row],[Pmt No]])-ROW(Sched1[[#Headers],[Pmt No]])-2)+DAY(LoanStartDate),"")</f>
        <v>44317</v>
      </c>
      <c r="D65" s="4">
        <f>IF(Sched1[[#This Row],[Pmt No]]&lt;&gt;"",IF(ROW()-ROW(Sched1[[#Headers],[Beginning Balance]])=1,LoanAmount,INDEX(Sched1[Ending Balance],ROW()-ROW(Sched1[[#Headers],[Beginning Balance]])-1)),"")</f>
        <v>13944.137291082685</v>
      </c>
      <c r="E65" s="4">
        <f>IF(Sched1[[#This Row],[Pmt No]]&lt;&gt;"",ScheduledPayment,"")</f>
        <v>192.52848178552338</v>
      </c>
      <c r="F65" s="4">
        <f>IF(Sched1[[#This Row],[Pmt No]]&lt;&gt;"",IF(Sched1[[#This Row],[Scheduled Payment]]+ExtraPayments&lt;Sched1[[#This Row],[Beginning Balance]],ExtraPayments,IF(Sched1[[#This Row],[Beginning Balance]]-Sched1[[#This Row],[Scheduled Payment]]&gt;0,Sched1[[#This Row],[Beginning Balance]]-Sched1[[#This Row],[Scheduled Payment]],0)),"")</f>
        <v>100</v>
      </c>
      <c r="G65" s="4">
        <f>IF(Sched1[[#This Row],[Pmt No]]&lt;&gt;"",IF(Sched1[[#This Row],[Scheduled Payment]]+Sched1[[#This Row],[Extra Payment]]&lt;=Sched1[[#This Row],[Beginning Balance]],Sched1[[#This Row],[Scheduled Payment]]+Sched1[[#This Row],[Extra Payment]],Sched1[[#This Row],[Beginning Balance]]),"")</f>
        <v>292.52848178552335</v>
      </c>
      <c r="H65" s="4">
        <f>IF(Sched1[[#This Row],[Pmt No]]&lt;&gt;"",Sched1[[#This Row],[Total Payment]]-Sched1[[#This Row],[Interest]],"")</f>
        <v>239.07595550303972</v>
      </c>
      <c r="I65" s="4">
        <f>IF(Sched1[[#This Row],[Pmt No]]&lt;&gt;"",Sched1[[#This Row],[Beginning Balance]]*(InterestRate/PaymentsPerYear),"")</f>
        <v>53.452526282483625</v>
      </c>
      <c r="J65" s="4">
        <f>IF(Sched1[[#This Row],[Pmt No]]&lt;&gt;"",IF(Sched1[[#This Row],[Scheduled Payment]]+Sched1[[#This Row],[Extra Payment]]&lt;=Sched1[[#This Row],[Beginning Balance]],Sched1[[#This Row],[Beginning Balance]]-Sched1[[#This Row],[Principal]],0),"")</f>
        <v>13705.061335579645</v>
      </c>
      <c r="K65" s="4">
        <f>IF(Sched1[[#This Row],[Pmt No]]&lt;&gt;"",SUM(INDEX(Sched1[Interest],1,1):Sched1[[#This Row],[Interest]]),"")</f>
        <v>3916.5423884268616</v>
      </c>
    </row>
    <row r="66" spans="2:11" x14ac:dyDescent="0.2">
      <c r="B66" s="2">
        <f>IF(LoanIsGood,IF(ROW()-ROW(Sched1[[#Headers],[Pmt No]])&gt;ScheduledNumberOfPayments,"",ROW()-ROW(Sched1[[#Headers],[Pmt No]])),"")</f>
        <v>53</v>
      </c>
      <c r="C66" s="3">
        <f>IF(Sched1[[#This Row],[Pmt No]]&lt;&gt;"",EOMONTH(LoanStartDate,ROW(Sched1[[#This Row],[Pmt No]])-ROW(Sched1[[#Headers],[Pmt No]])-2)+DAY(LoanStartDate),"")</f>
        <v>44348</v>
      </c>
      <c r="D66" s="4">
        <f>IF(Sched1[[#This Row],[Pmt No]]&lt;&gt;"",IF(ROW()-ROW(Sched1[[#Headers],[Beginning Balance]])=1,LoanAmount,INDEX(Sched1[Ending Balance],ROW()-ROW(Sched1[[#Headers],[Beginning Balance]])-1)),"")</f>
        <v>13705.061335579645</v>
      </c>
      <c r="E66" s="4">
        <f>IF(Sched1[[#This Row],[Pmt No]]&lt;&gt;"",ScheduledPayment,"")</f>
        <v>192.52848178552338</v>
      </c>
      <c r="F66" s="4">
        <f>IF(Sched1[[#This Row],[Pmt No]]&lt;&gt;"",IF(Sched1[[#This Row],[Scheduled Payment]]+ExtraPayments&lt;Sched1[[#This Row],[Beginning Balance]],ExtraPayments,IF(Sched1[[#This Row],[Beginning Balance]]-Sched1[[#This Row],[Scheduled Payment]]&gt;0,Sched1[[#This Row],[Beginning Balance]]-Sched1[[#This Row],[Scheduled Payment]],0)),"")</f>
        <v>100</v>
      </c>
      <c r="G66" s="4">
        <f>IF(Sched1[[#This Row],[Pmt No]]&lt;&gt;"",IF(Sched1[[#This Row],[Scheduled Payment]]+Sched1[[#This Row],[Extra Payment]]&lt;=Sched1[[#This Row],[Beginning Balance]],Sched1[[#This Row],[Scheduled Payment]]+Sched1[[#This Row],[Extra Payment]],Sched1[[#This Row],[Beginning Balance]]),"")</f>
        <v>292.52848178552335</v>
      </c>
      <c r="H66" s="4">
        <f>IF(Sched1[[#This Row],[Pmt No]]&lt;&gt;"",Sched1[[#This Row],[Total Payment]]-Sched1[[#This Row],[Interest]],"")</f>
        <v>239.99241333246806</v>
      </c>
      <c r="I66" s="4">
        <f>IF(Sched1[[#This Row],[Pmt No]]&lt;&gt;"",Sched1[[#This Row],[Beginning Balance]]*(InterestRate/PaymentsPerYear),"")</f>
        <v>52.5360684530553</v>
      </c>
      <c r="J66" s="4">
        <f>IF(Sched1[[#This Row],[Pmt No]]&lt;&gt;"",IF(Sched1[[#This Row],[Scheduled Payment]]+Sched1[[#This Row],[Extra Payment]]&lt;=Sched1[[#This Row],[Beginning Balance]],Sched1[[#This Row],[Beginning Balance]]-Sched1[[#This Row],[Principal]],0),"")</f>
        <v>13465.068922247177</v>
      </c>
      <c r="K66" s="4">
        <f>IF(Sched1[[#This Row],[Pmt No]]&lt;&gt;"",SUM(INDEX(Sched1[Interest],1,1):Sched1[[#This Row],[Interest]]),"")</f>
        <v>3969.0784568799168</v>
      </c>
    </row>
    <row r="67" spans="2:11" x14ac:dyDescent="0.2">
      <c r="B67" s="2">
        <f>IF(LoanIsGood,IF(ROW()-ROW(Sched1[[#Headers],[Pmt No]])&gt;ScheduledNumberOfPayments,"",ROW()-ROW(Sched1[[#Headers],[Pmt No]])),"")</f>
        <v>54</v>
      </c>
      <c r="C67" s="3">
        <f>IF(Sched1[[#This Row],[Pmt No]]&lt;&gt;"",EOMONTH(LoanStartDate,ROW(Sched1[[#This Row],[Pmt No]])-ROW(Sched1[[#Headers],[Pmt No]])-2)+DAY(LoanStartDate),"")</f>
        <v>44378</v>
      </c>
      <c r="D67" s="4">
        <f>IF(Sched1[[#This Row],[Pmt No]]&lt;&gt;"",IF(ROW()-ROW(Sched1[[#Headers],[Beginning Balance]])=1,LoanAmount,INDEX(Sched1[Ending Balance],ROW()-ROW(Sched1[[#Headers],[Beginning Balance]])-1)),"")</f>
        <v>13465.068922247177</v>
      </c>
      <c r="E67" s="4">
        <f>IF(Sched1[[#This Row],[Pmt No]]&lt;&gt;"",ScheduledPayment,"")</f>
        <v>192.52848178552338</v>
      </c>
      <c r="F67" s="4">
        <f>IF(Sched1[[#This Row],[Pmt No]]&lt;&gt;"",IF(Sched1[[#This Row],[Scheduled Payment]]+ExtraPayments&lt;Sched1[[#This Row],[Beginning Balance]],ExtraPayments,IF(Sched1[[#This Row],[Beginning Balance]]-Sched1[[#This Row],[Scheduled Payment]]&gt;0,Sched1[[#This Row],[Beginning Balance]]-Sched1[[#This Row],[Scheduled Payment]],0)),"")</f>
        <v>100</v>
      </c>
      <c r="G67" s="4">
        <f>IF(Sched1[[#This Row],[Pmt No]]&lt;&gt;"",IF(Sched1[[#This Row],[Scheduled Payment]]+Sched1[[#This Row],[Extra Payment]]&lt;=Sched1[[#This Row],[Beginning Balance]],Sched1[[#This Row],[Scheduled Payment]]+Sched1[[#This Row],[Extra Payment]],Sched1[[#This Row],[Beginning Balance]]),"")</f>
        <v>292.52848178552335</v>
      </c>
      <c r="H67" s="4">
        <f>IF(Sched1[[#This Row],[Pmt No]]&lt;&gt;"",Sched1[[#This Row],[Total Payment]]-Sched1[[#This Row],[Interest]],"")</f>
        <v>240.9123842502425</v>
      </c>
      <c r="I67" s="4">
        <f>IF(Sched1[[#This Row],[Pmt No]]&lt;&gt;"",Sched1[[#This Row],[Beginning Balance]]*(InterestRate/PaymentsPerYear),"")</f>
        <v>51.616097535280844</v>
      </c>
      <c r="J67" s="4">
        <f>IF(Sched1[[#This Row],[Pmt No]]&lt;&gt;"",IF(Sched1[[#This Row],[Scheduled Payment]]+Sched1[[#This Row],[Extra Payment]]&lt;=Sched1[[#This Row],[Beginning Balance]],Sched1[[#This Row],[Beginning Balance]]-Sched1[[#This Row],[Principal]],0),"")</f>
        <v>13224.156537996934</v>
      </c>
      <c r="K67" s="4">
        <f>IF(Sched1[[#This Row],[Pmt No]]&lt;&gt;"",SUM(INDEX(Sched1[Interest],1,1):Sched1[[#This Row],[Interest]]),"")</f>
        <v>4020.6945544151977</v>
      </c>
    </row>
    <row r="68" spans="2:11" x14ac:dyDescent="0.2">
      <c r="B68" s="2">
        <f>IF(LoanIsGood,IF(ROW()-ROW(Sched1[[#Headers],[Pmt No]])&gt;ScheduledNumberOfPayments,"",ROW()-ROW(Sched1[[#Headers],[Pmt No]])),"")</f>
        <v>55</v>
      </c>
      <c r="C68" s="3">
        <f>IF(Sched1[[#This Row],[Pmt No]]&lt;&gt;"",EOMONTH(LoanStartDate,ROW(Sched1[[#This Row],[Pmt No]])-ROW(Sched1[[#Headers],[Pmt No]])-2)+DAY(LoanStartDate),"")</f>
        <v>44409</v>
      </c>
      <c r="D68" s="4">
        <f>IF(Sched1[[#This Row],[Pmt No]]&lt;&gt;"",IF(ROW()-ROW(Sched1[[#Headers],[Beginning Balance]])=1,LoanAmount,INDEX(Sched1[Ending Balance],ROW()-ROW(Sched1[[#Headers],[Beginning Balance]])-1)),"")</f>
        <v>13224.156537996934</v>
      </c>
      <c r="E68" s="4">
        <f>IF(Sched1[[#This Row],[Pmt No]]&lt;&gt;"",ScheduledPayment,"")</f>
        <v>192.52848178552338</v>
      </c>
      <c r="F68" s="4">
        <f>IF(Sched1[[#This Row],[Pmt No]]&lt;&gt;"",IF(Sched1[[#This Row],[Scheduled Payment]]+ExtraPayments&lt;Sched1[[#This Row],[Beginning Balance]],ExtraPayments,IF(Sched1[[#This Row],[Beginning Balance]]-Sched1[[#This Row],[Scheduled Payment]]&gt;0,Sched1[[#This Row],[Beginning Balance]]-Sched1[[#This Row],[Scheduled Payment]],0)),"")</f>
        <v>100</v>
      </c>
      <c r="G68" s="4">
        <f>IF(Sched1[[#This Row],[Pmt No]]&lt;&gt;"",IF(Sched1[[#This Row],[Scheduled Payment]]+Sched1[[#This Row],[Extra Payment]]&lt;=Sched1[[#This Row],[Beginning Balance]],Sched1[[#This Row],[Scheduled Payment]]+Sched1[[#This Row],[Extra Payment]],Sched1[[#This Row],[Beginning Balance]]),"")</f>
        <v>292.52848178552335</v>
      </c>
      <c r="H68" s="4">
        <f>IF(Sched1[[#This Row],[Pmt No]]&lt;&gt;"",Sched1[[#This Row],[Total Payment]]-Sched1[[#This Row],[Interest]],"")</f>
        <v>241.83588172320177</v>
      </c>
      <c r="I68" s="4">
        <f>IF(Sched1[[#This Row],[Pmt No]]&lt;&gt;"",Sched1[[#This Row],[Beginning Balance]]*(InterestRate/PaymentsPerYear),"")</f>
        <v>50.692600062321581</v>
      </c>
      <c r="J68" s="4">
        <f>IF(Sched1[[#This Row],[Pmt No]]&lt;&gt;"",IF(Sched1[[#This Row],[Scheduled Payment]]+Sched1[[#This Row],[Extra Payment]]&lt;=Sched1[[#This Row],[Beginning Balance]],Sched1[[#This Row],[Beginning Balance]]-Sched1[[#This Row],[Principal]],0),"")</f>
        <v>12982.320656273732</v>
      </c>
      <c r="K68" s="4">
        <f>IF(Sched1[[#This Row],[Pmt No]]&lt;&gt;"",SUM(INDEX(Sched1[Interest],1,1):Sched1[[#This Row],[Interest]]),"")</f>
        <v>4071.3871544775193</v>
      </c>
    </row>
    <row r="69" spans="2:11" x14ac:dyDescent="0.2">
      <c r="B69" s="2">
        <f>IF(LoanIsGood,IF(ROW()-ROW(Sched1[[#Headers],[Pmt No]])&gt;ScheduledNumberOfPayments,"",ROW()-ROW(Sched1[[#Headers],[Pmt No]])),"")</f>
        <v>56</v>
      </c>
      <c r="C69" s="3">
        <f>IF(Sched1[[#This Row],[Pmt No]]&lt;&gt;"",EOMONTH(LoanStartDate,ROW(Sched1[[#This Row],[Pmt No]])-ROW(Sched1[[#Headers],[Pmt No]])-2)+DAY(LoanStartDate),"")</f>
        <v>44440</v>
      </c>
      <c r="D69" s="4">
        <f>IF(Sched1[[#This Row],[Pmt No]]&lt;&gt;"",IF(ROW()-ROW(Sched1[[#Headers],[Beginning Balance]])=1,LoanAmount,INDEX(Sched1[Ending Balance],ROW()-ROW(Sched1[[#Headers],[Beginning Balance]])-1)),"")</f>
        <v>12982.320656273732</v>
      </c>
      <c r="E69" s="4">
        <f>IF(Sched1[[#This Row],[Pmt No]]&lt;&gt;"",ScheduledPayment,"")</f>
        <v>192.52848178552338</v>
      </c>
      <c r="F69" s="4">
        <f>IF(Sched1[[#This Row],[Pmt No]]&lt;&gt;"",IF(Sched1[[#This Row],[Scheduled Payment]]+ExtraPayments&lt;Sched1[[#This Row],[Beginning Balance]],ExtraPayments,IF(Sched1[[#This Row],[Beginning Balance]]-Sched1[[#This Row],[Scheduled Payment]]&gt;0,Sched1[[#This Row],[Beginning Balance]]-Sched1[[#This Row],[Scheduled Payment]],0)),"")</f>
        <v>100</v>
      </c>
      <c r="G69" s="4">
        <f>IF(Sched1[[#This Row],[Pmt No]]&lt;&gt;"",IF(Sched1[[#This Row],[Scheduled Payment]]+Sched1[[#This Row],[Extra Payment]]&lt;=Sched1[[#This Row],[Beginning Balance]],Sched1[[#This Row],[Scheduled Payment]]+Sched1[[#This Row],[Extra Payment]],Sched1[[#This Row],[Beginning Balance]]),"")</f>
        <v>292.52848178552335</v>
      </c>
      <c r="H69" s="4">
        <f>IF(Sched1[[#This Row],[Pmt No]]&lt;&gt;"",Sched1[[#This Row],[Total Payment]]-Sched1[[#This Row],[Interest]],"")</f>
        <v>242.76291926980738</v>
      </c>
      <c r="I69" s="4">
        <f>IF(Sched1[[#This Row],[Pmt No]]&lt;&gt;"",Sched1[[#This Row],[Beginning Balance]]*(InterestRate/PaymentsPerYear),"")</f>
        <v>49.76556251571597</v>
      </c>
      <c r="J69" s="4">
        <f>IF(Sched1[[#This Row],[Pmt No]]&lt;&gt;"",IF(Sched1[[#This Row],[Scheduled Payment]]+Sched1[[#This Row],[Extra Payment]]&lt;=Sched1[[#This Row],[Beginning Balance]],Sched1[[#This Row],[Beginning Balance]]-Sched1[[#This Row],[Principal]],0),"")</f>
        <v>12739.557737003925</v>
      </c>
      <c r="K69" s="4">
        <f>IF(Sched1[[#This Row],[Pmt No]]&lt;&gt;"",SUM(INDEX(Sched1[Interest],1,1):Sched1[[#This Row],[Interest]]),"")</f>
        <v>4121.1527169932351</v>
      </c>
    </row>
    <row r="70" spans="2:11" x14ac:dyDescent="0.2">
      <c r="B70" s="2">
        <f>IF(LoanIsGood,IF(ROW()-ROW(Sched1[[#Headers],[Pmt No]])&gt;ScheduledNumberOfPayments,"",ROW()-ROW(Sched1[[#Headers],[Pmt No]])),"")</f>
        <v>57</v>
      </c>
      <c r="C70" s="3">
        <f>IF(Sched1[[#This Row],[Pmt No]]&lt;&gt;"",EOMONTH(LoanStartDate,ROW(Sched1[[#This Row],[Pmt No]])-ROW(Sched1[[#Headers],[Pmt No]])-2)+DAY(LoanStartDate),"")</f>
        <v>44470</v>
      </c>
      <c r="D70" s="4">
        <f>IF(Sched1[[#This Row],[Pmt No]]&lt;&gt;"",IF(ROW()-ROW(Sched1[[#Headers],[Beginning Balance]])=1,LoanAmount,INDEX(Sched1[Ending Balance],ROW()-ROW(Sched1[[#Headers],[Beginning Balance]])-1)),"")</f>
        <v>12739.557737003925</v>
      </c>
      <c r="E70" s="4">
        <f>IF(Sched1[[#This Row],[Pmt No]]&lt;&gt;"",ScheduledPayment,"")</f>
        <v>192.52848178552338</v>
      </c>
      <c r="F70" s="4">
        <f>IF(Sched1[[#This Row],[Pmt No]]&lt;&gt;"",IF(Sched1[[#This Row],[Scheduled Payment]]+ExtraPayments&lt;Sched1[[#This Row],[Beginning Balance]],ExtraPayments,IF(Sched1[[#This Row],[Beginning Balance]]-Sched1[[#This Row],[Scheduled Payment]]&gt;0,Sched1[[#This Row],[Beginning Balance]]-Sched1[[#This Row],[Scheduled Payment]],0)),"")</f>
        <v>100</v>
      </c>
      <c r="G70" s="4">
        <f>IF(Sched1[[#This Row],[Pmt No]]&lt;&gt;"",IF(Sched1[[#This Row],[Scheduled Payment]]+Sched1[[#This Row],[Extra Payment]]&lt;=Sched1[[#This Row],[Beginning Balance]],Sched1[[#This Row],[Scheduled Payment]]+Sched1[[#This Row],[Extra Payment]],Sched1[[#This Row],[Beginning Balance]]),"")</f>
        <v>292.52848178552335</v>
      </c>
      <c r="H70" s="4">
        <f>IF(Sched1[[#This Row],[Pmt No]]&lt;&gt;"",Sched1[[#This Row],[Total Payment]]-Sched1[[#This Row],[Interest]],"")</f>
        <v>243.69351046034166</v>
      </c>
      <c r="I70" s="4">
        <f>IF(Sched1[[#This Row],[Pmt No]]&lt;&gt;"",Sched1[[#This Row],[Beginning Balance]]*(InterestRate/PaymentsPerYear),"")</f>
        <v>48.834971325181705</v>
      </c>
      <c r="J70" s="4">
        <f>IF(Sched1[[#This Row],[Pmt No]]&lt;&gt;"",IF(Sched1[[#This Row],[Scheduled Payment]]+Sched1[[#This Row],[Extra Payment]]&lt;=Sched1[[#This Row],[Beginning Balance]],Sched1[[#This Row],[Beginning Balance]]-Sched1[[#This Row],[Principal]],0),"")</f>
        <v>12495.864226543583</v>
      </c>
      <c r="K70" s="4">
        <f>IF(Sched1[[#This Row],[Pmt No]]&lt;&gt;"",SUM(INDEX(Sched1[Interest],1,1):Sched1[[#This Row],[Interest]]),"")</f>
        <v>4169.987688318417</v>
      </c>
    </row>
    <row r="71" spans="2:11" x14ac:dyDescent="0.2">
      <c r="B71" s="2">
        <f>IF(LoanIsGood,IF(ROW()-ROW(Sched1[[#Headers],[Pmt No]])&gt;ScheduledNumberOfPayments,"",ROW()-ROW(Sched1[[#Headers],[Pmt No]])),"")</f>
        <v>58</v>
      </c>
      <c r="C71" s="3">
        <f>IF(Sched1[[#This Row],[Pmt No]]&lt;&gt;"",EOMONTH(LoanStartDate,ROW(Sched1[[#This Row],[Pmt No]])-ROW(Sched1[[#Headers],[Pmt No]])-2)+DAY(LoanStartDate),"")</f>
        <v>44501</v>
      </c>
      <c r="D71" s="4">
        <f>IF(Sched1[[#This Row],[Pmt No]]&lt;&gt;"",IF(ROW()-ROW(Sched1[[#Headers],[Beginning Balance]])=1,LoanAmount,INDEX(Sched1[Ending Balance],ROW()-ROW(Sched1[[#Headers],[Beginning Balance]])-1)),"")</f>
        <v>12495.864226543583</v>
      </c>
      <c r="E71" s="4">
        <f>IF(Sched1[[#This Row],[Pmt No]]&lt;&gt;"",ScheduledPayment,"")</f>
        <v>192.52848178552338</v>
      </c>
      <c r="F71" s="4">
        <f>IF(Sched1[[#This Row],[Pmt No]]&lt;&gt;"",IF(Sched1[[#This Row],[Scheduled Payment]]+ExtraPayments&lt;Sched1[[#This Row],[Beginning Balance]],ExtraPayments,IF(Sched1[[#This Row],[Beginning Balance]]-Sched1[[#This Row],[Scheduled Payment]]&gt;0,Sched1[[#This Row],[Beginning Balance]]-Sched1[[#This Row],[Scheduled Payment]],0)),"")</f>
        <v>100</v>
      </c>
      <c r="G71" s="4">
        <f>IF(Sched1[[#This Row],[Pmt No]]&lt;&gt;"",IF(Sched1[[#This Row],[Scheduled Payment]]+Sched1[[#This Row],[Extra Payment]]&lt;=Sched1[[#This Row],[Beginning Balance]],Sched1[[#This Row],[Scheduled Payment]]+Sched1[[#This Row],[Extra Payment]],Sched1[[#This Row],[Beginning Balance]]),"")</f>
        <v>292.52848178552335</v>
      </c>
      <c r="H71" s="4">
        <f>IF(Sched1[[#This Row],[Pmt No]]&lt;&gt;"",Sched1[[#This Row],[Total Payment]]-Sched1[[#This Row],[Interest]],"")</f>
        <v>244.62766891710629</v>
      </c>
      <c r="I71" s="4">
        <f>IF(Sched1[[#This Row],[Pmt No]]&lt;&gt;"",Sched1[[#This Row],[Beginning Balance]]*(InterestRate/PaymentsPerYear),"")</f>
        <v>47.900812868417063</v>
      </c>
      <c r="J71" s="4">
        <f>IF(Sched1[[#This Row],[Pmt No]]&lt;&gt;"",IF(Sched1[[#This Row],[Scheduled Payment]]+Sched1[[#This Row],[Extra Payment]]&lt;=Sched1[[#This Row],[Beginning Balance]],Sched1[[#This Row],[Beginning Balance]]-Sched1[[#This Row],[Principal]],0),"")</f>
        <v>12251.236557626476</v>
      </c>
      <c r="K71" s="4">
        <f>IF(Sched1[[#This Row],[Pmt No]]&lt;&gt;"",SUM(INDEX(Sched1[Interest],1,1):Sched1[[#This Row],[Interest]]),"")</f>
        <v>4217.8885011868342</v>
      </c>
    </row>
    <row r="72" spans="2:11" x14ac:dyDescent="0.2">
      <c r="B72" s="2">
        <f>IF(LoanIsGood,IF(ROW()-ROW(Sched1[[#Headers],[Pmt No]])&gt;ScheduledNumberOfPayments,"",ROW()-ROW(Sched1[[#Headers],[Pmt No]])),"")</f>
        <v>59</v>
      </c>
      <c r="C72" s="3">
        <f>IF(Sched1[[#This Row],[Pmt No]]&lt;&gt;"",EOMONTH(LoanStartDate,ROW(Sched1[[#This Row],[Pmt No]])-ROW(Sched1[[#Headers],[Pmt No]])-2)+DAY(LoanStartDate),"")</f>
        <v>44531</v>
      </c>
      <c r="D72" s="4">
        <f>IF(Sched1[[#This Row],[Pmt No]]&lt;&gt;"",IF(ROW()-ROW(Sched1[[#Headers],[Beginning Balance]])=1,LoanAmount,INDEX(Sched1[Ending Balance],ROW()-ROW(Sched1[[#Headers],[Beginning Balance]])-1)),"")</f>
        <v>12251.236557626476</v>
      </c>
      <c r="E72" s="4">
        <f>IF(Sched1[[#This Row],[Pmt No]]&lt;&gt;"",ScheduledPayment,"")</f>
        <v>192.52848178552338</v>
      </c>
      <c r="F72" s="4">
        <f>IF(Sched1[[#This Row],[Pmt No]]&lt;&gt;"",IF(Sched1[[#This Row],[Scheduled Payment]]+ExtraPayments&lt;Sched1[[#This Row],[Beginning Balance]],ExtraPayments,IF(Sched1[[#This Row],[Beginning Balance]]-Sched1[[#This Row],[Scheduled Payment]]&gt;0,Sched1[[#This Row],[Beginning Balance]]-Sched1[[#This Row],[Scheduled Payment]],0)),"")</f>
        <v>100</v>
      </c>
      <c r="G72" s="4">
        <f>IF(Sched1[[#This Row],[Pmt No]]&lt;&gt;"",IF(Sched1[[#This Row],[Scheduled Payment]]+Sched1[[#This Row],[Extra Payment]]&lt;=Sched1[[#This Row],[Beginning Balance]],Sched1[[#This Row],[Scheduled Payment]]+Sched1[[#This Row],[Extra Payment]],Sched1[[#This Row],[Beginning Balance]]),"")</f>
        <v>292.52848178552335</v>
      </c>
      <c r="H72" s="4">
        <f>IF(Sched1[[#This Row],[Pmt No]]&lt;&gt;"",Sched1[[#This Row],[Total Payment]]-Sched1[[#This Row],[Interest]],"")</f>
        <v>245.56540831462186</v>
      </c>
      <c r="I72" s="4">
        <f>IF(Sched1[[#This Row],[Pmt No]]&lt;&gt;"",Sched1[[#This Row],[Beginning Balance]]*(InterestRate/PaymentsPerYear),"")</f>
        <v>46.963073470901492</v>
      </c>
      <c r="J72" s="4">
        <f>IF(Sched1[[#This Row],[Pmt No]]&lt;&gt;"",IF(Sched1[[#This Row],[Scheduled Payment]]+Sched1[[#This Row],[Extra Payment]]&lt;=Sched1[[#This Row],[Beginning Balance]],Sched1[[#This Row],[Beginning Balance]]-Sched1[[#This Row],[Principal]],0),"")</f>
        <v>12005.671149311855</v>
      </c>
      <c r="K72" s="4">
        <f>IF(Sched1[[#This Row],[Pmt No]]&lt;&gt;"",SUM(INDEX(Sched1[Interest],1,1):Sched1[[#This Row],[Interest]]),"")</f>
        <v>4264.8515746577359</v>
      </c>
    </row>
    <row r="73" spans="2:11" x14ac:dyDescent="0.2">
      <c r="B73" s="2">
        <f>IF(LoanIsGood,IF(ROW()-ROW(Sched1[[#Headers],[Pmt No]])&gt;ScheduledNumberOfPayments,"",ROW()-ROW(Sched1[[#Headers],[Pmt No]])),"")</f>
        <v>60</v>
      </c>
      <c r="C73" s="3">
        <f>IF(Sched1[[#This Row],[Pmt No]]&lt;&gt;"",EOMONTH(LoanStartDate,ROW(Sched1[[#This Row],[Pmt No]])-ROW(Sched1[[#Headers],[Pmt No]])-2)+DAY(LoanStartDate),"")</f>
        <v>44562</v>
      </c>
      <c r="D73" s="4">
        <f>IF(Sched1[[#This Row],[Pmt No]]&lt;&gt;"",IF(ROW()-ROW(Sched1[[#Headers],[Beginning Balance]])=1,LoanAmount,INDEX(Sched1[Ending Balance],ROW()-ROW(Sched1[[#Headers],[Beginning Balance]])-1)),"")</f>
        <v>12005.671149311855</v>
      </c>
      <c r="E73" s="4">
        <f>IF(Sched1[[#This Row],[Pmt No]]&lt;&gt;"",ScheduledPayment,"")</f>
        <v>192.52848178552338</v>
      </c>
      <c r="F73" s="4">
        <f>IF(Sched1[[#This Row],[Pmt No]]&lt;&gt;"",IF(Sched1[[#This Row],[Scheduled Payment]]+ExtraPayments&lt;Sched1[[#This Row],[Beginning Balance]],ExtraPayments,IF(Sched1[[#This Row],[Beginning Balance]]-Sched1[[#This Row],[Scheduled Payment]]&gt;0,Sched1[[#This Row],[Beginning Balance]]-Sched1[[#This Row],[Scheduled Payment]],0)),"")</f>
        <v>100</v>
      </c>
      <c r="G73" s="4">
        <f>IF(Sched1[[#This Row],[Pmt No]]&lt;&gt;"",IF(Sched1[[#This Row],[Scheduled Payment]]+Sched1[[#This Row],[Extra Payment]]&lt;=Sched1[[#This Row],[Beginning Balance]],Sched1[[#This Row],[Scheduled Payment]]+Sched1[[#This Row],[Extra Payment]],Sched1[[#This Row],[Beginning Balance]]),"")</f>
        <v>292.52848178552335</v>
      </c>
      <c r="H73" s="4">
        <f>IF(Sched1[[#This Row],[Pmt No]]&lt;&gt;"",Sched1[[#This Row],[Total Payment]]-Sched1[[#This Row],[Interest]],"")</f>
        <v>246.50674237982793</v>
      </c>
      <c r="I73" s="4">
        <f>IF(Sched1[[#This Row],[Pmt No]]&lt;&gt;"",Sched1[[#This Row],[Beginning Balance]]*(InterestRate/PaymentsPerYear),"")</f>
        <v>46.021739405695442</v>
      </c>
      <c r="J73" s="4">
        <f>IF(Sched1[[#This Row],[Pmt No]]&lt;&gt;"",IF(Sched1[[#This Row],[Scheduled Payment]]+Sched1[[#This Row],[Extra Payment]]&lt;=Sched1[[#This Row],[Beginning Balance]],Sched1[[#This Row],[Beginning Balance]]-Sched1[[#This Row],[Principal]],0),"")</f>
        <v>11759.164406932026</v>
      </c>
      <c r="K73" s="4">
        <f>IF(Sched1[[#This Row],[Pmt No]]&lt;&gt;"",SUM(INDEX(Sched1[Interest],1,1):Sched1[[#This Row],[Interest]]),"")</f>
        <v>4310.8733140634313</v>
      </c>
    </row>
    <row r="74" spans="2:11" x14ac:dyDescent="0.2">
      <c r="B74" s="2">
        <f>IF(LoanIsGood,IF(ROW()-ROW(Sched1[[#Headers],[Pmt No]])&gt;ScheduledNumberOfPayments,"",ROW()-ROW(Sched1[[#Headers],[Pmt No]])),"")</f>
        <v>61</v>
      </c>
      <c r="C74" s="3">
        <f>IF(Sched1[[#This Row],[Pmt No]]&lt;&gt;"",EOMONTH(LoanStartDate,ROW(Sched1[[#This Row],[Pmt No]])-ROW(Sched1[[#Headers],[Pmt No]])-2)+DAY(LoanStartDate),"")</f>
        <v>44593</v>
      </c>
      <c r="D74" s="4">
        <f>IF(Sched1[[#This Row],[Pmt No]]&lt;&gt;"",IF(ROW()-ROW(Sched1[[#Headers],[Beginning Balance]])=1,LoanAmount,INDEX(Sched1[Ending Balance],ROW()-ROW(Sched1[[#Headers],[Beginning Balance]])-1)),"")</f>
        <v>11759.164406932026</v>
      </c>
      <c r="E74" s="4">
        <f>IF(Sched1[[#This Row],[Pmt No]]&lt;&gt;"",ScheduledPayment,"")</f>
        <v>192.52848178552338</v>
      </c>
      <c r="F74" s="4">
        <f>IF(Sched1[[#This Row],[Pmt No]]&lt;&gt;"",IF(Sched1[[#This Row],[Scheduled Payment]]+ExtraPayments&lt;Sched1[[#This Row],[Beginning Balance]],ExtraPayments,IF(Sched1[[#This Row],[Beginning Balance]]-Sched1[[#This Row],[Scheduled Payment]]&gt;0,Sched1[[#This Row],[Beginning Balance]]-Sched1[[#This Row],[Scheduled Payment]],0)),"")</f>
        <v>100</v>
      </c>
      <c r="G74" s="4">
        <f>IF(Sched1[[#This Row],[Pmt No]]&lt;&gt;"",IF(Sched1[[#This Row],[Scheduled Payment]]+Sched1[[#This Row],[Extra Payment]]&lt;=Sched1[[#This Row],[Beginning Balance]],Sched1[[#This Row],[Scheduled Payment]]+Sched1[[#This Row],[Extra Payment]],Sched1[[#This Row],[Beginning Balance]]),"")</f>
        <v>292.52848178552335</v>
      </c>
      <c r="H74" s="4">
        <f>IF(Sched1[[#This Row],[Pmt No]]&lt;&gt;"",Sched1[[#This Row],[Total Payment]]-Sched1[[#This Row],[Interest]],"")</f>
        <v>247.45168489228394</v>
      </c>
      <c r="I74" s="4">
        <f>IF(Sched1[[#This Row],[Pmt No]]&lt;&gt;"",Sched1[[#This Row],[Beginning Balance]]*(InterestRate/PaymentsPerYear),"")</f>
        <v>45.076796893239433</v>
      </c>
      <c r="J74" s="4">
        <f>IF(Sched1[[#This Row],[Pmt No]]&lt;&gt;"",IF(Sched1[[#This Row],[Scheduled Payment]]+Sched1[[#This Row],[Extra Payment]]&lt;=Sched1[[#This Row],[Beginning Balance]],Sched1[[#This Row],[Beginning Balance]]-Sched1[[#This Row],[Principal]],0),"")</f>
        <v>11511.712722039743</v>
      </c>
      <c r="K74" s="4">
        <f>IF(Sched1[[#This Row],[Pmt No]]&lt;&gt;"",SUM(INDEX(Sched1[Interest],1,1):Sched1[[#This Row],[Interest]]),"")</f>
        <v>4355.9501109566709</v>
      </c>
    </row>
    <row r="75" spans="2:11" x14ac:dyDescent="0.2">
      <c r="B75" s="2">
        <f>IF(LoanIsGood,IF(ROW()-ROW(Sched1[[#Headers],[Pmt No]])&gt;ScheduledNumberOfPayments,"",ROW()-ROW(Sched1[[#Headers],[Pmt No]])),"")</f>
        <v>62</v>
      </c>
      <c r="C75" s="3">
        <f>IF(Sched1[[#This Row],[Pmt No]]&lt;&gt;"",EOMONTH(LoanStartDate,ROW(Sched1[[#This Row],[Pmt No]])-ROW(Sched1[[#Headers],[Pmt No]])-2)+DAY(LoanStartDate),"")</f>
        <v>44621</v>
      </c>
      <c r="D75" s="4">
        <f>IF(Sched1[[#This Row],[Pmt No]]&lt;&gt;"",IF(ROW()-ROW(Sched1[[#Headers],[Beginning Balance]])=1,LoanAmount,INDEX(Sched1[Ending Balance],ROW()-ROW(Sched1[[#Headers],[Beginning Balance]])-1)),"")</f>
        <v>11511.712722039743</v>
      </c>
      <c r="E75" s="4">
        <f>IF(Sched1[[#This Row],[Pmt No]]&lt;&gt;"",ScheduledPayment,"")</f>
        <v>192.52848178552338</v>
      </c>
      <c r="F75" s="4">
        <f>IF(Sched1[[#This Row],[Pmt No]]&lt;&gt;"",IF(Sched1[[#This Row],[Scheduled Payment]]+ExtraPayments&lt;Sched1[[#This Row],[Beginning Balance]],ExtraPayments,IF(Sched1[[#This Row],[Beginning Balance]]-Sched1[[#This Row],[Scheduled Payment]]&gt;0,Sched1[[#This Row],[Beginning Balance]]-Sched1[[#This Row],[Scheduled Payment]],0)),"")</f>
        <v>100</v>
      </c>
      <c r="G75" s="4">
        <f>IF(Sched1[[#This Row],[Pmt No]]&lt;&gt;"",IF(Sched1[[#This Row],[Scheduled Payment]]+Sched1[[#This Row],[Extra Payment]]&lt;=Sched1[[#This Row],[Beginning Balance]],Sched1[[#This Row],[Scheduled Payment]]+Sched1[[#This Row],[Extra Payment]],Sched1[[#This Row],[Beginning Balance]]),"")</f>
        <v>292.52848178552335</v>
      </c>
      <c r="H75" s="4">
        <f>IF(Sched1[[#This Row],[Pmt No]]&lt;&gt;"",Sched1[[#This Row],[Total Payment]]-Sched1[[#This Row],[Interest]],"")</f>
        <v>248.400249684371</v>
      </c>
      <c r="I75" s="4">
        <f>IF(Sched1[[#This Row],[Pmt No]]&lt;&gt;"",Sched1[[#This Row],[Beginning Balance]]*(InterestRate/PaymentsPerYear),"")</f>
        <v>44.128232101152349</v>
      </c>
      <c r="J75" s="4">
        <f>IF(Sched1[[#This Row],[Pmt No]]&lt;&gt;"",IF(Sched1[[#This Row],[Scheduled Payment]]+Sched1[[#This Row],[Extra Payment]]&lt;=Sched1[[#This Row],[Beginning Balance]],Sched1[[#This Row],[Beginning Balance]]-Sched1[[#This Row],[Principal]],0),"")</f>
        <v>11263.312472355372</v>
      </c>
      <c r="K75" s="4">
        <f>IF(Sched1[[#This Row],[Pmt No]]&lt;&gt;"",SUM(INDEX(Sched1[Interest],1,1):Sched1[[#This Row],[Interest]]),"")</f>
        <v>4400.0783430578231</v>
      </c>
    </row>
    <row r="76" spans="2:11" x14ac:dyDescent="0.2">
      <c r="B76" s="2">
        <f>IF(LoanIsGood,IF(ROW()-ROW(Sched1[[#Headers],[Pmt No]])&gt;ScheduledNumberOfPayments,"",ROW()-ROW(Sched1[[#Headers],[Pmt No]])),"")</f>
        <v>63</v>
      </c>
      <c r="C76" s="3">
        <f>IF(Sched1[[#This Row],[Pmt No]]&lt;&gt;"",EOMONTH(LoanStartDate,ROW(Sched1[[#This Row],[Pmt No]])-ROW(Sched1[[#Headers],[Pmt No]])-2)+DAY(LoanStartDate),"")</f>
        <v>44652</v>
      </c>
      <c r="D76" s="4">
        <f>IF(Sched1[[#This Row],[Pmt No]]&lt;&gt;"",IF(ROW()-ROW(Sched1[[#Headers],[Beginning Balance]])=1,LoanAmount,INDEX(Sched1[Ending Balance],ROW()-ROW(Sched1[[#Headers],[Beginning Balance]])-1)),"")</f>
        <v>11263.312472355372</v>
      </c>
      <c r="E76" s="4">
        <f>IF(Sched1[[#This Row],[Pmt No]]&lt;&gt;"",ScheduledPayment,"")</f>
        <v>192.52848178552338</v>
      </c>
      <c r="F76" s="4">
        <f>IF(Sched1[[#This Row],[Pmt No]]&lt;&gt;"",IF(Sched1[[#This Row],[Scheduled Payment]]+ExtraPayments&lt;Sched1[[#This Row],[Beginning Balance]],ExtraPayments,IF(Sched1[[#This Row],[Beginning Balance]]-Sched1[[#This Row],[Scheduled Payment]]&gt;0,Sched1[[#This Row],[Beginning Balance]]-Sched1[[#This Row],[Scheduled Payment]],0)),"")</f>
        <v>100</v>
      </c>
      <c r="G76" s="4">
        <f>IF(Sched1[[#This Row],[Pmt No]]&lt;&gt;"",IF(Sched1[[#This Row],[Scheduled Payment]]+Sched1[[#This Row],[Extra Payment]]&lt;=Sched1[[#This Row],[Beginning Balance]],Sched1[[#This Row],[Scheduled Payment]]+Sched1[[#This Row],[Extra Payment]],Sched1[[#This Row],[Beginning Balance]]),"")</f>
        <v>292.52848178552335</v>
      </c>
      <c r="H76" s="4">
        <f>IF(Sched1[[#This Row],[Pmt No]]&lt;&gt;"",Sched1[[#This Row],[Total Payment]]-Sched1[[#This Row],[Interest]],"")</f>
        <v>249.35245064149444</v>
      </c>
      <c r="I76" s="4">
        <f>IF(Sched1[[#This Row],[Pmt No]]&lt;&gt;"",Sched1[[#This Row],[Beginning Balance]]*(InterestRate/PaymentsPerYear),"")</f>
        <v>43.176031144028926</v>
      </c>
      <c r="J76" s="4">
        <f>IF(Sched1[[#This Row],[Pmt No]]&lt;&gt;"",IF(Sched1[[#This Row],[Scheduled Payment]]+Sched1[[#This Row],[Extra Payment]]&lt;=Sched1[[#This Row],[Beginning Balance]],Sched1[[#This Row],[Beginning Balance]]-Sched1[[#This Row],[Principal]],0),"")</f>
        <v>11013.960021713878</v>
      </c>
      <c r="K76" s="4">
        <f>IF(Sched1[[#This Row],[Pmt No]]&lt;&gt;"",SUM(INDEX(Sched1[Interest],1,1):Sched1[[#This Row],[Interest]]),"")</f>
        <v>4443.2543742018524</v>
      </c>
    </row>
    <row r="77" spans="2:11" x14ac:dyDescent="0.2">
      <c r="B77" s="2">
        <f>IF(LoanIsGood,IF(ROW()-ROW(Sched1[[#Headers],[Pmt No]])&gt;ScheduledNumberOfPayments,"",ROW()-ROW(Sched1[[#Headers],[Pmt No]])),"")</f>
        <v>64</v>
      </c>
      <c r="C77" s="3">
        <f>IF(Sched1[[#This Row],[Pmt No]]&lt;&gt;"",EOMONTH(LoanStartDate,ROW(Sched1[[#This Row],[Pmt No]])-ROW(Sched1[[#Headers],[Pmt No]])-2)+DAY(LoanStartDate),"")</f>
        <v>44682</v>
      </c>
      <c r="D77" s="4">
        <f>IF(Sched1[[#This Row],[Pmt No]]&lt;&gt;"",IF(ROW()-ROW(Sched1[[#Headers],[Beginning Balance]])=1,LoanAmount,INDEX(Sched1[Ending Balance],ROW()-ROW(Sched1[[#Headers],[Beginning Balance]])-1)),"")</f>
        <v>11013.960021713878</v>
      </c>
      <c r="E77" s="4">
        <f>IF(Sched1[[#This Row],[Pmt No]]&lt;&gt;"",ScheduledPayment,"")</f>
        <v>192.52848178552338</v>
      </c>
      <c r="F77" s="4">
        <f>IF(Sched1[[#This Row],[Pmt No]]&lt;&gt;"",IF(Sched1[[#This Row],[Scheduled Payment]]+ExtraPayments&lt;Sched1[[#This Row],[Beginning Balance]],ExtraPayments,IF(Sched1[[#This Row],[Beginning Balance]]-Sched1[[#This Row],[Scheduled Payment]]&gt;0,Sched1[[#This Row],[Beginning Balance]]-Sched1[[#This Row],[Scheduled Payment]],0)),"")</f>
        <v>100</v>
      </c>
      <c r="G77" s="4">
        <f>IF(Sched1[[#This Row],[Pmt No]]&lt;&gt;"",IF(Sched1[[#This Row],[Scheduled Payment]]+Sched1[[#This Row],[Extra Payment]]&lt;=Sched1[[#This Row],[Beginning Balance]],Sched1[[#This Row],[Scheduled Payment]]+Sched1[[#This Row],[Extra Payment]],Sched1[[#This Row],[Beginning Balance]]),"")</f>
        <v>292.52848178552335</v>
      </c>
      <c r="H77" s="4">
        <f>IF(Sched1[[#This Row],[Pmt No]]&lt;&gt;"",Sched1[[#This Row],[Total Payment]]-Sched1[[#This Row],[Interest]],"")</f>
        <v>250.30830170228683</v>
      </c>
      <c r="I77" s="4">
        <f>IF(Sched1[[#This Row],[Pmt No]]&lt;&gt;"",Sched1[[#This Row],[Beginning Balance]]*(InterestRate/PaymentsPerYear),"")</f>
        <v>42.220180083236528</v>
      </c>
      <c r="J77" s="4">
        <f>IF(Sched1[[#This Row],[Pmt No]]&lt;&gt;"",IF(Sched1[[#This Row],[Scheduled Payment]]+Sched1[[#This Row],[Extra Payment]]&lt;=Sched1[[#This Row],[Beginning Balance]],Sched1[[#This Row],[Beginning Balance]]-Sched1[[#This Row],[Principal]],0),"")</f>
        <v>10763.65172001159</v>
      </c>
      <c r="K77" s="4">
        <f>IF(Sched1[[#This Row],[Pmt No]]&lt;&gt;"",SUM(INDEX(Sched1[Interest],1,1):Sched1[[#This Row],[Interest]]),"")</f>
        <v>4485.4745542850887</v>
      </c>
    </row>
    <row r="78" spans="2:11" x14ac:dyDescent="0.2">
      <c r="B78" s="2">
        <f>IF(LoanIsGood,IF(ROW()-ROW(Sched1[[#Headers],[Pmt No]])&gt;ScheduledNumberOfPayments,"",ROW()-ROW(Sched1[[#Headers],[Pmt No]])),"")</f>
        <v>65</v>
      </c>
      <c r="C78" s="3">
        <f>IF(Sched1[[#This Row],[Pmt No]]&lt;&gt;"",EOMONTH(LoanStartDate,ROW(Sched1[[#This Row],[Pmt No]])-ROW(Sched1[[#Headers],[Pmt No]])-2)+DAY(LoanStartDate),"")</f>
        <v>44713</v>
      </c>
      <c r="D78" s="4">
        <f>IF(Sched1[[#This Row],[Pmt No]]&lt;&gt;"",IF(ROW()-ROW(Sched1[[#Headers],[Beginning Balance]])=1,LoanAmount,INDEX(Sched1[Ending Balance],ROW()-ROW(Sched1[[#Headers],[Beginning Balance]])-1)),"")</f>
        <v>10763.65172001159</v>
      </c>
      <c r="E78" s="4">
        <f>IF(Sched1[[#This Row],[Pmt No]]&lt;&gt;"",ScheduledPayment,"")</f>
        <v>192.52848178552338</v>
      </c>
      <c r="F78" s="4">
        <f>IF(Sched1[[#This Row],[Pmt No]]&lt;&gt;"",IF(Sched1[[#This Row],[Scheduled Payment]]+ExtraPayments&lt;Sched1[[#This Row],[Beginning Balance]],ExtraPayments,IF(Sched1[[#This Row],[Beginning Balance]]-Sched1[[#This Row],[Scheduled Payment]]&gt;0,Sched1[[#This Row],[Beginning Balance]]-Sched1[[#This Row],[Scheduled Payment]],0)),"")</f>
        <v>100</v>
      </c>
      <c r="G78" s="4">
        <f>IF(Sched1[[#This Row],[Pmt No]]&lt;&gt;"",IF(Sched1[[#This Row],[Scheduled Payment]]+Sched1[[#This Row],[Extra Payment]]&lt;=Sched1[[#This Row],[Beginning Balance]],Sched1[[#This Row],[Scheduled Payment]]+Sched1[[#This Row],[Extra Payment]],Sched1[[#This Row],[Beginning Balance]]),"")</f>
        <v>292.52848178552335</v>
      </c>
      <c r="H78" s="4">
        <f>IF(Sched1[[#This Row],[Pmt No]]&lt;&gt;"",Sched1[[#This Row],[Total Payment]]-Sched1[[#This Row],[Interest]],"")</f>
        <v>251.26781685881227</v>
      </c>
      <c r="I78" s="4">
        <f>IF(Sched1[[#This Row],[Pmt No]]&lt;&gt;"",Sched1[[#This Row],[Beginning Balance]]*(InterestRate/PaymentsPerYear),"")</f>
        <v>41.260664926711094</v>
      </c>
      <c r="J78" s="4">
        <f>IF(Sched1[[#This Row],[Pmt No]]&lt;&gt;"",IF(Sched1[[#This Row],[Scheduled Payment]]+Sched1[[#This Row],[Extra Payment]]&lt;=Sched1[[#This Row],[Beginning Balance]],Sched1[[#This Row],[Beginning Balance]]-Sched1[[#This Row],[Principal]],0),"")</f>
        <v>10512.383903152779</v>
      </c>
      <c r="K78" s="4">
        <f>IF(Sched1[[#This Row],[Pmt No]]&lt;&gt;"",SUM(INDEX(Sched1[Interest],1,1):Sched1[[#This Row],[Interest]]),"")</f>
        <v>4526.7352192117996</v>
      </c>
    </row>
    <row r="79" spans="2:11" x14ac:dyDescent="0.2">
      <c r="B79" s="2">
        <f>IF(LoanIsGood,IF(ROW()-ROW(Sched1[[#Headers],[Pmt No]])&gt;ScheduledNumberOfPayments,"",ROW()-ROW(Sched1[[#Headers],[Pmt No]])),"")</f>
        <v>66</v>
      </c>
      <c r="C79" s="3">
        <f>IF(Sched1[[#This Row],[Pmt No]]&lt;&gt;"",EOMONTH(LoanStartDate,ROW(Sched1[[#This Row],[Pmt No]])-ROW(Sched1[[#Headers],[Pmt No]])-2)+DAY(LoanStartDate),"")</f>
        <v>44743</v>
      </c>
      <c r="D79" s="4">
        <f>IF(Sched1[[#This Row],[Pmt No]]&lt;&gt;"",IF(ROW()-ROW(Sched1[[#Headers],[Beginning Balance]])=1,LoanAmount,INDEX(Sched1[Ending Balance],ROW()-ROW(Sched1[[#Headers],[Beginning Balance]])-1)),"")</f>
        <v>10512.383903152779</v>
      </c>
      <c r="E79" s="4">
        <f>IF(Sched1[[#This Row],[Pmt No]]&lt;&gt;"",ScheduledPayment,"")</f>
        <v>192.52848178552338</v>
      </c>
      <c r="F79" s="4">
        <f>IF(Sched1[[#This Row],[Pmt No]]&lt;&gt;"",IF(Sched1[[#This Row],[Scheduled Payment]]+ExtraPayments&lt;Sched1[[#This Row],[Beginning Balance]],ExtraPayments,IF(Sched1[[#This Row],[Beginning Balance]]-Sched1[[#This Row],[Scheduled Payment]]&gt;0,Sched1[[#This Row],[Beginning Balance]]-Sched1[[#This Row],[Scheduled Payment]],0)),"")</f>
        <v>100</v>
      </c>
      <c r="G79" s="4">
        <f>IF(Sched1[[#This Row],[Pmt No]]&lt;&gt;"",IF(Sched1[[#This Row],[Scheduled Payment]]+Sched1[[#This Row],[Extra Payment]]&lt;=Sched1[[#This Row],[Beginning Balance]],Sched1[[#This Row],[Scheduled Payment]]+Sched1[[#This Row],[Extra Payment]],Sched1[[#This Row],[Beginning Balance]]),"")</f>
        <v>292.52848178552335</v>
      </c>
      <c r="H79" s="4">
        <f>IF(Sched1[[#This Row],[Pmt No]]&lt;&gt;"",Sched1[[#This Row],[Total Payment]]-Sched1[[#This Row],[Interest]],"")</f>
        <v>252.23101015677105</v>
      </c>
      <c r="I79" s="4">
        <f>IF(Sched1[[#This Row],[Pmt No]]&lt;&gt;"",Sched1[[#This Row],[Beginning Balance]]*(InterestRate/PaymentsPerYear),"")</f>
        <v>40.297471628752319</v>
      </c>
      <c r="J79" s="4">
        <f>IF(Sched1[[#This Row],[Pmt No]]&lt;&gt;"",IF(Sched1[[#This Row],[Scheduled Payment]]+Sched1[[#This Row],[Extra Payment]]&lt;=Sched1[[#This Row],[Beginning Balance]],Sched1[[#This Row],[Beginning Balance]]-Sched1[[#This Row],[Principal]],0),"")</f>
        <v>10260.152892996008</v>
      </c>
      <c r="K79" s="4">
        <f>IF(Sched1[[#This Row],[Pmt No]]&lt;&gt;"",SUM(INDEX(Sched1[Interest],1,1):Sched1[[#This Row],[Interest]]),"")</f>
        <v>4567.0326908405523</v>
      </c>
    </row>
    <row r="80" spans="2:11" x14ac:dyDescent="0.2">
      <c r="B80" s="2">
        <f>IF(LoanIsGood,IF(ROW()-ROW(Sched1[[#Headers],[Pmt No]])&gt;ScheduledNumberOfPayments,"",ROW()-ROW(Sched1[[#Headers],[Pmt No]])),"")</f>
        <v>67</v>
      </c>
      <c r="C80" s="3">
        <f>IF(Sched1[[#This Row],[Pmt No]]&lt;&gt;"",EOMONTH(LoanStartDate,ROW(Sched1[[#This Row],[Pmt No]])-ROW(Sched1[[#Headers],[Pmt No]])-2)+DAY(LoanStartDate),"")</f>
        <v>44774</v>
      </c>
      <c r="D80" s="4">
        <f>IF(Sched1[[#This Row],[Pmt No]]&lt;&gt;"",IF(ROW()-ROW(Sched1[[#Headers],[Beginning Balance]])=1,LoanAmount,INDEX(Sched1[Ending Balance],ROW()-ROW(Sched1[[#Headers],[Beginning Balance]])-1)),"")</f>
        <v>10260.152892996008</v>
      </c>
      <c r="E80" s="4">
        <f>IF(Sched1[[#This Row],[Pmt No]]&lt;&gt;"",ScheduledPayment,"")</f>
        <v>192.52848178552338</v>
      </c>
      <c r="F80" s="4">
        <f>IF(Sched1[[#This Row],[Pmt No]]&lt;&gt;"",IF(Sched1[[#This Row],[Scheduled Payment]]+ExtraPayments&lt;Sched1[[#This Row],[Beginning Balance]],ExtraPayments,IF(Sched1[[#This Row],[Beginning Balance]]-Sched1[[#This Row],[Scheduled Payment]]&gt;0,Sched1[[#This Row],[Beginning Balance]]-Sched1[[#This Row],[Scheduled Payment]],0)),"")</f>
        <v>100</v>
      </c>
      <c r="G80" s="4">
        <f>IF(Sched1[[#This Row],[Pmt No]]&lt;&gt;"",IF(Sched1[[#This Row],[Scheduled Payment]]+Sched1[[#This Row],[Extra Payment]]&lt;=Sched1[[#This Row],[Beginning Balance]],Sched1[[#This Row],[Scheduled Payment]]+Sched1[[#This Row],[Extra Payment]],Sched1[[#This Row],[Beginning Balance]]),"")</f>
        <v>292.52848178552335</v>
      </c>
      <c r="H80" s="4">
        <f>IF(Sched1[[#This Row],[Pmt No]]&lt;&gt;"",Sched1[[#This Row],[Total Payment]]-Sched1[[#This Row],[Interest]],"")</f>
        <v>253.19789569570531</v>
      </c>
      <c r="I80" s="4">
        <f>IF(Sched1[[#This Row],[Pmt No]]&lt;&gt;"",Sched1[[#This Row],[Beginning Balance]]*(InterestRate/PaymentsPerYear),"")</f>
        <v>39.330586089818027</v>
      </c>
      <c r="J80" s="4">
        <f>IF(Sched1[[#This Row],[Pmt No]]&lt;&gt;"",IF(Sched1[[#This Row],[Scheduled Payment]]+Sched1[[#This Row],[Extra Payment]]&lt;=Sched1[[#This Row],[Beginning Balance]],Sched1[[#This Row],[Beginning Balance]]-Sched1[[#This Row],[Principal]],0),"")</f>
        <v>10006.954997300303</v>
      </c>
      <c r="K80" s="4">
        <f>IF(Sched1[[#This Row],[Pmt No]]&lt;&gt;"",SUM(INDEX(Sched1[Interest],1,1):Sched1[[#This Row],[Interest]]),"")</f>
        <v>4606.3632769303704</v>
      </c>
    </row>
    <row r="81" spans="2:11" x14ac:dyDescent="0.2">
      <c r="B81" s="2">
        <f>IF(LoanIsGood,IF(ROW()-ROW(Sched1[[#Headers],[Pmt No]])&gt;ScheduledNumberOfPayments,"",ROW()-ROW(Sched1[[#Headers],[Pmt No]])),"")</f>
        <v>68</v>
      </c>
      <c r="C81" s="3">
        <f>IF(Sched1[[#This Row],[Pmt No]]&lt;&gt;"",EOMONTH(LoanStartDate,ROW(Sched1[[#This Row],[Pmt No]])-ROW(Sched1[[#Headers],[Pmt No]])-2)+DAY(LoanStartDate),"")</f>
        <v>44805</v>
      </c>
      <c r="D81" s="4">
        <f>IF(Sched1[[#This Row],[Pmt No]]&lt;&gt;"",IF(ROW()-ROW(Sched1[[#Headers],[Beginning Balance]])=1,LoanAmount,INDEX(Sched1[Ending Balance],ROW()-ROW(Sched1[[#Headers],[Beginning Balance]])-1)),"")</f>
        <v>10006.954997300303</v>
      </c>
      <c r="E81" s="4">
        <f>IF(Sched1[[#This Row],[Pmt No]]&lt;&gt;"",ScheduledPayment,"")</f>
        <v>192.52848178552338</v>
      </c>
      <c r="F81" s="4">
        <f>IF(Sched1[[#This Row],[Pmt No]]&lt;&gt;"",IF(Sched1[[#This Row],[Scheduled Payment]]+ExtraPayments&lt;Sched1[[#This Row],[Beginning Balance]],ExtraPayments,IF(Sched1[[#This Row],[Beginning Balance]]-Sched1[[#This Row],[Scheduled Payment]]&gt;0,Sched1[[#This Row],[Beginning Balance]]-Sched1[[#This Row],[Scheduled Payment]],0)),"")</f>
        <v>100</v>
      </c>
      <c r="G81" s="4">
        <f>IF(Sched1[[#This Row],[Pmt No]]&lt;&gt;"",IF(Sched1[[#This Row],[Scheduled Payment]]+Sched1[[#This Row],[Extra Payment]]&lt;=Sched1[[#This Row],[Beginning Balance]],Sched1[[#This Row],[Scheduled Payment]]+Sched1[[#This Row],[Extra Payment]],Sched1[[#This Row],[Beginning Balance]]),"")</f>
        <v>292.52848178552335</v>
      </c>
      <c r="H81" s="4">
        <f>IF(Sched1[[#This Row],[Pmt No]]&lt;&gt;"",Sched1[[#This Row],[Total Payment]]-Sched1[[#This Row],[Interest]],"")</f>
        <v>254.16848762920552</v>
      </c>
      <c r="I81" s="4">
        <f>IF(Sched1[[#This Row],[Pmt No]]&lt;&gt;"",Sched1[[#This Row],[Beginning Balance]]*(InterestRate/PaymentsPerYear),"")</f>
        <v>38.359994156317825</v>
      </c>
      <c r="J81" s="4">
        <f>IF(Sched1[[#This Row],[Pmt No]]&lt;&gt;"",IF(Sched1[[#This Row],[Scheduled Payment]]+Sched1[[#This Row],[Extra Payment]]&lt;=Sched1[[#This Row],[Beginning Balance]],Sched1[[#This Row],[Beginning Balance]]-Sched1[[#This Row],[Principal]],0),"")</f>
        <v>9752.7865096710975</v>
      </c>
      <c r="K81" s="4">
        <f>IF(Sched1[[#This Row],[Pmt No]]&lt;&gt;"",SUM(INDEX(Sched1[Interest],1,1):Sched1[[#This Row],[Interest]]),"")</f>
        <v>4644.7232710866883</v>
      </c>
    </row>
    <row r="82" spans="2:11" x14ac:dyDescent="0.2">
      <c r="B82" s="2">
        <f>IF(LoanIsGood,IF(ROW()-ROW(Sched1[[#Headers],[Pmt No]])&gt;ScheduledNumberOfPayments,"",ROW()-ROW(Sched1[[#Headers],[Pmt No]])),"")</f>
        <v>69</v>
      </c>
      <c r="C82" s="3">
        <f>IF(Sched1[[#This Row],[Pmt No]]&lt;&gt;"",EOMONTH(LoanStartDate,ROW(Sched1[[#This Row],[Pmt No]])-ROW(Sched1[[#Headers],[Pmt No]])-2)+DAY(LoanStartDate),"")</f>
        <v>44835</v>
      </c>
      <c r="D82" s="4">
        <f>IF(Sched1[[#This Row],[Pmt No]]&lt;&gt;"",IF(ROW()-ROW(Sched1[[#Headers],[Beginning Balance]])=1,LoanAmount,INDEX(Sched1[Ending Balance],ROW()-ROW(Sched1[[#Headers],[Beginning Balance]])-1)),"")</f>
        <v>9752.7865096710975</v>
      </c>
      <c r="E82" s="4">
        <f>IF(Sched1[[#This Row],[Pmt No]]&lt;&gt;"",ScheduledPayment,"")</f>
        <v>192.52848178552338</v>
      </c>
      <c r="F82" s="4">
        <f>IF(Sched1[[#This Row],[Pmt No]]&lt;&gt;"",IF(Sched1[[#This Row],[Scheduled Payment]]+ExtraPayments&lt;Sched1[[#This Row],[Beginning Balance]],ExtraPayments,IF(Sched1[[#This Row],[Beginning Balance]]-Sched1[[#This Row],[Scheduled Payment]]&gt;0,Sched1[[#This Row],[Beginning Balance]]-Sched1[[#This Row],[Scheduled Payment]],0)),"")</f>
        <v>100</v>
      </c>
      <c r="G82" s="4">
        <f>IF(Sched1[[#This Row],[Pmt No]]&lt;&gt;"",IF(Sched1[[#This Row],[Scheduled Payment]]+Sched1[[#This Row],[Extra Payment]]&lt;=Sched1[[#This Row],[Beginning Balance]],Sched1[[#This Row],[Scheduled Payment]]+Sched1[[#This Row],[Extra Payment]],Sched1[[#This Row],[Beginning Balance]]),"")</f>
        <v>292.52848178552335</v>
      </c>
      <c r="H82" s="4">
        <f>IF(Sched1[[#This Row],[Pmt No]]&lt;&gt;"",Sched1[[#This Row],[Total Payment]]-Sched1[[#This Row],[Interest]],"")</f>
        <v>255.14280016511748</v>
      </c>
      <c r="I82" s="4">
        <f>IF(Sched1[[#This Row],[Pmt No]]&lt;&gt;"",Sched1[[#This Row],[Beginning Balance]]*(InterestRate/PaymentsPerYear),"")</f>
        <v>37.385681620405869</v>
      </c>
      <c r="J82" s="4">
        <f>IF(Sched1[[#This Row],[Pmt No]]&lt;&gt;"",IF(Sched1[[#This Row],[Scheduled Payment]]+Sched1[[#This Row],[Extra Payment]]&lt;=Sched1[[#This Row],[Beginning Balance]],Sched1[[#This Row],[Beginning Balance]]-Sched1[[#This Row],[Principal]],0),"")</f>
        <v>9497.643709505981</v>
      </c>
      <c r="K82" s="4">
        <f>IF(Sched1[[#This Row],[Pmt No]]&lt;&gt;"",SUM(INDEX(Sched1[Interest],1,1):Sched1[[#This Row],[Interest]]),"")</f>
        <v>4682.1089527070944</v>
      </c>
    </row>
    <row r="83" spans="2:11" x14ac:dyDescent="0.2">
      <c r="B83" s="2">
        <f>IF(LoanIsGood,IF(ROW()-ROW(Sched1[[#Headers],[Pmt No]])&gt;ScheduledNumberOfPayments,"",ROW()-ROW(Sched1[[#Headers],[Pmt No]])),"")</f>
        <v>70</v>
      </c>
      <c r="C83" s="3">
        <f>IF(Sched1[[#This Row],[Pmt No]]&lt;&gt;"",EOMONTH(LoanStartDate,ROW(Sched1[[#This Row],[Pmt No]])-ROW(Sched1[[#Headers],[Pmt No]])-2)+DAY(LoanStartDate),"")</f>
        <v>44866</v>
      </c>
      <c r="D83" s="4">
        <f>IF(Sched1[[#This Row],[Pmt No]]&lt;&gt;"",IF(ROW()-ROW(Sched1[[#Headers],[Beginning Balance]])=1,LoanAmount,INDEX(Sched1[Ending Balance],ROW()-ROW(Sched1[[#Headers],[Beginning Balance]])-1)),"")</f>
        <v>9497.643709505981</v>
      </c>
      <c r="E83" s="4">
        <f>IF(Sched1[[#This Row],[Pmt No]]&lt;&gt;"",ScheduledPayment,"")</f>
        <v>192.52848178552338</v>
      </c>
      <c r="F83" s="4">
        <f>IF(Sched1[[#This Row],[Pmt No]]&lt;&gt;"",IF(Sched1[[#This Row],[Scheduled Payment]]+ExtraPayments&lt;Sched1[[#This Row],[Beginning Balance]],ExtraPayments,IF(Sched1[[#This Row],[Beginning Balance]]-Sched1[[#This Row],[Scheduled Payment]]&gt;0,Sched1[[#This Row],[Beginning Balance]]-Sched1[[#This Row],[Scheduled Payment]],0)),"")</f>
        <v>100</v>
      </c>
      <c r="G83" s="4">
        <f>IF(Sched1[[#This Row],[Pmt No]]&lt;&gt;"",IF(Sched1[[#This Row],[Scheduled Payment]]+Sched1[[#This Row],[Extra Payment]]&lt;=Sched1[[#This Row],[Beginning Balance]],Sched1[[#This Row],[Scheduled Payment]]+Sched1[[#This Row],[Extra Payment]],Sched1[[#This Row],[Beginning Balance]]),"")</f>
        <v>292.52848178552335</v>
      </c>
      <c r="H83" s="4">
        <f>IF(Sched1[[#This Row],[Pmt No]]&lt;&gt;"",Sched1[[#This Row],[Total Payment]]-Sched1[[#This Row],[Interest]],"")</f>
        <v>256.12084756575041</v>
      </c>
      <c r="I83" s="4">
        <f>IF(Sched1[[#This Row],[Pmt No]]&lt;&gt;"",Sched1[[#This Row],[Beginning Balance]]*(InterestRate/PaymentsPerYear),"")</f>
        <v>36.407634219772923</v>
      </c>
      <c r="J83" s="4">
        <f>IF(Sched1[[#This Row],[Pmt No]]&lt;&gt;"",IF(Sched1[[#This Row],[Scheduled Payment]]+Sched1[[#This Row],[Extra Payment]]&lt;=Sched1[[#This Row],[Beginning Balance]],Sched1[[#This Row],[Beginning Balance]]-Sched1[[#This Row],[Principal]],0),"")</f>
        <v>9241.5228619402296</v>
      </c>
      <c r="K83" s="4">
        <f>IF(Sched1[[#This Row],[Pmt No]]&lt;&gt;"",SUM(INDEX(Sched1[Interest],1,1):Sched1[[#This Row],[Interest]]),"")</f>
        <v>4718.5165869268676</v>
      </c>
    </row>
    <row r="84" spans="2:11" x14ac:dyDescent="0.2">
      <c r="B84" s="2">
        <f>IF(LoanIsGood,IF(ROW()-ROW(Sched1[[#Headers],[Pmt No]])&gt;ScheduledNumberOfPayments,"",ROW()-ROW(Sched1[[#Headers],[Pmt No]])),"")</f>
        <v>71</v>
      </c>
      <c r="C84" s="3">
        <f>IF(Sched1[[#This Row],[Pmt No]]&lt;&gt;"",EOMONTH(LoanStartDate,ROW(Sched1[[#This Row],[Pmt No]])-ROW(Sched1[[#Headers],[Pmt No]])-2)+DAY(LoanStartDate),"")</f>
        <v>44896</v>
      </c>
      <c r="D84" s="4">
        <f>IF(Sched1[[#This Row],[Pmt No]]&lt;&gt;"",IF(ROW()-ROW(Sched1[[#Headers],[Beginning Balance]])=1,LoanAmount,INDEX(Sched1[Ending Balance],ROW()-ROW(Sched1[[#Headers],[Beginning Balance]])-1)),"")</f>
        <v>9241.5228619402296</v>
      </c>
      <c r="E84" s="4">
        <f>IF(Sched1[[#This Row],[Pmt No]]&lt;&gt;"",ScheduledPayment,"")</f>
        <v>192.52848178552338</v>
      </c>
      <c r="F84" s="4">
        <f>IF(Sched1[[#This Row],[Pmt No]]&lt;&gt;"",IF(Sched1[[#This Row],[Scheduled Payment]]+ExtraPayments&lt;Sched1[[#This Row],[Beginning Balance]],ExtraPayments,IF(Sched1[[#This Row],[Beginning Balance]]-Sched1[[#This Row],[Scheduled Payment]]&gt;0,Sched1[[#This Row],[Beginning Balance]]-Sched1[[#This Row],[Scheduled Payment]],0)),"")</f>
        <v>100</v>
      </c>
      <c r="G84" s="4">
        <f>IF(Sched1[[#This Row],[Pmt No]]&lt;&gt;"",IF(Sched1[[#This Row],[Scheduled Payment]]+Sched1[[#This Row],[Extra Payment]]&lt;=Sched1[[#This Row],[Beginning Balance]],Sched1[[#This Row],[Scheduled Payment]]+Sched1[[#This Row],[Extra Payment]],Sched1[[#This Row],[Beginning Balance]]),"")</f>
        <v>292.52848178552335</v>
      </c>
      <c r="H84" s="4">
        <f>IF(Sched1[[#This Row],[Pmt No]]&lt;&gt;"",Sched1[[#This Row],[Total Payment]]-Sched1[[#This Row],[Interest]],"")</f>
        <v>257.1026441480858</v>
      </c>
      <c r="I84" s="4">
        <f>IF(Sched1[[#This Row],[Pmt No]]&lt;&gt;"",Sched1[[#This Row],[Beginning Balance]]*(InterestRate/PaymentsPerYear),"")</f>
        <v>35.425837637437546</v>
      </c>
      <c r="J84" s="4">
        <f>IF(Sched1[[#This Row],[Pmt No]]&lt;&gt;"",IF(Sched1[[#This Row],[Scheduled Payment]]+Sched1[[#This Row],[Extra Payment]]&lt;=Sched1[[#This Row],[Beginning Balance]],Sched1[[#This Row],[Beginning Balance]]-Sched1[[#This Row],[Principal]],0),"")</f>
        <v>8984.4202177921434</v>
      </c>
      <c r="K84" s="4">
        <f>IF(Sched1[[#This Row],[Pmt No]]&lt;&gt;"",SUM(INDEX(Sched1[Interest],1,1):Sched1[[#This Row],[Interest]]),"")</f>
        <v>4753.9424245643049</v>
      </c>
    </row>
    <row r="85" spans="2:11" x14ac:dyDescent="0.2">
      <c r="B85" s="2">
        <f>IF(LoanIsGood,IF(ROW()-ROW(Sched1[[#Headers],[Pmt No]])&gt;ScheduledNumberOfPayments,"",ROW()-ROW(Sched1[[#Headers],[Pmt No]])),"")</f>
        <v>72</v>
      </c>
      <c r="C85" s="3">
        <f>IF(Sched1[[#This Row],[Pmt No]]&lt;&gt;"",EOMONTH(LoanStartDate,ROW(Sched1[[#This Row],[Pmt No]])-ROW(Sched1[[#Headers],[Pmt No]])-2)+DAY(LoanStartDate),"")</f>
        <v>44927</v>
      </c>
      <c r="D85" s="4">
        <f>IF(Sched1[[#This Row],[Pmt No]]&lt;&gt;"",IF(ROW()-ROW(Sched1[[#Headers],[Beginning Balance]])=1,LoanAmount,INDEX(Sched1[Ending Balance],ROW()-ROW(Sched1[[#Headers],[Beginning Balance]])-1)),"")</f>
        <v>8984.4202177921434</v>
      </c>
      <c r="E85" s="4">
        <f>IF(Sched1[[#This Row],[Pmt No]]&lt;&gt;"",ScheduledPayment,"")</f>
        <v>192.52848178552338</v>
      </c>
      <c r="F85" s="4">
        <f>IF(Sched1[[#This Row],[Pmt No]]&lt;&gt;"",IF(Sched1[[#This Row],[Scheduled Payment]]+ExtraPayments&lt;Sched1[[#This Row],[Beginning Balance]],ExtraPayments,IF(Sched1[[#This Row],[Beginning Balance]]-Sched1[[#This Row],[Scheduled Payment]]&gt;0,Sched1[[#This Row],[Beginning Balance]]-Sched1[[#This Row],[Scheduled Payment]],0)),"")</f>
        <v>100</v>
      </c>
      <c r="G85" s="4">
        <f>IF(Sched1[[#This Row],[Pmt No]]&lt;&gt;"",IF(Sched1[[#This Row],[Scheduled Payment]]+Sched1[[#This Row],[Extra Payment]]&lt;=Sched1[[#This Row],[Beginning Balance]],Sched1[[#This Row],[Scheduled Payment]]+Sched1[[#This Row],[Extra Payment]],Sched1[[#This Row],[Beginning Balance]]),"")</f>
        <v>292.52848178552335</v>
      </c>
      <c r="H85" s="4">
        <f>IF(Sched1[[#This Row],[Pmt No]]&lt;&gt;"",Sched1[[#This Row],[Total Payment]]-Sched1[[#This Row],[Interest]],"")</f>
        <v>258.08820428398678</v>
      </c>
      <c r="I85" s="4">
        <f>IF(Sched1[[#This Row],[Pmt No]]&lt;&gt;"",Sched1[[#This Row],[Beginning Balance]]*(InterestRate/PaymentsPerYear),"")</f>
        <v>34.440277501536549</v>
      </c>
      <c r="J85" s="4">
        <f>IF(Sched1[[#This Row],[Pmt No]]&lt;&gt;"",IF(Sched1[[#This Row],[Scheduled Payment]]+Sched1[[#This Row],[Extra Payment]]&lt;=Sched1[[#This Row],[Beginning Balance]],Sched1[[#This Row],[Beginning Balance]]-Sched1[[#This Row],[Principal]],0),"")</f>
        <v>8726.3320135081558</v>
      </c>
      <c r="K85" s="4">
        <f>IF(Sched1[[#This Row],[Pmt No]]&lt;&gt;"",SUM(INDEX(Sched1[Interest],1,1):Sched1[[#This Row],[Interest]]),"")</f>
        <v>4788.3827020658418</v>
      </c>
    </row>
    <row r="86" spans="2:11" x14ac:dyDescent="0.2">
      <c r="B86" s="2">
        <f>IF(LoanIsGood,IF(ROW()-ROW(Sched1[[#Headers],[Pmt No]])&gt;ScheduledNumberOfPayments,"",ROW()-ROW(Sched1[[#Headers],[Pmt No]])),"")</f>
        <v>73</v>
      </c>
      <c r="C86" s="3">
        <f>IF(Sched1[[#This Row],[Pmt No]]&lt;&gt;"",EOMONTH(LoanStartDate,ROW(Sched1[[#This Row],[Pmt No]])-ROW(Sched1[[#Headers],[Pmt No]])-2)+DAY(LoanStartDate),"")</f>
        <v>44958</v>
      </c>
      <c r="D86" s="4">
        <f>IF(Sched1[[#This Row],[Pmt No]]&lt;&gt;"",IF(ROW()-ROW(Sched1[[#Headers],[Beginning Balance]])=1,LoanAmount,INDEX(Sched1[Ending Balance],ROW()-ROW(Sched1[[#Headers],[Beginning Balance]])-1)),"")</f>
        <v>8726.3320135081558</v>
      </c>
      <c r="E86" s="4">
        <f>IF(Sched1[[#This Row],[Pmt No]]&lt;&gt;"",ScheduledPayment,"")</f>
        <v>192.52848178552338</v>
      </c>
      <c r="F86" s="4">
        <f>IF(Sched1[[#This Row],[Pmt No]]&lt;&gt;"",IF(Sched1[[#This Row],[Scheduled Payment]]+ExtraPayments&lt;Sched1[[#This Row],[Beginning Balance]],ExtraPayments,IF(Sched1[[#This Row],[Beginning Balance]]-Sched1[[#This Row],[Scheduled Payment]]&gt;0,Sched1[[#This Row],[Beginning Balance]]-Sched1[[#This Row],[Scheduled Payment]],0)),"")</f>
        <v>100</v>
      </c>
      <c r="G86" s="4">
        <f>IF(Sched1[[#This Row],[Pmt No]]&lt;&gt;"",IF(Sched1[[#This Row],[Scheduled Payment]]+Sched1[[#This Row],[Extra Payment]]&lt;=Sched1[[#This Row],[Beginning Balance]],Sched1[[#This Row],[Scheduled Payment]]+Sched1[[#This Row],[Extra Payment]],Sched1[[#This Row],[Beginning Balance]]),"")</f>
        <v>292.52848178552335</v>
      </c>
      <c r="H86" s="4">
        <f>IF(Sched1[[#This Row],[Pmt No]]&lt;&gt;"",Sched1[[#This Row],[Total Payment]]-Sched1[[#This Row],[Interest]],"")</f>
        <v>259.07754240040879</v>
      </c>
      <c r="I86" s="4">
        <f>IF(Sched1[[#This Row],[Pmt No]]&lt;&gt;"",Sched1[[#This Row],[Beginning Balance]]*(InterestRate/PaymentsPerYear),"")</f>
        <v>33.450939385114594</v>
      </c>
      <c r="J86" s="4">
        <f>IF(Sched1[[#This Row],[Pmt No]]&lt;&gt;"",IF(Sched1[[#This Row],[Scheduled Payment]]+Sched1[[#This Row],[Extra Payment]]&lt;=Sched1[[#This Row],[Beginning Balance]],Sched1[[#This Row],[Beginning Balance]]-Sched1[[#This Row],[Principal]],0),"")</f>
        <v>8467.2544711077462</v>
      </c>
      <c r="K86" s="4">
        <f>IF(Sched1[[#This Row],[Pmt No]]&lt;&gt;"",SUM(INDEX(Sched1[Interest],1,1):Sched1[[#This Row],[Interest]]),"")</f>
        <v>4821.8336414509567</v>
      </c>
    </row>
    <row r="87" spans="2:11" x14ac:dyDescent="0.2">
      <c r="B87" s="2">
        <f>IF(LoanIsGood,IF(ROW()-ROW(Sched1[[#Headers],[Pmt No]])&gt;ScheduledNumberOfPayments,"",ROW()-ROW(Sched1[[#Headers],[Pmt No]])),"")</f>
        <v>74</v>
      </c>
      <c r="C87" s="3">
        <f>IF(Sched1[[#This Row],[Pmt No]]&lt;&gt;"",EOMONTH(LoanStartDate,ROW(Sched1[[#This Row],[Pmt No]])-ROW(Sched1[[#Headers],[Pmt No]])-2)+DAY(LoanStartDate),"")</f>
        <v>44986</v>
      </c>
      <c r="D87" s="4">
        <f>IF(Sched1[[#This Row],[Pmt No]]&lt;&gt;"",IF(ROW()-ROW(Sched1[[#Headers],[Beginning Balance]])=1,LoanAmount,INDEX(Sched1[Ending Balance],ROW()-ROW(Sched1[[#Headers],[Beginning Balance]])-1)),"")</f>
        <v>8467.2544711077462</v>
      </c>
      <c r="E87" s="4">
        <f>IF(Sched1[[#This Row],[Pmt No]]&lt;&gt;"",ScheduledPayment,"")</f>
        <v>192.52848178552338</v>
      </c>
      <c r="F87" s="4">
        <f>IF(Sched1[[#This Row],[Pmt No]]&lt;&gt;"",IF(Sched1[[#This Row],[Scheduled Payment]]+ExtraPayments&lt;Sched1[[#This Row],[Beginning Balance]],ExtraPayments,IF(Sched1[[#This Row],[Beginning Balance]]-Sched1[[#This Row],[Scheduled Payment]]&gt;0,Sched1[[#This Row],[Beginning Balance]]-Sched1[[#This Row],[Scheduled Payment]],0)),"")</f>
        <v>100</v>
      </c>
      <c r="G87" s="4">
        <f>IF(Sched1[[#This Row],[Pmt No]]&lt;&gt;"",IF(Sched1[[#This Row],[Scheduled Payment]]+Sched1[[#This Row],[Extra Payment]]&lt;=Sched1[[#This Row],[Beginning Balance]],Sched1[[#This Row],[Scheduled Payment]]+Sched1[[#This Row],[Extra Payment]],Sched1[[#This Row],[Beginning Balance]]),"")</f>
        <v>292.52848178552335</v>
      </c>
      <c r="H87" s="4">
        <f>IF(Sched1[[#This Row],[Pmt No]]&lt;&gt;"",Sched1[[#This Row],[Total Payment]]-Sched1[[#This Row],[Interest]],"")</f>
        <v>260.07067297961032</v>
      </c>
      <c r="I87" s="4">
        <f>IF(Sched1[[#This Row],[Pmt No]]&lt;&gt;"",Sched1[[#This Row],[Beginning Balance]]*(InterestRate/PaymentsPerYear),"")</f>
        <v>32.457808805913025</v>
      </c>
      <c r="J87" s="4">
        <f>IF(Sched1[[#This Row],[Pmt No]]&lt;&gt;"",IF(Sched1[[#This Row],[Scheduled Payment]]+Sched1[[#This Row],[Extra Payment]]&lt;=Sched1[[#This Row],[Beginning Balance]],Sched1[[#This Row],[Beginning Balance]]-Sched1[[#This Row],[Principal]],0),"")</f>
        <v>8207.1837981281351</v>
      </c>
      <c r="K87" s="4">
        <f>IF(Sched1[[#This Row],[Pmt No]]&lt;&gt;"",SUM(INDEX(Sched1[Interest],1,1):Sched1[[#This Row],[Interest]]),"")</f>
        <v>4854.2914502568701</v>
      </c>
    </row>
    <row r="88" spans="2:11" x14ac:dyDescent="0.2">
      <c r="B88" s="2">
        <f>IF(LoanIsGood,IF(ROW()-ROW(Sched1[[#Headers],[Pmt No]])&gt;ScheduledNumberOfPayments,"",ROW()-ROW(Sched1[[#Headers],[Pmt No]])),"")</f>
        <v>75</v>
      </c>
      <c r="C88" s="3">
        <f>IF(Sched1[[#This Row],[Pmt No]]&lt;&gt;"",EOMONTH(LoanStartDate,ROW(Sched1[[#This Row],[Pmt No]])-ROW(Sched1[[#Headers],[Pmt No]])-2)+DAY(LoanStartDate),"")</f>
        <v>45017</v>
      </c>
      <c r="D88" s="4">
        <f>IF(Sched1[[#This Row],[Pmt No]]&lt;&gt;"",IF(ROW()-ROW(Sched1[[#Headers],[Beginning Balance]])=1,LoanAmount,INDEX(Sched1[Ending Balance],ROW()-ROW(Sched1[[#Headers],[Beginning Balance]])-1)),"")</f>
        <v>8207.1837981281351</v>
      </c>
      <c r="E88" s="4">
        <f>IF(Sched1[[#This Row],[Pmt No]]&lt;&gt;"",ScheduledPayment,"")</f>
        <v>192.52848178552338</v>
      </c>
      <c r="F88" s="4">
        <f>IF(Sched1[[#This Row],[Pmt No]]&lt;&gt;"",IF(Sched1[[#This Row],[Scheduled Payment]]+ExtraPayments&lt;Sched1[[#This Row],[Beginning Balance]],ExtraPayments,IF(Sched1[[#This Row],[Beginning Balance]]-Sched1[[#This Row],[Scheduled Payment]]&gt;0,Sched1[[#This Row],[Beginning Balance]]-Sched1[[#This Row],[Scheduled Payment]],0)),"")</f>
        <v>100</v>
      </c>
      <c r="G88" s="4">
        <f>IF(Sched1[[#This Row],[Pmt No]]&lt;&gt;"",IF(Sched1[[#This Row],[Scheduled Payment]]+Sched1[[#This Row],[Extra Payment]]&lt;=Sched1[[#This Row],[Beginning Balance]],Sched1[[#This Row],[Scheduled Payment]]+Sched1[[#This Row],[Extra Payment]],Sched1[[#This Row],[Beginning Balance]]),"")</f>
        <v>292.52848178552335</v>
      </c>
      <c r="H88" s="4">
        <f>IF(Sched1[[#This Row],[Pmt No]]&lt;&gt;"",Sched1[[#This Row],[Total Payment]]-Sched1[[#This Row],[Interest]],"")</f>
        <v>261.06761055936551</v>
      </c>
      <c r="I88" s="4">
        <f>IF(Sched1[[#This Row],[Pmt No]]&lt;&gt;"",Sched1[[#This Row],[Beginning Balance]]*(InterestRate/PaymentsPerYear),"")</f>
        <v>31.460871226157849</v>
      </c>
      <c r="J88" s="4">
        <f>IF(Sched1[[#This Row],[Pmt No]]&lt;&gt;"",IF(Sched1[[#This Row],[Scheduled Payment]]+Sched1[[#This Row],[Extra Payment]]&lt;=Sched1[[#This Row],[Beginning Balance]],Sched1[[#This Row],[Beginning Balance]]-Sched1[[#This Row],[Principal]],0),"")</f>
        <v>7946.1161875687694</v>
      </c>
      <c r="K88" s="4">
        <f>IF(Sched1[[#This Row],[Pmt No]]&lt;&gt;"",SUM(INDEX(Sched1[Interest],1,1):Sched1[[#This Row],[Interest]]),"")</f>
        <v>4885.752321483028</v>
      </c>
    </row>
    <row r="89" spans="2:11" x14ac:dyDescent="0.2">
      <c r="B89" s="2">
        <f>IF(LoanIsGood,IF(ROW()-ROW(Sched1[[#Headers],[Pmt No]])&gt;ScheduledNumberOfPayments,"",ROW()-ROW(Sched1[[#Headers],[Pmt No]])),"")</f>
        <v>76</v>
      </c>
      <c r="C89" s="3">
        <f>IF(Sched1[[#This Row],[Pmt No]]&lt;&gt;"",EOMONTH(LoanStartDate,ROW(Sched1[[#This Row],[Pmt No]])-ROW(Sched1[[#Headers],[Pmt No]])-2)+DAY(LoanStartDate),"")</f>
        <v>45047</v>
      </c>
      <c r="D89" s="4">
        <f>IF(Sched1[[#This Row],[Pmt No]]&lt;&gt;"",IF(ROW()-ROW(Sched1[[#Headers],[Beginning Balance]])=1,LoanAmount,INDEX(Sched1[Ending Balance],ROW()-ROW(Sched1[[#Headers],[Beginning Balance]])-1)),"")</f>
        <v>7946.1161875687694</v>
      </c>
      <c r="E89" s="4">
        <f>IF(Sched1[[#This Row],[Pmt No]]&lt;&gt;"",ScheduledPayment,"")</f>
        <v>192.52848178552338</v>
      </c>
      <c r="F89" s="4">
        <f>IF(Sched1[[#This Row],[Pmt No]]&lt;&gt;"",IF(Sched1[[#This Row],[Scheduled Payment]]+ExtraPayments&lt;Sched1[[#This Row],[Beginning Balance]],ExtraPayments,IF(Sched1[[#This Row],[Beginning Balance]]-Sched1[[#This Row],[Scheduled Payment]]&gt;0,Sched1[[#This Row],[Beginning Balance]]-Sched1[[#This Row],[Scheduled Payment]],0)),"")</f>
        <v>100</v>
      </c>
      <c r="G89" s="4">
        <f>IF(Sched1[[#This Row],[Pmt No]]&lt;&gt;"",IF(Sched1[[#This Row],[Scheduled Payment]]+Sched1[[#This Row],[Extra Payment]]&lt;=Sched1[[#This Row],[Beginning Balance]],Sched1[[#This Row],[Scheduled Payment]]+Sched1[[#This Row],[Extra Payment]],Sched1[[#This Row],[Beginning Balance]]),"")</f>
        <v>292.52848178552335</v>
      </c>
      <c r="H89" s="4">
        <f>IF(Sched1[[#This Row],[Pmt No]]&lt;&gt;"",Sched1[[#This Row],[Total Payment]]-Sched1[[#This Row],[Interest]],"")</f>
        <v>262.06836973317638</v>
      </c>
      <c r="I89" s="4">
        <f>IF(Sched1[[#This Row],[Pmt No]]&lt;&gt;"",Sched1[[#This Row],[Beginning Balance]]*(InterestRate/PaymentsPerYear),"")</f>
        <v>30.460112052346947</v>
      </c>
      <c r="J89" s="4">
        <f>IF(Sched1[[#This Row],[Pmt No]]&lt;&gt;"",IF(Sched1[[#This Row],[Scheduled Payment]]+Sched1[[#This Row],[Extra Payment]]&lt;=Sched1[[#This Row],[Beginning Balance]],Sched1[[#This Row],[Beginning Balance]]-Sched1[[#This Row],[Principal]],0),"")</f>
        <v>7684.0478178355934</v>
      </c>
      <c r="K89" s="4">
        <f>IF(Sched1[[#This Row],[Pmt No]]&lt;&gt;"",SUM(INDEX(Sched1[Interest],1,1):Sched1[[#This Row],[Interest]]),"")</f>
        <v>4916.2124335353747</v>
      </c>
    </row>
    <row r="90" spans="2:11" x14ac:dyDescent="0.2">
      <c r="B90" s="2">
        <f>IF(LoanIsGood,IF(ROW()-ROW(Sched1[[#Headers],[Pmt No]])&gt;ScheduledNumberOfPayments,"",ROW()-ROW(Sched1[[#Headers],[Pmt No]])),"")</f>
        <v>77</v>
      </c>
      <c r="C90" s="3">
        <f>IF(Sched1[[#This Row],[Pmt No]]&lt;&gt;"",EOMONTH(LoanStartDate,ROW(Sched1[[#This Row],[Pmt No]])-ROW(Sched1[[#Headers],[Pmt No]])-2)+DAY(LoanStartDate),"")</f>
        <v>45078</v>
      </c>
      <c r="D90" s="4">
        <f>IF(Sched1[[#This Row],[Pmt No]]&lt;&gt;"",IF(ROW()-ROW(Sched1[[#Headers],[Beginning Balance]])=1,LoanAmount,INDEX(Sched1[Ending Balance],ROW()-ROW(Sched1[[#Headers],[Beginning Balance]])-1)),"")</f>
        <v>7684.0478178355934</v>
      </c>
      <c r="E90" s="4">
        <f>IF(Sched1[[#This Row],[Pmt No]]&lt;&gt;"",ScheduledPayment,"")</f>
        <v>192.52848178552338</v>
      </c>
      <c r="F90" s="4">
        <f>IF(Sched1[[#This Row],[Pmt No]]&lt;&gt;"",IF(Sched1[[#This Row],[Scheduled Payment]]+ExtraPayments&lt;Sched1[[#This Row],[Beginning Balance]],ExtraPayments,IF(Sched1[[#This Row],[Beginning Balance]]-Sched1[[#This Row],[Scheduled Payment]]&gt;0,Sched1[[#This Row],[Beginning Balance]]-Sched1[[#This Row],[Scheduled Payment]],0)),"")</f>
        <v>100</v>
      </c>
      <c r="G90" s="4">
        <f>IF(Sched1[[#This Row],[Pmt No]]&lt;&gt;"",IF(Sched1[[#This Row],[Scheduled Payment]]+Sched1[[#This Row],[Extra Payment]]&lt;=Sched1[[#This Row],[Beginning Balance]],Sched1[[#This Row],[Scheduled Payment]]+Sched1[[#This Row],[Extra Payment]],Sched1[[#This Row],[Beginning Balance]]),"")</f>
        <v>292.52848178552335</v>
      </c>
      <c r="H90" s="4">
        <f>IF(Sched1[[#This Row],[Pmt No]]&lt;&gt;"",Sched1[[#This Row],[Total Payment]]-Sched1[[#This Row],[Interest]],"")</f>
        <v>263.07296515048694</v>
      </c>
      <c r="I90" s="4">
        <f>IF(Sched1[[#This Row],[Pmt No]]&lt;&gt;"",Sched1[[#This Row],[Beginning Balance]]*(InterestRate/PaymentsPerYear),"")</f>
        <v>29.455516635036439</v>
      </c>
      <c r="J90" s="4">
        <f>IF(Sched1[[#This Row],[Pmt No]]&lt;&gt;"",IF(Sched1[[#This Row],[Scheduled Payment]]+Sched1[[#This Row],[Extra Payment]]&lt;=Sched1[[#This Row],[Beginning Balance]],Sched1[[#This Row],[Beginning Balance]]-Sched1[[#This Row],[Principal]],0),"")</f>
        <v>7420.9748526851063</v>
      </c>
      <c r="K90" s="4">
        <f>IF(Sched1[[#This Row],[Pmt No]]&lt;&gt;"",SUM(INDEX(Sched1[Interest],1,1):Sched1[[#This Row],[Interest]]),"")</f>
        <v>4945.6679501704111</v>
      </c>
    </row>
    <row r="91" spans="2:11" x14ac:dyDescent="0.2">
      <c r="B91" s="2">
        <f>IF(LoanIsGood,IF(ROW()-ROW(Sched1[[#Headers],[Pmt No]])&gt;ScheduledNumberOfPayments,"",ROW()-ROW(Sched1[[#Headers],[Pmt No]])),"")</f>
        <v>78</v>
      </c>
      <c r="C91" s="3">
        <f>IF(Sched1[[#This Row],[Pmt No]]&lt;&gt;"",EOMONTH(LoanStartDate,ROW(Sched1[[#This Row],[Pmt No]])-ROW(Sched1[[#Headers],[Pmt No]])-2)+DAY(LoanStartDate),"")</f>
        <v>45108</v>
      </c>
      <c r="D91" s="4">
        <f>IF(Sched1[[#This Row],[Pmt No]]&lt;&gt;"",IF(ROW()-ROW(Sched1[[#Headers],[Beginning Balance]])=1,LoanAmount,INDEX(Sched1[Ending Balance],ROW()-ROW(Sched1[[#Headers],[Beginning Balance]])-1)),"")</f>
        <v>7420.9748526851063</v>
      </c>
      <c r="E91" s="4">
        <f>IF(Sched1[[#This Row],[Pmt No]]&lt;&gt;"",ScheduledPayment,"")</f>
        <v>192.52848178552338</v>
      </c>
      <c r="F91" s="4">
        <f>IF(Sched1[[#This Row],[Pmt No]]&lt;&gt;"",IF(Sched1[[#This Row],[Scheduled Payment]]+ExtraPayments&lt;Sched1[[#This Row],[Beginning Balance]],ExtraPayments,IF(Sched1[[#This Row],[Beginning Balance]]-Sched1[[#This Row],[Scheduled Payment]]&gt;0,Sched1[[#This Row],[Beginning Balance]]-Sched1[[#This Row],[Scheduled Payment]],0)),"")</f>
        <v>100</v>
      </c>
      <c r="G91" s="4">
        <f>IF(Sched1[[#This Row],[Pmt No]]&lt;&gt;"",IF(Sched1[[#This Row],[Scheduled Payment]]+Sched1[[#This Row],[Extra Payment]]&lt;=Sched1[[#This Row],[Beginning Balance]],Sched1[[#This Row],[Scheduled Payment]]+Sched1[[#This Row],[Extra Payment]],Sched1[[#This Row],[Beginning Balance]]),"")</f>
        <v>292.52848178552335</v>
      </c>
      <c r="H91" s="4">
        <f>IF(Sched1[[#This Row],[Pmt No]]&lt;&gt;"",Sched1[[#This Row],[Total Payment]]-Sched1[[#This Row],[Interest]],"")</f>
        <v>264.08141151689711</v>
      </c>
      <c r="I91" s="4">
        <f>IF(Sched1[[#This Row],[Pmt No]]&lt;&gt;"",Sched1[[#This Row],[Beginning Balance]]*(InterestRate/PaymentsPerYear),"")</f>
        <v>28.447070268626238</v>
      </c>
      <c r="J91" s="4">
        <f>IF(Sched1[[#This Row],[Pmt No]]&lt;&gt;"",IF(Sched1[[#This Row],[Scheduled Payment]]+Sched1[[#This Row],[Extra Payment]]&lt;=Sched1[[#This Row],[Beginning Balance]],Sched1[[#This Row],[Beginning Balance]]-Sched1[[#This Row],[Principal]],0),"")</f>
        <v>7156.8934411682094</v>
      </c>
      <c r="K91" s="4">
        <f>IF(Sched1[[#This Row],[Pmt No]]&lt;&gt;"",SUM(INDEX(Sched1[Interest],1,1):Sched1[[#This Row],[Interest]]),"")</f>
        <v>4974.1150204390369</v>
      </c>
    </row>
    <row r="92" spans="2:11" x14ac:dyDescent="0.2">
      <c r="B92" s="2">
        <f>IF(LoanIsGood,IF(ROW()-ROW(Sched1[[#Headers],[Pmt No]])&gt;ScheduledNumberOfPayments,"",ROW()-ROW(Sched1[[#Headers],[Pmt No]])),"")</f>
        <v>79</v>
      </c>
      <c r="C92" s="3">
        <f>IF(Sched1[[#This Row],[Pmt No]]&lt;&gt;"",EOMONTH(LoanStartDate,ROW(Sched1[[#This Row],[Pmt No]])-ROW(Sched1[[#Headers],[Pmt No]])-2)+DAY(LoanStartDate),"")</f>
        <v>45139</v>
      </c>
      <c r="D92" s="4">
        <f>IF(Sched1[[#This Row],[Pmt No]]&lt;&gt;"",IF(ROW()-ROW(Sched1[[#Headers],[Beginning Balance]])=1,LoanAmount,INDEX(Sched1[Ending Balance],ROW()-ROW(Sched1[[#Headers],[Beginning Balance]])-1)),"")</f>
        <v>7156.8934411682094</v>
      </c>
      <c r="E92" s="4">
        <f>IF(Sched1[[#This Row],[Pmt No]]&lt;&gt;"",ScheduledPayment,"")</f>
        <v>192.52848178552338</v>
      </c>
      <c r="F92" s="4">
        <f>IF(Sched1[[#This Row],[Pmt No]]&lt;&gt;"",IF(Sched1[[#This Row],[Scheduled Payment]]+ExtraPayments&lt;Sched1[[#This Row],[Beginning Balance]],ExtraPayments,IF(Sched1[[#This Row],[Beginning Balance]]-Sched1[[#This Row],[Scheduled Payment]]&gt;0,Sched1[[#This Row],[Beginning Balance]]-Sched1[[#This Row],[Scheduled Payment]],0)),"")</f>
        <v>100</v>
      </c>
      <c r="G92" s="4">
        <f>IF(Sched1[[#This Row],[Pmt No]]&lt;&gt;"",IF(Sched1[[#This Row],[Scheduled Payment]]+Sched1[[#This Row],[Extra Payment]]&lt;=Sched1[[#This Row],[Beginning Balance]],Sched1[[#This Row],[Scheduled Payment]]+Sched1[[#This Row],[Extra Payment]],Sched1[[#This Row],[Beginning Balance]]),"")</f>
        <v>292.52848178552335</v>
      </c>
      <c r="H92" s="4">
        <f>IF(Sched1[[#This Row],[Pmt No]]&lt;&gt;"",Sched1[[#This Row],[Total Payment]]-Sched1[[#This Row],[Interest]],"")</f>
        <v>265.09372359437856</v>
      </c>
      <c r="I92" s="4">
        <f>IF(Sched1[[#This Row],[Pmt No]]&lt;&gt;"",Sched1[[#This Row],[Beginning Balance]]*(InterestRate/PaymentsPerYear),"")</f>
        <v>27.434758191144802</v>
      </c>
      <c r="J92" s="4">
        <f>IF(Sched1[[#This Row],[Pmt No]]&lt;&gt;"",IF(Sched1[[#This Row],[Scheduled Payment]]+Sched1[[#This Row],[Extra Payment]]&lt;=Sched1[[#This Row],[Beginning Balance]],Sched1[[#This Row],[Beginning Balance]]-Sched1[[#This Row],[Principal]],0),"")</f>
        <v>6891.799717573831</v>
      </c>
      <c r="K92" s="4">
        <f>IF(Sched1[[#This Row],[Pmt No]]&lt;&gt;"",SUM(INDEX(Sched1[Interest],1,1):Sched1[[#This Row],[Interest]]),"")</f>
        <v>5001.5497786301821</v>
      </c>
    </row>
    <row r="93" spans="2:11" x14ac:dyDescent="0.2">
      <c r="B93" s="2">
        <f>IF(LoanIsGood,IF(ROW()-ROW(Sched1[[#Headers],[Pmt No]])&gt;ScheduledNumberOfPayments,"",ROW()-ROW(Sched1[[#Headers],[Pmt No]])),"")</f>
        <v>80</v>
      </c>
      <c r="C93" s="3">
        <f>IF(Sched1[[#This Row],[Pmt No]]&lt;&gt;"",EOMONTH(LoanStartDate,ROW(Sched1[[#This Row],[Pmt No]])-ROW(Sched1[[#Headers],[Pmt No]])-2)+DAY(LoanStartDate),"")</f>
        <v>45170</v>
      </c>
      <c r="D93" s="4">
        <f>IF(Sched1[[#This Row],[Pmt No]]&lt;&gt;"",IF(ROW()-ROW(Sched1[[#Headers],[Beginning Balance]])=1,LoanAmount,INDEX(Sched1[Ending Balance],ROW()-ROW(Sched1[[#Headers],[Beginning Balance]])-1)),"")</f>
        <v>6891.799717573831</v>
      </c>
      <c r="E93" s="4">
        <f>IF(Sched1[[#This Row],[Pmt No]]&lt;&gt;"",ScheduledPayment,"")</f>
        <v>192.52848178552338</v>
      </c>
      <c r="F93" s="4">
        <f>IF(Sched1[[#This Row],[Pmt No]]&lt;&gt;"",IF(Sched1[[#This Row],[Scheduled Payment]]+ExtraPayments&lt;Sched1[[#This Row],[Beginning Balance]],ExtraPayments,IF(Sched1[[#This Row],[Beginning Balance]]-Sched1[[#This Row],[Scheduled Payment]]&gt;0,Sched1[[#This Row],[Beginning Balance]]-Sched1[[#This Row],[Scheduled Payment]],0)),"")</f>
        <v>100</v>
      </c>
      <c r="G93" s="4">
        <f>IF(Sched1[[#This Row],[Pmt No]]&lt;&gt;"",IF(Sched1[[#This Row],[Scheduled Payment]]+Sched1[[#This Row],[Extra Payment]]&lt;=Sched1[[#This Row],[Beginning Balance]],Sched1[[#This Row],[Scheduled Payment]]+Sched1[[#This Row],[Extra Payment]],Sched1[[#This Row],[Beginning Balance]]),"")</f>
        <v>292.52848178552335</v>
      </c>
      <c r="H93" s="4">
        <f>IF(Sched1[[#This Row],[Pmt No]]&lt;&gt;"",Sched1[[#This Row],[Total Payment]]-Sched1[[#This Row],[Interest]],"")</f>
        <v>266.10991620149036</v>
      </c>
      <c r="I93" s="4">
        <f>IF(Sched1[[#This Row],[Pmt No]]&lt;&gt;"",Sched1[[#This Row],[Beginning Balance]]*(InterestRate/PaymentsPerYear),"")</f>
        <v>26.418565584033018</v>
      </c>
      <c r="J93" s="4">
        <f>IF(Sched1[[#This Row],[Pmt No]]&lt;&gt;"",IF(Sched1[[#This Row],[Scheduled Payment]]+Sched1[[#This Row],[Extra Payment]]&lt;=Sched1[[#This Row],[Beginning Balance]],Sched1[[#This Row],[Beginning Balance]]-Sched1[[#This Row],[Principal]],0),"")</f>
        <v>6625.6898013723403</v>
      </c>
      <c r="K93" s="4">
        <f>IF(Sched1[[#This Row],[Pmt No]]&lt;&gt;"",SUM(INDEX(Sched1[Interest],1,1):Sched1[[#This Row],[Interest]]),"")</f>
        <v>5027.968344214215</v>
      </c>
    </row>
    <row r="94" spans="2:11" x14ac:dyDescent="0.2">
      <c r="B94" s="2">
        <f>IF(LoanIsGood,IF(ROW()-ROW(Sched1[[#Headers],[Pmt No]])&gt;ScheduledNumberOfPayments,"",ROW()-ROW(Sched1[[#Headers],[Pmt No]])),"")</f>
        <v>81</v>
      </c>
      <c r="C94" s="3">
        <f>IF(Sched1[[#This Row],[Pmt No]]&lt;&gt;"",EOMONTH(LoanStartDate,ROW(Sched1[[#This Row],[Pmt No]])-ROW(Sched1[[#Headers],[Pmt No]])-2)+DAY(LoanStartDate),"")</f>
        <v>45200</v>
      </c>
      <c r="D94" s="4">
        <f>IF(Sched1[[#This Row],[Pmt No]]&lt;&gt;"",IF(ROW()-ROW(Sched1[[#Headers],[Beginning Balance]])=1,LoanAmount,INDEX(Sched1[Ending Balance],ROW()-ROW(Sched1[[#Headers],[Beginning Balance]])-1)),"")</f>
        <v>6625.6898013723403</v>
      </c>
      <c r="E94" s="4">
        <f>IF(Sched1[[#This Row],[Pmt No]]&lt;&gt;"",ScheduledPayment,"")</f>
        <v>192.52848178552338</v>
      </c>
      <c r="F94" s="4">
        <f>IF(Sched1[[#This Row],[Pmt No]]&lt;&gt;"",IF(Sched1[[#This Row],[Scheduled Payment]]+ExtraPayments&lt;Sched1[[#This Row],[Beginning Balance]],ExtraPayments,IF(Sched1[[#This Row],[Beginning Balance]]-Sched1[[#This Row],[Scheduled Payment]]&gt;0,Sched1[[#This Row],[Beginning Balance]]-Sched1[[#This Row],[Scheduled Payment]],0)),"")</f>
        <v>100</v>
      </c>
      <c r="G94" s="4">
        <f>IF(Sched1[[#This Row],[Pmt No]]&lt;&gt;"",IF(Sched1[[#This Row],[Scheduled Payment]]+Sched1[[#This Row],[Extra Payment]]&lt;=Sched1[[#This Row],[Beginning Balance]],Sched1[[#This Row],[Scheduled Payment]]+Sched1[[#This Row],[Extra Payment]],Sched1[[#This Row],[Beginning Balance]]),"")</f>
        <v>292.52848178552335</v>
      </c>
      <c r="H94" s="4">
        <f>IF(Sched1[[#This Row],[Pmt No]]&lt;&gt;"",Sched1[[#This Row],[Total Payment]]-Sched1[[#This Row],[Interest]],"")</f>
        <v>267.13000421359607</v>
      </c>
      <c r="I94" s="4">
        <f>IF(Sched1[[#This Row],[Pmt No]]&lt;&gt;"",Sched1[[#This Row],[Beginning Balance]]*(InterestRate/PaymentsPerYear),"")</f>
        <v>25.398477571927302</v>
      </c>
      <c r="J94" s="4">
        <f>IF(Sched1[[#This Row],[Pmt No]]&lt;&gt;"",IF(Sched1[[#This Row],[Scheduled Payment]]+Sched1[[#This Row],[Extra Payment]]&lt;=Sched1[[#This Row],[Beginning Balance]],Sched1[[#This Row],[Beginning Balance]]-Sched1[[#This Row],[Principal]],0),"")</f>
        <v>6358.559797158744</v>
      </c>
      <c r="K94" s="4">
        <f>IF(Sched1[[#This Row],[Pmt No]]&lt;&gt;"",SUM(INDEX(Sched1[Interest],1,1):Sched1[[#This Row],[Interest]]),"")</f>
        <v>5053.3668217861423</v>
      </c>
    </row>
    <row r="95" spans="2:11" x14ac:dyDescent="0.2">
      <c r="B95" s="2">
        <f>IF(LoanIsGood,IF(ROW()-ROW(Sched1[[#Headers],[Pmt No]])&gt;ScheduledNumberOfPayments,"",ROW()-ROW(Sched1[[#Headers],[Pmt No]])),"")</f>
        <v>82</v>
      </c>
      <c r="C95" s="3">
        <f>IF(Sched1[[#This Row],[Pmt No]]&lt;&gt;"",EOMONTH(LoanStartDate,ROW(Sched1[[#This Row],[Pmt No]])-ROW(Sched1[[#Headers],[Pmt No]])-2)+DAY(LoanStartDate),"")</f>
        <v>45231</v>
      </c>
      <c r="D95" s="4">
        <f>IF(Sched1[[#This Row],[Pmt No]]&lt;&gt;"",IF(ROW()-ROW(Sched1[[#Headers],[Beginning Balance]])=1,LoanAmount,INDEX(Sched1[Ending Balance],ROW()-ROW(Sched1[[#Headers],[Beginning Balance]])-1)),"")</f>
        <v>6358.559797158744</v>
      </c>
      <c r="E95" s="4">
        <f>IF(Sched1[[#This Row],[Pmt No]]&lt;&gt;"",ScheduledPayment,"")</f>
        <v>192.52848178552338</v>
      </c>
      <c r="F95" s="4">
        <f>IF(Sched1[[#This Row],[Pmt No]]&lt;&gt;"",IF(Sched1[[#This Row],[Scheduled Payment]]+ExtraPayments&lt;Sched1[[#This Row],[Beginning Balance]],ExtraPayments,IF(Sched1[[#This Row],[Beginning Balance]]-Sched1[[#This Row],[Scheduled Payment]]&gt;0,Sched1[[#This Row],[Beginning Balance]]-Sched1[[#This Row],[Scheduled Payment]],0)),"")</f>
        <v>100</v>
      </c>
      <c r="G95" s="4">
        <f>IF(Sched1[[#This Row],[Pmt No]]&lt;&gt;"",IF(Sched1[[#This Row],[Scheduled Payment]]+Sched1[[#This Row],[Extra Payment]]&lt;=Sched1[[#This Row],[Beginning Balance]],Sched1[[#This Row],[Scheduled Payment]]+Sched1[[#This Row],[Extra Payment]],Sched1[[#This Row],[Beginning Balance]]),"")</f>
        <v>292.52848178552335</v>
      </c>
      <c r="H95" s="4">
        <f>IF(Sched1[[#This Row],[Pmt No]]&lt;&gt;"",Sched1[[#This Row],[Total Payment]]-Sched1[[#This Row],[Interest]],"")</f>
        <v>268.15400256308152</v>
      </c>
      <c r="I95" s="4">
        <f>IF(Sched1[[#This Row],[Pmt No]]&lt;&gt;"",Sched1[[#This Row],[Beginning Balance]]*(InterestRate/PaymentsPerYear),"")</f>
        <v>24.374479222441849</v>
      </c>
      <c r="J95" s="4">
        <f>IF(Sched1[[#This Row],[Pmt No]]&lt;&gt;"",IF(Sched1[[#This Row],[Scheduled Payment]]+Sched1[[#This Row],[Extra Payment]]&lt;=Sched1[[#This Row],[Beginning Balance]],Sched1[[#This Row],[Beginning Balance]]-Sched1[[#This Row],[Principal]],0),"")</f>
        <v>6090.4057945956629</v>
      </c>
      <c r="K95" s="4">
        <f>IF(Sched1[[#This Row],[Pmt No]]&lt;&gt;"",SUM(INDEX(Sched1[Interest],1,1):Sched1[[#This Row],[Interest]]),"")</f>
        <v>5077.7413010085838</v>
      </c>
    </row>
    <row r="96" spans="2:11" x14ac:dyDescent="0.2">
      <c r="B96" s="2">
        <f>IF(LoanIsGood,IF(ROW()-ROW(Sched1[[#Headers],[Pmt No]])&gt;ScheduledNumberOfPayments,"",ROW()-ROW(Sched1[[#Headers],[Pmt No]])),"")</f>
        <v>83</v>
      </c>
      <c r="C96" s="3">
        <f>IF(Sched1[[#This Row],[Pmt No]]&lt;&gt;"",EOMONTH(LoanStartDate,ROW(Sched1[[#This Row],[Pmt No]])-ROW(Sched1[[#Headers],[Pmt No]])-2)+DAY(LoanStartDate),"")</f>
        <v>45261</v>
      </c>
      <c r="D96" s="4">
        <f>IF(Sched1[[#This Row],[Pmt No]]&lt;&gt;"",IF(ROW()-ROW(Sched1[[#Headers],[Beginning Balance]])=1,LoanAmount,INDEX(Sched1[Ending Balance],ROW()-ROW(Sched1[[#Headers],[Beginning Balance]])-1)),"")</f>
        <v>6090.4057945956629</v>
      </c>
      <c r="E96" s="4">
        <f>IF(Sched1[[#This Row],[Pmt No]]&lt;&gt;"",ScheduledPayment,"")</f>
        <v>192.52848178552338</v>
      </c>
      <c r="F96" s="4">
        <f>IF(Sched1[[#This Row],[Pmt No]]&lt;&gt;"",IF(Sched1[[#This Row],[Scheduled Payment]]+ExtraPayments&lt;Sched1[[#This Row],[Beginning Balance]],ExtraPayments,IF(Sched1[[#This Row],[Beginning Balance]]-Sched1[[#This Row],[Scheduled Payment]]&gt;0,Sched1[[#This Row],[Beginning Balance]]-Sched1[[#This Row],[Scheduled Payment]],0)),"")</f>
        <v>100</v>
      </c>
      <c r="G96" s="4">
        <f>IF(Sched1[[#This Row],[Pmt No]]&lt;&gt;"",IF(Sched1[[#This Row],[Scheduled Payment]]+Sched1[[#This Row],[Extra Payment]]&lt;=Sched1[[#This Row],[Beginning Balance]],Sched1[[#This Row],[Scheduled Payment]]+Sched1[[#This Row],[Extra Payment]],Sched1[[#This Row],[Beginning Balance]]),"")</f>
        <v>292.52848178552335</v>
      </c>
      <c r="H96" s="4">
        <f>IF(Sched1[[#This Row],[Pmt No]]&lt;&gt;"",Sched1[[#This Row],[Total Payment]]-Sched1[[#This Row],[Interest]],"")</f>
        <v>269.18192623957333</v>
      </c>
      <c r="I96" s="4">
        <f>IF(Sched1[[#This Row],[Pmt No]]&lt;&gt;"",Sched1[[#This Row],[Beginning Balance]]*(InterestRate/PaymentsPerYear),"")</f>
        <v>23.346555545950039</v>
      </c>
      <c r="J96" s="4">
        <f>IF(Sched1[[#This Row],[Pmt No]]&lt;&gt;"",IF(Sched1[[#This Row],[Scheduled Payment]]+Sched1[[#This Row],[Extra Payment]]&lt;=Sched1[[#This Row],[Beginning Balance]],Sched1[[#This Row],[Beginning Balance]]-Sched1[[#This Row],[Principal]],0),"")</f>
        <v>5821.22386835609</v>
      </c>
      <c r="K96" s="4">
        <f>IF(Sched1[[#This Row],[Pmt No]]&lt;&gt;"",SUM(INDEX(Sched1[Interest],1,1):Sched1[[#This Row],[Interest]]),"")</f>
        <v>5101.0878565545336</v>
      </c>
    </row>
    <row r="97" spans="2:11" x14ac:dyDescent="0.2">
      <c r="B97" s="2">
        <f>IF(LoanIsGood,IF(ROW()-ROW(Sched1[[#Headers],[Pmt No]])&gt;ScheduledNumberOfPayments,"",ROW()-ROW(Sched1[[#Headers],[Pmt No]])),"")</f>
        <v>84</v>
      </c>
      <c r="C97" s="3">
        <f>IF(Sched1[[#This Row],[Pmt No]]&lt;&gt;"",EOMONTH(LoanStartDate,ROW(Sched1[[#This Row],[Pmt No]])-ROW(Sched1[[#Headers],[Pmt No]])-2)+DAY(LoanStartDate),"")</f>
        <v>45292</v>
      </c>
      <c r="D97" s="4">
        <f>IF(Sched1[[#This Row],[Pmt No]]&lt;&gt;"",IF(ROW()-ROW(Sched1[[#Headers],[Beginning Balance]])=1,LoanAmount,INDEX(Sched1[Ending Balance],ROW()-ROW(Sched1[[#Headers],[Beginning Balance]])-1)),"")</f>
        <v>5821.22386835609</v>
      </c>
      <c r="E97" s="4">
        <f>IF(Sched1[[#This Row],[Pmt No]]&lt;&gt;"",ScheduledPayment,"")</f>
        <v>192.52848178552338</v>
      </c>
      <c r="F97" s="4">
        <f>IF(Sched1[[#This Row],[Pmt No]]&lt;&gt;"",IF(Sched1[[#This Row],[Scheduled Payment]]+ExtraPayments&lt;Sched1[[#This Row],[Beginning Balance]],ExtraPayments,IF(Sched1[[#This Row],[Beginning Balance]]-Sched1[[#This Row],[Scheduled Payment]]&gt;0,Sched1[[#This Row],[Beginning Balance]]-Sched1[[#This Row],[Scheduled Payment]],0)),"")</f>
        <v>100</v>
      </c>
      <c r="G97" s="4">
        <f>IF(Sched1[[#This Row],[Pmt No]]&lt;&gt;"",IF(Sched1[[#This Row],[Scheduled Payment]]+Sched1[[#This Row],[Extra Payment]]&lt;=Sched1[[#This Row],[Beginning Balance]],Sched1[[#This Row],[Scheduled Payment]]+Sched1[[#This Row],[Extra Payment]],Sched1[[#This Row],[Beginning Balance]]),"")</f>
        <v>292.52848178552335</v>
      </c>
      <c r="H97" s="4">
        <f>IF(Sched1[[#This Row],[Pmt No]]&lt;&gt;"",Sched1[[#This Row],[Total Payment]]-Sched1[[#This Row],[Interest]],"")</f>
        <v>270.21379029015833</v>
      </c>
      <c r="I97" s="4">
        <f>IF(Sched1[[#This Row],[Pmt No]]&lt;&gt;"",Sched1[[#This Row],[Beginning Balance]]*(InterestRate/PaymentsPerYear),"")</f>
        <v>22.314691495365011</v>
      </c>
      <c r="J97" s="4">
        <f>IF(Sched1[[#This Row],[Pmt No]]&lt;&gt;"",IF(Sched1[[#This Row],[Scheduled Payment]]+Sched1[[#This Row],[Extra Payment]]&lt;=Sched1[[#This Row],[Beginning Balance]],Sched1[[#This Row],[Beginning Balance]]-Sched1[[#This Row],[Principal]],0),"")</f>
        <v>5551.0100780659313</v>
      </c>
      <c r="K97" s="4">
        <f>IF(Sched1[[#This Row],[Pmt No]]&lt;&gt;"",SUM(INDEX(Sched1[Interest],1,1):Sched1[[#This Row],[Interest]]),"")</f>
        <v>5123.4025480498985</v>
      </c>
    </row>
    <row r="98" spans="2:11" x14ac:dyDescent="0.2">
      <c r="B98" s="2">
        <f>IF(LoanIsGood,IF(ROW()-ROW(Sched1[[#Headers],[Pmt No]])&gt;ScheduledNumberOfPayments,"",ROW()-ROW(Sched1[[#Headers],[Pmt No]])),"")</f>
        <v>85</v>
      </c>
      <c r="C98" s="3">
        <f>IF(Sched1[[#This Row],[Pmt No]]&lt;&gt;"",EOMONTH(LoanStartDate,ROW(Sched1[[#This Row],[Pmt No]])-ROW(Sched1[[#Headers],[Pmt No]])-2)+DAY(LoanStartDate),"")</f>
        <v>45323</v>
      </c>
      <c r="D98" s="4">
        <f>IF(Sched1[[#This Row],[Pmt No]]&lt;&gt;"",IF(ROW()-ROW(Sched1[[#Headers],[Beginning Balance]])=1,LoanAmount,INDEX(Sched1[Ending Balance],ROW()-ROW(Sched1[[#Headers],[Beginning Balance]])-1)),"")</f>
        <v>5551.0100780659313</v>
      </c>
      <c r="E98" s="4">
        <f>IF(Sched1[[#This Row],[Pmt No]]&lt;&gt;"",ScheduledPayment,"")</f>
        <v>192.52848178552338</v>
      </c>
      <c r="F98" s="4">
        <f>IF(Sched1[[#This Row],[Pmt No]]&lt;&gt;"",IF(Sched1[[#This Row],[Scheduled Payment]]+ExtraPayments&lt;Sched1[[#This Row],[Beginning Balance]],ExtraPayments,IF(Sched1[[#This Row],[Beginning Balance]]-Sched1[[#This Row],[Scheduled Payment]]&gt;0,Sched1[[#This Row],[Beginning Balance]]-Sched1[[#This Row],[Scheduled Payment]],0)),"")</f>
        <v>100</v>
      </c>
      <c r="G98" s="4">
        <f>IF(Sched1[[#This Row],[Pmt No]]&lt;&gt;"",IF(Sched1[[#This Row],[Scheduled Payment]]+Sched1[[#This Row],[Extra Payment]]&lt;=Sched1[[#This Row],[Beginning Balance]],Sched1[[#This Row],[Scheduled Payment]]+Sched1[[#This Row],[Extra Payment]],Sched1[[#This Row],[Beginning Balance]]),"")</f>
        <v>292.52848178552335</v>
      </c>
      <c r="H98" s="4">
        <f>IF(Sched1[[#This Row],[Pmt No]]&lt;&gt;"",Sched1[[#This Row],[Total Payment]]-Sched1[[#This Row],[Interest]],"")</f>
        <v>271.24960981960396</v>
      </c>
      <c r="I98" s="4">
        <f>IF(Sched1[[#This Row],[Pmt No]]&lt;&gt;"",Sched1[[#This Row],[Beginning Balance]]*(InterestRate/PaymentsPerYear),"")</f>
        <v>21.278871965919404</v>
      </c>
      <c r="J98" s="4">
        <f>IF(Sched1[[#This Row],[Pmt No]]&lt;&gt;"",IF(Sched1[[#This Row],[Scheduled Payment]]+Sched1[[#This Row],[Extra Payment]]&lt;=Sched1[[#This Row],[Beginning Balance]],Sched1[[#This Row],[Beginning Balance]]-Sched1[[#This Row],[Principal]],0),"")</f>
        <v>5279.760468246327</v>
      </c>
      <c r="K98" s="4">
        <f>IF(Sched1[[#This Row],[Pmt No]]&lt;&gt;"",SUM(INDEX(Sched1[Interest],1,1):Sched1[[#This Row],[Interest]]),"")</f>
        <v>5144.6814200158178</v>
      </c>
    </row>
    <row r="99" spans="2:11" x14ac:dyDescent="0.2">
      <c r="B99" s="2">
        <f>IF(LoanIsGood,IF(ROW()-ROW(Sched1[[#Headers],[Pmt No]])&gt;ScheduledNumberOfPayments,"",ROW()-ROW(Sched1[[#Headers],[Pmt No]])),"")</f>
        <v>86</v>
      </c>
      <c r="C99" s="3">
        <f>IF(Sched1[[#This Row],[Pmt No]]&lt;&gt;"",EOMONTH(LoanStartDate,ROW(Sched1[[#This Row],[Pmt No]])-ROW(Sched1[[#Headers],[Pmt No]])-2)+DAY(LoanStartDate),"")</f>
        <v>45352</v>
      </c>
      <c r="D99" s="4">
        <f>IF(Sched1[[#This Row],[Pmt No]]&lt;&gt;"",IF(ROW()-ROW(Sched1[[#Headers],[Beginning Balance]])=1,LoanAmount,INDEX(Sched1[Ending Balance],ROW()-ROW(Sched1[[#Headers],[Beginning Balance]])-1)),"")</f>
        <v>5279.760468246327</v>
      </c>
      <c r="E99" s="4">
        <f>IF(Sched1[[#This Row],[Pmt No]]&lt;&gt;"",ScheduledPayment,"")</f>
        <v>192.52848178552338</v>
      </c>
      <c r="F99" s="4">
        <f>IF(Sched1[[#This Row],[Pmt No]]&lt;&gt;"",IF(Sched1[[#This Row],[Scheduled Payment]]+ExtraPayments&lt;Sched1[[#This Row],[Beginning Balance]],ExtraPayments,IF(Sched1[[#This Row],[Beginning Balance]]-Sched1[[#This Row],[Scheduled Payment]]&gt;0,Sched1[[#This Row],[Beginning Balance]]-Sched1[[#This Row],[Scheduled Payment]],0)),"")</f>
        <v>100</v>
      </c>
      <c r="G99" s="4">
        <f>IF(Sched1[[#This Row],[Pmt No]]&lt;&gt;"",IF(Sched1[[#This Row],[Scheduled Payment]]+Sched1[[#This Row],[Extra Payment]]&lt;=Sched1[[#This Row],[Beginning Balance]],Sched1[[#This Row],[Scheduled Payment]]+Sched1[[#This Row],[Extra Payment]],Sched1[[#This Row],[Beginning Balance]]),"")</f>
        <v>292.52848178552335</v>
      </c>
      <c r="H99" s="4">
        <f>IF(Sched1[[#This Row],[Pmt No]]&lt;&gt;"",Sched1[[#This Row],[Total Payment]]-Sched1[[#This Row],[Interest]],"")</f>
        <v>272.28939999057911</v>
      </c>
      <c r="I99" s="4">
        <f>IF(Sched1[[#This Row],[Pmt No]]&lt;&gt;"",Sched1[[#This Row],[Beginning Balance]]*(InterestRate/PaymentsPerYear),"")</f>
        <v>20.239081794944251</v>
      </c>
      <c r="J99" s="4">
        <f>IF(Sched1[[#This Row],[Pmt No]]&lt;&gt;"",IF(Sched1[[#This Row],[Scheduled Payment]]+Sched1[[#This Row],[Extra Payment]]&lt;=Sched1[[#This Row],[Beginning Balance]],Sched1[[#This Row],[Beginning Balance]]-Sched1[[#This Row],[Principal]],0),"")</f>
        <v>5007.4710682557479</v>
      </c>
      <c r="K99" s="4">
        <f>IF(Sched1[[#This Row],[Pmt No]]&lt;&gt;"",SUM(INDEX(Sched1[Interest],1,1):Sched1[[#This Row],[Interest]]),"")</f>
        <v>5164.9205018107623</v>
      </c>
    </row>
    <row r="100" spans="2:11" x14ac:dyDescent="0.2">
      <c r="B100" s="2">
        <f>IF(LoanIsGood,IF(ROW()-ROW(Sched1[[#Headers],[Pmt No]])&gt;ScheduledNumberOfPayments,"",ROW()-ROW(Sched1[[#Headers],[Pmt No]])),"")</f>
        <v>87</v>
      </c>
      <c r="C100" s="3">
        <f>IF(Sched1[[#This Row],[Pmt No]]&lt;&gt;"",EOMONTH(LoanStartDate,ROW(Sched1[[#This Row],[Pmt No]])-ROW(Sched1[[#Headers],[Pmt No]])-2)+DAY(LoanStartDate),"")</f>
        <v>45383</v>
      </c>
      <c r="D100" s="4">
        <f>IF(Sched1[[#This Row],[Pmt No]]&lt;&gt;"",IF(ROW()-ROW(Sched1[[#Headers],[Beginning Balance]])=1,LoanAmount,INDEX(Sched1[Ending Balance],ROW()-ROW(Sched1[[#Headers],[Beginning Balance]])-1)),"")</f>
        <v>5007.4710682557479</v>
      </c>
      <c r="E100" s="4">
        <f>IF(Sched1[[#This Row],[Pmt No]]&lt;&gt;"",ScheduledPayment,"")</f>
        <v>192.52848178552338</v>
      </c>
      <c r="F100" s="4">
        <f>IF(Sched1[[#This Row],[Pmt No]]&lt;&gt;"",IF(Sched1[[#This Row],[Scheduled Payment]]+ExtraPayments&lt;Sched1[[#This Row],[Beginning Balance]],ExtraPayments,IF(Sched1[[#This Row],[Beginning Balance]]-Sched1[[#This Row],[Scheduled Payment]]&gt;0,Sched1[[#This Row],[Beginning Balance]]-Sched1[[#This Row],[Scheduled Payment]],0)),"")</f>
        <v>100</v>
      </c>
      <c r="G100" s="4">
        <f>IF(Sched1[[#This Row],[Pmt No]]&lt;&gt;"",IF(Sched1[[#This Row],[Scheduled Payment]]+Sched1[[#This Row],[Extra Payment]]&lt;=Sched1[[#This Row],[Beginning Balance]],Sched1[[#This Row],[Scheduled Payment]]+Sched1[[#This Row],[Extra Payment]],Sched1[[#This Row],[Beginning Balance]]),"")</f>
        <v>292.52848178552335</v>
      </c>
      <c r="H100" s="4">
        <f>IF(Sched1[[#This Row],[Pmt No]]&lt;&gt;"",Sched1[[#This Row],[Total Payment]]-Sched1[[#This Row],[Interest]],"")</f>
        <v>273.33317602387632</v>
      </c>
      <c r="I100" s="4">
        <f>IF(Sched1[[#This Row],[Pmt No]]&lt;&gt;"",Sched1[[#This Row],[Beginning Balance]]*(InterestRate/PaymentsPerYear),"")</f>
        <v>19.195305761647031</v>
      </c>
      <c r="J100" s="4">
        <f>IF(Sched1[[#This Row],[Pmt No]]&lt;&gt;"",IF(Sched1[[#This Row],[Scheduled Payment]]+Sched1[[#This Row],[Extra Payment]]&lt;=Sched1[[#This Row],[Beginning Balance]],Sched1[[#This Row],[Beginning Balance]]-Sched1[[#This Row],[Principal]],0),"")</f>
        <v>4734.1378922318718</v>
      </c>
      <c r="K100" s="4">
        <f>IF(Sched1[[#This Row],[Pmt No]]&lt;&gt;"",SUM(INDEX(Sched1[Interest],1,1):Sched1[[#This Row],[Interest]]),"")</f>
        <v>5184.1158075724097</v>
      </c>
    </row>
    <row r="101" spans="2:11" x14ac:dyDescent="0.2">
      <c r="B101" s="2">
        <f>IF(LoanIsGood,IF(ROW()-ROW(Sched1[[#Headers],[Pmt No]])&gt;ScheduledNumberOfPayments,"",ROW()-ROW(Sched1[[#Headers],[Pmt No]])),"")</f>
        <v>88</v>
      </c>
      <c r="C101" s="3">
        <f>IF(Sched1[[#This Row],[Pmt No]]&lt;&gt;"",EOMONTH(LoanStartDate,ROW(Sched1[[#This Row],[Pmt No]])-ROW(Sched1[[#Headers],[Pmt No]])-2)+DAY(LoanStartDate),"")</f>
        <v>45413</v>
      </c>
      <c r="D101" s="4">
        <f>IF(Sched1[[#This Row],[Pmt No]]&lt;&gt;"",IF(ROW()-ROW(Sched1[[#Headers],[Beginning Balance]])=1,LoanAmount,INDEX(Sched1[Ending Balance],ROW()-ROW(Sched1[[#Headers],[Beginning Balance]])-1)),"")</f>
        <v>4734.1378922318718</v>
      </c>
      <c r="E101" s="4">
        <f>IF(Sched1[[#This Row],[Pmt No]]&lt;&gt;"",ScheduledPayment,"")</f>
        <v>192.52848178552338</v>
      </c>
      <c r="F101" s="4">
        <f>IF(Sched1[[#This Row],[Pmt No]]&lt;&gt;"",IF(Sched1[[#This Row],[Scheduled Payment]]+ExtraPayments&lt;Sched1[[#This Row],[Beginning Balance]],ExtraPayments,IF(Sched1[[#This Row],[Beginning Balance]]-Sched1[[#This Row],[Scheduled Payment]]&gt;0,Sched1[[#This Row],[Beginning Balance]]-Sched1[[#This Row],[Scheduled Payment]],0)),"")</f>
        <v>100</v>
      </c>
      <c r="G101" s="4">
        <f>IF(Sched1[[#This Row],[Pmt No]]&lt;&gt;"",IF(Sched1[[#This Row],[Scheduled Payment]]+Sched1[[#This Row],[Extra Payment]]&lt;=Sched1[[#This Row],[Beginning Balance]],Sched1[[#This Row],[Scheduled Payment]]+Sched1[[#This Row],[Extra Payment]],Sched1[[#This Row],[Beginning Balance]]),"")</f>
        <v>292.52848178552335</v>
      </c>
      <c r="H101" s="4">
        <f>IF(Sched1[[#This Row],[Pmt No]]&lt;&gt;"",Sched1[[#This Row],[Total Payment]]-Sched1[[#This Row],[Interest]],"")</f>
        <v>274.38095319863453</v>
      </c>
      <c r="I101" s="4">
        <f>IF(Sched1[[#This Row],[Pmt No]]&lt;&gt;"",Sched1[[#This Row],[Beginning Balance]]*(InterestRate/PaymentsPerYear),"")</f>
        <v>18.147528586888839</v>
      </c>
      <c r="J101" s="4">
        <f>IF(Sched1[[#This Row],[Pmt No]]&lt;&gt;"",IF(Sched1[[#This Row],[Scheduled Payment]]+Sched1[[#This Row],[Extra Payment]]&lt;=Sched1[[#This Row],[Beginning Balance]],Sched1[[#This Row],[Beginning Balance]]-Sched1[[#This Row],[Principal]],0),"")</f>
        <v>4459.7569390332374</v>
      </c>
      <c r="K101" s="4">
        <f>IF(Sched1[[#This Row],[Pmt No]]&lt;&gt;"",SUM(INDEX(Sched1[Interest],1,1):Sched1[[#This Row],[Interest]]),"")</f>
        <v>5202.2633361592989</v>
      </c>
    </row>
    <row r="102" spans="2:11" x14ac:dyDescent="0.2">
      <c r="B102" s="2">
        <f>IF(LoanIsGood,IF(ROW()-ROW(Sched1[[#Headers],[Pmt No]])&gt;ScheduledNumberOfPayments,"",ROW()-ROW(Sched1[[#Headers],[Pmt No]])),"")</f>
        <v>89</v>
      </c>
      <c r="C102" s="3">
        <f>IF(Sched1[[#This Row],[Pmt No]]&lt;&gt;"",EOMONTH(LoanStartDate,ROW(Sched1[[#This Row],[Pmt No]])-ROW(Sched1[[#Headers],[Pmt No]])-2)+DAY(LoanStartDate),"")</f>
        <v>45444</v>
      </c>
      <c r="D102" s="4">
        <f>IF(Sched1[[#This Row],[Pmt No]]&lt;&gt;"",IF(ROW()-ROW(Sched1[[#Headers],[Beginning Balance]])=1,LoanAmount,INDEX(Sched1[Ending Balance],ROW()-ROW(Sched1[[#Headers],[Beginning Balance]])-1)),"")</f>
        <v>4459.7569390332374</v>
      </c>
      <c r="E102" s="4">
        <f>IF(Sched1[[#This Row],[Pmt No]]&lt;&gt;"",ScheduledPayment,"")</f>
        <v>192.52848178552338</v>
      </c>
      <c r="F102" s="4">
        <f>IF(Sched1[[#This Row],[Pmt No]]&lt;&gt;"",IF(Sched1[[#This Row],[Scheduled Payment]]+ExtraPayments&lt;Sched1[[#This Row],[Beginning Balance]],ExtraPayments,IF(Sched1[[#This Row],[Beginning Balance]]-Sched1[[#This Row],[Scheduled Payment]]&gt;0,Sched1[[#This Row],[Beginning Balance]]-Sched1[[#This Row],[Scheduled Payment]],0)),"")</f>
        <v>100</v>
      </c>
      <c r="G102" s="4">
        <f>IF(Sched1[[#This Row],[Pmt No]]&lt;&gt;"",IF(Sched1[[#This Row],[Scheduled Payment]]+Sched1[[#This Row],[Extra Payment]]&lt;=Sched1[[#This Row],[Beginning Balance]],Sched1[[#This Row],[Scheduled Payment]]+Sched1[[#This Row],[Extra Payment]],Sched1[[#This Row],[Beginning Balance]]),"")</f>
        <v>292.52848178552335</v>
      </c>
      <c r="H102" s="4">
        <f>IF(Sched1[[#This Row],[Pmt No]]&lt;&gt;"",Sched1[[#This Row],[Total Payment]]-Sched1[[#This Row],[Interest]],"")</f>
        <v>275.43274685256262</v>
      </c>
      <c r="I102" s="4">
        <f>IF(Sched1[[#This Row],[Pmt No]]&lt;&gt;"",Sched1[[#This Row],[Beginning Balance]]*(InterestRate/PaymentsPerYear),"")</f>
        <v>17.095734932960742</v>
      </c>
      <c r="J102" s="4">
        <f>IF(Sched1[[#This Row],[Pmt No]]&lt;&gt;"",IF(Sched1[[#This Row],[Scheduled Payment]]+Sched1[[#This Row],[Extra Payment]]&lt;=Sched1[[#This Row],[Beginning Balance]],Sched1[[#This Row],[Beginning Balance]]-Sched1[[#This Row],[Principal]],0),"")</f>
        <v>4184.3241921806748</v>
      </c>
      <c r="K102" s="4">
        <f>IF(Sched1[[#This Row],[Pmt No]]&lt;&gt;"",SUM(INDEX(Sched1[Interest],1,1):Sched1[[#This Row],[Interest]]),"")</f>
        <v>5219.3590710922599</v>
      </c>
    </row>
    <row r="103" spans="2:11" x14ac:dyDescent="0.2">
      <c r="B103" s="2">
        <f>IF(LoanIsGood,IF(ROW()-ROW(Sched1[[#Headers],[Pmt No]])&gt;ScheduledNumberOfPayments,"",ROW()-ROW(Sched1[[#Headers],[Pmt No]])),"")</f>
        <v>90</v>
      </c>
      <c r="C103" s="3">
        <f>IF(Sched1[[#This Row],[Pmt No]]&lt;&gt;"",EOMONTH(LoanStartDate,ROW(Sched1[[#This Row],[Pmt No]])-ROW(Sched1[[#Headers],[Pmt No]])-2)+DAY(LoanStartDate),"")</f>
        <v>45474</v>
      </c>
      <c r="D103" s="4">
        <f>IF(Sched1[[#This Row],[Pmt No]]&lt;&gt;"",IF(ROW()-ROW(Sched1[[#Headers],[Beginning Balance]])=1,LoanAmount,INDEX(Sched1[Ending Balance],ROW()-ROW(Sched1[[#Headers],[Beginning Balance]])-1)),"")</f>
        <v>4184.3241921806748</v>
      </c>
      <c r="E103" s="4">
        <f>IF(Sched1[[#This Row],[Pmt No]]&lt;&gt;"",ScheduledPayment,"")</f>
        <v>192.52848178552338</v>
      </c>
      <c r="F103" s="4">
        <f>IF(Sched1[[#This Row],[Pmt No]]&lt;&gt;"",IF(Sched1[[#This Row],[Scheduled Payment]]+ExtraPayments&lt;Sched1[[#This Row],[Beginning Balance]],ExtraPayments,IF(Sched1[[#This Row],[Beginning Balance]]-Sched1[[#This Row],[Scheduled Payment]]&gt;0,Sched1[[#This Row],[Beginning Balance]]-Sched1[[#This Row],[Scheduled Payment]],0)),"")</f>
        <v>100</v>
      </c>
      <c r="G103" s="4">
        <f>IF(Sched1[[#This Row],[Pmt No]]&lt;&gt;"",IF(Sched1[[#This Row],[Scheduled Payment]]+Sched1[[#This Row],[Extra Payment]]&lt;=Sched1[[#This Row],[Beginning Balance]],Sched1[[#This Row],[Scheduled Payment]]+Sched1[[#This Row],[Extra Payment]],Sched1[[#This Row],[Beginning Balance]]),"")</f>
        <v>292.52848178552335</v>
      </c>
      <c r="H103" s="4">
        <f>IF(Sched1[[#This Row],[Pmt No]]&lt;&gt;"",Sched1[[#This Row],[Total Payment]]-Sched1[[#This Row],[Interest]],"")</f>
        <v>276.48857238216408</v>
      </c>
      <c r="I103" s="4">
        <f>IF(Sched1[[#This Row],[Pmt No]]&lt;&gt;"",Sched1[[#This Row],[Beginning Balance]]*(InterestRate/PaymentsPerYear),"")</f>
        <v>16.039909403359253</v>
      </c>
      <c r="J103" s="4">
        <f>IF(Sched1[[#This Row],[Pmt No]]&lt;&gt;"",IF(Sched1[[#This Row],[Scheduled Payment]]+Sched1[[#This Row],[Extra Payment]]&lt;=Sched1[[#This Row],[Beginning Balance]],Sched1[[#This Row],[Beginning Balance]]-Sched1[[#This Row],[Principal]],0),"")</f>
        <v>3907.8356197985108</v>
      </c>
      <c r="K103" s="4">
        <f>IF(Sched1[[#This Row],[Pmt No]]&lt;&gt;"",SUM(INDEX(Sched1[Interest],1,1):Sched1[[#This Row],[Interest]]),"")</f>
        <v>5235.3989804956191</v>
      </c>
    </row>
    <row r="104" spans="2:11" x14ac:dyDescent="0.2">
      <c r="B104" s="2">
        <f>IF(LoanIsGood,IF(ROW()-ROW(Sched1[[#Headers],[Pmt No]])&gt;ScheduledNumberOfPayments,"",ROW()-ROW(Sched1[[#Headers],[Pmt No]])),"")</f>
        <v>91</v>
      </c>
      <c r="C104" s="3">
        <f>IF(Sched1[[#This Row],[Pmt No]]&lt;&gt;"",EOMONTH(LoanStartDate,ROW(Sched1[[#This Row],[Pmt No]])-ROW(Sched1[[#Headers],[Pmt No]])-2)+DAY(LoanStartDate),"")</f>
        <v>45505</v>
      </c>
      <c r="D104" s="4">
        <f>IF(Sched1[[#This Row],[Pmt No]]&lt;&gt;"",IF(ROW()-ROW(Sched1[[#Headers],[Beginning Balance]])=1,LoanAmount,INDEX(Sched1[Ending Balance],ROW()-ROW(Sched1[[#Headers],[Beginning Balance]])-1)),"")</f>
        <v>3907.8356197985108</v>
      </c>
      <c r="E104" s="4">
        <f>IF(Sched1[[#This Row],[Pmt No]]&lt;&gt;"",ScheduledPayment,"")</f>
        <v>192.52848178552338</v>
      </c>
      <c r="F104" s="4">
        <f>IF(Sched1[[#This Row],[Pmt No]]&lt;&gt;"",IF(Sched1[[#This Row],[Scheduled Payment]]+ExtraPayments&lt;Sched1[[#This Row],[Beginning Balance]],ExtraPayments,IF(Sched1[[#This Row],[Beginning Balance]]-Sched1[[#This Row],[Scheduled Payment]]&gt;0,Sched1[[#This Row],[Beginning Balance]]-Sched1[[#This Row],[Scheduled Payment]],0)),"")</f>
        <v>100</v>
      </c>
      <c r="G104" s="4">
        <f>IF(Sched1[[#This Row],[Pmt No]]&lt;&gt;"",IF(Sched1[[#This Row],[Scheduled Payment]]+Sched1[[#This Row],[Extra Payment]]&lt;=Sched1[[#This Row],[Beginning Balance]],Sched1[[#This Row],[Scheduled Payment]]+Sched1[[#This Row],[Extra Payment]],Sched1[[#This Row],[Beginning Balance]]),"")</f>
        <v>292.52848178552335</v>
      </c>
      <c r="H104" s="4">
        <f>IF(Sched1[[#This Row],[Pmt No]]&lt;&gt;"",Sched1[[#This Row],[Total Payment]]-Sched1[[#This Row],[Interest]],"")</f>
        <v>277.54844524296237</v>
      </c>
      <c r="I104" s="4">
        <f>IF(Sched1[[#This Row],[Pmt No]]&lt;&gt;"",Sched1[[#This Row],[Beginning Balance]]*(InterestRate/PaymentsPerYear),"")</f>
        <v>14.980036542560958</v>
      </c>
      <c r="J104" s="4">
        <f>IF(Sched1[[#This Row],[Pmt No]]&lt;&gt;"",IF(Sched1[[#This Row],[Scheduled Payment]]+Sched1[[#This Row],[Extra Payment]]&lt;=Sched1[[#This Row],[Beginning Balance]],Sched1[[#This Row],[Beginning Balance]]-Sched1[[#This Row],[Principal]],0),"")</f>
        <v>3630.2871745555485</v>
      </c>
      <c r="K104" s="4">
        <f>IF(Sched1[[#This Row],[Pmt No]]&lt;&gt;"",SUM(INDEX(Sched1[Interest],1,1):Sched1[[#This Row],[Interest]]),"")</f>
        <v>5250.3790170381799</v>
      </c>
    </row>
    <row r="105" spans="2:11" x14ac:dyDescent="0.2">
      <c r="B105" s="2">
        <f>IF(LoanIsGood,IF(ROW()-ROW(Sched1[[#Headers],[Pmt No]])&gt;ScheduledNumberOfPayments,"",ROW()-ROW(Sched1[[#Headers],[Pmt No]])),"")</f>
        <v>92</v>
      </c>
      <c r="C105" s="3">
        <f>IF(Sched1[[#This Row],[Pmt No]]&lt;&gt;"",EOMONTH(LoanStartDate,ROW(Sched1[[#This Row],[Pmt No]])-ROW(Sched1[[#Headers],[Pmt No]])-2)+DAY(LoanStartDate),"")</f>
        <v>45536</v>
      </c>
      <c r="D105" s="4">
        <f>IF(Sched1[[#This Row],[Pmt No]]&lt;&gt;"",IF(ROW()-ROW(Sched1[[#Headers],[Beginning Balance]])=1,LoanAmount,INDEX(Sched1[Ending Balance],ROW()-ROW(Sched1[[#Headers],[Beginning Balance]])-1)),"")</f>
        <v>3630.2871745555485</v>
      </c>
      <c r="E105" s="4">
        <f>IF(Sched1[[#This Row],[Pmt No]]&lt;&gt;"",ScheduledPayment,"")</f>
        <v>192.52848178552338</v>
      </c>
      <c r="F105" s="4">
        <f>IF(Sched1[[#This Row],[Pmt No]]&lt;&gt;"",IF(Sched1[[#This Row],[Scheduled Payment]]+ExtraPayments&lt;Sched1[[#This Row],[Beginning Balance]],ExtraPayments,IF(Sched1[[#This Row],[Beginning Balance]]-Sched1[[#This Row],[Scheduled Payment]]&gt;0,Sched1[[#This Row],[Beginning Balance]]-Sched1[[#This Row],[Scheduled Payment]],0)),"")</f>
        <v>100</v>
      </c>
      <c r="G105" s="4">
        <f>IF(Sched1[[#This Row],[Pmt No]]&lt;&gt;"",IF(Sched1[[#This Row],[Scheduled Payment]]+Sched1[[#This Row],[Extra Payment]]&lt;=Sched1[[#This Row],[Beginning Balance]],Sched1[[#This Row],[Scheduled Payment]]+Sched1[[#This Row],[Extra Payment]],Sched1[[#This Row],[Beginning Balance]]),"")</f>
        <v>292.52848178552335</v>
      </c>
      <c r="H105" s="4">
        <f>IF(Sched1[[#This Row],[Pmt No]]&lt;&gt;"",Sched1[[#This Row],[Total Payment]]-Sched1[[#This Row],[Interest]],"")</f>
        <v>278.61238094972708</v>
      </c>
      <c r="I105" s="4">
        <f>IF(Sched1[[#This Row],[Pmt No]]&lt;&gt;"",Sched1[[#This Row],[Beginning Balance]]*(InterestRate/PaymentsPerYear),"")</f>
        <v>13.916100835796268</v>
      </c>
      <c r="J105" s="4">
        <f>IF(Sched1[[#This Row],[Pmt No]]&lt;&gt;"",IF(Sched1[[#This Row],[Scheduled Payment]]+Sched1[[#This Row],[Extra Payment]]&lt;=Sched1[[#This Row],[Beginning Balance]],Sched1[[#This Row],[Beginning Balance]]-Sched1[[#This Row],[Principal]],0),"")</f>
        <v>3351.6747936058214</v>
      </c>
      <c r="K105" s="4">
        <f>IF(Sched1[[#This Row],[Pmt No]]&lt;&gt;"",SUM(INDEX(Sched1[Interest],1,1):Sched1[[#This Row],[Interest]]),"")</f>
        <v>5264.2951178739759</v>
      </c>
    </row>
    <row r="106" spans="2:11" x14ac:dyDescent="0.2">
      <c r="B106" s="2">
        <f>IF(LoanIsGood,IF(ROW()-ROW(Sched1[[#Headers],[Pmt No]])&gt;ScheduledNumberOfPayments,"",ROW()-ROW(Sched1[[#Headers],[Pmt No]])),"")</f>
        <v>93</v>
      </c>
      <c r="C106" s="3">
        <f>IF(Sched1[[#This Row],[Pmt No]]&lt;&gt;"",EOMONTH(LoanStartDate,ROW(Sched1[[#This Row],[Pmt No]])-ROW(Sched1[[#Headers],[Pmt No]])-2)+DAY(LoanStartDate),"")</f>
        <v>45566</v>
      </c>
      <c r="D106" s="4">
        <f>IF(Sched1[[#This Row],[Pmt No]]&lt;&gt;"",IF(ROW()-ROW(Sched1[[#Headers],[Beginning Balance]])=1,LoanAmount,INDEX(Sched1[Ending Balance],ROW()-ROW(Sched1[[#Headers],[Beginning Balance]])-1)),"")</f>
        <v>3351.6747936058214</v>
      </c>
      <c r="E106" s="4">
        <f>IF(Sched1[[#This Row],[Pmt No]]&lt;&gt;"",ScheduledPayment,"")</f>
        <v>192.52848178552338</v>
      </c>
      <c r="F106" s="4">
        <f>IF(Sched1[[#This Row],[Pmt No]]&lt;&gt;"",IF(Sched1[[#This Row],[Scheduled Payment]]+ExtraPayments&lt;Sched1[[#This Row],[Beginning Balance]],ExtraPayments,IF(Sched1[[#This Row],[Beginning Balance]]-Sched1[[#This Row],[Scheduled Payment]]&gt;0,Sched1[[#This Row],[Beginning Balance]]-Sched1[[#This Row],[Scheduled Payment]],0)),"")</f>
        <v>100</v>
      </c>
      <c r="G106" s="4">
        <f>IF(Sched1[[#This Row],[Pmt No]]&lt;&gt;"",IF(Sched1[[#This Row],[Scheduled Payment]]+Sched1[[#This Row],[Extra Payment]]&lt;=Sched1[[#This Row],[Beginning Balance]],Sched1[[#This Row],[Scheduled Payment]]+Sched1[[#This Row],[Extra Payment]],Sched1[[#This Row],[Beginning Balance]]),"")</f>
        <v>292.52848178552335</v>
      </c>
      <c r="H106" s="4">
        <f>IF(Sched1[[#This Row],[Pmt No]]&lt;&gt;"",Sched1[[#This Row],[Total Payment]]-Sched1[[#This Row],[Interest]],"")</f>
        <v>279.68039507670102</v>
      </c>
      <c r="I106" s="4">
        <f>IF(Sched1[[#This Row],[Pmt No]]&lt;&gt;"",Sched1[[#This Row],[Beginning Balance]]*(InterestRate/PaymentsPerYear),"")</f>
        <v>12.848086708822315</v>
      </c>
      <c r="J106" s="4">
        <f>IF(Sched1[[#This Row],[Pmt No]]&lt;&gt;"",IF(Sched1[[#This Row],[Scheduled Payment]]+Sched1[[#This Row],[Extra Payment]]&lt;=Sched1[[#This Row],[Beginning Balance]],Sched1[[#This Row],[Beginning Balance]]-Sched1[[#This Row],[Principal]],0),"")</f>
        <v>3071.9943985291202</v>
      </c>
      <c r="K106" s="4">
        <f>IF(Sched1[[#This Row],[Pmt No]]&lt;&gt;"",SUM(INDEX(Sched1[Interest],1,1):Sched1[[#This Row],[Interest]]),"")</f>
        <v>5277.1432045827978</v>
      </c>
    </row>
    <row r="107" spans="2:11" x14ac:dyDescent="0.2">
      <c r="B107" s="2">
        <f>IF(LoanIsGood,IF(ROW()-ROW(Sched1[[#Headers],[Pmt No]])&gt;ScheduledNumberOfPayments,"",ROW()-ROW(Sched1[[#Headers],[Pmt No]])),"")</f>
        <v>94</v>
      </c>
      <c r="C107" s="3">
        <f>IF(Sched1[[#This Row],[Pmt No]]&lt;&gt;"",EOMONTH(LoanStartDate,ROW(Sched1[[#This Row],[Pmt No]])-ROW(Sched1[[#Headers],[Pmt No]])-2)+DAY(LoanStartDate),"")</f>
        <v>45597</v>
      </c>
      <c r="D107" s="4">
        <f>IF(Sched1[[#This Row],[Pmt No]]&lt;&gt;"",IF(ROW()-ROW(Sched1[[#Headers],[Beginning Balance]])=1,LoanAmount,INDEX(Sched1[Ending Balance],ROW()-ROW(Sched1[[#Headers],[Beginning Balance]])-1)),"")</f>
        <v>3071.9943985291202</v>
      </c>
      <c r="E107" s="4">
        <f>IF(Sched1[[#This Row],[Pmt No]]&lt;&gt;"",ScheduledPayment,"")</f>
        <v>192.52848178552338</v>
      </c>
      <c r="F107" s="4">
        <f>IF(Sched1[[#This Row],[Pmt No]]&lt;&gt;"",IF(Sched1[[#This Row],[Scheduled Payment]]+ExtraPayments&lt;Sched1[[#This Row],[Beginning Balance]],ExtraPayments,IF(Sched1[[#This Row],[Beginning Balance]]-Sched1[[#This Row],[Scheduled Payment]]&gt;0,Sched1[[#This Row],[Beginning Balance]]-Sched1[[#This Row],[Scheduled Payment]],0)),"")</f>
        <v>100</v>
      </c>
      <c r="G107" s="4">
        <f>IF(Sched1[[#This Row],[Pmt No]]&lt;&gt;"",IF(Sched1[[#This Row],[Scheduled Payment]]+Sched1[[#This Row],[Extra Payment]]&lt;=Sched1[[#This Row],[Beginning Balance]],Sched1[[#This Row],[Scheduled Payment]]+Sched1[[#This Row],[Extra Payment]],Sched1[[#This Row],[Beginning Balance]]),"")</f>
        <v>292.52848178552335</v>
      </c>
      <c r="H107" s="4">
        <f>IF(Sched1[[#This Row],[Pmt No]]&lt;&gt;"",Sched1[[#This Row],[Total Payment]]-Sched1[[#This Row],[Interest]],"")</f>
        <v>280.75250325782838</v>
      </c>
      <c r="I107" s="4">
        <f>IF(Sched1[[#This Row],[Pmt No]]&lt;&gt;"",Sched1[[#This Row],[Beginning Balance]]*(InterestRate/PaymentsPerYear),"")</f>
        <v>11.77597852769496</v>
      </c>
      <c r="J107" s="4">
        <f>IF(Sched1[[#This Row],[Pmt No]]&lt;&gt;"",IF(Sched1[[#This Row],[Scheduled Payment]]+Sched1[[#This Row],[Extra Payment]]&lt;=Sched1[[#This Row],[Beginning Balance]],Sched1[[#This Row],[Beginning Balance]]-Sched1[[#This Row],[Principal]],0),"")</f>
        <v>2791.2418952712919</v>
      </c>
      <c r="K107" s="4">
        <f>IF(Sched1[[#This Row],[Pmt No]]&lt;&gt;"",SUM(INDEX(Sched1[Interest],1,1):Sched1[[#This Row],[Interest]]),"")</f>
        <v>5288.9191831104927</v>
      </c>
    </row>
    <row r="108" spans="2:11" x14ac:dyDescent="0.2">
      <c r="B108" s="2">
        <f>IF(LoanIsGood,IF(ROW()-ROW(Sched1[[#Headers],[Pmt No]])&gt;ScheduledNumberOfPayments,"",ROW()-ROW(Sched1[[#Headers],[Pmt No]])),"")</f>
        <v>95</v>
      </c>
      <c r="C108" s="3">
        <f>IF(Sched1[[#This Row],[Pmt No]]&lt;&gt;"",EOMONTH(LoanStartDate,ROW(Sched1[[#This Row],[Pmt No]])-ROW(Sched1[[#Headers],[Pmt No]])-2)+DAY(LoanStartDate),"")</f>
        <v>45627</v>
      </c>
      <c r="D108" s="4">
        <f>IF(Sched1[[#This Row],[Pmt No]]&lt;&gt;"",IF(ROW()-ROW(Sched1[[#Headers],[Beginning Balance]])=1,LoanAmount,INDEX(Sched1[Ending Balance],ROW()-ROW(Sched1[[#Headers],[Beginning Balance]])-1)),"")</f>
        <v>2791.2418952712919</v>
      </c>
      <c r="E108" s="4">
        <f>IF(Sched1[[#This Row],[Pmt No]]&lt;&gt;"",ScheduledPayment,"")</f>
        <v>192.52848178552338</v>
      </c>
      <c r="F108" s="4">
        <f>IF(Sched1[[#This Row],[Pmt No]]&lt;&gt;"",IF(Sched1[[#This Row],[Scheduled Payment]]+ExtraPayments&lt;Sched1[[#This Row],[Beginning Balance]],ExtraPayments,IF(Sched1[[#This Row],[Beginning Balance]]-Sched1[[#This Row],[Scheduled Payment]]&gt;0,Sched1[[#This Row],[Beginning Balance]]-Sched1[[#This Row],[Scheduled Payment]],0)),"")</f>
        <v>100</v>
      </c>
      <c r="G108" s="4">
        <f>IF(Sched1[[#This Row],[Pmt No]]&lt;&gt;"",IF(Sched1[[#This Row],[Scheduled Payment]]+Sched1[[#This Row],[Extra Payment]]&lt;=Sched1[[#This Row],[Beginning Balance]],Sched1[[#This Row],[Scheduled Payment]]+Sched1[[#This Row],[Extra Payment]],Sched1[[#This Row],[Beginning Balance]]),"")</f>
        <v>292.52848178552335</v>
      </c>
      <c r="H108" s="4">
        <f>IF(Sched1[[#This Row],[Pmt No]]&lt;&gt;"",Sched1[[#This Row],[Total Payment]]-Sched1[[#This Row],[Interest]],"")</f>
        <v>281.82872118698339</v>
      </c>
      <c r="I108" s="4">
        <f>IF(Sched1[[#This Row],[Pmt No]]&lt;&gt;"",Sched1[[#This Row],[Beginning Balance]]*(InterestRate/PaymentsPerYear),"")</f>
        <v>10.699760598539951</v>
      </c>
      <c r="J108" s="4">
        <f>IF(Sched1[[#This Row],[Pmt No]]&lt;&gt;"",IF(Sched1[[#This Row],[Scheduled Payment]]+Sched1[[#This Row],[Extra Payment]]&lt;=Sched1[[#This Row],[Beginning Balance]],Sched1[[#This Row],[Beginning Balance]]-Sched1[[#This Row],[Principal]],0),"")</f>
        <v>2509.4131740843086</v>
      </c>
      <c r="K108" s="4">
        <f>IF(Sched1[[#This Row],[Pmt No]]&lt;&gt;"",SUM(INDEX(Sched1[Interest],1,1):Sched1[[#This Row],[Interest]]),"")</f>
        <v>5299.6189437090325</v>
      </c>
    </row>
    <row r="109" spans="2:11" x14ac:dyDescent="0.2">
      <c r="B109" s="2">
        <f>IF(LoanIsGood,IF(ROW()-ROW(Sched1[[#Headers],[Pmt No]])&gt;ScheduledNumberOfPayments,"",ROW()-ROW(Sched1[[#Headers],[Pmt No]])),"")</f>
        <v>96</v>
      </c>
      <c r="C109" s="3">
        <f>IF(Sched1[[#This Row],[Pmt No]]&lt;&gt;"",EOMONTH(LoanStartDate,ROW(Sched1[[#This Row],[Pmt No]])-ROW(Sched1[[#Headers],[Pmt No]])-2)+DAY(LoanStartDate),"")</f>
        <v>45658</v>
      </c>
      <c r="D109" s="4">
        <f>IF(Sched1[[#This Row],[Pmt No]]&lt;&gt;"",IF(ROW()-ROW(Sched1[[#Headers],[Beginning Balance]])=1,LoanAmount,INDEX(Sched1[Ending Balance],ROW()-ROW(Sched1[[#Headers],[Beginning Balance]])-1)),"")</f>
        <v>2509.4131740843086</v>
      </c>
      <c r="E109" s="4">
        <f>IF(Sched1[[#This Row],[Pmt No]]&lt;&gt;"",ScheduledPayment,"")</f>
        <v>192.52848178552338</v>
      </c>
      <c r="F109" s="4">
        <f>IF(Sched1[[#This Row],[Pmt No]]&lt;&gt;"",IF(Sched1[[#This Row],[Scheduled Payment]]+ExtraPayments&lt;Sched1[[#This Row],[Beginning Balance]],ExtraPayments,IF(Sched1[[#This Row],[Beginning Balance]]-Sched1[[#This Row],[Scheduled Payment]]&gt;0,Sched1[[#This Row],[Beginning Balance]]-Sched1[[#This Row],[Scheduled Payment]],0)),"")</f>
        <v>100</v>
      </c>
      <c r="G109" s="4">
        <f>IF(Sched1[[#This Row],[Pmt No]]&lt;&gt;"",IF(Sched1[[#This Row],[Scheduled Payment]]+Sched1[[#This Row],[Extra Payment]]&lt;=Sched1[[#This Row],[Beginning Balance]],Sched1[[#This Row],[Scheduled Payment]]+Sched1[[#This Row],[Extra Payment]],Sched1[[#This Row],[Beginning Balance]]),"")</f>
        <v>292.52848178552335</v>
      </c>
      <c r="H109" s="4">
        <f>IF(Sched1[[#This Row],[Pmt No]]&lt;&gt;"",Sched1[[#This Row],[Total Payment]]-Sched1[[#This Row],[Interest]],"")</f>
        <v>282.90906461820015</v>
      </c>
      <c r="I109" s="4">
        <f>IF(Sched1[[#This Row],[Pmt No]]&lt;&gt;"",Sched1[[#This Row],[Beginning Balance]]*(InterestRate/PaymentsPerYear),"")</f>
        <v>9.6194171673231832</v>
      </c>
      <c r="J109" s="4">
        <f>IF(Sched1[[#This Row],[Pmt No]]&lt;&gt;"",IF(Sched1[[#This Row],[Scheduled Payment]]+Sched1[[#This Row],[Extra Payment]]&lt;=Sched1[[#This Row],[Beginning Balance]],Sched1[[#This Row],[Beginning Balance]]-Sched1[[#This Row],[Principal]],0),"")</f>
        <v>2226.5041094661083</v>
      </c>
      <c r="K109" s="4">
        <f>IF(Sched1[[#This Row],[Pmt No]]&lt;&gt;"",SUM(INDEX(Sched1[Interest],1,1):Sched1[[#This Row],[Interest]]),"")</f>
        <v>5309.2383608763557</v>
      </c>
    </row>
    <row r="110" spans="2:11" x14ac:dyDescent="0.2">
      <c r="B110" s="2">
        <f>IF(LoanIsGood,IF(ROW()-ROW(Sched1[[#Headers],[Pmt No]])&gt;ScheduledNumberOfPayments,"",ROW()-ROW(Sched1[[#Headers],[Pmt No]])),"")</f>
        <v>97</v>
      </c>
      <c r="C110" s="3">
        <f>IF(Sched1[[#This Row],[Pmt No]]&lt;&gt;"",EOMONTH(LoanStartDate,ROW(Sched1[[#This Row],[Pmt No]])-ROW(Sched1[[#Headers],[Pmt No]])-2)+DAY(LoanStartDate),"")</f>
        <v>45689</v>
      </c>
      <c r="D110" s="4">
        <f>IF(Sched1[[#This Row],[Pmt No]]&lt;&gt;"",IF(ROW()-ROW(Sched1[[#Headers],[Beginning Balance]])=1,LoanAmount,INDEX(Sched1[Ending Balance],ROW()-ROW(Sched1[[#Headers],[Beginning Balance]])-1)),"")</f>
        <v>2226.5041094661083</v>
      </c>
      <c r="E110" s="4">
        <f>IF(Sched1[[#This Row],[Pmt No]]&lt;&gt;"",ScheduledPayment,"")</f>
        <v>192.52848178552338</v>
      </c>
      <c r="F110" s="4">
        <f>IF(Sched1[[#This Row],[Pmt No]]&lt;&gt;"",IF(Sched1[[#This Row],[Scheduled Payment]]+ExtraPayments&lt;Sched1[[#This Row],[Beginning Balance]],ExtraPayments,IF(Sched1[[#This Row],[Beginning Balance]]-Sched1[[#This Row],[Scheduled Payment]]&gt;0,Sched1[[#This Row],[Beginning Balance]]-Sched1[[#This Row],[Scheduled Payment]],0)),"")</f>
        <v>100</v>
      </c>
      <c r="G110" s="4">
        <f>IF(Sched1[[#This Row],[Pmt No]]&lt;&gt;"",IF(Sched1[[#This Row],[Scheduled Payment]]+Sched1[[#This Row],[Extra Payment]]&lt;=Sched1[[#This Row],[Beginning Balance]],Sched1[[#This Row],[Scheduled Payment]]+Sched1[[#This Row],[Extra Payment]],Sched1[[#This Row],[Beginning Balance]]),"")</f>
        <v>292.52848178552335</v>
      </c>
      <c r="H110" s="4">
        <f>IF(Sched1[[#This Row],[Pmt No]]&lt;&gt;"",Sched1[[#This Row],[Total Payment]]-Sched1[[#This Row],[Interest]],"")</f>
        <v>283.99354936590328</v>
      </c>
      <c r="I110" s="4">
        <f>IF(Sched1[[#This Row],[Pmt No]]&lt;&gt;"",Sched1[[#This Row],[Beginning Balance]]*(InterestRate/PaymentsPerYear),"")</f>
        <v>8.5349324196200804</v>
      </c>
      <c r="J110" s="4">
        <f>IF(Sched1[[#This Row],[Pmt No]]&lt;&gt;"",IF(Sched1[[#This Row],[Scheduled Payment]]+Sched1[[#This Row],[Extra Payment]]&lt;=Sched1[[#This Row],[Beginning Balance]],Sched1[[#This Row],[Beginning Balance]]-Sched1[[#This Row],[Principal]],0),"")</f>
        <v>1942.5105601002051</v>
      </c>
      <c r="K110" s="4">
        <f>IF(Sched1[[#This Row],[Pmt No]]&lt;&gt;"",SUM(INDEX(Sched1[Interest],1,1):Sched1[[#This Row],[Interest]]),"")</f>
        <v>5317.7732932959761</v>
      </c>
    </row>
    <row r="111" spans="2:11" x14ac:dyDescent="0.2">
      <c r="B111" s="2">
        <f>IF(LoanIsGood,IF(ROW()-ROW(Sched1[[#Headers],[Pmt No]])&gt;ScheduledNumberOfPayments,"",ROW()-ROW(Sched1[[#Headers],[Pmt No]])),"")</f>
        <v>98</v>
      </c>
      <c r="C111" s="3">
        <f>IF(Sched1[[#This Row],[Pmt No]]&lt;&gt;"",EOMONTH(LoanStartDate,ROW(Sched1[[#This Row],[Pmt No]])-ROW(Sched1[[#Headers],[Pmt No]])-2)+DAY(LoanStartDate),"")</f>
        <v>45717</v>
      </c>
      <c r="D111" s="4">
        <f>IF(Sched1[[#This Row],[Pmt No]]&lt;&gt;"",IF(ROW()-ROW(Sched1[[#Headers],[Beginning Balance]])=1,LoanAmount,INDEX(Sched1[Ending Balance],ROW()-ROW(Sched1[[#Headers],[Beginning Balance]])-1)),"")</f>
        <v>1942.5105601002051</v>
      </c>
      <c r="E111" s="4">
        <f>IF(Sched1[[#This Row],[Pmt No]]&lt;&gt;"",ScheduledPayment,"")</f>
        <v>192.52848178552338</v>
      </c>
      <c r="F111" s="4">
        <f>IF(Sched1[[#This Row],[Pmt No]]&lt;&gt;"",IF(Sched1[[#This Row],[Scheduled Payment]]+ExtraPayments&lt;Sched1[[#This Row],[Beginning Balance]],ExtraPayments,IF(Sched1[[#This Row],[Beginning Balance]]-Sched1[[#This Row],[Scheduled Payment]]&gt;0,Sched1[[#This Row],[Beginning Balance]]-Sched1[[#This Row],[Scheduled Payment]],0)),"")</f>
        <v>100</v>
      </c>
      <c r="G111" s="4">
        <f>IF(Sched1[[#This Row],[Pmt No]]&lt;&gt;"",IF(Sched1[[#This Row],[Scheduled Payment]]+Sched1[[#This Row],[Extra Payment]]&lt;=Sched1[[#This Row],[Beginning Balance]],Sched1[[#This Row],[Scheduled Payment]]+Sched1[[#This Row],[Extra Payment]],Sched1[[#This Row],[Beginning Balance]]),"")</f>
        <v>292.52848178552335</v>
      </c>
      <c r="H111" s="4">
        <f>IF(Sched1[[#This Row],[Pmt No]]&lt;&gt;"",Sched1[[#This Row],[Total Payment]]-Sched1[[#This Row],[Interest]],"")</f>
        <v>285.08219130513925</v>
      </c>
      <c r="I111" s="4">
        <f>IF(Sched1[[#This Row],[Pmt No]]&lt;&gt;"",Sched1[[#This Row],[Beginning Balance]]*(InterestRate/PaymentsPerYear),"")</f>
        <v>7.4462904803841194</v>
      </c>
      <c r="J111" s="4">
        <f>IF(Sched1[[#This Row],[Pmt No]]&lt;&gt;"",IF(Sched1[[#This Row],[Scheduled Payment]]+Sched1[[#This Row],[Extra Payment]]&lt;=Sched1[[#This Row],[Beginning Balance]],Sched1[[#This Row],[Beginning Balance]]-Sched1[[#This Row],[Principal]],0),"")</f>
        <v>1657.4283687950658</v>
      </c>
      <c r="K111" s="4">
        <f>IF(Sched1[[#This Row],[Pmt No]]&lt;&gt;"",SUM(INDEX(Sched1[Interest],1,1):Sched1[[#This Row],[Interest]]),"")</f>
        <v>5325.2195837763602</v>
      </c>
    </row>
    <row r="112" spans="2:11" x14ac:dyDescent="0.2">
      <c r="B112" s="2">
        <f>IF(LoanIsGood,IF(ROW()-ROW(Sched1[[#Headers],[Pmt No]])&gt;ScheduledNumberOfPayments,"",ROW()-ROW(Sched1[[#Headers],[Pmt No]])),"")</f>
        <v>99</v>
      </c>
      <c r="C112" s="3">
        <f>IF(Sched1[[#This Row],[Pmt No]]&lt;&gt;"",EOMONTH(LoanStartDate,ROW(Sched1[[#This Row],[Pmt No]])-ROW(Sched1[[#Headers],[Pmt No]])-2)+DAY(LoanStartDate),"")</f>
        <v>45748</v>
      </c>
      <c r="D112" s="4">
        <f>IF(Sched1[[#This Row],[Pmt No]]&lt;&gt;"",IF(ROW()-ROW(Sched1[[#Headers],[Beginning Balance]])=1,LoanAmount,INDEX(Sched1[Ending Balance],ROW()-ROW(Sched1[[#Headers],[Beginning Balance]])-1)),"")</f>
        <v>1657.4283687950658</v>
      </c>
      <c r="E112" s="4">
        <f>IF(Sched1[[#This Row],[Pmt No]]&lt;&gt;"",ScheduledPayment,"")</f>
        <v>192.52848178552338</v>
      </c>
      <c r="F112" s="4">
        <f>IF(Sched1[[#This Row],[Pmt No]]&lt;&gt;"",IF(Sched1[[#This Row],[Scheduled Payment]]+ExtraPayments&lt;Sched1[[#This Row],[Beginning Balance]],ExtraPayments,IF(Sched1[[#This Row],[Beginning Balance]]-Sched1[[#This Row],[Scheduled Payment]]&gt;0,Sched1[[#This Row],[Beginning Balance]]-Sched1[[#This Row],[Scheduled Payment]],0)),"")</f>
        <v>100</v>
      </c>
      <c r="G112" s="4">
        <f>IF(Sched1[[#This Row],[Pmt No]]&lt;&gt;"",IF(Sched1[[#This Row],[Scheduled Payment]]+Sched1[[#This Row],[Extra Payment]]&lt;=Sched1[[#This Row],[Beginning Balance]],Sched1[[#This Row],[Scheduled Payment]]+Sched1[[#This Row],[Extra Payment]],Sched1[[#This Row],[Beginning Balance]]),"")</f>
        <v>292.52848178552335</v>
      </c>
      <c r="H112" s="4">
        <f>IF(Sched1[[#This Row],[Pmt No]]&lt;&gt;"",Sched1[[#This Row],[Total Payment]]-Sched1[[#This Row],[Interest]],"")</f>
        <v>286.17500637180893</v>
      </c>
      <c r="I112" s="4">
        <f>IF(Sched1[[#This Row],[Pmt No]]&lt;&gt;"",Sched1[[#This Row],[Beginning Balance]]*(InterestRate/PaymentsPerYear),"")</f>
        <v>6.3534754137144187</v>
      </c>
      <c r="J112" s="4">
        <f>IF(Sched1[[#This Row],[Pmt No]]&lt;&gt;"",IF(Sched1[[#This Row],[Scheduled Payment]]+Sched1[[#This Row],[Extra Payment]]&lt;=Sched1[[#This Row],[Beginning Balance]],Sched1[[#This Row],[Beginning Balance]]-Sched1[[#This Row],[Principal]],0),"")</f>
        <v>1371.2533624232569</v>
      </c>
      <c r="K112" s="4">
        <f>IF(Sched1[[#This Row],[Pmt No]]&lt;&gt;"",SUM(INDEX(Sched1[Interest],1,1):Sched1[[#This Row],[Interest]]),"")</f>
        <v>5331.5730591900747</v>
      </c>
    </row>
    <row r="113" spans="2:11" x14ac:dyDescent="0.2">
      <c r="B113" s="2">
        <f>IF(LoanIsGood,IF(ROW()-ROW(Sched1[[#Headers],[Pmt No]])&gt;ScheduledNumberOfPayments,"",ROW()-ROW(Sched1[[#Headers],[Pmt No]])),"")</f>
        <v>100</v>
      </c>
      <c r="C113" s="3">
        <f>IF(Sched1[[#This Row],[Pmt No]]&lt;&gt;"",EOMONTH(LoanStartDate,ROW(Sched1[[#This Row],[Pmt No]])-ROW(Sched1[[#Headers],[Pmt No]])-2)+DAY(LoanStartDate),"")</f>
        <v>45778</v>
      </c>
      <c r="D113" s="4">
        <f>IF(Sched1[[#This Row],[Pmt No]]&lt;&gt;"",IF(ROW()-ROW(Sched1[[#Headers],[Beginning Balance]])=1,LoanAmount,INDEX(Sched1[Ending Balance],ROW()-ROW(Sched1[[#Headers],[Beginning Balance]])-1)),"")</f>
        <v>1371.2533624232569</v>
      </c>
      <c r="E113" s="4">
        <f>IF(Sched1[[#This Row],[Pmt No]]&lt;&gt;"",ScheduledPayment,"")</f>
        <v>192.52848178552338</v>
      </c>
      <c r="F113" s="4">
        <f>IF(Sched1[[#This Row],[Pmt No]]&lt;&gt;"",IF(Sched1[[#This Row],[Scheduled Payment]]+ExtraPayments&lt;Sched1[[#This Row],[Beginning Balance]],ExtraPayments,IF(Sched1[[#This Row],[Beginning Balance]]-Sched1[[#This Row],[Scheduled Payment]]&gt;0,Sched1[[#This Row],[Beginning Balance]]-Sched1[[#This Row],[Scheduled Payment]],0)),"")</f>
        <v>100</v>
      </c>
      <c r="G113" s="4">
        <f>IF(Sched1[[#This Row],[Pmt No]]&lt;&gt;"",IF(Sched1[[#This Row],[Scheduled Payment]]+Sched1[[#This Row],[Extra Payment]]&lt;=Sched1[[#This Row],[Beginning Balance]],Sched1[[#This Row],[Scheduled Payment]]+Sched1[[#This Row],[Extra Payment]],Sched1[[#This Row],[Beginning Balance]]),"")</f>
        <v>292.52848178552335</v>
      </c>
      <c r="H113" s="4">
        <f>IF(Sched1[[#This Row],[Pmt No]]&lt;&gt;"",Sched1[[#This Row],[Total Payment]]-Sched1[[#This Row],[Interest]],"")</f>
        <v>287.27201056290085</v>
      </c>
      <c r="I113" s="4">
        <f>IF(Sched1[[#This Row],[Pmt No]]&lt;&gt;"",Sched1[[#This Row],[Beginning Balance]]*(InterestRate/PaymentsPerYear),"")</f>
        <v>5.2564712226224843</v>
      </c>
      <c r="J113" s="4">
        <f>IF(Sched1[[#This Row],[Pmt No]]&lt;&gt;"",IF(Sched1[[#This Row],[Scheduled Payment]]+Sched1[[#This Row],[Extra Payment]]&lt;=Sched1[[#This Row],[Beginning Balance]],Sched1[[#This Row],[Beginning Balance]]-Sched1[[#This Row],[Principal]],0),"")</f>
        <v>1083.981351860356</v>
      </c>
      <c r="K113" s="4">
        <f>IF(Sched1[[#This Row],[Pmt No]]&lt;&gt;"",SUM(INDEX(Sched1[Interest],1,1):Sched1[[#This Row],[Interest]]),"")</f>
        <v>5336.8295304126968</v>
      </c>
    </row>
    <row r="114" spans="2:11" x14ac:dyDescent="0.2">
      <c r="B114" s="2">
        <f>IF(LoanIsGood,IF(ROW()-ROW(Sched1[[#Headers],[Pmt No]])&gt;ScheduledNumberOfPayments,"",ROW()-ROW(Sched1[[#Headers],[Pmt No]])),"")</f>
        <v>101</v>
      </c>
      <c r="C114" s="3">
        <f>IF(Sched1[[#This Row],[Pmt No]]&lt;&gt;"",EOMONTH(LoanStartDate,ROW(Sched1[[#This Row],[Pmt No]])-ROW(Sched1[[#Headers],[Pmt No]])-2)+DAY(LoanStartDate),"")</f>
        <v>45809</v>
      </c>
      <c r="D114" s="4">
        <f>IF(Sched1[[#This Row],[Pmt No]]&lt;&gt;"",IF(ROW()-ROW(Sched1[[#Headers],[Beginning Balance]])=1,LoanAmount,INDEX(Sched1[Ending Balance],ROW()-ROW(Sched1[[#Headers],[Beginning Balance]])-1)),"")</f>
        <v>1083.981351860356</v>
      </c>
      <c r="E114" s="4">
        <f>IF(Sched1[[#This Row],[Pmt No]]&lt;&gt;"",ScheduledPayment,"")</f>
        <v>192.52848178552338</v>
      </c>
      <c r="F114" s="4">
        <f>IF(Sched1[[#This Row],[Pmt No]]&lt;&gt;"",IF(Sched1[[#This Row],[Scheduled Payment]]+ExtraPayments&lt;Sched1[[#This Row],[Beginning Balance]],ExtraPayments,IF(Sched1[[#This Row],[Beginning Balance]]-Sched1[[#This Row],[Scheduled Payment]]&gt;0,Sched1[[#This Row],[Beginning Balance]]-Sched1[[#This Row],[Scheduled Payment]],0)),"")</f>
        <v>100</v>
      </c>
      <c r="G114" s="4">
        <f>IF(Sched1[[#This Row],[Pmt No]]&lt;&gt;"",IF(Sched1[[#This Row],[Scheduled Payment]]+Sched1[[#This Row],[Extra Payment]]&lt;=Sched1[[#This Row],[Beginning Balance]],Sched1[[#This Row],[Scheduled Payment]]+Sched1[[#This Row],[Extra Payment]],Sched1[[#This Row],[Beginning Balance]]),"")</f>
        <v>292.52848178552335</v>
      </c>
      <c r="H114" s="4">
        <f>IF(Sched1[[#This Row],[Pmt No]]&lt;&gt;"",Sched1[[#This Row],[Total Payment]]-Sched1[[#This Row],[Interest]],"")</f>
        <v>288.37321993672532</v>
      </c>
      <c r="I114" s="4">
        <f>IF(Sched1[[#This Row],[Pmt No]]&lt;&gt;"",Sched1[[#This Row],[Beginning Balance]]*(InterestRate/PaymentsPerYear),"")</f>
        <v>4.1552618487980313</v>
      </c>
      <c r="J114" s="4">
        <f>IF(Sched1[[#This Row],[Pmt No]]&lt;&gt;"",IF(Sched1[[#This Row],[Scheduled Payment]]+Sched1[[#This Row],[Extra Payment]]&lt;=Sched1[[#This Row],[Beginning Balance]],Sched1[[#This Row],[Beginning Balance]]-Sched1[[#This Row],[Principal]],0),"")</f>
        <v>795.60813192363071</v>
      </c>
      <c r="K114" s="4">
        <f>IF(Sched1[[#This Row],[Pmt No]]&lt;&gt;"",SUM(INDEX(Sched1[Interest],1,1):Sched1[[#This Row],[Interest]]),"")</f>
        <v>5340.9847922614945</v>
      </c>
    </row>
    <row r="115" spans="2:11" x14ac:dyDescent="0.2">
      <c r="B115" s="2">
        <f>IF(LoanIsGood,IF(ROW()-ROW(Sched1[[#Headers],[Pmt No]])&gt;ScheduledNumberOfPayments,"",ROW()-ROW(Sched1[[#Headers],[Pmt No]])),"")</f>
        <v>102</v>
      </c>
      <c r="C115" s="3">
        <f>IF(Sched1[[#This Row],[Pmt No]]&lt;&gt;"",EOMONTH(LoanStartDate,ROW(Sched1[[#This Row],[Pmt No]])-ROW(Sched1[[#Headers],[Pmt No]])-2)+DAY(LoanStartDate),"")</f>
        <v>45839</v>
      </c>
      <c r="D115" s="4">
        <f>IF(Sched1[[#This Row],[Pmt No]]&lt;&gt;"",IF(ROW()-ROW(Sched1[[#Headers],[Beginning Balance]])=1,LoanAmount,INDEX(Sched1[Ending Balance],ROW()-ROW(Sched1[[#Headers],[Beginning Balance]])-1)),"")</f>
        <v>795.60813192363071</v>
      </c>
      <c r="E115" s="4">
        <f>IF(Sched1[[#This Row],[Pmt No]]&lt;&gt;"",ScheduledPayment,"")</f>
        <v>192.52848178552338</v>
      </c>
      <c r="F115" s="4">
        <f>IF(Sched1[[#This Row],[Pmt No]]&lt;&gt;"",IF(Sched1[[#This Row],[Scheduled Payment]]+ExtraPayments&lt;Sched1[[#This Row],[Beginning Balance]],ExtraPayments,IF(Sched1[[#This Row],[Beginning Balance]]-Sched1[[#This Row],[Scheduled Payment]]&gt;0,Sched1[[#This Row],[Beginning Balance]]-Sched1[[#This Row],[Scheduled Payment]],0)),"")</f>
        <v>100</v>
      </c>
      <c r="G115" s="4">
        <f>IF(Sched1[[#This Row],[Pmt No]]&lt;&gt;"",IF(Sched1[[#This Row],[Scheduled Payment]]+Sched1[[#This Row],[Extra Payment]]&lt;=Sched1[[#This Row],[Beginning Balance]],Sched1[[#This Row],[Scheduled Payment]]+Sched1[[#This Row],[Extra Payment]],Sched1[[#This Row],[Beginning Balance]]),"")</f>
        <v>292.52848178552335</v>
      </c>
      <c r="H115" s="4">
        <f>IF(Sched1[[#This Row],[Pmt No]]&lt;&gt;"",Sched1[[#This Row],[Total Payment]]-Sched1[[#This Row],[Interest]],"")</f>
        <v>289.47865061314945</v>
      </c>
      <c r="I115" s="4">
        <f>IF(Sched1[[#This Row],[Pmt No]]&lt;&gt;"",Sched1[[#This Row],[Beginning Balance]]*(InterestRate/PaymentsPerYear),"")</f>
        <v>3.0498311723739175</v>
      </c>
      <c r="J115" s="4">
        <f>IF(Sched1[[#This Row],[Pmt No]]&lt;&gt;"",IF(Sched1[[#This Row],[Scheduled Payment]]+Sched1[[#This Row],[Extra Payment]]&lt;=Sched1[[#This Row],[Beginning Balance]],Sched1[[#This Row],[Beginning Balance]]-Sched1[[#This Row],[Principal]],0),"")</f>
        <v>506.12948131048125</v>
      </c>
      <c r="K115" s="4">
        <f>IF(Sched1[[#This Row],[Pmt No]]&lt;&gt;"",SUM(INDEX(Sched1[Interest],1,1):Sched1[[#This Row],[Interest]]),"")</f>
        <v>5344.0346234338685</v>
      </c>
    </row>
    <row r="116" spans="2:11" x14ac:dyDescent="0.2">
      <c r="B116" s="2">
        <f>IF(LoanIsGood,IF(ROW()-ROW(Sched1[[#Headers],[Pmt No]])&gt;ScheduledNumberOfPayments,"",ROW()-ROW(Sched1[[#Headers],[Pmt No]])),"")</f>
        <v>103</v>
      </c>
      <c r="C116" s="3">
        <f>IF(Sched1[[#This Row],[Pmt No]]&lt;&gt;"",EOMONTH(LoanStartDate,ROW(Sched1[[#This Row],[Pmt No]])-ROW(Sched1[[#Headers],[Pmt No]])-2)+DAY(LoanStartDate),"")</f>
        <v>45870</v>
      </c>
      <c r="D116" s="4">
        <f>IF(Sched1[[#This Row],[Pmt No]]&lt;&gt;"",IF(ROW()-ROW(Sched1[[#Headers],[Beginning Balance]])=1,LoanAmount,INDEX(Sched1[Ending Balance],ROW()-ROW(Sched1[[#Headers],[Beginning Balance]])-1)),"")</f>
        <v>506.12948131048125</v>
      </c>
      <c r="E116" s="4">
        <f>IF(Sched1[[#This Row],[Pmt No]]&lt;&gt;"",ScheduledPayment,"")</f>
        <v>192.52848178552338</v>
      </c>
      <c r="F116" s="4">
        <f>IF(Sched1[[#This Row],[Pmt No]]&lt;&gt;"",IF(Sched1[[#This Row],[Scheduled Payment]]+ExtraPayments&lt;Sched1[[#This Row],[Beginning Balance]],ExtraPayments,IF(Sched1[[#This Row],[Beginning Balance]]-Sched1[[#This Row],[Scheduled Payment]]&gt;0,Sched1[[#This Row],[Beginning Balance]]-Sched1[[#This Row],[Scheduled Payment]],0)),"")</f>
        <v>100</v>
      </c>
      <c r="G116" s="4">
        <f>IF(Sched1[[#This Row],[Pmt No]]&lt;&gt;"",IF(Sched1[[#This Row],[Scheduled Payment]]+Sched1[[#This Row],[Extra Payment]]&lt;=Sched1[[#This Row],[Beginning Balance]],Sched1[[#This Row],[Scheduled Payment]]+Sched1[[#This Row],[Extra Payment]],Sched1[[#This Row],[Beginning Balance]]),"")</f>
        <v>292.52848178552335</v>
      </c>
      <c r="H116" s="4">
        <f>IF(Sched1[[#This Row],[Pmt No]]&lt;&gt;"",Sched1[[#This Row],[Total Payment]]-Sched1[[#This Row],[Interest]],"")</f>
        <v>290.58831877383318</v>
      </c>
      <c r="I116" s="4">
        <f>IF(Sched1[[#This Row],[Pmt No]]&lt;&gt;"",Sched1[[#This Row],[Beginning Balance]]*(InterestRate/PaymentsPerYear),"")</f>
        <v>1.940163011690178</v>
      </c>
      <c r="J116" s="4">
        <f>IF(Sched1[[#This Row],[Pmt No]]&lt;&gt;"",IF(Sched1[[#This Row],[Scheduled Payment]]+Sched1[[#This Row],[Extra Payment]]&lt;=Sched1[[#This Row],[Beginning Balance]],Sched1[[#This Row],[Beginning Balance]]-Sched1[[#This Row],[Principal]],0),"")</f>
        <v>215.54116253664807</v>
      </c>
      <c r="K116" s="4">
        <f>IF(Sched1[[#This Row],[Pmt No]]&lt;&gt;"",SUM(INDEX(Sched1[Interest],1,1):Sched1[[#This Row],[Interest]]),"")</f>
        <v>5345.9747864455585</v>
      </c>
    </row>
    <row r="117" spans="2:11" x14ac:dyDescent="0.2">
      <c r="B117" s="2">
        <f>IF(LoanIsGood,IF(ROW()-ROW(Sched1[[#Headers],[Pmt No]])&gt;ScheduledNumberOfPayments,"",ROW()-ROW(Sched1[[#Headers],[Pmt No]])),"")</f>
        <v>104</v>
      </c>
      <c r="C117" s="3">
        <f>IF(Sched1[[#This Row],[Pmt No]]&lt;&gt;"",EOMONTH(LoanStartDate,ROW(Sched1[[#This Row],[Pmt No]])-ROW(Sched1[[#Headers],[Pmt No]])-2)+DAY(LoanStartDate),"")</f>
        <v>45901</v>
      </c>
      <c r="D117" s="4">
        <f>IF(Sched1[[#This Row],[Pmt No]]&lt;&gt;"",IF(ROW()-ROW(Sched1[[#Headers],[Beginning Balance]])=1,LoanAmount,INDEX(Sched1[Ending Balance],ROW()-ROW(Sched1[[#Headers],[Beginning Balance]])-1)),"")</f>
        <v>215.54116253664807</v>
      </c>
      <c r="E117" s="4">
        <f>IF(Sched1[[#This Row],[Pmt No]]&lt;&gt;"",ScheduledPayment,"")</f>
        <v>192.52848178552338</v>
      </c>
      <c r="F117" s="4">
        <f>IF(Sched1[[#This Row],[Pmt No]]&lt;&gt;"",IF(Sched1[[#This Row],[Scheduled Payment]]+ExtraPayments&lt;Sched1[[#This Row],[Beginning Balance]],ExtraPayments,IF(Sched1[[#This Row],[Beginning Balance]]-Sched1[[#This Row],[Scheduled Payment]]&gt;0,Sched1[[#This Row],[Beginning Balance]]-Sched1[[#This Row],[Scheduled Payment]],0)),"")</f>
        <v>23.012680751124691</v>
      </c>
      <c r="G117" s="4">
        <f>IF(Sched1[[#This Row],[Pmt No]]&lt;&gt;"",IF(Sched1[[#This Row],[Scheduled Payment]]+Sched1[[#This Row],[Extra Payment]]&lt;=Sched1[[#This Row],[Beginning Balance]],Sched1[[#This Row],[Scheduled Payment]]+Sched1[[#This Row],[Extra Payment]],Sched1[[#This Row],[Beginning Balance]]),"")</f>
        <v>215.54116253664807</v>
      </c>
      <c r="H117" s="4">
        <f>IF(Sched1[[#This Row],[Pmt No]]&lt;&gt;"",Sched1[[#This Row],[Total Payment]]-Sched1[[#This Row],[Interest]],"")</f>
        <v>214.71492141359093</v>
      </c>
      <c r="I117" s="4">
        <f>IF(Sched1[[#This Row],[Pmt No]]&lt;&gt;"",Sched1[[#This Row],[Beginning Balance]]*(InterestRate/PaymentsPerYear),"")</f>
        <v>0.82624112305715092</v>
      </c>
      <c r="J117" s="4">
        <f>IF(Sched1[[#This Row],[Pmt No]]&lt;&gt;"",IF(Sched1[[#This Row],[Scheduled Payment]]+Sched1[[#This Row],[Extra Payment]]&lt;=Sched1[[#This Row],[Beginning Balance]],Sched1[[#This Row],[Beginning Balance]]-Sched1[[#This Row],[Principal]],0),"")</f>
        <v>0.82624112305714448</v>
      </c>
      <c r="K117" s="4">
        <f>IF(Sched1[[#This Row],[Pmt No]]&lt;&gt;"",SUM(INDEX(Sched1[Interest],1,1):Sched1[[#This Row],[Interest]]),"")</f>
        <v>5346.8010275686156</v>
      </c>
    </row>
    <row r="118" spans="2:11" x14ac:dyDescent="0.2">
      <c r="B118" s="2">
        <f>IF(LoanIsGood,IF(ROW()-ROW(Sched1[[#Headers],[Pmt No]])&gt;ScheduledNumberOfPayments,"",ROW()-ROW(Sched1[[#Headers],[Pmt No]])),"")</f>
        <v>105</v>
      </c>
      <c r="C118" s="3">
        <f>IF(Sched1[[#This Row],[Pmt No]]&lt;&gt;"",EOMONTH(LoanStartDate,ROW(Sched1[[#This Row],[Pmt No]])-ROW(Sched1[[#Headers],[Pmt No]])-2)+DAY(LoanStartDate),"")</f>
        <v>45931</v>
      </c>
      <c r="D118" s="4">
        <f>IF(Sched1[[#This Row],[Pmt No]]&lt;&gt;"",IF(ROW()-ROW(Sched1[[#Headers],[Beginning Balance]])=1,LoanAmount,INDEX(Sched1[Ending Balance],ROW()-ROW(Sched1[[#Headers],[Beginning Balance]])-1)),"")</f>
        <v>0.82624112305714448</v>
      </c>
      <c r="E118" s="4">
        <f>IF(Sched1[[#This Row],[Pmt No]]&lt;&gt;"",ScheduledPayment,"")</f>
        <v>192.52848178552338</v>
      </c>
      <c r="F118" s="4">
        <f>IF(Sched1[[#This Row],[Pmt No]]&lt;&gt;"",IF(Sched1[[#This Row],[Scheduled Payment]]+ExtraPayments&lt;Sched1[[#This Row],[Beginning Balance]],ExtraPayments,IF(Sched1[[#This Row],[Beginning Balance]]-Sched1[[#This Row],[Scheduled Payment]]&gt;0,Sched1[[#This Row],[Beginning Balance]]-Sched1[[#This Row],[Scheduled Payment]],0)),"")</f>
        <v>0</v>
      </c>
      <c r="G118" s="4">
        <f>IF(Sched1[[#This Row],[Pmt No]]&lt;&gt;"",IF(Sched1[[#This Row],[Scheduled Payment]]+Sched1[[#This Row],[Extra Payment]]&lt;=Sched1[[#This Row],[Beginning Balance]],Sched1[[#This Row],[Scheduled Payment]]+Sched1[[#This Row],[Extra Payment]],Sched1[[#This Row],[Beginning Balance]]),"")</f>
        <v>0.82624112305714448</v>
      </c>
      <c r="H118" s="4">
        <f>IF(Sched1[[#This Row],[Pmt No]]&lt;&gt;"",Sched1[[#This Row],[Total Payment]]-Sched1[[#This Row],[Interest]],"")</f>
        <v>0.82307386541875871</v>
      </c>
      <c r="I118" s="4">
        <f>IF(Sched1[[#This Row],[Pmt No]]&lt;&gt;"",Sched1[[#This Row],[Beginning Balance]]*(InterestRate/PaymentsPerYear),"")</f>
        <v>3.1672576383857203E-3</v>
      </c>
      <c r="J118" s="4">
        <f>IF(Sched1[[#This Row],[Pmt No]]&lt;&gt;"",IF(Sched1[[#This Row],[Scheduled Payment]]+Sched1[[#This Row],[Extra Payment]]&lt;=Sched1[[#This Row],[Beginning Balance]],Sched1[[#This Row],[Beginning Balance]]-Sched1[[#This Row],[Principal]],0),"")</f>
        <v>0</v>
      </c>
      <c r="K118" s="4">
        <f>IF(Sched1[[#This Row],[Pmt No]]&lt;&gt;"",SUM(INDEX(Sched1[Interest],1,1):Sched1[[#This Row],[Interest]]),"")</f>
        <v>5346.8041948262544</v>
      </c>
    </row>
    <row r="119" spans="2:11" x14ac:dyDescent="0.2">
      <c r="B119" s="2">
        <f>IF(LoanIsGood,IF(ROW()-ROW(Sched1[[#Headers],[Pmt No]])&gt;ScheduledNumberOfPayments,"",ROW()-ROW(Sched1[[#Headers],[Pmt No]])),"")</f>
        <v>106</v>
      </c>
      <c r="C119" s="3">
        <f>IF(Sched1[[#This Row],[Pmt No]]&lt;&gt;"",EOMONTH(LoanStartDate,ROW(Sched1[[#This Row],[Pmt No]])-ROW(Sched1[[#Headers],[Pmt No]])-2)+DAY(LoanStartDate),"")</f>
        <v>45962</v>
      </c>
      <c r="D119" s="4">
        <f>IF(Sched1[[#This Row],[Pmt No]]&lt;&gt;"",IF(ROW()-ROW(Sched1[[#Headers],[Beginning Balance]])=1,LoanAmount,INDEX(Sched1[Ending Balance],ROW()-ROW(Sched1[[#Headers],[Beginning Balance]])-1)),"")</f>
        <v>0</v>
      </c>
      <c r="E119" s="4">
        <f>IF(Sched1[[#This Row],[Pmt No]]&lt;&gt;"",ScheduledPayment,"")</f>
        <v>192.52848178552338</v>
      </c>
      <c r="F119" s="4">
        <f>IF(Sched1[[#This Row],[Pmt No]]&lt;&gt;"",IF(Sched1[[#This Row],[Scheduled Payment]]+ExtraPayments&lt;Sched1[[#This Row],[Beginning Balance]],ExtraPayments,IF(Sched1[[#This Row],[Beginning Balance]]-Sched1[[#This Row],[Scheduled Payment]]&gt;0,Sched1[[#This Row],[Beginning Balance]]-Sched1[[#This Row],[Scheduled Payment]],0)),"")</f>
        <v>0</v>
      </c>
      <c r="G119" s="4">
        <f>IF(Sched1[[#This Row],[Pmt No]]&lt;&gt;"",IF(Sched1[[#This Row],[Scheduled Payment]]+Sched1[[#This Row],[Extra Payment]]&lt;=Sched1[[#This Row],[Beginning Balance]],Sched1[[#This Row],[Scheduled Payment]]+Sched1[[#This Row],[Extra Payment]],Sched1[[#This Row],[Beginning Balance]]),"")</f>
        <v>0</v>
      </c>
      <c r="H119" s="4">
        <f>IF(Sched1[[#This Row],[Pmt No]]&lt;&gt;"",Sched1[[#This Row],[Total Payment]]-Sched1[[#This Row],[Interest]],"")</f>
        <v>0</v>
      </c>
      <c r="I119" s="4">
        <f>IF(Sched1[[#This Row],[Pmt No]]&lt;&gt;"",Sched1[[#This Row],[Beginning Balance]]*(InterestRate/PaymentsPerYear),"")</f>
        <v>0</v>
      </c>
      <c r="J119" s="4">
        <f>IF(Sched1[[#This Row],[Pmt No]]&lt;&gt;"",IF(Sched1[[#This Row],[Scheduled Payment]]+Sched1[[#This Row],[Extra Payment]]&lt;=Sched1[[#This Row],[Beginning Balance]],Sched1[[#This Row],[Beginning Balance]]-Sched1[[#This Row],[Principal]],0),"")</f>
        <v>0</v>
      </c>
      <c r="K119" s="4">
        <f>IF(Sched1[[#This Row],[Pmt No]]&lt;&gt;"",SUM(INDEX(Sched1[Interest],1,1):Sched1[[#This Row],[Interest]]),"")</f>
        <v>5346.8041948262544</v>
      </c>
    </row>
    <row r="120" spans="2:11" x14ac:dyDescent="0.2">
      <c r="B120" s="2">
        <f>IF(LoanIsGood,IF(ROW()-ROW(Sched1[[#Headers],[Pmt No]])&gt;ScheduledNumberOfPayments,"",ROW()-ROW(Sched1[[#Headers],[Pmt No]])),"")</f>
        <v>107</v>
      </c>
      <c r="C120" s="3">
        <f>IF(Sched1[[#This Row],[Pmt No]]&lt;&gt;"",EOMONTH(LoanStartDate,ROW(Sched1[[#This Row],[Pmt No]])-ROW(Sched1[[#Headers],[Pmt No]])-2)+DAY(LoanStartDate),"")</f>
        <v>45992</v>
      </c>
      <c r="D120" s="4">
        <f>IF(Sched1[[#This Row],[Pmt No]]&lt;&gt;"",IF(ROW()-ROW(Sched1[[#Headers],[Beginning Balance]])=1,LoanAmount,INDEX(Sched1[Ending Balance],ROW()-ROW(Sched1[[#Headers],[Beginning Balance]])-1)),"")</f>
        <v>0</v>
      </c>
      <c r="E120" s="4">
        <f>IF(Sched1[[#This Row],[Pmt No]]&lt;&gt;"",ScheduledPayment,"")</f>
        <v>192.52848178552338</v>
      </c>
      <c r="F120" s="4">
        <f>IF(Sched1[[#This Row],[Pmt No]]&lt;&gt;"",IF(Sched1[[#This Row],[Scheduled Payment]]+ExtraPayments&lt;Sched1[[#This Row],[Beginning Balance]],ExtraPayments,IF(Sched1[[#This Row],[Beginning Balance]]-Sched1[[#This Row],[Scheduled Payment]]&gt;0,Sched1[[#This Row],[Beginning Balance]]-Sched1[[#This Row],[Scheduled Payment]],0)),"")</f>
        <v>0</v>
      </c>
      <c r="G120" s="4">
        <f>IF(Sched1[[#This Row],[Pmt No]]&lt;&gt;"",IF(Sched1[[#This Row],[Scheduled Payment]]+Sched1[[#This Row],[Extra Payment]]&lt;=Sched1[[#This Row],[Beginning Balance]],Sched1[[#This Row],[Scheduled Payment]]+Sched1[[#This Row],[Extra Payment]],Sched1[[#This Row],[Beginning Balance]]),"")</f>
        <v>0</v>
      </c>
      <c r="H120" s="4">
        <f>IF(Sched1[[#This Row],[Pmt No]]&lt;&gt;"",Sched1[[#This Row],[Total Payment]]-Sched1[[#This Row],[Interest]],"")</f>
        <v>0</v>
      </c>
      <c r="I120" s="4">
        <f>IF(Sched1[[#This Row],[Pmt No]]&lt;&gt;"",Sched1[[#This Row],[Beginning Balance]]*(InterestRate/PaymentsPerYear),"")</f>
        <v>0</v>
      </c>
      <c r="J120" s="4">
        <f>IF(Sched1[[#This Row],[Pmt No]]&lt;&gt;"",IF(Sched1[[#This Row],[Scheduled Payment]]+Sched1[[#This Row],[Extra Payment]]&lt;=Sched1[[#This Row],[Beginning Balance]],Sched1[[#This Row],[Beginning Balance]]-Sched1[[#This Row],[Principal]],0),"")</f>
        <v>0</v>
      </c>
      <c r="K120" s="4">
        <f>IF(Sched1[[#This Row],[Pmt No]]&lt;&gt;"",SUM(INDEX(Sched1[Interest],1,1):Sched1[[#This Row],[Interest]]),"")</f>
        <v>5346.8041948262544</v>
      </c>
    </row>
    <row r="121" spans="2:11" x14ac:dyDescent="0.2">
      <c r="B121" s="2">
        <f>IF(LoanIsGood,IF(ROW()-ROW(Sched1[[#Headers],[Pmt No]])&gt;ScheduledNumberOfPayments,"",ROW()-ROW(Sched1[[#Headers],[Pmt No]])),"")</f>
        <v>108</v>
      </c>
      <c r="C121" s="3">
        <f>IF(Sched1[[#This Row],[Pmt No]]&lt;&gt;"",EOMONTH(LoanStartDate,ROW(Sched1[[#This Row],[Pmt No]])-ROW(Sched1[[#Headers],[Pmt No]])-2)+DAY(LoanStartDate),"")</f>
        <v>46023</v>
      </c>
      <c r="D121" s="4">
        <f>IF(Sched1[[#This Row],[Pmt No]]&lt;&gt;"",IF(ROW()-ROW(Sched1[[#Headers],[Beginning Balance]])=1,LoanAmount,INDEX(Sched1[Ending Balance],ROW()-ROW(Sched1[[#Headers],[Beginning Balance]])-1)),"")</f>
        <v>0</v>
      </c>
      <c r="E121" s="4">
        <f>IF(Sched1[[#This Row],[Pmt No]]&lt;&gt;"",ScheduledPayment,"")</f>
        <v>192.52848178552338</v>
      </c>
      <c r="F121" s="4">
        <f>IF(Sched1[[#This Row],[Pmt No]]&lt;&gt;"",IF(Sched1[[#This Row],[Scheduled Payment]]+ExtraPayments&lt;Sched1[[#This Row],[Beginning Balance]],ExtraPayments,IF(Sched1[[#This Row],[Beginning Balance]]-Sched1[[#This Row],[Scheduled Payment]]&gt;0,Sched1[[#This Row],[Beginning Balance]]-Sched1[[#This Row],[Scheduled Payment]],0)),"")</f>
        <v>0</v>
      </c>
      <c r="G121" s="4">
        <f>IF(Sched1[[#This Row],[Pmt No]]&lt;&gt;"",IF(Sched1[[#This Row],[Scheduled Payment]]+Sched1[[#This Row],[Extra Payment]]&lt;=Sched1[[#This Row],[Beginning Balance]],Sched1[[#This Row],[Scheduled Payment]]+Sched1[[#This Row],[Extra Payment]],Sched1[[#This Row],[Beginning Balance]]),"")</f>
        <v>0</v>
      </c>
      <c r="H121" s="4">
        <f>IF(Sched1[[#This Row],[Pmt No]]&lt;&gt;"",Sched1[[#This Row],[Total Payment]]-Sched1[[#This Row],[Interest]],"")</f>
        <v>0</v>
      </c>
      <c r="I121" s="4">
        <f>IF(Sched1[[#This Row],[Pmt No]]&lt;&gt;"",Sched1[[#This Row],[Beginning Balance]]*(InterestRate/PaymentsPerYear),"")</f>
        <v>0</v>
      </c>
      <c r="J121" s="4">
        <f>IF(Sched1[[#This Row],[Pmt No]]&lt;&gt;"",IF(Sched1[[#This Row],[Scheduled Payment]]+Sched1[[#This Row],[Extra Payment]]&lt;=Sched1[[#This Row],[Beginning Balance]],Sched1[[#This Row],[Beginning Balance]]-Sched1[[#This Row],[Principal]],0),"")</f>
        <v>0</v>
      </c>
      <c r="K121" s="4">
        <f>IF(Sched1[[#This Row],[Pmt No]]&lt;&gt;"",SUM(INDEX(Sched1[Interest],1,1):Sched1[[#This Row],[Interest]]),"")</f>
        <v>5346.8041948262544</v>
      </c>
    </row>
    <row r="122" spans="2:11" x14ac:dyDescent="0.2">
      <c r="B122" s="2">
        <f>IF(LoanIsGood,IF(ROW()-ROW(Sched1[[#Headers],[Pmt No]])&gt;ScheduledNumberOfPayments,"",ROW()-ROW(Sched1[[#Headers],[Pmt No]])),"")</f>
        <v>109</v>
      </c>
      <c r="C122" s="3">
        <f>IF(Sched1[[#This Row],[Pmt No]]&lt;&gt;"",EOMONTH(LoanStartDate,ROW(Sched1[[#This Row],[Pmt No]])-ROW(Sched1[[#Headers],[Pmt No]])-2)+DAY(LoanStartDate),"")</f>
        <v>46054</v>
      </c>
      <c r="D122" s="4">
        <f>IF(Sched1[[#This Row],[Pmt No]]&lt;&gt;"",IF(ROW()-ROW(Sched1[[#Headers],[Beginning Balance]])=1,LoanAmount,INDEX(Sched1[Ending Balance],ROW()-ROW(Sched1[[#Headers],[Beginning Balance]])-1)),"")</f>
        <v>0</v>
      </c>
      <c r="E122" s="4">
        <f>IF(Sched1[[#This Row],[Pmt No]]&lt;&gt;"",ScheduledPayment,"")</f>
        <v>192.52848178552338</v>
      </c>
      <c r="F122" s="4">
        <f>IF(Sched1[[#This Row],[Pmt No]]&lt;&gt;"",IF(Sched1[[#This Row],[Scheduled Payment]]+ExtraPayments&lt;Sched1[[#This Row],[Beginning Balance]],ExtraPayments,IF(Sched1[[#This Row],[Beginning Balance]]-Sched1[[#This Row],[Scheduled Payment]]&gt;0,Sched1[[#This Row],[Beginning Balance]]-Sched1[[#This Row],[Scheduled Payment]],0)),"")</f>
        <v>0</v>
      </c>
      <c r="G122" s="4">
        <f>IF(Sched1[[#This Row],[Pmt No]]&lt;&gt;"",IF(Sched1[[#This Row],[Scheduled Payment]]+Sched1[[#This Row],[Extra Payment]]&lt;=Sched1[[#This Row],[Beginning Balance]],Sched1[[#This Row],[Scheduled Payment]]+Sched1[[#This Row],[Extra Payment]],Sched1[[#This Row],[Beginning Balance]]),"")</f>
        <v>0</v>
      </c>
      <c r="H122" s="4">
        <f>IF(Sched1[[#This Row],[Pmt No]]&lt;&gt;"",Sched1[[#This Row],[Total Payment]]-Sched1[[#This Row],[Interest]],"")</f>
        <v>0</v>
      </c>
      <c r="I122" s="4">
        <f>IF(Sched1[[#This Row],[Pmt No]]&lt;&gt;"",Sched1[[#This Row],[Beginning Balance]]*(InterestRate/PaymentsPerYear),"")</f>
        <v>0</v>
      </c>
      <c r="J122" s="4">
        <f>IF(Sched1[[#This Row],[Pmt No]]&lt;&gt;"",IF(Sched1[[#This Row],[Scheduled Payment]]+Sched1[[#This Row],[Extra Payment]]&lt;=Sched1[[#This Row],[Beginning Balance]],Sched1[[#This Row],[Beginning Balance]]-Sched1[[#This Row],[Principal]],0),"")</f>
        <v>0</v>
      </c>
      <c r="K122" s="4">
        <f>IF(Sched1[[#This Row],[Pmt No]]&lt;&gt;"",SUM(INDEX(Sched1[Interest],1,1):Sched1[[#This Row],[Interest]]),"")</f>
        <v>5346.8041948262544</v>
      </c>
    </row>
    <row r="123" spans="2:11" x14ac:dyDescent="0.2">
      <c r="B123" s="2">
        <f>IF(LoanIsGood,IF(ROW()-ROW(Sched1[[#Headers],[Pmt No]])&gt;ScheduledNumberOfPayments,"",ROW()-ROW(Sched1[[#Headers],[Pmt No]])),"")</f>
        <v>110</v>
      </c>
      <c r="C123" s="3">
        <f>IF(Sched1[[#This Row],[Pmt No]]&lt;&gt;"",EOMONTH(LoanStartDate,ROW(Sched1[[#This Row],[Pmt No]])-ROW(Sched1[[#Headers],[Pmt No]])-2)+DAY(LoanStartDate),"")</f>
        <v>46082</v>
      </c>
      <c r="D123" s="4">
        <f>IF(Sched1[[#This Row],[Pmt No]]&lt;&gt;"",IF(ROW()-ROW(Sched1[[#Headers],[Beginning Balance]])=1,LoanAmount,INDEX(Sched1[Ending Balance],ROW()-ROW(Sched1[[#Headers],[Beginning Balance]])-1)),"")</f>
        <v>0</v>
      </c>
      <c r="E123" s="4">
        <f>IF(Sched1[[#This Row],[Pmt No]]&lt;&gt;"",ScheduledPayment,"")</f>
        <v>192.52848178552338</v>
      </c>
      <c r="F123" s="4">
        <f>IF(Sched1[[#This Row],[Pmt No]]&lt;&gt;"",IF(Sched1[[#This Row],[Scheduled Payment]]+ExtraPayments&lt;Sched1[[#This Row],[Beginning Balance]],ExtraPayments,IF(Sched1[[#This Row],[Beginning Balance]]-Sched1[[#This Row],[Scheduled Payment]]&gt;0,Sched1[[#This Row],[Beginning Balance]]-Sched1[[#This Row],[Scheduled Payment]],0)),"")</f>
        <v>0</v>
      </c>
      <c r="G123" s="4">
        <f>IF(Sched1[[#This Row],[Pmt No]]&lt;&gt;"",IF(Sched1[[#This Row],[Scheduled Payment]]+Sched1[[#This Row],[Extra Payment]]&lt;=Sched1[[#This Row],[Beginning Balance]],Sched1[[#This Row],[Scheduled Payment]]+Sched1[[#This Row],[Extra Payment]],Sched1[[#This Row],[Beginning Balance]]),"")</f>
        <v>0</v>
      </c>
      <c r="H123" s="4">
        <f>IF(Sched1[[#This Row],[Pmt No]]&lt;&gt;"",Sched1[[#This Row],[Total Payment]]-Sched1[[#This Row],[Interest]],"")</f>
        <v>0</v>
      </c>
      <c r="I123" s="4">
        <f>IF(Sched1[[#This Row],[Pmt No]]&lt;&gt;"",Sched1[[#This Row],[Beginning Balance]]*(InterestRate/PaymentsPerYear),"")</f>
        <v>0</v>
      </c>
      <c r="J123" s="4">
        <f>IF(Sched1[[#This Row],[Pmt No]]&lt;&gt;"",IF(Sched1[[#This Row],[Scheduled Payment]]+Sched1[[#This Row],[Extra Payment]]&lt;=Sched1[[#This Row],[Beginning Balance]],Sched1[[#This Row],[Beginning Balance]]-Sched1[[#This Row],[Principal]],0),"")</f>
        <v>0</v>
      </c>
      <c r="K123" s="4">
        <f>IF(Sched1[[#This Row],[Pmt No]]&lt;&gt;"",SUM(INDEX(Sched1[Interest],1,1):Sched1[[#This Row],[Interest]]),"")</f>
        <v>5346.8041948262544</v>
      </c>
    </row>
    <row r="124" spans="2:11" x14ac:dyDescent="0.2">
      <c r="B124" s="2">
        <f>IF(LoanIsGood,IF(ROW()-ROW(Sched1[[#Headers],[Pmt No]])&gt;ScheduledNumberOfPayments,"",ROW()-ROW(Sched1[[#Headers],[Pmt No]])),"")</f>
        <v>111</v>
      </c>
      <c r="C124" s="3">
        <f>IF(Sched1[[#This Row],[Pmt No]]&lt;&gt;"",EOMONTH(LoanStartDate,ROW(Sched1[[#This Row],[Pmt No]])-ROW(Sched1[[#Headers],[Pmt No]])-2)+DAY(LoanStartDate),"")</f>
        <v>46113</v>
      </c>
      <c r="D124" s="4">
        <f>IF(Sched1[[#This Row],[Pmt No]]&lt;&gt;"",IF(ROW()-ROW(Sched1[[#Headers],[Beginning Balance]])=1,LoanAmount,INDEX(Sched1[Ending Balance],ROW()-ROW(Sched1[[#Headers],[Beginning Balance]])-1)),"")</f>
        <v>0</v>
      </c>
      <c r="E124" s="4">
        <f>IF(Sched1[[#This Row],[Pmt No]]&lt;&gt;"",ScheduledPayment,"")</f>
        <v>192.52848178552338</v>
      </c>
      <c r="F124" s="4">
        <f>IF(Sched1[[#This Row],[Pmt No]]&lt;&gt;"",IF(Sched1[[#This Row],[Scheduled Payment]]+ExtraPayments&lt;Sched1[[#This Row],[Beginning Balance]],ExtraPayments,IF(Sched1[[#This Row],[Beginning Balance]]-Sched1[[#This Row],[Scheduled Payment]]&gt;0,Sched1[[#This Row],[Beginning Balance]]-Sched1[[#This Row],[Scheduled Payment]],0)),"")</f>
        <v>0</v>
      </c>
      <c r="G124" s="4">
        <f>IF(Sched1[[#This Row],[Pmt No]]&lt;&gt;"",IF(Sched1[[#This Row],[Scheduled Payment]]+Sched1[[#This Row],[Extra Payment]]&lt;=Sched1[[#This Row],[Beginning Balance]],Sched1[[#This Row],[Scheduled Payment]]+Sched1[[#This Row],[Extra Payment]],Sched1[[#This Row],[Beginning Balance]]),"")</f>
        <v>0</v>
      </c>
      <c r="H124" s="4">
        <f>IF(Sched1[[#This Row],[Pmt No]]&lt;&gt;"",Sched1[[#This Row],[Total Payment]]-Sched1[[#This Row],[Interest]],"")</f>
        <v>0</v>
      </c>
      <c r="I124" s="4">
        <f>IF(Sched1[[#This Row],[Pmt No]]&lt;&gt;"",Sched1[[#This Row],[Beginning Balance]]*(InterestRate/PaymentsPerYear),"")</f>
        <v>0</v>
      </c>
      <c r="J124" s="4">
        <f>IF(Sched1[[#This Row],[Pmt No]]&lt;&gt;"",IF(Sched1[[#This Row],[Scheduled Payment]]+Sched1[[#This Row],[Extra Payment]]&lt;=Sched1[[#This Row],[Beginning Balance]],Sched1[[#This Row],[Beginning Balance]]-Sched1[[#This Row],[Principal]],0),"")</f>
        <v>0</v>
      </c>
      <c r="K124" s="4">
        <f>IF(Sched1[[#This Row],[Pmt No]]&lt;&gt;"",SUM(INDEX(Sched1[Interest],1,1):Sched1[[#This Row],[Interest]]),"")</f>
        <v>5346.8041948262544</v>
      </c>
    </row>
    <row r="125" spans="2:11" x14ac:dyDescent="0.2">
      <c r="B125" s="2">
        <f>IF(LoanIsGood,IF(ROW()-ROW(Sched1[[#Headers],[Pmt No]])&gt;ScheduledNumberOfPayments,"",ROW()-ROW(Sched1[[#Headers],[Pmt No]])),"")</f>
        <v>112</v>
      </c>
      <c r="C125" s="3">
        <f>IF(Sched1[[#This Row],[Pmt No]]&lt;&gt;"",EOMONTH(LoanStartDate,ROW(Sched1[[#This Row],[Pmt No]])-ROW(Sched1[[#Headers],[Pmt No]])-2)+DAY(LoanStartDate),"")</f>
        <v>46143</v>
      </c>
      <c r="D125" s="4">
        <f>IF(Sched1[[#This Row],[Pmt No]]&lt;&gt;"",IF(ROW()-ROW(Sched1[[#Headers],[Beginning Balance]])=1,LoanAmount,INDEX(Sched1[Ending Balance],ROW()-ROW(Sched1[[#Headers],[Beginning Balance]])-1)),"")</f>
        <v>0</v>
      </c>
      <c r="E125" s="4">
        <f>IF(Sched1[[#This Row],[Pmt No]]&lt;&gt;"",ScheduledPayment,"")</f>
        <v>192.52848178552338</v>
      </c>
      <c r="F125" s="4">
        <f>IF(Sched1[[#This Row],[Pmt No]]&lt;&gt;"",IF(Sched1[[#This Row],[Scheduled Payment]]+ExtraPayments&lt;Sched1[[#This Row],[Beginning Balance]],ExtraPayments,IF(Sched1[[#This Row],[Beginning Balance]]-Sched1[[#This Row],[Scheduled Payment]]&gt;0,Sched1[[#This Row],[Beginning Balance]]-Sched1[[#This Row],[Scheduled Payment]],0)),"")</f>
        <v>0</v>
      </c>
      <c r="G125" s="4">
        <f>IF(Sched1[[#This Row],[Pmt No]]&lt;&gt;"",IF(Sched1[[#This Row],[Scheduled Payment]]+Sched1[[#This Row],[Extra Payment]]&lt;=Sched1[[#This Row],[Beginning Balance]],Sched1[[#This Row],[Scheduled Payment]]+Sched1[[#This Row],[Extra Payment]],Sched1[[#This Row],[Beginning Balance]]),"")</f>
        <v>0</v>
      </c>
      <c r="H125" s="4">
        <f>IF(Sched1[[#This Row],[Pmt No]]&lt;&gt;"",Sched1[[#This Row],[Total Payment]]-Sched1[[#This Row],[Interest]],"")</f>
        <v>0</v>
      </c>
      <c r="I125" s="4">
        <f>IF(Sched1[[#This Row],[Pmt No]]&lt;&gt;"",Sched1[[#This Row],[Beginning Balance]]*(InterestRate/PaymentsPerYear),"")</f>
        <v>0</v>
      </c>
      <c r="J125" s="4">
        <f>IF(Sched1[[#This Row],[Pmt No]]&lt;&gt;"",IF(Sched1[[#This Row],[Scheduled Payment]]+Sched1[[#This Row],[Extra Payment]]&lt;=Sched1[[#This Row],[Beginning Balance]],Sched1[[#This Row],[Beginning Balance]]-Sched1[[#This Row],[Principal]],0),"")</f>
        <v>0</v>
      </c>
      <c r="K125" s="4">
        <f>IF(Sched1[[#This Row],[Pmt No]]&lt;&gt;"",SUM(INDEX(Sched1[Interest],1,1):Sched1[[#This Row],[Interest]]),"")</f>
        <v>5346.8041948262544</v>
      </c>
    </row>
    <row r="126" spans="2:11" x14ac:dyDescent="0.2">
      <c r="B126" s="2">
        <f>IF(LoanIsGood,IF(ROW()-ROW(Sched1[[#Headers],[Pmt No]])&gt;ScheduledNumberOfPayments,"",ROW()-ROW(Sched1[[#Headers],[Pmt No]])),"")</f>
        <v>113</v>
      </c>
      <c r="C126" s="3">
        <f>IF(Sched1[[#This Row],[Pmt No]]&lt;&gt;"",EOMONTH(LoanStartDate,ROW(Sched1[[#This Row],[Pmt No]])-ROW(Sched1[[#Headers],[Pmt No]])-2)+DAY(LoanStartDate),"")</f>
        <v>46174</v>
      </c>
      <c r="D126" s="4">
        <f>IF(Sched1[[#This Row],[Pmt No]]&lt;&gt;"",IF(ROW()-ROW(Sched1[[#Headers],[Beginning Balance]])=1,LoanAmount,INDEX(Sched1[Ending Balance],ROW()-ROW(Sched1[[#Headers],[Beginning Balance]])-1)),"")</f>
        <v>0</v>
      </c>
      <c r="E126" s="4">
        <f>IF(Sched1[[#This Row],[Pmt No]]&lt;&gt;"",ScheduledPayment,"")</f>
        <v>192.52848178552338</v>
      </c>
      <c r="F126" s="4">
        <f>IF(Sched1[[#This Row],[Pmt No]]&lt;&gt;"",IF(Sched1[[#This Row],[Scheduled Payment]]+ExtraPayments&lt;Sched1[[#This Row],[Beginning Balance]],ExtraPayments,IF(Sched1[[#This Row],[Beginning Balance]]-Sched1[[#This Row],[Scheduled Payment]]&gt;0,Sched1[[#This Row],[Beginning Balance]]-Sched1[[#This Row],[Scheduled Payment]],0)),"")</f>
        <v>0</v>
      </c>
      <c r="G126" s="4">
        <f>IF(Sched1[[#This Row],[Pmt No]]&lt;&gt;"",IF(Sched1[[#This Row],[Scheduled Payment]]+Sched1[[#This Row],[Extra Payment]]&lt;=Sched1[[#This Row],[Beginning Balance]],Sched1[[#This Row],[Scheduled Payment]]+Sched1[[#This Row],[Extra Payment]],Sched1[[#This Row],[Beginning Balance]]),"")</f>
        <v>0</v>
      </c>
      <c r="H126" s="4">
        <f>IF(Sched1[[#This Row],[Pmt No]]&lt;&gt;"",Sched1[[#This Row],[Total Payment]]-Sched1[[#This Row],[Interest]],"")</f>
        <v>0</v>
      </c>
      <c r="I126" s="4">
        <f>IF(Sched1[[#This Row],[Pmt No]]&lt;&gt;"",Sched1[[#This Row],[Beginning Balance]]*(InterestRate/PaymentsPerYear),"")</f>
        <v>0</v>
      </c>
      <c r="J126" s="4">
        <f>IF(Sched1[[#This Row],[Pmt No]]&lt;&gt;"",IF(Sched1[[#This Row],[Scheduled Payment]]+Sched1[[#This Row],[Extra Payment]]&lt;=Sched1[[#This Row],[Beginning Balance]],Sched1[[#This Row],[Beginning Balance]]-Sched1[[#This Row],[Principal]],0),"")</f>
        <v>0</v>
      </c>
      <c r="K126" s="4">
        <f>IF(Sched1[[#This Row],[Pmt No]]&lt;&gt;"",SUM(INDEX(Sched1[Interest],1,1):Sched1[[#This Row],[Interest]]),"")</f>
        <v>5346.8041948262544</v>
      </c>
    </row>
    <row r="127" spans="2:11" x14ac:dyDescent="0.2">
      <c r="B127" s="2">
        <f>IF(LoanIsGood,IF(ROW()-ROW(Sched1[[#Headers],[Pmt No]])&gt;ScheduledNumberOfPayments,"",ROW()-ROW(Sched1[[#Headers],[Pmt No]])),"")</f>
        <v>114</v>
      </c>
      <c r="C127" s="3">
        <f>IF(Sched1[[#This Row],[Pmt No]]&lt;&gt;"",EOMONTH(LoanStartDate,ROW(Sched1[[#This Row],[Pmt No]])-ROW(Sched1[[#Headers],[Pmt No]])-2)+DAY(LoanStartDate),"")</f>
        <v>46204</v>
      </c>
      <c r="D127" s="4">
        <f>IF(Sched1[[#This Row],[Pmt No]]&lt;&gt;"",IF(ROW()-ROW(Sched1[[#Headers],[Beginning Balance]])=1,LoanAmount,INDEX(Sched1[Ending Balance],ROW()-ROW(Sched1[[#Headers],[Beginning Balance]])-1)),"")</f>
        <v>0</v>
      </c>
      <c r="E127" s="4">
        <f>IF(Sched1[[#This Row],[Pmt No]]&lt;&gt;"",ScheduledPayment,"")</f>
        <v>192.52848178552338</v>
      </c>
      <c r="F127" s="4">
        <f>IF(Sched1[[#This Row],[Pmt No]]&lt;&gt;"",IF(Sched1[[#This Row],[Scheduled Payment]]+ExtraPayments&lt;Sched1[[#This Row],[Beginning Balance]],ExtraPayments,IF(Sched1[[#This Row],[Beginning Balance]]-Sched1[[#This Row],[Scheduled Payment]]&gt;0,Sched1[[#This Row],[Beginning Balance]]-Sched1[[#This Row],[Scheduled Payment]],0)),"")</f>
        <v>0</v>
      </c>
      <c r="G127" s="4">
        <f>IF(Sched1[[#This Row],[Pmt No]]&lt;&gt;"",IF(Sched1[[#This Row],[Scheduled Payment]]+Sched1[[#This Row],[Extra Payment]]&lt;=Sched1[[#This Row],[Beginning Balance]],Sched1[[#This Row],[Scheduled Payment]]+Sched1[[#This Row],[Extra Payment]],Sched1[[#This Row],[Beginning Balance]]),"")</f>
        <v>0</v>
      </c>
      <c r="H127" s="4">
        <f>IF(Sched1[[#This Row],[Pmt No]]&lt;&gt;"",Sched1[[#This Row],[Total Payment]]-Sched1[[#This Row],[Interest]],"")</f>
        <v>0</v>
      </c>
      <c r="I127" s="4">
        <f>IF(Sched1[[#This Row],[Pmt No]]&lt;&gt;"",Sched1[[#This Row],[Beginning Balance]]*(InterestRate/PaymentsPerYear),"")</f>
        <v>0</v>
      </c>
      <c r="J127" s="4">
        <f>IF(Sched1[[#This Row],[Pmt No]]&lt;&gt;"",IF(Sched1[[#This Row],[Scheduled Payment]]+Sched1[[#This Row],[Extra Payment]]&lt;=Sched1[[#This Row],[Beginning Balance]],Sched1[[#This Row],[Beginning Balance]]-Sched1[[#This Row],[Principal]],0),"")</f>
        <v>0</v>
      </c>
      <c r="K127" s="4">
        <f>IF(Sched1[[#This Row],[Pmt No]]&lt;&gt;"",SUM(INDEX(Sched1[Interest],1,1):Sched1[[#This Row],[Interest]]),"")</f>
        <v>5346.8041948262544</v>
      </c>
    </row>
    <row r="128" spans="2:11" x14ac:dyDescent="0.2">
      <c r="B128" s="2">
        <f>IF(LoanIsGood,IF(ROW()-ROW(Sched1[[#Headers],[Pmt No]])&gt;ScheduledNumberOfPayments,"",ROW()-ROW(Sched1[[#Headers],[Pmt No]])),"")</f>
        <v>115</v>
      </c>
      <c r="C128" s="3">
        <f>IF(Sched1[[#This Row],[Pmt No]]&lt;&gt;"",EOMONTH(LoanStartDate,ROW(Sched1[[#This Row],[Pmt No]])-ROW(Sched1[[#Headers],[Pmt No]])-2)+DAY(LoanStartDate),"")</f>
        <v>46235</v>
      </c>
      <c r="D128" s="4">
        <f>IF(Sched1[[#This Row],[Pmt No]]&lt;&gt;"",IF(ROW()-ROW(Sched1[[#Headers],[Beginning Balance]])=1,LoanAmount,INDEX(Sched1[Ending Balance],ROW()-ROW(Sched1[[#Headers],[Beginning Balance]])-1)),"")</f>
        <v>0</v>
      </c>
      <c r="E128" s="4">
        <f>IF(Sched1[[#This Row],[Pmt No]]&lt;&gt;"",ScheduledPayment,"")</f>
        <v>192.52848178552338</v>
      </c>
      <c r="F128" s="4">
        <f>IF(Sched1[[#This Row],[Pmt No]]&lt;&gt;"",IF(Sched1[[#This Row],[Scheduled Payment]]+ExtraPayments&lt;Sched1[[#This Row],[Beginning Balance]],ExtraPayments,IF(Sched1[[#This Row],[Beginning Balance]]-Sched1[[#This Row],[Scheduled Payment]]&gt;0,Sched1[[#This Row],[Beginning Balance]]-Sched1[[#This Row],[Scheduled Payment]],0)),"")</f>
        <v>0</v>
      </c>
      <c r="G128" s="4">
        <f>IF(Sched1[[#This Row],[Pmt No]]&lt;&gt;"",IF(Sched1[[#This Row],[Scheduled Payment]]+Sched1[[#This Row],[Extra Payment]]&lt;=Sched1[[#This Row],[Beginning Balance]],Sched1[[#This Row],[Scheduled Payment]]+Sched1[[#This Row],[Extra Payment]],Sched1[[#This Row],[Beginning Balance]]),"")</f>
        <v>0</v>
      </c>
      <c r="H128" s="4">
        <f>IF(Sched1[[#This Row],[Pmt No]]&lt;&gt;"",Sched1[[#This Row],[Total Payment]]-Sched1[[#This Row],[Interest]],"")</f>
        <v>0</v>
      </c>
      <c r="I128" s="4">
        <f>IF(Sched1[[#This Row],[Pmt No]]&lt;&gt;"",Sched1[[#This Row],[Beginning Balance]]*(InterestRate/PaymentsPerYear),"")</f>
        <v>0</v>
      </c>
      <c r="J128" s="4">
        <f>IF(Sched1[[#This Row],[Pmt No]]&lt;&gt;"",IF(Sched1[[#This Row],[Scheduled Payment]]+Sched1[[#This Row],[Extra Payment]]&lt;=Sched1[[#This Row],[Beginning Balance]],Sched1[[#This Row],[Beginning Balance]]-Sched1[[#This Row],[Principal]],0),"")</f>
        <v>0</v>
      </c>
      <c r="K128" s="4">
        <f>IF(Sched1[[#This Row],[Pmt No]]&lt;&gt;"",SUM(INDEX(Sched1[Interest],1,1):Sched1[[#This Row],[Interest]]),"")</f>
        <v>5346.8041948262544</v>
      </c>
    </row>
    <row r="129" spans="2:11" x14ac:dyDescent="0.2">
      <c r="B129" s="2">
        <f>IF(LoanIsGood,IF(ROW()-ROW(Sched1[[#Headers],[Pmt No]])&gt;ScheduledNumberOfPayments,"",ROW()-ROW(Sched1[[#Headers],[Pmt No]])),"")</f>
        <v>116</v>
      </c>
      <c r="C129" s="3">
        <f>IF(Sched1[[#This Row],[Pmt No]]&lt;&gt;"",EOMONTH(LoanStartDate,ROW(Sched1[[#This Row],[Pmt No]])-ROW(Sched1[[#Headers],[Pmt No]])-2)+DAY(LoanStartDate),"")</f>
        <v>46266</v>
      </c>
      <c r="D129" s="4">
        <f>IF(Sched1[[#This Row],[Pmt No]]&lt;&gt;"",IF(ROW()-ROW(Sched1[[#Headers],[Beginning Balance]])=1,LoanAmount,INDEX(Sched1[Ending Balance],ROW()-ROW(Sched1[[#Headers],[Beginning Balance]])-1)),"")</f>
        <v>0</v>
      </c>
      <c r="E129" s="4">
        <f>IF(Sched1[[#This Row],[Pmt No]]&lt;&gt;"",ScheduledPayment,"")</f>
        <v>192.52848178552338</v>
      </c>
      <c r="F129" s="4">
        <f>IF(Sched1[[#This Row],[Pmt No]]&lt;&gt;"",IF(Sched1[[#This Row],[Scheduled Payment]]+ExtraPayments&lt;Sched1[[#This Row],[Beginning Balance]],ExtraPayments,IF(Sched1[[#This Row],[Beginning Balance]]-Sched1[[#This Row],[Scheduled Payment]]&gt;0,Sched1[[#This Row],[Beginning Balance]]-Sched1[[#This Row],[Scheduled Payment]],0)),"")</f>
        <v>0</v>
      </c>
      <c r="G129" s="4">
        <f>IF(Sched1[[#This Row],[Pmt No]]&lt;&gt;"",IF(Sched1[[#This Row],[Scheduled Payment]]+Sched1[[#This Row],[Extra Payment]]&lt;=Sched1[[#This Row],[Beginning Balance]],Sched1[[#This Row],[Scheduled Payment]]+Sched1[[#This Row],[Extra Payment]],Sched1[[#This Row],[Beginning Balance]]),"")</f>
        <v>0</v>
      </c>
      <c r="H129" s="4">
        <f>IF(Sched1[[#This Row],[Pmt No]]&lt;&gt;"",Sched1[[#This Row],[Total Payment]]-Sched1[[#This Row],[Interest]],"")</f>
        <v>0</v>
      </c>
      <c r="I129" s="4">
        <f>IF(Sched1[[#This Row],[Pmt No]]&lt;&gt;"",Sched1[[#This Row],[Beginning Balance]]*(InterestRate/PaymentsPerYear),"")</f>
        <v>0</v>
      </c>
      <c r="J129" s="4">
        <f>IF(Sched1[[#This Row],[Pmt No]]&lt;&gt;"",IF(Sched1[[#This Row],[Scheduled Payment]]+Sched1[[#This Row],[Extra Payment]]&lt;=Sched1[[#This Row],[Beginning Balance]],Sched1[[#This Row],[Beginning Balance]]-Sched1[[#This Row],[Principal]],0),"")</f>
        <v>0</v>
      </c>
      <c r="K129" s="4">
        <f>IF(Sched1[[#This Row],[Pmt No]]&lt;&gt;"",SUM(INDEX(Sched1[Interest],1,1):Sched1[[#This Row],[Interest]]),"")</f>
        <v>5346.8041948262544</v>
      </c>
    </row>
    <row r="130" spans="2:11" x14ac:dyDescent="0.2">
      <c r="B130" s="2">
        <f>IF(LoanIsGood,IF(ROW()-ROW(Sched1[[#Headers],[Pmt No]])&gt;ScheduledNumberOfPayments,"",ROW()-ROW(Sched1[[#Headers],[Pmt No]])),"")</f>
        <v>117</v>
      </c>
      <c r="C130" s="3">
        <f>IF(Sched1[[#This Row],[Pmt No]]&lt;&gt;"",EOMONTH(LoanStartDate,ROW(Sched1[[#This Row],[Pmt No]])-ROW(Sched1[[#Headers],[Pmt No]])-2)+DAY(LoanStartDate),"")</f>
        <v>46296</v>
      </c>
      <c r="D130" s="4">
        <f>IF(Sched1[[#This Row],[Pmt No]]&lt;&gt;"",IF(ROW()-ROW(Sched1[[#Headers],[Beginning Balance]])=1,LoanAmount,INDEX(Sched1[Ending Balance],ROW()-ROW(Sched1[[#Headers],[Beginning Balance]])-1)),"")</f>
        <v>0</v>
      </c>
      <c r="E130" s="4">
        <f>IF(Sched1[[#This Row],[Pmt No]]&lt;&gt;"",ScheduledPayment,"")</f>
        <v>192.52848178552338</v>
      </c>
      <c r="F130" s="4">
        <f>IF(Sched1[[#This Row],[Pmt No]]&lt;&gt;"",IF(Sched1[[#This Row],[Scheduled Payment]]+ExtraPayments&lt;Sched1[[#This Row],[Beginning Balance]],ExtraPayments,IF(Sched1[[#This Row],[Beginning Balance]]-Sched1[[#This Row],[Scheduled Payment]]&gt;0,Sched1[[#This Row],[Beginning Balance]]-Sched1[[#This Row],[Scheduled Payment]],0)),"")</f>
        <v>0</v>
      </c>
      <c r="G130" s="4">
        <f>IF(Sched1[[#This Row],[Pmt No]]&lt;&gt;"",IF(Sched1[[#This Row],[Scheduled Payment]]+Sched1[[#This Row],[Extra Payment]]&lt;=Sched1[[#This Row],[Beginning Balance]],Sched1[[#This Row],[Scheduled Payment]]+Sched1[[#This Row],[Extra Payment]],Sched1[[#This Row],[Beginning Balance]]),"")</f>
        <v>0</v>
      </c>
      <c r="H130" s="4">
        <f>IF(Sched1[[#This Row],[Pmt No]]&lt;&gt;"",Sched1[[#This Row],[Total Payment]]-Sched1[[#This Row],[Interest]],"")</f>
        <v>0</v>
      </c>
      <c r="I130" s="4">
        <f>IF(Sched1[[#This Row],[Pmt No]]&lt;&gt;"",Sched1[[#This Row],[Beginning Balance]]*(InterestRate/PaymentsPerYear),"")</f>
        <v>0</v>
      </c>
      <c r="J130" s="4">
        <f>IF(Sched1[[#This Row],[Pmt No]]&lt;&gt;"",IF(Sched1[[#This Row],[Scheduled Payment]]+Sched1[[#This Row],[Extra Payment]]&lt;=Sched1[[#This Row],[Beginning Balance]],Sched1[[#This Row],[Beginning Balance]]-Sched1[[#This Row],[Principal]],0),"")</f>
        <v>0</v>
      </c>
      <c r="K130" s="4">
        <f>IF(Sched1[[#This Row],[Pmt No]]&lt;&gt;"",SUM(INDEX(Sched1[Interest],1,1):Sched1[[#This Row],[Interest]]),"")</f>
        <v>5346.8041948262544</v>
      </c>
    </row>
    <row r="131" spans="2:11" x14ac:dyDescent="0.2">
      <c r="B131" s="2">
        <f>IF(LoanIsGood,IF(ROW()-ROW(Sched1[[#Headers],[Pmt No]])&gt;ScheduledNumberOfPayments,"",ROW()-ROW(Sched1[[#Headers],[Pmt No]])),"")</f>
        <v>118</v>
      </c>
      <c r="C131" s="3">
        <f>IF(Sched1[[#This Row],[Pmt No]]&lt;&gt;"",EOMONTH(LoanStartDate,ROW(Sched1[[#This Row],[Pmt No]])-ROW(Sched1[[#Headers],[Pmt No]])-2)+DAY(LoanStartDate),"")</f>
        <v>46327</v>
      </c>
      <c r="D131" s="4">
        <f>IF(Sched1[[#This Row],[Pmt No]]&lt;&gt;"",IF(ROW()-ROW(Sched1[[#Headers],[Beginning Balance]])=1,LoanAmount,INDEX(Sched1[Ending Balance],ROW()-ROW(Sched1[[#Headers],[Beginning Balance]])-1)),"")</f>
        <v>0</v>
      </c>
      <c r="E131" s="4">
        <f>IF(Sched1[[#This Row],[Pmt No]]&lt;&gt;"",ScheduledPayment,"")</f>
        <v>192.52848178552338</v>
      </c>
      <c r="F131" s="4">
        <f>IF(Sched1[[#This Row],[Pmt No]]&lt;&gt;"",IF(Sched1[[#This Row],[Scheduled Payment]]+ExtraPayments&lt;Sched1[[#This Row],[Beginning Balance]],ExtraPayments,IF(Sched1[[#This Row],[Beginning Balance]]-Sched1[[#This Row],[Scheduled Payment]]&gt;0,Sched1[[#This Row],[Beginning Balance]]-Sched1[[#This Row],[Scheduled Payment]],0)),"")</f>
        <v>0</v>
      </c>
      <c r="G131" s="4">
        <f>IF(Sched1[[#This Row],[Pmt No]]&lt;&gt;"",IF(Sched1[[#This Row],[Scheduled Payment]]+Sched1[[#This Row],[Extra Payment]]&lt;=Sched1[[#This Row],[Beginning Balance]],Sched1[[#This Row],[Scheduled Payment]]+Sched1[[#This Row],[Extra Payment]],Sched1[[#This Row],[Beginning Balance]]),"")</f>
        <v>0</v>
      </c>
      <c r="H131" s="4">
        <f>IF(Sched1[[#This Row],[Pmt No]]&lt;&gt;"",Sched1[[#This Row],[Total Payment]]-Sched1[[#This Row],[Interest]],"")</f>
        <v>0</v>
      </c>
      <c r="I131" s="4">
        <f>IF(Sched1[[#This Row],[Pmt No]]&lt;&gt;"",Sched1[[#This Row],[Beginning Balance]]*(InterestRate/PaymentsPerYear),"")</f>
        <v>0</v>
      </c>
      <c r="J131" s="4">
        <f>IF(Sched1[[#This Row],[Pmt No]]&lt;&gt;"",IF(Sched1[[#This Row],[Scheduled Payment]]+Sched1[[#This Row],[Extra Payment]]&lt;=Sched1[[#This Row],[Beginning Balance]],Sched1[[#This Row],[Beginning Balance]]-Sched1[[#This Row],[Principal]],0),"")</f>
        <v>0</v>
      </c>
      <c r="K131" s="4">
        <f>IF(Sched1[[#This Row],[Pmt No]]&lt;&gt;"",SUM(INDEX(Sched1[Interest],1,1):Sched1[[#This Row],[Interest]]),"")</f>
        <v>5346.8041948262544</v>
      </c>
    </row>
    <row r="132" spans="2:11" x14ac:dyDescent="0.2">
      <c r="B132" s="2">
        <f>IF(LoanIsGood,IF(ROW()-ROW(Sched1[[#Headers],[Pmt No]])&gt;ScheduledNumberOfPayments,"",ROW()-ROW(Sched1[[#Headers],[Pmt No]])),"")</f>
        <v>119</v>
      </c>
      <c r="C132" s="3">
        <f>IF(Sched1[[#This Row],[Pmt No]]&lt;&gt;"",EOMONTH(LoanStartDate,ROW(Sched1[[#This Row],[Pmt No]])-ROW(Sched1[[#Headers],[Pmt No]])-2)+DAY(LoanStartDate),"")</f>
        <v>46357</v>
      </c>
      <c r="D132" s="4">
        <f>IF(Sched1[[#This Row],[Pmt No]]&lt;&gt;"",IF(ROW()-ROW(Sched1[[#Headers],[Beginning Balance]])=1,LoanAmount,INDEX(Sched1[Ending Balance],ROW()-ROW(Sched1[[#Headers],[Beginning Balance]])-1)),"")</f>
        <v>0</v>
      </c>
      <c r="E132" s="4">
        <f>IF(Sched1[[#This Row],[Pmt No]]&lt;&gt;"",ScheduledPayment,"")</f>
        <v>192.52848178552338</v>
      </c>
      <c r="F132" s="4">
        <f>IF(Sched1[[#This Row],[Pmt No]]&lt;&gt;"",IF(Sched1[[#This Row],[Scheduled Payment]]+ExtraPayments&lt;Sched1[[#This Row],[Beginning Balance]],ExtraPayments,IF(Sched1[[#This Row],[Beginning Balance]]-Sched1[[#This Row],[Scheduled Payment]]&gt;0,Sched1[[#This Row],[Beginning Balance]]-Sched1[[#This Row],[Scheduled Payment]],0)),"")</f>
        <v>0</v>
      </c>
      <c r="G132" s="4">
        <f>IF(Sched1[[#This Row],[Pmt No]]&lt;&gt;"",IF(Sched1[[#This Row],[Scheduled Payment]]+Sched1[[#This Row],[Extra Payment]]&lt;=Sched1[[#This Row],[Beginning Balance]],Sched1[[#This Row],[Scheduled Payment]]+Sched1[[#This Row],[Extra Payment]],Sched1[[#This Row],[Beginning Balance]]),"")</f>
        <v>0</v>
      </c>
      <c r="H132" s="4">
        <f>IF(Sched1[[#This Row],[Pmt No]]&lt;&gt;"",Sched1[[#This Row],[Total Payment]]-Sched1[[#This Row],[Interest]],"")</f>
        <v>0</v>
      </c>
      <c r="I132" s="4">
        <f>IF(Sched1[[#This Row],[Pmt No]]&lt;&gt;"",Sched1[[#This Row],[Beginning Balance]]*(InterestRate/PaymentsPerYear),"")</f>
        <v>0</v>
      </c>
      <c r="J132" s="4">
        <f>IF(Sched1[[#This Row],[Pmt No]]&lt;&gt;"",IF(Sched1[[#This Row],[Scheduled Payment]]+Sched1[[#This Row],[Extra Payment]]&lt;=Sched1[[#This Row],[Beginning Balance]],Sched1[[#This Row],[Beginning Balance]]-Sched1[[#This Row],[Principal]],0),"")</f>
        <v>0</v>
      </c>
      <c r="K132" s="4">
        <f>IF(Sched1[[#This Row],[Pmt No]]&lt;&gt;"",SUM(INDEX(Sched1[Interest],1,1):Sched1[[#This Row],[Interest]]),"")</f>
        <v>5346.8041948262544</v>
      </c>
    </row>
    <row r="133" spans="2:11" x14ac:dyDescent="0.2">
      <c r="B133" s="2">
        <f>IF(LoanIsGood,IF(ROW()-ROW(Sched1[[#Headers],[Pmt No]])&gt;ScheduledNumberOfPayments,"",ROW()-ROW(Sched1[[#Headers],[Pmt No]])),"")</f>
        <v>120</v>
      </c>
      <c r="C133" s="3">
        <f>IF(Sched1[[#This Row],[Pmt No]]&lt;&gt;"",EOMONTH(LoanStartDate,ROW(Sched1[[#This Row],[Pmt No]])-ROW(Sched1[[#Headers],[Pmt No]])-2)+DAY(LoanStartDate),"")</f>
        <v>46388</v>
      </c>
      <c r="D133" s="4">
        <f>IF(Sched1[[#This Row],[Pmt No]]&lt;&gt;"",IF(ROW()-ROW(Sched1[[#Headers],[Beginning Balance]])=1,LoanAmount,INDEX(Sched1[Ending Balance],ROW()-ROW(Sched1[[#Headers],[Beginning Balance]])-1)),"")</f>
        <v>0</v>
      </c>
      <c r="E133" s="4">
        <f>IF(Sched1[[#This Row],[Pmt No]]&lt;&gt;"",ScheduledPayment,"")</f>
        <v>192.52848178552338</v>
      </c>
      <c r="F133" s="4">
        <f>IF(Sched1[[#This Row],[Pmt No]]&lt;&gt;"",IF(Sched1[[#This Row],[Scheduled Payment]]+ExtraPayments&lt;Sched1[[#This Row],[Beginning Balance]],ExtraPayments,IF(Sched1[[#This Row],[Beginning Balance]]-Sched1[[#This Row],[Scheduled Payment]]&gt;0,Sched1[[#This Row],[Beginning Balance]]-Sched1[[#This Row],[Scheduled Payment]],0)),"")</f>
        <v>0</v>
      </c>
      <c r="G133" s="4">
        <f>IF(Sched1[[#This Row],[Pmt No]]&lt;&gt;"",IF(Sched1[[#This Row],[Scheduled Payment]]+Sched1[[#This Row],[Extra Payment]]&lt;=Sched1[[#This Row],[Beginning Balance]],Sched1[[#This Row],[Scheduled Payment]]+Sched1[[#This Row],[Extra Payment]],Sched1[[#This Row],[Beginning Balance]]),"")</f>
        <v>0</v>
      </c>
      <c r="H133" s="4">
        <f>IF(Sched1[[#This Row],[Pmt No]]&lt;&gt;"",Sched1[[#This Row],[Total Payment]]-Sched1[[#This Row],[Interest]],"")</f>
        <v>0</v>
      </c>
      <c r="I133" s="4">
        <f>IF(Sched1[[#This Row],[Pmt No]]&lt;&gt;"",Sched1[[#This Row],[Beginning Balance]]*(InterestRate/PaymentsPerYear),"")</f>
        <v>0</v>
      </c>
      <c r="J133" s="4">
        <f>IF(Sched1[[#This Row],[Pmt No]]&lt;&gt;"",IF(Sched1[[#This Row],[Scheduled Payment]]+Sched1[[#This Row],[Extra Payment]]&lt;=Sched1[[#This Row],[Beginning Balance]],Sched1[[#This Row],[Beginning Balance]]-Sched1[[#This Row],[Principal]],0),"")</f>
        <v>0</v>
      </c>
      <c r="K133" s="4">
        <f>IF(Sched1[[#This Row],[Pmt No]]&lt;&gt;"",SUM(INDEX(Sched1[Interest],1,1):Sched1[[#This Row],[Interest]]),"")</f>
        <v>5346.8041948262544</v>
      </c>
    </row>
    <row r="134" spans="2:11" x14ac:dyDescent="0.2">
      <c r="B134" s="2">
        <f>IF(LoanIsGood,IF(ROW()-ROW(Sched1[[#Headers],[Pmt No]])&gt;ScheduledNumberOfPayments,"",ROW()-ROW(Sched1[[#Headers],[Pmt No]])),"")</f>
        <v>121</v>
      </c>
      <c r="C134" s="3">
        <f>IF(Sched1[[#This Row],[Pmt No]]&lt;&gt;"",EOMONTH(LoanStartDate,ROW(Sched1[[#This Row],[Pmt No]])-ROW(Sched1[[#Headers],[Pmt No]])-2)+DAY(LoanStartDate),"")</f>
        <v>46419</v>
      </c>
      <c r="D134" s="4">
        <f>IF(Sched1[[#This Row],[Pmt No]]&lt;&gt;"",IF(ROW()-ROW(Sched1[[#Headers],[Beginning Balance]])=1,LoanAmount,INDEX(Sched1[Ending Balance],ROW()-ROW(Sched1[[#Headers],[Beginning Balance]])-1)),"")</f>
        <v>0</v>
      </c>
      <c r="E134" s="4">
        <f>IF(Sched1[[#This Row],[Pmt No]]&lt;&gt;"",ScheduledPayment,"")</f>
        <v>192.52848178552338</v>
      </c>
      <c r="F134" s="4">
        <f>IF(Sched1[[#This Row],[Pmt No]]&lt;&gt;"",IF(Sched1[[#This Row],[Scheduled Payment]]+ExtraPayments&lt;Sched1[[#This Row],[Beginning Balance]],ExtraPayments,IF(Sched1[[#This Row],[Beginning Balance]]-Sched1[[#This Row],[Scheduled Payment]]&gt;0,Sched1[[#This Row],[Beginning Balance]]-Sched1[[#This Row],[Scheduled Payment]],0)),"")</f>
        <v>0</v>
      </c>
      <c r="G134" s="4">
        <f>IF(Sched1[[#This Row],[Pmt No]]&lt;&gt;"",IF(Sched1[[#This Row],[Scheduled Payment]]+Sched1[[#This Row],[Extra Payment]]&lt;=Sched1[[#This Row],[Beginning Balance]],Sched1[[#This Row],[Scheduled Payment]]+Sched1[[#This Row],[Extra Payment]],Sched1[[#This Row],[Beginning Balance]]),"")</f>
        <v>0</v>
      </c>
      <c r="H134" s="4">
        <f>IF(Sched1[[#This Row],[Pmt No]]&lt;&gt;"",Sched1[[#This Row],[Total Payment]]-Sched1[[#This Row],[Interest]],"")</f>
        <v>0</v>
      </c>
      <c r="I134" s="4">
        <f>IF(Sched1[[#This Row],[Pmt No]]&lt;&gt;"",Sched1[[#This Row],[Beginning Balance]]*(InterestRate/PaymentsPerYear),"")</f>
        <v>0</v>
      </c>
      <c r="J134" s="4">
        <f>IF(Sched1[[#This Row],[Pmt No]]&lt;&gt;"",IF(Sched1[[#This Row],[Scheduled Payment]]+Sched1[[#This Row],[Extra Payment]]&lt;=Sched1[[#This Row],[Beginning Balance]],Sched1[[#This Row],[Beginning Balance]]-Sched1[[#This Row],[Principal]],0),"")</f>
        <v>0</v>
      </c>
      <c r="K134" s="4">
        <f>IF(Sched1[[#This Row],[Pmt No]]&lt;&gt;"",SUM(INDEX(Sched1[Interest],1,1):Sched1[[#This Row],[Interest]]),"")</f>
        <v>5346.8041948262544</v>
      </c>
    </row>
    <row r="135" spans="2:11" x14ac:dyDescent="0.2">
      <c r="B135" s="2">
        <f>IF(LoanIsGood,IF(ROW()-ROW(Sched1[[#Headers],[Pmt No]])&gt;ScheduledNumberOfPayments,"",ROW()-ROW(Sched1[[#Headers],[Pmt No]])),"")</f>
        <v>122</v>
      </c>
      <c r="C135" s="3">
        <f>IF(Sched1[[#This Row],[Pmt No]]&lt;&gt;"",EOMONTH(LoanStartDate,ROW(Sched1[[#This Row],[Pmt No]])-ROW(Sched1[[#Headers],[Pmt No]])-2)+DAY(LoanStartDate),"")</f>
        <v>46447</v>
      </c>
      <c r="D135" s="4">
        <f>IF(Sched1[[#This Row],[Pmt No]]&lt;&gt;"",IF(ROW()-ROW(Sched1[[#Headers],[Beginning Balance]])=1,LoanAmount,INDEX(Sched1[Ending Balance],ROW()-ROW(Sched1[[#Headers],[Beginning Balance]])-1)),"")</f>
        <v>0</v>
      </c>
      <c r="E135" s="4">
        <f>IF(Sched1[[#This Row],[Pmt No]]&lt;&gt;"",ScheduledPayment,"")</f>
        <v>192.52848178552338</v>
      </c>
      <c r="F135" s="4">
        <f>IF(Sched1[[#This Row],[Pmt No]]&lt;&gt;"",IF(Sched1[[#This Row],[Scheduled Payment]]+ExtraPayments&lt;Sched1[[#This Row],[Beginning Balance]],ExtraPayments,IF(Sched1[[#This Row],[Beginning Balance]]-Sched1[[#This Row],[Scheduled Payment]]&gt;0,Sched1[[#This Row],[Beginning Balance]]-Sched1[[#This Row],[Scheduled Payment]],0)),"")</f>
        <v>0</v>
      </c>
      <c r="G135" s="4">
        <f>IF(Sched1[[#This Row],[Pmt No]]&lt;&gt;"",IF(Sched1[[#This Row],[Scheduled Payment]]+Sched1[[#This Row],[Extra Payment]]&lt;=Sched1[[#This Row],[Beginning Balance]],Sched1[[#This Row],[Scheduled Payment]]+Sched1[[#This Row],[Extra Payment]],Sched1[[#This Row],[Beginning Balance]]),"")</f>
        <v>0</v>
      </c>
      <c r="H135" s="4">
        <f>IF(Sched1[[#This Row],[Pmt No]]&lt;&gt;"",Sched1[[#This Row],[Total Payment]]-Sched1[[#This Row],[Interest]],"")</f>
        <v>0</v>
      </c>
      <c r="I135" s="4">
        <f>IF(Sched1[[#This Row],[Pmt No]]&lt;&gt;"",Sched1[[#This Row],[Beginning Balance]]*(InterestRate/PaymentsPerYear),"")</f>
        <v>0</v>
      </c>
      <c r="J135" s="4">
        <f>IF(Sched1[[#This Row],[Pmt No]]&lt;&gt;"",IF(Sched1[[#This Row],[Scheduled Payment]]+Sched1[[#This Row],[Extra Payment]]&lt;=Sched1[[#This Row],[Beginning Balance]],Sched1[[#This Row],[Beginning Balance]]-Sched1[[#This Row],[Principal]],0),"")</f>
        <v>0</v>
      </c>
      <c r="K135" s="4">
        <f>IF(Sched1[[#This Row],[Pmt No]]&lt;&gt;"",SUM(INDEX(Sched1[Interest],1,1):Sched1[[#This Row],[Interest]]),"")</f>
        <v>5346.8041948262544</v>
      </c>
    </row>
    <row r="136" spans="2:11" x14ac:dyDescent="0.2">
      <c r="B136" s="2">
        <f>IF(LoanIsGood,IF(ROW()-ROW(Sched1[[#Headers],[Pmt No]])&gt;ScheduledNumberOfPayments,"",ROW()-ROW(Sched1[[#Headers],[Pmt No]])),"")</f>
        <v>123</v>
      </c>
      <c r="C136" s="3">
        <f>IF(Sched1[[#This Row],[Pmt No]]&lt;&gt;"",EOMONTH(LoanStartDate,ROW(Sched1[[#This Row],[Pmt No]])-ROW(Sched1[[#Headers],[Pmt No]])-2)+DAY(LoanStartDate),"")</f>
        <v>46478</v>
      </c>
      <c r="D136" s="4">
        <f>IF(Sched1[[#This Row],[Pmt No]]&lt;&gt;"",IF(ROW()-ROW(Sched1[[#Headers],[Beginning Balance]])=1,LoanAmount,INDEX(Sched1[Ending Balance],ROW()-ROW(Sched1[[#Headers],[Beginning Balance]])-1)),"")</f>
        <v>0</v>
      </c>
      <c r="E136" s="4">
        <f>IF(Sched1[[#This Row],[Pmt No]]&lt;&gt;"",ScheduledPayment,"")</f>
        <v>192.52848178552338</v>
      </c>
      <c r="F136" s="4">
        <f>IF(Sched1[[#This Row],[Pmt No]]&lt;&gt;"",IF(Sched1[[#This Row],[Scheduled Payment]]+ExtraPayments&lt;Sched1[[#This Row],[Beginning Balance]],ExtraPayments,IF(Sched1[[#This Row],[Beginning Balance]]-Sched1[[#This Row],[Scheduled Payment]]&gt;0,Sched1[[#This Row],[Beginning Balance]]-Sched1[[#This Row],[Scheduled Payment]],0)),"")</f>
        <v>0</v>
      </c>
      <c r="G136" s="4">
        <f>IF(Sched1[[#This Row],[Pmt No]]&lt;&gt;"",IF(Sched1[[#This Row],[Scheduled Payment]]+Sched1[[#This Row],[Extra Payment]]&lt;=Sched1[[#This Row],[Beginning Balance]],Sched1[[#This Row],[Scheduled Payment]]+Sched1[[#This Row],[Extra Payment]],Sched1[[#This Row],[Beginning Balance]]),"")</f>
        <v>0</v>
      </c>
      <c r="H136" s="4">
        <f>IF(Sched1[[#This Row],[Pmt No]]&lt;&gt;"",Sched1[[#This Row],[Total Payment]]-Sched1[[#This Row],[Interest]],"")</f>
        <v>0</v>
      </c>
      <c r="I136" s="4">
        <f>IF(Sched1[[#This Row],[Pmt No]]&lt;&gt;"",Sched1[[#This Row],[Beginning Balance]]*(InterestRate/PaymentsPerYear),"")</f>
        <v>0</v>
      </c>
      <c r="J136" s="4">
        <f>IF(Sched1[[#This Row],[Pmt No]]&lt;&gt;"",IF(Sched1[[#This Row],[Scheduled Payment]]+Sched1[[#This Row],[Extra Payment]]&lt;=Sched1[[#This Row],[Beginning Balance]],Sched1[[#This Row],[Beginning Balance]]-Sched1[[#This Row],[Principal]],0),"")</f>
        <v>0</v>
      </c>
      <c r="K136" s="4">
        <f>IF(Sched1[[#This Row],[Pmt No]]&lt;&gt;"",SUM(INDEX(Sched1[Interest],1,1):Sched1[[#This Row],[Interest]]),"")</f>
        <v>5346.8041948262544</v>
      </c>
    </row>
    <row r="137" spans="2:11" x14ac:dyDescent="0.2">
      <c r="B137" s="2">
        <f>IF(LoanIsGood,IF(ROW()-ROW(Sched1[[#Headers],[Pmt No]])&gt;ScheduledNumberOfPayments,"",ROW()-ROW(Sched1[[#Headers],[Pmt No]])),"")</f>
        <v>124</v>
      </c>
      <c r="C137" s="3">
        <f>IF(Sched1[[#This Row],[Pmt No]]&lt;&gt;"",EOMONTH(LoanStartDate,ROW(Sched1[[#This Row],[Pmt No]])-ROW(Sched1[[#Headers],[Pmt No]])-2)+DAY(LoanStartDate),"")</f>
        <v>46508</v>
      </c>
      <c r="D137" s="4">
        <f>IF(Sched1[[#This Row],[Pmt No]]&lt;&gt;"",IF(ROW()-ROW(Sched1[[#Headers],[Beginning Balance]])=1,LoanAmount,INDEX(Sched1[Ending Balance],ROW()-ROW(Sched1[[#Headers],[Beginning Balance]])-1)),"")</f>
        <v>0</v>
      </c>
      <c r="E137" s="4">
        <f>IF(Sched1[[#This Row],[Pmt No]]&lt;&gt;"",ScheduledPayment,"")</f>
        <v>192.52848178552338</v>
      </c>
      <c r="F137" s="4">
        <f>IF(Sched1[[#This Row],[Pmt No]]&lt;&gt;"",IF(Sched1[[#This Row],[Scheduled Payment]]+ExtraPayments&lt;Sched1[[#This Row],[Beginning Balance]],ExtraPayments,IF(Sched1[[#This Row],[Beginning Balance]]-Sched1[[#This Row],[Scheduled Payment]]&gt;0,Sched1[[#This Row],[Beginning Balance]]-Sched1[[#This Row],[Scheduled Payment]],0)),"")</f>
        <v>0</v>
      </c>
      <c r="G137" s="4">
        <f>IF(Sched1[[#This Row],[Pmt No]]&lt;&gt;"",IF(Sched1[[#This Row],[Scheduled Payment]]+Sched1[[#This Row],[Extra Payment]]&lt;=Sched1[[#This Row],[Beginning Balance]],Sched1[[#This Row],[Scheduled Payment]]+Sched1[[#This Row],[Extra Payment]],Sched1[[#This Row],[Beginning Balance]]),"")</f>
        <v>0</v>
      </c>
      <c r="H137" s="4">
        <f>IF(Sched1[[#This Row],[Pmt No]]&lt;&gt;"",Sched1[[#This Row],[Total Payment]]-Sched1[[#This Row],[Interest]],"")</f>
        <v>0</v>
      </c>
      <c r="I137" s="4">
        <f>IF(Sched1[[#This Row],[Pmt No]]&lt;&gt;"",Sched1[[#This Row],[Beginning Balance]]*(InterestRate/PaymentsPerYear),"")</f>
        <v>0</v>
      </c>
      <c r="J137" s="4">
        <f>IF(Sched1[[#This Row],[Pmt No]]&lt;&gt;"",IF(Sched1[[#This Row],[Scheduled Payment]]+Sched1[[#This Row],[Extra Payment]]&lt;=Sched1[[#This Row],[Beginning Balance]],Sched1[[#This Row],[Beginning Balance]]-Sched1[[#This Row],[Principal]],0),"")</f>
        <v>0</v>
      </c>
      <c r="K137" s="4">
        <f>IF(Sched1[[#This Row],[Pmt No]]&lt;&gt;"",SUM(INDEX(Sched1[Interest],1,1):Sched1[[#This Row],[Interest]]),"")</f>
        <v>5346.8041948262544</v>
      </c>
    </row>
    <row r="138" spans="2:11" x14ac:dyDescent="0.2">
      <c r="B138" s="2">
        <f>IF(LoanIsGood,IF(ROW()-ROW(Sched1[[#Headers],[Pmt No]])&gt;ScheduledNumberOfPayments,"",ROW()-ROW(Sched1[[#Headers],[Pmt No]])),"")</f>
        <v>125</v>
      </c>
      <c r="C138" s="3">
        <f>IF(Sched1[[#This Row],[Pmt No]]&lt;&gt;"",EOMONTH(LoanStartDate,ROW(Sched1[[#This Row],[Pmt No]])-ROW(Sched1[[#Headers],[Pmt No]])-2)+DAY(LoanStartDate),"")</f>
        <v>46539</v>
      </c>
      <c r="D138" s="4">
        <f>IF(Sched1[[#This Row],[Pmt No]]&lt;&gt;"",IF(ROW()-ROW(Sched1[[#Headers],[Beginning Balance]])=1,LoanAmount,INDEX(Sched1[Ending Balance],ROW()-ROW(Sched1[[#Headers],[Beginning Balance]])-1)),"")</f>
        <v>0</v>
      </c>
      <c r="E138" s="4">
        <f>IF(Sched1[[#This Row],[Pmt No]]&lt;&gt;"",ScheduledPayment,"")</f>
        <v>192.52848178552338</v>
      </c>
      <c r="F138" s="4">
        <f>IF(Sched1[[#This Row],[Pmt No]]&lt;&gt;"",IF(Sched1[[#This Row],[Scheduled Payment]]+ExtraPayments&lt;Sched1[[#This Row],[Beginning Balance]],ExtraPayments,IF(Sched1[[#This Row],[Beginning Balance]]-Sched1[[#This Row],[Scheduled Payment]]&gt;0,Sched1[[#This Row],[Beginning Balance]]-Sched1[[#This Row],[Scheduled Payment]],0)),"")</f>
        <v>0</v>
      </c>
      <c r="G138" s="4">
        <f>IF(Sched1[[#This Row],[Pmt No]]&lt;&gt;"",IF(Sched1[[#This Row],[Scheduled Payment]]+Sched1[[#This Row],[Extra Payment]]&lt;=Sched1[[#This Row],[Beginning Balance]],Sched1[[#This Row],[Scheduled Payment]]+Sched1[[#This Row],[Extra Payment]],Sched1[[#This Row],[Beginning Balance]]),"")</f>
        <v>0</v>
      </c>
      <c r="H138" s="4">
        <f>IF(Sched1[[#This Row],[Pmt No]]&lt;&gt;"",Sched1[[#This Row],[Total Payment]]-Sched1[[#This Row],[Interest]],"")</f>
        <v>0</v>
      </c>
      <c r="I138" s="4">
        <f>IF(Sched1[[#This Row],[Pmt No]]&lt;&gt;"",Sched1[[#This Row],[Beginning Balance]]*(InterestRate/PaymentsPerYear),"")</f>
        <v>0</v>
      </c>
      <c r="J138" s="4">
        <f>IF(Sched1[[#This Row],[Pmt No]]&lt;&gt;"",IF(Sched1[[#This Row],[Scheduled Payment]]+Sched1[[#This Row],[Extra Payment]]&lt;=Sched1[[#This Row],[Beginning Balance]],Sched1[[#This Row],[Beginning Balance]]-Sched1[[#This Row],[Principal]],0),"")</f>
        <v>0</v>
      </c>
      <c r="K138" s="4">
        <f>IF(Sched1[[#This Row],[Pmt No]]&lt;&gt;"",SUM(INDEX(Sched1[Interest],1,1):Sched1[[#This Row],[Interest]]),"")</f>
        <v>5346.8041948262544</v>
      </c>
    </row>
    <row r="139" spans="2:11" x14ac:dyDescent="0.2">
      <c r="B139" s="2">
        <f>IF(LoanIsGood,IF(ROW()-ROW(Sched1[[#Headers],[Pmt No]])&gt;ScheduledNumberOfPayments,"",ROW()-ROW(Sched1[[#Headers],[Pmt No]])),"")</f>
        <v>126</v>
      </c>
      <c r="C139" s="3">
        <f>IF(Sched1[[#This Row],[Pmt No]]&lt;&gt;"",EOMONTH(LoanStartDate,ROW(Sched1[[#This Row],[Pmt No]])-ROW(Sched1[[#Headers],[Pmt No]])-2)+DAY(LoanStartDate),"")</f>
        <v>46569</v>
      </c>
      <c r="D139" s="4">
        <f>IF(Sched1[[#This Row],[Pmt No]]&lt;&gt;"",IF(ROW()-ROW(Sched1[[#Headers],[Beginning Balance]])=1,LoanAmount,INDEX(Sched1[Ending Balance],ROW()-ROW(Sched1[[#Headers],[Beginning Balance]])-1)),"")</f>
        <v>0</v>
      </c>
      <c r="E139" s="4">
        <f>IF(Sched1[[#This Row],[Pmt No]]&lt;&gt;"",ScheduledPayment,"")</f>
        <v>192.52848178552338</v>
      </c>
      <c r="F139" s="4">
        <f>IF(Sched1[[#This Row],[Pmt No]]&lt;&gt;"",IF(Sched1[[#This Row],[Scheduled Payment]]+ExtraPayments&lt;Sched1[[#This Row],[Beginning Balance]],ExtraPayments,IF(Sched1[[#This Row],[Beginning Balance]]-Sched1[[#This Row],[Scheduled Payment]]&gt;0,Sched1[[#This Row],[Beginning Balance]]-Sched1[[#This Row],[Scheduled Payment]],0)),"")</f>
        <v>0</v>
      </c>
      <c r="G139" s="4">
        <f>IF(Sched1[[#This Row],[Pmt No]]&lt;&gt;"",IF(Sched1[[#This Row],[Scheduled Payment]]+Sched1[[#This Row],[Extra Payment]]&lt;=Sched1[[#This Row],[Beginning Balance]],Sched1[[#This Row],[Scheduled Payment]]+Sched1[[#This Row],[Extra Payment]],Sched1[[#This Row],[Beginning Balance]]),"")</f>
        <v>0</v>
      </c>
      <c r="H139" s="4">
        <f>IF(Sched1[[#This Row],[Pmt No]]&lt;&gt;"",Sched1[[#This Row],[Total Payment]]-Sched1[[#This Row],[Interest]],"")</f>
        <v>0</v>
      </c>
      <c r="I139" s="4">
        <f>IF(Sched1[[#This Row],[Pmt No]]&lt;&gt;"",Sched1[[#This Row],[Beginning Balance]]*(InterestRate/PaymentsPerYear),"")</f>
        <v>0</v>
      </c>
      <c r="J139" s="4">
        <f>IF(Sched1[[#This Row],[Pmt No]]&lt;&gt;"",IF(Sched1[[#This Row],[Scheduled Payment]]+Sched1[[#This Row],[Extra Payment]]&lt;=Sched1[[#This Row],[Beginning Balance]],Sched1[[#This Row],[Beginning Balance]]-Sched1[[#This Row],[Principal]],0),"")</f>
        <v>0</v>
      </c>
      <c r="K139" s="4">
        <f>IF(Sched1[[#This Row],[Pmt No]]&lt;&gt;"",SUM(INDEX(Sched1[Interest],1,1):Sched1[[#This Row],[Interest]]),"")</f>
        <v>5346.8041948262544</v>
      </c>
    </row>
    <row r="140" spans="2:11" x14ac:dyDescent="0.2">
      <c r="B140" s="2">
        <f>IF(LoanIsGood,IF(ROW()-ROW(Sched1[[#Headers],[Pmt No]])&gt;ScheduledNumberOfPayments,"",ROW()-ROW(Sched1[[#Headers],[Pmt No]])),"")</f>
        <v>127</v>
      </c>
      <c r="C140" s="3">
        <f>IF(Sched1[[#This Row],[Pmt No]]&lt;&gt;"",EOMONTH(LoanStartDate,ROW(Sched1[[#This Row],[Pmt No]])-ROW(Sched1[[#Headers],[Pmt No]])-2)+DAY(LoanStartDate),"")</f>
        <v>46600</v>
      </c>
      <c r="D140" s="4">
        <f>IF(Sched1[[#This Row],[Pmt No]]&lt;&gt;"",IF(ROW()-ROW(Sched1[[#Headers],[Beginning Balance]])=1,LoanAmount,INDEX(Sched1[Ending Balance],ROW()-ROW(Sched1[[#Headers],[Beginning Balance]])-1)),"")</f>
        <v>0</v>
      </c>
      <c r="E140" s="4">
        <f>IF(Sched1[[#This Row],[Pmt No]]&lt;&gt;"",ScheduledPayment,"")</f>
        <v>192.52848178552338</v>
      </c>
      <c r="F140" s="4">
        <f>IF(Sched1[[#This Row],[Pmt No]]&lt;&gt;"",IF(Sched1[[#This Row],[Scheduled Payment]]+ExtraPayments&lt;Sched1[[#This Row],[Beginning Balance]],ExtraPayments,IF(Sched1[[#This Row],[Beginning Balance]]-Sched1[[#This Row],[Scheduled Payment]]&gt;0,Sched1[[#This Row],[Beginning Balance]]-Sched1[[#This Row],[Scheduled Payment]],0)),"")</f>
        <v>0</v>
      </c>
      <c r="G140" s="4">
        <f>IF(Sched1[[#This Row],[Pmt No]]&lt;&gt;"",IF(Sched1[[#This Row],[Scheduled Payment]]+Sched1[[#This Row],[Extra Payment]]&lt;=Sched1[[#This Row],[Beginning Balance]],Sched1[[#This Row],[Scheduled Payment]]+Sched1[[#This Row],[Extra Payment]],Sched1[[#This Row],[Beginning Balance]]),"")</f>
        <v>0</v>
      </c>
      <c r="H140" s="4">
        <f>IF(Sched1[[#This Row],[Pmt No]]&lt;&gt;"",Sched1[[#This Row],[Total Payment]]-Sched1[[#This Row],[Interest]],"")</f>
        <v>0</v>
      </c>
      <c r="I140" s="4">
        <f>IF(Sched1[[#This Row],[Pmt No]]&lt;&gt;"",Sched1[[#This Row],[Beginning Balance]]*(InterestRate/PaymentsPerYear),"")</f>
        <v>0</v>
      </c>
      <c r="J140" s="4">
        <f>IF(Sched1[[#This Row],[Pmt No]]&lt;&gt;"",IF(Sched1[[#This Row],[Scheduled Payment]]+Sched1[[#This Row],[Extra Payment]]&lt;=Sched1[[#This Row],[Beginning Balance]],Sched1[[#This Row],[Beginning Balance]]-Sched1[[#This Row],[Principal]],0),"")</f>
        <v>0</v>
      </c>
      <c r="K140" s="4">
        <f>IF(Sched1[[#This Row],[Pmt No]]&lt;&gt;"",SUM(INDEX(Sched1[Interest],1,1):Sched1[[#This Row],[Interest]]),"")</f>
        <v>5346.8041948262544</v>
      </c>
    </row>
    <row r="141" spans="2:11" x14ac:dyDescent="0.2">
      <c r="B141" s="2">
        <f>IF(LoanIsGood,IF(ROW()-ROW(Sched1[[#Headers],[Pmt No]])&gt;ScheduledNumberOfPayments,"",ROW()-ROW(Sched1[[#Headers],[Pmt No]])),"")</f>
        <v>128</v>
      </c>
      <c r="C141" s="3">
        <f>IF(Sched1[[#This Row],[Pmt No]]&lt;&gt;"",EOMONTH(LoanStartDate,ROW(Sched1[[#This Row],[Pmt No]])-ROW(Sched1[[#Headers],[Pmt No]])-2)+DAY(LoanStartDate),"")</f>
        <v>46631</v>
      </c>
      <c r="D141" s="4">
        <f>IF(Sched1[[#This Row],[Pmt No]]&lt;&gt;"",IF(ROW()-ROW(Sched1[[#Headers],[Beginning Balance]])=1,LoanAmount,INDEX(Sched1[Ending Balance],ROW()-ROW(Sched1[[#Headers],[Beginning Balance]])-1)),"")</f>
        <v>0</v>
      </c>
      <c r="E141" s="4">
        <f>IF(Sched1[[#This Row],[Pmt No]]&lt;&gt;"",ScheduledPayment,"")</f>
        <v>192.52848178552338</v>
      </c>
      <c r="F141" s="4">
        <f>IF(Sched1[[#This Row],[Pmt No]]&lt;&gt;"",IF(Sched1[[#This Row],[Scheduled Payment]]+ExtraPayments&lt;Sched1[[#This Row],[Beginning Balance]],ExtraPayments,IF(Sched1[[#This Row],[Beginning Balance]]-Sched1[[#This Row],[Scheduled Payment]]&gt;0,Sched1[[#This Row],[Beginning Balance]]-Sched1[[#This Row],[Scheduled Payment]],0)),"")</f>
        <v>0</v>
      </c>
      <c r="G141" s="4">
        <f>IF(Sched1[[#This Row],[Pmt No]]&lt;&gt;"",IF(Sched1[[#This Row],[Scheduled Payment]]+Sched1[[#This Row],[Extra Payment]]&lt;=Sched1[[#This Row],[Beginning Balance]],Sched1[[#This Row],[Scheduled Payment]]+Sched1[[#This Row],[Extra Payment]],Sched1[[#This Row],[Beginning Balance]]),"")</f>
        <v>0</v>
      </c>
      <c r="H141" s="4">
        <f>IF(Sched1[[#This Row],[Pmt No]]&lt;&gt;"",Sched1[[#This Row],[Total Payment]]-Sched1[[#This Row],[Interest]],"")</f>
        <v>0</v>
      </c>
      <c r="I141" s="4">
        <f>IF(Sched1[[#This Row],[Pmt No]]&lt;&gt;"",Sched1[[#This Row],[Beginning Balance]]*(InterestRate/PaymentsPerYear),"")</f>
        <v>0</v>
      </c>
      <c r="J141" s="4">
        <f>IF(Sched1[[#This Row],[Pmt No]]&lt;&gt;"",IF(Sched1[[#This Row],[Scheduled Payment]]+Sched1[[#This Row],[Extra Payment]]&lt;=Sched1[[#This Row],[Beginning Balance]],Sched1[[#This Row],[Beginning Balance]]-Sched1[[#This Row],[Principal]],0),"")</f>
        <v>0</v>
      </c>
      <c r="K141" s="4">
        <f>IF(Sched1[[#This Row],[Pmt No]]&lt;&gt;"",SUM(INDEX(Sched1[Interest],1,1):Sched1[[#This Row],[Interest]]),"")</f>
        <v>5346.8041948262544</v>
      </c>
    </row>
    <row r="142" spans="2:11" x14ac:dyDescent="0.2">
      <c r="B142" s="2">
        <f>IF(LoanIsGood,IF(ROW()-ROW(Sched1[[#Headers],[Pmt No]])&gt;ScheduledNumberOfPayments,"",ROW()-ROW(Sched1[[#Headers],[Pmt No]])),"")</f>
        <v>129</v>
      </c>
      <c r="C142" s="3">
        <f>IF(Sched1[[#This Row],[Pmt No]]&lt;&gt;"",EOMONTH(LoanStartDate,ROW(Sched1[[#This Row],[Pmt No]])-ROW(Sched1[[#Headers],[Pmt No]])-2)+DAY(LoanStartDate),"")</f>
        <v>46661</v>
      </c>
      <c r="D142" s="4">
        <f>IF(Sched1[[#This Row],[Pmt No]]&lt;&gt;"",IF(ROW()-ROW(Sched1[[#Headers],[Beginning Balance]])=1,LoanAmount,INDEX(Sched1[Ending Balance],ROW()-ROW(Sched1[[#Headers],[Beginning Balance]])-1)),"")</f>
        <v>0</v>
      </c>
      <c r="E142" s="4">
        <f>IF(Sched1[[#This Row],[Pmt No]]&lt;&gt;"",ScheduledPayment,"")</f>
        <v>192.52848178552338</v>
      </c>
      <c r="F142" s="4">
        <f>IF(Sched1[[#This Row],[Pmt No]]&lt;&gt;"",IF(Sched1[[#This Row],[Scheduled Payment]]+ExtraPayments&lt;Sched1[[#This Row],[Beginning Balance]],ExtraPayments,IF(Sched1[[#This Row],[Beginning Balance]]-Sched1[[#This Row],[Scheduled Payment]]&gt;0,Sched1[[#This Row],[Beginning Balance]]-Sched1[[#This Row],[Scheduled Payment]],0)),"")</f>
        <v>0</v>
      </c>
      <c r="G142" s="4">
        <f>IF(Sched1[[#This Row],[Pmt No]]&lt;&gt;"",IF(Sched1[[#This Row],[Scheduled Payment]]+Sched1[[#This Row],[Extra Payment]]&lt;=Sched1[[#This Row],[Beginning Balance]],Sched1[[#This Row],[Scheduled Payment]]+Sched1[[#This Row],[Extra Payment]],Sched1[[#This Row],[Beginning Balance]]),"")</f>
        <v>0</v>
      </c>
      <c r="H142" s="4">
        <f>IF(Sched1[[#This Row],[Pmt No]]&lt;&gt;"",Sched1[[#This Row],[Total Payment]]-Sched1[[#This Row],[Interest]],"")</f>
        <v>0</v>
      </c>
      <c r="I142" s="4">
        <f>IF(Sched1[[#This Row],[Pmt No]]&lt;&gt;"",Sched1[[#This Row],[Beginning Balance]]*(InterestRate/PaymentsPerYear),"")</f>
        <v>0</v>
      </c>
      <c r="J142" s="4">
        <f>IF(Sched1[[#This Row],[Pmt No]]&lt;&gt;"",IF(Sched1[[#This Row],[Scheduled Payment]]+Sched1[[#This Row],[Extra Payment]]&lt;=Sched1[[#This Row],[Beginning Balance]],Sched1[[#This Row],[Beginning Balance]]-Sched1[[#This Row],[Principal]],0),"")</f>
        <v>0</v>
      </c>
      <c r="K142" s="4">
        <f>IF(Sched1[[#This Row],[Pmt No]]&lt;&gt;"",SUM(INDEX(Sched1[Interest],1,1):Sched1[[#This Row],[Interest]]),"")</f>
        <v>5346.8041948262544</v>
      </c>
    </row>
    <row r="143" spans="2:11" x14ac:dyDescent="0.2">
      <c r="B143" s="2">
        <f>IF(LoanIsGood,IF(ROW()-ROW(Sched1[[#Headers],[Pmt No]])&gt;ScheduledNumberOfPayments,"",ROW()-ROW(Sched1[[#Headers],[Pmt No]])),"")</f>
        <v>130</v>
      </c>
      <c r="C143" s="3">
        <f>IF(Sched1[[#This Row],[Pmt No]]&lt;&gt;"",EOMONTH(LoanStartDate,ROW(Sched1[[#This Row],[Pmt No]])-ROW(Sched1[[#Headers],[Pmt No]])-2)+DAY(LoanStartDate),"")</f>
        <v>46692</v>
      </c>
      <c r="D143" s="4">
        <f>IF(Sched1[[#This Row],[Pmt No]]&lt;&gt;"",IF(ROW()-ROW(Sched1[[#Headers],[Beginning Balance]])=1,LoanAmount,INDEX(Sched1[Ending Balance],ROW()-ROW(Sched1[[#Headers],[Beginning Balance]])-1)),"")</f>
        <v>0</v>
      </c>
      <c r="E143" s="4">
        <f>IF(Sched1[[#This Row],[Pmt No]]&lt;&gt;"",ScheduledPayment,"")</f>
        <v>192.52848178552338</v>
      </c>
      <c r="F143" s="4">
        <f>IF(Sched1[[#This Row],[Pmt No]]&lt;&gt;"",IF(Sched1[[#This Row],[Scheduled Payment]]+ExtraPayments&lt;Sched1[[#This Row],[Beginning Balance]],ExtraPayments,IF(Sched1[[#This Row],[Beginning Balance]]-Sched1[[#This Row],[Scheduled Payment]]&gt;0,Sched1[[#This Row],[Beginning Balance]]-Sched1[[#This Row],[Scheduled Payment]],0)),"")</f>
        <v>0</v>
      </c>
      <c r="G143" s="4">
        <f>IF(Sched1[[#This Row],[Pmt No]]&lt;&gt;"",IF(Sched1[[#This Row],[Scheduled Payment]]+Sched1[[#This Row],[Extra Payment]]&lt;=Sched1[[#This Row],[Beginning Balance]],Sched1[[#This Row],[Scheduled Payment]]+Sched1[[#This Row],[Extra Payment]],Sched1[[#This Row],[Beginning Balance]]),"")</f>
        <v>0</v>
      </c>
      <c r="H143" s="4">
        <f>IF(Sched1[[#This Row],[Pmt No]]&lt;&gt;"",Sched1[[#This Row],[Total Payment]]-Sched1[[#This Row],[Interest]],"")</f>
        <v>0</v>
      </c>
      <c r="I143" s="4">
        <f>IF(Sched1[[#This Row],[Pmt No]]&lt;&gt;"",Sched1[[#This Row],[Beginning Balance]]*(InterestRate/PaymentsPerYear),"")</f>
        <v>0</v>
      </c>
      <c r="J143" s="4">
        <f>IF(Sched1[[#This Row],[Pmt No]]&lt;&gt;"",IF(Sched1[[#This Row],[Scheduled Payment]]+Sched1[[#This Row],[Extra Payment]]&lt;=Sched1[[#This Row],[Beginning Balance]],Sched1[[#This Row],[Beginning Balance]]-Sched1[[#This Row],[Principal]],0),"")</f>
        <v>0</v>
      </c>
      <c r="K143" s="4">
        <f>IF(Sched1[[#This Row],[Pmt No]]&lt;&gt;"",SUM(INDEX(Sched1[Interest],1,1):Sched1[[#This Row],[Interest]]),"")</f>
        <v>5346.8041948262544</v>
      </c>
    </row>
    <row r="144" spans="2:11" x14ac:dyDescent="0.2">
      <c r="B144" s="2">
        <f>IF(LoanIsGood,IF(ROW()-ROW(Sched1[[#Headers],[Pmt No]])&gt;ScheduledNumberOfPayments,"",ROW()-ROW(Sched1[[#Headers],[Pmt No]])),"")</f>
        <v>131</v>
      </c>
      <c r="C144" s="3">
        <f>IF(Sched1[[#This Row],[Pmt No]]&lt;&gt;"",EOMONTH(LoanStartDate,ROW(Sched1[[#This Row],[Pmt No]])-ROW(Sched1[[#Headers],[Pmt No]])-2)+DAY(LoanStartDate),"")</f>
        <v>46722</v>
      </c>
      <c r="D144" s="4">
        <f>IF(Sched1[[#This Row],[Pmt No]]&lt;&gt;"",IF(ROW()-ROW(Sched1[[#Headers],[Beginning Balance]])=1,LoanAmount,INDEX(Sched1[Ending Balance],ROW()-ROW(Sched1[[#Headers],[Beginning Balance]])-1)),"")</f>
        <v>0</v>
      </c>
      <c r="E144" s="4">
        <f>IF(Sched1[[#This Row],[Pmt No]]&lt;&gt;"",ScheduledPayment,"")</f>
        <v>192.52848178552338</v>
      </c>
      <c r="F144" s="4">
        <f>IF(Sched1[[#This Row],[Pmt No]]&lt;&gt;"",IF(Sched1[[#This Row],[Scheduled Payment]]+ExtraPayments&lt;Sched1[[#This Row],[Beginning Balance]],ExtraPayments,IF(Sched1[[#This Row],[Beginning Balance]]-Sched1[[#This Row],[Scheduled Payment]]&gt;0,Sched1[[#This Row],[Beginning Balance]]-Sched1[[#This Row],[Scheduled Payment]],0)),"")</f>
        <v>0</v>
      </c>
      <c r="G144" s="4">
        <f>IF(Sched1[[#This Row],[Pmt No]]&lt;&gt;"",IF(Sched1[[#This Row],[Scheduled Payment]]+Sched1[[#This Row],[Extra Payment]]&lt;=Sched1[[#This Row],[Beginning Balance]],Sched1[[#This Row],[Scheduled Payment]]+Sched1[[#This Row],[Extra Payment]],Sched1[[#This Row],[Beginning Balance]]),"")</f>
        <v>0</v>
      </c>
      <c r="H144" s="4">
        <f>IF(Sched1[[#This Row],[Pmt No]]&lt;&gt;"",Sched1[[#This Row],[Total Payment]]-Sched1[[#This Row],[Interest]],"")</f>
        <v>0</v>
      </c>
      <c r="I144" s="4">
        <f>IF(Sched1[[#This Row],[Pmt No]]&lt;&gt;"",Sched1[[#This Row],[Beginning Balance]]*(InterestRate/PaymentsPerYear),"")</f>
        <v>0</v>
      </c>
      <c r="J144" s="4">
        <f>IF(Sched1[[#This Row],[Pmt No]]&lt;&gt;"",IF(Sched1[[#This Row],[Scheduled Payment]]+Sched1[[#This Row],[Extra Payment]]&lt;=Sched1[[#This Row],[Beginning Balance]],Sched1[[#This Row],[Beginning Balance]]-Sched1[[#This Row],[Principal]],0),"")</f>
        <v>0</v>
      </c>
      <c r="K144" s="4">
        <f>IF(Sched1[[#This Row],[Pmt No]]&lt;&gt;"",SUM(INDEX(Sched1[Interest],1,1):Sched1[[#This Row],[Interest]]),"")</f>
        <v>5346.8041948262544</v>
      </c>
    </row>
    <row r="145" spans="2:11" x14ac:dyDescent="0.2">
      <c r="B145" s="2">
        <f>IF(LoanIsGood,IF(ROW()-ROW(Sched1[[#Headers],[Pmt No]])&gt;ScheduledNumberOfPayments,"",ROW()-ROW(Sched1[[#Headers],[Pmt No]])),"")</f>
        <v>132</v>
      </c>
      <c r="C145" s="3">
        <f>IF(Sched1[[#This Row],[Pmt No]]&lt;&gt;"",EOMONTH(LoanStartDate,ROW(Sched1[[#This Row],[Pmt No]])-ROW(Sched1[[#Headers],[Pmt No]])-2)+DAY(LoanStartDate),"")</f>
        <v>46753</v>
      </c>
      <c r="D145" s="4">
        <f>IF(Sched1[[#This Row],[Pmt No]]&lt;&gt;"",IF(ROW()-ROW(Sched1[[#Headers],[Beginning Balance]])=1,LoanAmount,INDEX(Sched1[Ending Balance],ROW()-ROW(Sched1[[#Headers],[Beginning Balance]])-1)),"")</f>
        <v>0</v>
      </c>
      <c r="E145" s="4">
        <f>IF(Sched1[[#This Row],[Pmt No]]&lt;&gt;"",ScheduledPayment,"")</f>
        <v>192.52848178552338</v>
      </c>
      <c r="F145" s="4">
        <f>IF(Sched1[[#This Row],[Pmt No]]&lt;&gt;"",IF(Sched1[[#This Row],[Scheduled Payment]]+ExtraPayments&lt;Sched1[[#This Row],[Beginning Balance]],ExtraPayments,IF(Sched1[[#This Row],[Beginning Balance]]-Sched1[[#This Row],[Scheduled Payment]]&gt;0,Sched1[[#This Row],[Beginning Balance]]-Sched1[[#This Row],[Scheduled Payment]],0)),"")</f>
        <v>0</v>
      </c>
      <c r="G145" s="4">
        <f>IF(Sched1[[#This Row],[Pmt No]]&lt;&gt;"",IF(Sched1[[#This Row],[Scheduled Payment]]+Sched1[[#This Row],[Extra Payment]]&lt;=Sched1[[#This Row],[Beginning Balance]],Sched1[[#This Row],[Scheduled Payment]]+Sched1[[#This Row],[Extra Payment]],Sched1[[#This Row],[Beginning Balance]]),"")</f>
        <v>0</v>
      </c>
      <c r="H145" s="4">
        <f>IF(Sched1[[#This Row],[Pmt No]]&lt;&gt;"",Sched1[[#This Row],[Total Payment]]-Sched1[[#This Row],[Interest]],"")</f>
        <v>0</v>
      </c>
      <c r="I145" s="4">
        <f>IF(Sched1[[#This Row],[Pmt No]]&lt;&gt;"",Sched1[[#This Row],[Beginning Balance]]*(InterestRate/PaymentsPerYear),"")</f>
        <v>0</v>
      </c>
      <c r="J145" s="4">
        <f>IF(Sched1[[#This Row],[Pmt No]]&lt;&gt;"",IF(Sched1[[#This Row],[Scheduled Payment]]+Sched1[[#This Row],[Extra Payment]]&lt;=Sched1[[#This Row],[Beginning Balance]],Sched1[[#This Row],[Beginning Balance]]-Sched1[[#This Row],[Principal]],0),"")</f>
        <v>0</v>
      </c>
      <c r="K145" s="4">
        <f>IF(Sched1[[#This Row],[Pmt No]]&lt;&gt;"",SUM(INDEX(Sched1[Interest],1,1):Sched1[[#This Row],[Interest]]),"")</f>
        <v>5346.8041948262544</v>
      </c>
    </row>
    <row r="146" spans="2:11" x14ac:dyDescent="0.2">
      <c r="B146" s="2">
        <f>IF(LoanIsGood,IF(ROW()-ROW(Sched1[[#Headers],[Pmt No]])&gt;ScheduledNumberOfPayments,"",ROW()-ROW(Sched1[[#Headers],[Pmt No]])),"")</f>
        <v>133</v>
      </c>
      <c r="C146" s="3">
        <f>IF(Sched1[[#This Row],[Pmt No]]&lt;&gt;"",EOMONTH(LoanStartDate,ROW(Sched1[[#This Row],[Pmt No]])-ROW(Sched1[[#Headers],[Pmt No]])-2)+DAY(LoanStartDate),"")</f>
        <v>46784</v>
      </c>
      <c r="D146" s="4">
        <f>IF(Sched1[[#This Row],[Pmt No]]&lt;&gt;"",IF(ROW()-ROW(Sched1[[#Headers],[Beginning Balance]])=1,LoanAmount,INDEX(Sched1[Ending Balance],ROW()-ROW(Sched1[[#Headers],[Beginning Balance]])-1)),"")</f>
        <v>0</v>
      </c>
      <c r="E146" s="4">
        <f>IF(Sched1[[#This Row],[Pmt No]]&lt;&gt;"",ScheduledPayment,"")</f>
        <v>192.52848178552338</v>
      </c>
      <c r="F146" s="4">
        <f>IF(Sched1[[#This Row],[Pmt No]]&lt;&gt;"",IF(Sched1[[#This Row],[Scheduled Payment]]+ExtraPayments&lt;Sched1[[#This Row],[Beginning Balance]],ExtraPayments,IF(Sched1[[#This Row],[Beginning Balance]]-Sched1[[#This Row],[Scheduled Payment]]&gt;0,Sched1[[#This Row],[Beginning Balance]]-Sched1[[#This Row],[Scheduled Payment]],0)),"")</f>
        <v>0</v>
      </c>
      <c r="G146" s="4">
        <f>IF(Sched1[[#This Row],[Pmt No]]&lt;&gt;"",IF(Sched1[[#This Row],[Scheduled Payment]]+Sched1[[#This Row],[Extra Payment]]&lt;=Sched1[[#This Row],[Beginning Balance]],Sched1[[#This Row],[Scheduled Payment]]+Sched1[[#This Row],[Extra Payment]],Sched1[[#This Row],[Beginning Balance]]),"")</f>
        <v>0</v>
      </c>
      <c r="H146" s="4">
        <f>IF(Sched1[[#This Row],[Pmt No]]&lt;&gt;"",Sched1[[#This Row],[Total Payment]]-Sched1[[#This Row],[Interest]],"")</f>
        <v>0</v>
      </c>
      <c r="I146" s="4">
        <f>IF(Sched1[[#This Row],[Pmt No]]&lt;&gt;"",Sched1[[#This Row],[Beginning Balance]]*(InterestRate/PaymentsPerYear),"")</f>
        <v>0</v>
      </c>
      <c r="J146" s="4">
        <f>IF(Sched1[[#This Row],[Pmt No]]&lt;&gt;"",IF(Sched1[[#This Row],[Scheduled Payment]]+Sched1[[#This Row],[Extra Payment]]&lt;=Sched1[[#This Row],[Beginning Balance]],Sched1[[#This Row],[Beginning Balance]]-Sched1[[#This Row],[Principal]],0),"")</f>
        <v>0</v>
      </c>
      <c r="K146" s="4">
        <f>IF(Sched1[[#This Row],[Pmt No]]&lt;&gt;"",SUM(INDEX(Sched1[Interest],1,1):Sched1[[#This Row],[Interest]]),"")</f>
        <v>5346.8041948262544</v>
      </c>
    </row>
    <row r="147" spans="2:11" x14ac:dyDescent="0.2">
      <c r="B147" s="2">
        <f>IF(LoanIsGood,IF(ROW()-ROW(Sched1[[#Headers],[Pmt No]])&gt;ScheduledNumberOfPayments,"",ROW()-ROW(Sched1[[#Headers],[Pmt No]])),"")</f>
        <v>134</v>
      </c>
      <c r="C147" s="3">
        <f>IF(Sched1[[#This Row],[Pmt No]]&lt;&gt;"",EOMONTH(LoanStartDate,ROW(Sched1[[#This Row],[Pmt No]])-ROW(Sched1[[#Headers],[Pmt No]])-2)+DAY(LoanStartDate),"")</f>
        <v>46813</v>
      </c>
      <c r="D147" s="4">
        <f>IF(Sched1[[#This Row],[Pmt No]]&lt;&gt;"",IF(ROW()-ROW(Sched1[[#Headers],[Beginning Balance]])=1,LoanAmount,INDEX(Sched1[Ending Balance],ROW()-ROW(Sched1[[#Headers],[Beginning Balance]])-1)),"")</f>
        <v>0</v>
      </c>
      <c r="E147" s="4">
        <f>IF(Sched1[[#This Row],[Pmt No]]&lt;&gt;"",ScheduledPayment,"")</f>
        <v>192.52848178552338</v>
      </c>
      <c r="F147" s="4">
        <f>IF(Sched1[[#This Row],[Pmt No]]&lt;&gt;"",IF(Sched1[[#This Row],[Scheduled Payment]]+ExtraPayments&lt;Sched1[[#This Row],[Beginning Balance]],ExtraPayments,IF(Sched1[[#This Row],[Beginning Balance]]-Sched1[[#This Row],[Scheduled Payment]]&gt;0,Sched1[[#This Row],[Beginning Balance]]-Sched1[[#This Row],[Scheduled Payment]],0)),"")</f>
        <v>0</v>
      </c>
      <c r="G147" s="4">
        <f>IF(Sched1[[#This Row],[Pmt No]]&lt;&gt;"",IF(Sched1[[#This Row],[Scheduled Payment]]+Sched1[[#This Row],[Extra Payment]]&lt;=Sched1[[#This Row],[Beginning Balance]],Sched1[[#This Row],[Scheduled Payment]]+Sched1[[#This Row],[Extra Payment]],Sched1[[#This Row],[Beginning Balance]]),"")</f>
        <v>0</v>
      </c>
      <c r="H147" s="4">
        <f>IF(Sched1[[#This Row],[Pmt No]]&lt;&gt;"",Sched1[[#This Row],[Total Payment]]-Sched1[[#This Row],[Interest]],"")</f>
        <v>0</v>
      </c>
      <c r="I147" s="4">
        <f>IF(Sched1[[#This Row],[Pmt No]]&lt;&gt;"",Sched1[[#This Row],[Beginning Balance]]*(InterestRate/PaymentsPerYear),"")</f>
        <v>0</v>
      </c>
      <c r="J147" s="4">
        <f>IF(Sched1[[#This Row],[Pmt No]]&lt;&gt;"",IF(Sched1[[#This Row],[Scheduled Payment]]+Sched1[[#This Row],[Extra Payment]]&lt;=Sched1[[#This Row],[Beginning Balance]],Sched1[[#This Row],[Beginning Balance]]-Sched1[[#This Row],[Principal]],0),"")</f>
        <v>0</v>
      </c>
      <c r="K147" s="4">
        <f>IF(Sched1[[#This Row],[Pmt No]]&lt;&gt;"",SUM(INDEX(Sched1[Interest],1,1):Sched1[[#This Row],[Interest]]),"")</f>
        <v>5346.8041948262544</v>
      </c>
    </row>
    <row r="148" spans="2:11" x14ac:dyDescent="0.2">
      <c r="B148" s="2">
        <f>IF(LoanIsGood,IF(ROW()-ROW(Sched1[[#Headers],[Pmt No]])&gt;ScheduledNumberOfPayments,"",ROW()-ROW(Sched1[[#Headers],[Pmt No]])),"")</f>
        <v>135</v>
      </c>
      <c r="C148" s="3">
        <f>IF(Sched1[[#This Row],[Pmt No]]&lt;&gt;"",EOMONTH(LoanStartDate,ROW(Sched1[[#This Row],[Pmt No]])-ROW(Sched1[[#Headers],[Pmt No]])-2)+DAY(LoanStartDate),"")</f>
        <v>46844</v>
      </c>
      <c r="D148" s="4">
        <f>IF(Sched1[[#This Row],[Pmt No]]&lt;&gt;"",IF(ROW()-ROW(Sched1[[#Headers],[Beginning Balance]])=1,LoanAmount,INDEX(Sched1[Ending Balance],ROW()-ROW(Sched1[[#Headers],[Beginning Balance]])-1)),"")</f>
        <v>0</v>
      </c>
      <c r="E148" s="4">
        <f>IF(Sched1[[#This Row],[Pmt No]]&lt;&gt;"",ScheduledPayment,"")</f>
        <v>192.52848178552338</v>
      </c>
      <c r="F148" s="4">
        <f>IF(Sched1[[#This Row],[Pmt No]]&lt;&gt;"",IF(Sched1[[#This Row],[Scheduled Payment]]+ExtraPayments&lt;Sched1[[#This Row],[Beginning Balance]],ExtraPayments,IF(Sched1[[#This Row],[Beginning Balance]]-Sched1[[#This Row],[Scheduled Payment]]&gt;0,Sched1[[#This Row],[Beginning Balance]]-Sched1[[#This Row],[Scheduled Payment]],0)),"")</f>
        <v>0</v>
      </c>
      <c r="G148" s="4">
        <f>IF(Sched1[[#This Row],[Pmt No]]&lt;&gt;"",IF(Sched1[[#This Row],[Scheduled Payment]]+Sched1[[#This Row],[Extra Payment]]&lt;=Sched1[[#This Row],[Beginning Balance]],Sched1[[#This Row],[Scheduled Payment]]+Sched1[[#This Row],[Extra Payment]],Sched1[[#This Row],[Beginning Balance]]),"")</f>
        <v>0</v>
      </c>
      <c r="H148" s="4">
        <f>IF(Sched1[[#This Row],[Pmt No]]&lt;&gt;"",Sched1[[#This Row],[Total Payment]]-Sched1[[#This Row],[Interest]],"")</f>
        <v>0</v>
      </c>
      <c r="I148" s="4">
        <f>IF(Sched1[[#This Row],[Pmt No]]&lt;&gt;"",Sched1[[#This Row],[Beginning Balance]]*(InterestRate/PaymentsPerYear),"")</f>
        <v>0</v>
      </c>
      <c r="J148" s="4">
        <f>IF(Sched1[[#This Row],[Pmt No]]&lt;&gt;"",IF(Sched1[[#This Row],[Scheduled Payment]]+Sched1[[#This Row],[Extra Payment]]&lt;=Sched1[[#This Row],[Beginning Balance]],Sched1[[#This Row],[Beginning Balance]]-Sched1[[#This Row],[Principal]],0),"")</f>
        <v>0</v>
      </c>
      <c r="K148" s="4">
        <f>IF(Sched1[[#This Row],[Pmt No]]&lt;&gt;"",SUM(INDEX(Sched1[Interest],1,1):Sched1[[#This Row],[Interest]]),"")</f>
        <v>5346.8041948262544</v>
      </c>
    </row>
    <row r="149" spans="2:11" x14ac:dyDescent="0.2">
      <c r="B149" s="2">
        <f>IF(LoanIsGood,IF(ROW()-ROW(Sched1[[#Headers],[Pmt No]])&gt;ScheduledNumberOfPayments,"",ROW()-ROW(Sched1[[#Headers],[Pmt No]])),"")</f>
        <v>136</v>
      </c>
      <c r="C149" s="3">
        <f>IF(Sched1[[#This Row],[Pmt No]]&lt;&gt;"",EOMONTH(LoanStartDate,ROW(Sched1[[#This Row],[Pmt No]])-ROW(Sched1[[#Headers],[Pmt No]])-2)+DAY(LoanStartDate),"")</f>
        <v>46874</v>
      </c>
      <c r="D149" s="4">
        <f>IF(Sched1[[#This Row],[Pmt No]]&lt;&gt;"",IF(ROW()-ROW(Sched1[[#Headers],[Beginning Balance]])=1,LoanAmount,INDEX(Sched1[Ending Balance],ROW()-ROW(Sched1[[#Headers],[Beginning Balance]])-1)),"")</f>
        <v>0</v>
      </c>
      <c r="E149" s="4">
        <f>IF(Sched1[[#This Row],[Pmt No]]&lt;&gt;"",ScheduledPayment,"")</f>
        <v>192.52848178552338</v>
      </c>
      <c r="F149" s="4">
        <f>IF(Sched1[[#This Row],[Pmt No]]&lt;&gt;"",IF(Sched1[[#This Row],[Scheduled Payment]]+ExtraPayments&lt;Sched1[[#This Row],[Beginning Balance]],ExtraPayments,IF(Sched1[[#This Row],[Beginning Balance]]-Sched1[[#This Row],[Scheduled Payment]]&gt;0,Sched1[[#This Row],[Beginning Balance]]-Sched1[[#This Row],[Scheduled Payment]],0)),"")</f>
        <v>0</v>
      </c>
      <c r="G149" s="4">
        <f>IF(Sched1[[#This Row],[Pmt No]]&lt;&gt;"",IF(Sched1[[#This Row],[Scheduled Payment]]+Sched1[[#This Row],[Extra Payment]]&lt;=Sched1[[#This Row],[Beginning Balance]],Sched1[[#This Row],[Scheduled Payment]]+Sched1[[#This Row],[Extra Payment]],Sched1[[#This Row],[Beginning Balance]]),"")</f>
        <v>0</v>
      </c>
      <c r="H149" s="4">
        <f>IF(Sched1[[#This Row],[Pmt No]]&lt;&gt;"",Sched1[[#This Row],[Total Payment]]-Sched1[[#This Row],[Interest]],"")</f>
        <v>0</v>
      </c>
      <c r="I149" s="4">
        <f>IF(Sched1[[#This Row],[Pmt No]]&lt;&gt;"",Sched1[[#This Row],[Beginning Balance]]*(InterestRate/PaymentsPerYear),"")</f>
        <v>0</v>
      </c>
      <c r="J149" s="4">
        <f>IF(Sched1[[#This Row],[Pmt No]]&lt;&gt;"",IF(Sched1[[#This Row],[Scheduled Payment]]+Sched1[[#This Row],[Extra Payment]]&lt;=Sched1[[#This Row],[Beginning Balance]],Sched1[[#This Row],[Beginning Balance]]-Sched1[[#This Row],[Principal]],0),"")</f>
        <v>0</v>
      </c>
      <c r="K149" s="4">
        <f>IF(Sched1[[#This Row],[Pmt No]]&lt;&gt;"",SUM(INDEX(Sched1[Interest],1,1):Sched1[[#This Row],[Interest]]),"")</f>
        <v>5346.8041948262544</v>
      </c>
    </row>
    <row r="150" spans="2:11" x14ac:dyDescent="0.2">
      <c r="B150" s="2">
        <f>IF(LoanIsGood,IF(ROW()-ROW(Sched1[[#Headers],[Pmt No]])&gt;ScheduledNumberOfPayments,"",ROW()-ROW(Sched1[[#Headers],[Pmt No]])),"")</f>
        <v>137</v>
      </c>
      <c r="C150" s="3">
        <f>IF(Sched1[[#This Row],[Pmt No]]&lt;&gt;"",EOMONTH(LoanStartDate,ROW(Sched1[[#This Row],[Pmt No]])-ROW(Sched1[[#Headers],[Pmt No]])-2)+DAY(LoanStartDate),"")</f>
        <v>46905</v>
      </c>
      <c r="D150" s="4">
        <f>IF(Sched1[[#This Row],[Pmt No]]&lt;&gt;"",IF(ROW()-ROW(Sched1[[#Headers],[Beginning Balance]])=1,LoanAmount,INDEX(Sched1[Ending Balance],ROW()-ROW(Sched1[[#Headers],[Beginning Balance]])-1)),"")</f>
        <v>0</v>
      </c>
      <c r="E150" s="4">
        <f>IF(Sched1[[#This Row],[Pmt No]]&lt;&gt;"",ScheduledPayment,"")</f>
        <v>192.52848178552338</v>
      </c>
      <c r="F150" s="4">
        <f>IF(Sched1[[#This Row],[Pmt No]]&lt;&gt;"",IF(Sched1[[#This Row],[Scheduled Payment]]+ExtraPayments&lt;Sched1[[#This Row],[Beginning Balance]],ExtraPayments,IF(Sched1[[#This Row],[Beginning Balance]]-Sched1[[#This Row],[Scheduled Payment]]&gt;0,Sched1[[#This Row],[Beginning Balance]]-Sched1[[#This Row],[Scheduled Payment]],0)),"")</f>
        <v>0</v>
      </c>
      <c r="G150" s="4">
        <f>IF(Sched1[[#This Row],[Pmt No]]&lt;&gt;"",IF(Sched1[[#This Row],[Scheduled Payment]]+Sched1[[#This Row],[Extra Payment]]&lt;=Sched1[[#This Row],[Beginning Balance]],Sched1[[#This Row],[Scheduled Payment]]+Sched1[[#This Row],[Extra Payment]],Sched1[[#This Row],[Beginning Balance]]),"")</f>
        <v>0</v>
      </c>
      <c r="H150" s="4">
        <f>IF(Sched1[[#This Row],[Pmt No]]&lt;&gt;"",Sched1[[#This Row],[Total Payment]]-Sched1[[#This Row],[Interest]],"")</f>
        <v>0</v>
      </c>
      <c r="I150" s="4">
        <f>IF(Sched1[[#This Row],[Pmt No]]&lt;&gt;"",Sched1[[#This Row],[Beginning Balance]]*(InterestRate/PaymentsPerYear),"")</f>
        <v>0</v>
      </c>
      <c r="J150" s="4">
        <f>IF(Sched1[[#This Row],[Pmt No]]&lt;&gt;"",IF(Sched1[[#This Row],[Scheduled Payment]]+Sched1[[#This Row],[Extra Payment]]&lt;=Sched1[[#This Row],[Beginning Balance]],Sched1[[#This Row],[Beginning Balance]]-Sched1[[#This Row],[Principal]],0),"")</f>
        <v>0</v>
      </c>
      <c r="K150" s="4">
        <f>IF(Sched1[[#This Row],[Pmt No]]&lt;&gt;"",SUM(INDEX(Sched1[Interest],1,1):Sched1[[#This Row],[Interest]]),"")</f>
        <v>5346.8041948262544</v>
      </c>
    </row>
    <row r="151" spans="2:11" x14ac:dyDescent="0.2">
      <c r="B151" s="2">
        <f>IF(LoanIsGood,IF(ROW()-ROW(Sched1[[#Headers],[Pmt No]])&gt;ScheduledNumberOfPayments,"",ROW()-ROW(Sched1[[#Headers],[Pmt No]])),"")</f>
        <v>138</v>
      </c>
      <c r="C151" s="3">
        <f>IF(Sched1[[#This Row],[Pmt No]]&lt;&gt;"",EOMONTH(LoanStartDate,ROW(Sched1[[#This Row],[Pmt No]])-ROW(Sched1[[#Headers],[Pmt No]])-2)+DAY(LoanStartDate),"")</f>
        <v>46935</v>
      </c>
      <c r="D151" s="4">
        <f>IF(Sched1[[#This Row],[Pmt No]]&lt;&gt;"",IF(ROW()-ROW(Sched1[[#Headers],[Beginning Balance]])=1,LoanAmount,INDEX(Sched1[Ending Balance],ROW()-ROW(Sched1[[#Headers],[Beginning Balance]])-1)),"")</f>
        <v>0</v>
      </c>
      <c r="E151" s="4">
        <f>IF(Sched1[[#This Row],[Pmt No]]&lt;&gt;"",ScheduledPayment,"")</f>
        <v>192.52848178552338</v>
      </c>
      <c r="F151" s="4">
        <f>IF(Sched1[[#This Row],[Pmt No]]&lt;&gt;"",IF(Sched1[[#This Row],[Scheduled Payment]]+ExtraPayments&lt;Sched1[[#This Row],[Beginning Balance]],ExtraPayments,IF(Sched1[[#This Row],[Beginning Balance]]-Sched1[[#This Row],[Scheduled Payment]]&gt;0,Sched1[[#This Row],[Beginning Balance]]-Sched1[[#This Row],[Scheduled Payment]],0)),"")</f>
        <v>0</v>
      </c>
      <c r="G151" s="4">
        <f>IF(Sched1[[#This Row],[Pmt No]]&lt;&gt;"",IF(Sched1[[#This Row],[Scheduled Payment]]+Sched1[[#This Row],[Extra Payment]]&lt;=Sched1[[#This Row],[Beginning Balance]],Sched1[[#This Row],[Scheduled Payment]]+Sched1[[#This Row],[Extra Payment]],Sched1[[#This Row],[Beginning Balance]]),"")</f>
        <v>0</v>
      </c>
      <c r="H151" s="4">
        <f>IF(Sched1[[#This Row],[Pmt No]]&lt;&gt;"",Sched1[[#This Row],[Total Payment]]-Sched1[[#This Row],[Interest]],"")</f>
        <v>0</v>
      </c>
      <c r="I151" s="4">
        <f>IF(Sched1[[#This Row],[Pmt No]]&lt;&gt;"",Sched1[[#This Row],[Beginning Balance]]*(InterestRate/PaymentsPerYear),"")</f>
        <v>0</v>
      </c>
      <c r="J151" s="4">
        <f>IF(Sched1[[#This Row],[Pmt No]]&lt;&gt;"",IF(Sched1[[#This Row],[Scheduled Payment]]+Sched1[[#This Row],[Extra Payment]]&lt;=Sched1[[#This Row],[Beginning Balance]],Sched1[[#This Row],[Beginning Balance]]-Sched1[[#This Row],[Principal]],0),"")</f>
        <v>0</v>
      </c>
      <c r="K151" s="4">
        <f>IF(Sched1[[#This Row],[Pmt No]]&lt;&gt;"",SUM(INDEX(Sched1[Interest],1,1):Sched1[[#This Row],[Interest]]),"")</f>
        <v>5346.8041948262544</v>
      </c>
    </row>
    <row r="152" spans="2:11" x14ac:dyDescent="0.2">
      <c r="B152" s="2">
        <f>IF(LoanIsGood,IF(ROW()-ROW(Sched1[[#Headers],[Pmt No]])&gt;ScheduledNumberOfPayments,"",ROW()-ROW(Sched1[[#Headers],[Pmt No]])),"")</f>
        <v>139</v>
      </c>
      <c r="C152" s="3">
        <f>IF(Sched1[[#This Row],[Pmt No]]&lt;&gt;"",EOMONTH(LoanStartDate,ROW(Sched1[[#This Row],[Pmt No]])-ROW(Sched1[[#Headers],[Pmt No]])-2)+DAY(LoanStartDate),"")</f>
        <v>46966</v>
      </c>
      <c r="D152" s="4">
        <f>IF(Sched1[[#This Row],[Pmt No]]&lt;&gt;"",IF(ROW()-ROW(Sched1[[#Headers],[Beginning Balance]])=1,LoanAmount,INDEX(Sched1[Ending Balance],ROW()-ROW(Sched1[[#Headers],[Beginning Balance]])-1)),"")</f>
        <v>0</v>
      </c>
      <c r="E152" s="4">
        <f>IF(Sched1[[#This Row],[Pmt No]]&lt;&gt;"",ScheduledPayment,"")</f>
        <v>192.52848178552338</v>
      </c>
      <c r="F152" s="4">
        <f>IF(Sched1[[#This Row],[Pmt No]]&lt;&gt;"",IF(Sched1[[#This Row],[Scheduled Payment]]+ExtraPayments&lt;Sched1[[#This Row],[Beginning Balance]],ExtraPayments,IF(Sched1[[#This Row],[Beginning Balance]]-Sched1[[#This Row],[Scheduled Payment]]&gt;0,Sched1[[#This Row],[Beginning Balance]]-Sched1[[#This Row],[Scheduled Payment]],0)),"")</f>
        <v>0</v>
      </c>
      <c r="G152" s="4">
        <f>IF(Sched1[[#This Row],[Pmt No]]&lt;&gt;"",IF(Sched1[[#This Row],[Scheduled Payment]]+Sched1[[#This Row],[Extra Payment]]&lt;=Sched1[[#This Row],[Beginning Balance]],Sched1[[#This Row],[Scheduled Payment]]+Sched1[[#This Row],[Extra Payment]],Sched1[[#This Row],[Beginning Balance]]),"")</f>
        <v>0</v>
      </c>
      <c r="H152" s="4">
        <f>IF(Sched1[[#This Row],[Pmt No]]&lt;&gt;"",Sched1[[#This Row],[Total Payment]]-Sched1[[#This Row],[Interest]],"")</f>
        <v>0</v>
      </c>
      <c r="I152" s="4">
        <f>IF(Sched1[[#This Row],[Pmt No]]&lt;&gt;"",Sched1[[#This Row],[Beginning Balance]]*(InterestRate/PaymentsPerYear),"")</f>
        <v>0</v>
      </c>
      <c r="J152" s="4">
        <f>IF(Sched1[[#This Row],[Pmt No]]&lt;&gt;"",IF(Sched1[[#This Row],[Scheduled Payment]]+Sched1[[#This Row],[Extra Payment]]&lt;=Sched1[[#This Row],[Beginning Balance]],Sched1[[#This Row],[Beginning Balance]]-Sched1[[#This Row],[Principal]],0),"")</f>
        <v>0</v>
      </c>
      <c r="K152" s="4">
        <f>IF(Sched1[[#This Row],[Pmt No]]&lt;&gt;"",SUM(INDEX(Sched1[Interest],1,1):Sched1[[#This Row],[Interest]]),"")</f>
        <v>5346.8041948262544</v>
      </c>
    </row>
    <row r="153" spans="2:11" x14ac:dyDescent="0.2">
      <c r="B153" s="2">
        <f>IF(LoanIsGood,IF(ROW()-ROW(Sched1[[#Headers],[Pmt No]])&gt;ScheduledNumberOfPayments,"",ROW()-ROW(Sched1[[#Headers],[Pmt No]])),"")</f>
        <v>140</v>
      </c>
      <c r="C153" s="3">
        <f>IF(Sched1[[#This Row],[Pmt No]]&lt;&gt;"",EOMONTH(LoanStartDate,ROW(Sched1[[#This Row],[Pmt No]])-ROW(Sched1[[#Headers],[Pmt No]])-2)+DAY(LoanStartDate),"")</f>
        <v>46997</v>
      </c>
      <c r="D153" s="4">
        <f>IF(Sched1[[#This Row],[Pmt No]]&lt;&gt;"",IF(ROW()-ROW(Sched1[[#Headers],[Beginning Balance]])=1,LoanAmount,INDEX(Sched1[Ending Balance],ROW()-ROW(Sched1[[#Headers],[Beginning Balance]])-1)),"")</f>
        <v>0</v>
      </c>
      <c r="E153" s="4">
        <f>IF(Sched1[[#This Row],[Pmt No]]&lt;&gt;"",ScheduledPayment,"")</f>
        <v>192.52848178552338</v>
      </c>
      <c r="F153" s="4">
        <f>IF(Sched1[[#This Row],[Pmt No]]&lt;&gt;"",IF(Sched1[[#This Row],[Scheduled Payment]]+ExtraPayments&lt;Sched1[[#This Row],[Beginning Balance]],ExtraPayments,IF(Sched1[[#This Row],[Beginning Balance]]-Sched1[[#This Row],[Scheduled Payment]]&gt;0,Sched1[[#This Row],[Beginning Balance]]-Sched1[[#This Row],[Scheduled Payment]],0)),"")</f>
        <v>0</v>
      </c>
      <c r="G153" s="4">
        <f>IF(Sched1[[#This Row],[Pmt No]]&lt;&gt;"",IF(Sched1[[#This Row],[Scheduled Payment]]+Sched1[[#This Row],[Extra Payment]]&lt;=Sched1[[#This Row],[Beginning Balance]],Sched1[[#This Row],[Scheduled Payment]]+Sched1[[#This Row],[Extra Payment]],Sched1[[#This Row],[Beginning Balance]]),"")</f>
        <v>0</v>
      </c>
      <c r="H153" s="4">
        <f>IF(Sched1[[#This Row],[Pmt No]]&lt;&gt;"",Sched1[[#This Row],[Total Payment]]-Sched1[[#This Row],[Interest]],"")</f>
        <v>0</v>
      </c>
      <c r="I153" s="4">
        <f>IF(Sched1[[#This Row],[Pmt No]]&lt;&gt;"",Sched1[[#This Row],[Beginning Balance]]*(InterestRate/PaymentsPerYear),"")</f>
        <v>0</v>
      </c>
      <c r="J153" s="4">
        <f>IF(Sched1[[#This Row],[Pmt No]]&lt;&gt;"",IF(Sched1[[#This Row],[Scheduled Payment]]+Sched1[[#This Row],[Extra Payment]]&lt;=Sched1[[#This Row],[Beginning Balance]],Sched1[[#This Row],[Beginning Balance]]-Sched1[[#This Row],[Principal]],0),"")</f>
        <v>0</v>
      </c>
      <c r="K153" s="4">
        <f>IF(Sched1[[#This Row],[Pmt No]]&lt;&gt;"",SUM(INDEX(Sched1[Interest],1,1):Sched1[[#This Row],[Interest]]),"")</f>
        <v>5346.8041948262544</v>
      </c>
    </row>
    <row r="154" spans="2:11" x14ac:dyDescent="0.2">
      <c r="B154" s="2">
        <f>IF(LoanIsGood,IF(ROW()-ROW(Sched1[[#Headers],[Pmt No]])&gt;ScheduledNumberOfPayments,"",ROW()-ROW(Sched1[[#Headers],[Pmt No]])),"")</f>
        <v>141</v>
      </c>
      <c r="C154" s="3">
        <f>IF(Sched1[[#This Row],[Pmt No]]&lt;&gt;"",EOMONTH(LoanStartDate,ROW(Sched1[[#This Row],[Pmt No]])-ROW(Sched1[[#Headers],[Pmt No]])-2)+DAY(LoanStartDate),"")</f>
        <v>47027</v>
      </c>
      <c r="D154" s="4">
        <f>IF(Sched1[[#This Row],[Pmt No]]&lt;&gt;"",IF(ROW()-ROW(Sched1[[#Headers],[Beginning Balance]])=1,LoanAmount,INDEX(Sched1[Ending Balance],ROW()-ROW(Sched1[[#Headers],[Beginning Balance]])-1)),"")</f>
        <v>0</v>
      </c>
      <c r="E154" s="4">
        <f>IF(Sched1[[#This Row],[Pmt No]]&lt;&gt;"",ScheduledPayment,"")</f>
        <v>192.52848178552338</v>
      </c>
      <c r="F154" s="4">
        <f>IF(Sched1[[#This Row],[Pmt No]]&lt;&gt;"",IF(Sched1[[#This Row],[Scheduled Payment]]+ExtraPayments&lt;Sched1[[#This Row],[Beginning Balance]],ExtraPayments,IF(Sched1[[#This Row],[Beginning Balance]]-Sched1[[#This Row],[Scheduled Payment]]&gt;0,Sched1[[#This Row],[Beginning Balance]]-Sched1[[#This Row],[Scheduled Payment]],0)),"")</f>
        <v>0</v>
      </c>
      <c r="G154" s="4">
        <f>IF(Sched1[[#This Row],[Pmt No]]&lt;&gt;"",IF(Sched1[[#This Row],[Scheduled Payment]]+Sched1[[#This Row],[Extra Payment]]&lt;=Sched1[[#This Row],[Beginning Balance]],Sched1[[#This Row],[Scheduled Payment]]+Sched1[[#This Row],[Extra Payment]],Sched1[[#This Row],[Beginning Balance]]),"")</f>
        <v>0</v>
      </c>
      <c r="H154" s="4">
        <f>IF(Sched1[[#This Row],[Pmt No]]&lt;&gt;"",Sched1[[#This Row],[Total Payment]]-Sched1[[#This Row],[Interest]],"")</f>
        <v>0</v>
      </c>
      <c r="I154" s="4">
        <f>IF(Sched1[[#This Row],[Pmt No]]&lt;&gt;"",Sched1[[#This Row],[Beginning Balance]]*(InterestRate/PaymentsPerYear),"")</f>
        <v>0</v>
      </c>
      <c r="J154" s="4">
        <f>IF(Sched1[[#This Row],[Pmt No]]&lt;&gt;"",IF(Sched1[[#This Row],[Scheduled Payment]]+Sched1[[#This Row],[Extra Payment]]&lt;=Sched1[[#This Row],[Beginning Balance]],Sched1[[#This Row],[Beginning Balance]]-Sched1[[#This Row],[Principal]],0),"")</f>
        <v>0</v>
      </c>
      <c r="K154" s="4">
        <f>IF(Sched1[[#This Row],[Pmt No]]&lt;&gt;"",SUM(INDEX(Sched1[Interest],1,1):Sched1[[#This Row],[Interest]]),"")</f>
        <v>5346.8041948262544</v>
      </c>
    </row>
    <row r="155" spans="2:11" x14ac:dyDescent="0.2">
      <c r="B155" s="2">
        <f>IF(LoanIsGood,IF(ROW()-ROW(Sched1[[#Headers],[Pmt No]])&gt;ScheduledNumberOfPayments,"",ROW()-ROW(Sched1[[#Headers],[Pmt No]])),"")</f>
        <v>142</v>
      </c>
      <c r="C155" s="3">
        <f>IF(Sched1[[#This Row],[Pmt No]]&lt;&gt;"",EOMONTH(LoanStartDate,ROW(Sched1[[#This Row],[Pmt No]])-ROW(Sched1[[#Headers],[Pmt No]])-2)+DAY(LoanStartDate),"")</f>
        <v>47058</v>
      </c>
      <c r="D155" s="4">
        <f>IF(Sched1[[#This Row],[Pmt No]]&lt;&gt;"",IF(ROW()-ROW(Sched1[[#Headers],[Beginning Balance]])=1,LoanAmount,INDEX(Sched1[Ending Balance],ROW()-ROW(Sched1[[#Headers],[Beginning Balance]])-1)),"")</f>
        <v>0</v>
      </c>
      <c r="E155" s="4">
        <f>IF(Sched1[[#This Row],[Pmt No]]&lt;&gt;"",ScheduledPayment,"")</f>
        <v>192.52848178552338</v>
      </c>
      <c r="F155" s="4">
        <f>IF(Sched1[[#This Row],[Pmt No]]&lt;&gt;"",IF(Sched1[[#This Row],[Scheduled Payment]]+ExtraPayments&lt;Sched1[[#This Row],[Beginning Balance]],ExtraPayments,IF(Sched1[[#This Row],[Beginning Balance]]-Sched1[[#This Row],[Scheduled Payment]]&gt;0,Sched1[[#This Row],[Beginning Balance]]-Sched1[[#This Row],[Scheduled Payment]],0)),"")</f>
        <v>0</v>
      </c>
      <c r="G155" s="4">
        <f>IF(Sched1[[#This Row],[Pmt No]]&lt;&gt;"",IF(Sched1[[#This Row],[Scheduled Payment]]+Sched1[[#This Row],[Extra Payment]]&lt;=Sched1[[#This Row],[Beginning Balance]],Sched1[[#This Row],[Scheduled Payment]]+Sched1[[#This Row],[Extra Payment]],Sched1[[#This Row],[Beginning Balance]]),"")</f>
        <v>0</v>
      </c>
      <c r="H155" s="4">
        <f>IF(Sched1[[#This Row],[Pmt No]]&lt;&gt;"",Sched1[[#This Row],[Total Payment]]-Sched1[[#This Row],[Interest]],"")</f>
        <v>0</v>
      </c>
      <c r="I155" s="4">
        <f>IF(Sched1[[#This Row],[Pmt No]]&lt;&gt;"",Sched1[[#This Row],[Beginning Balance]]*(InterestRate/PaymentsPerYear),"")</f>
        <v>0</v>
      </c>
      <c r="J155" s="4">
        <f>IF(Sched1[[#This Row],[Pmt No]]&lt;&gt;"",IF(Sched1[[#This Row],[Scheduled Payment]]+Sched1[[#This Row],[Extra Payment]]&lt;=Sched1[[#This Row],[Beginning Balance]],Sched1[[#This Row],[Beginning Balance]]-Sched1[[#This Row],[Principal]],0),"")</f>
        <v>0</v>
      </c>
      <c r="K155" s="4">
        <f>IF(Sched1[[#This Row],[Pmt No]]&lt;&gt;"",SUM(INDEX(Sched1[Interest],1,1):Sched1[[#This Row],[Interest]]),"")</f>
        <v>5346.8041948262544</v>
      </c>
    </row>
    <row r="156" spans="2:11" x14ac:dyDescent="0.2">
      <c r="B156" s="2">
        <f>IF(LoanIsGood,IF(ROW()-ROW(Sched1[[#Headers],[Pmt No]])&gt;ScheduledNumberOfPayments,"",ROW()-ROW(Sched1[[#Headers],[Pmt No]])),"")</f>
        <v>143</v>
      </c>
      <c r="C156" s="3">
        <f>IF(Sched1[[#This Row],[Pmt No]]&lt;&gt;"",EOMONTH(LoanStartDate,ROW(Sched1[[#This Row],[Pmt No]])-ROW(Sched1[[#Headers],[Pmt No]])-2)+DAY(LoanStartDate),"")</f>
        <v>47088</v>
      </c>
      <c r="D156" s="4">
        <f>IF(Sched1[[#This Row],[Pmt No]]&lt;&gt;"",IF(ROW()-ROW(Sched1[[#Headers],[Beginning Balance]])=1,LoanAmount,INDEX(Sched1[Ending Balance],ROW()-ROW(Sched1[[#Headers],[Beginning Balance]])-1)),"")</f>
        <v>0</v>
      </c>
      <c r="E156" s="4">
        <f>IF(Sched1[[#This Row],[Pmt No]]&lt;&gt;"",ScheduledPayment,"")</f>
        <v>192.52848178552338</v>
      </c>
      <c r="F156" s="4">
        <f>IF(Sched1[[#This Row],[Pmt No]]&lt;&gt;"",IF(Sched1[[#This Row],[Scheduled Payment]]+ExtraPayments&lt;Sched1[[#This Row],[Beginning Balance]],ExtraPayments,IF(Sched1[[#This Row],[Beginning Balance]]-Sched1[[#This Row],[Scheduled Payment]]&gt;0,Sched1[[#This Row],[Beginning Balance]]-Sched1[[#This Row],[Scheduled Payment]],0)),"")</f>
        <v>0</v>
      </c>
      <c r="G156" s="4">
        <f>IF(Sched1[[#This Row],[Pmt No]]&lt;&gt;"",IF(Sched1[[#This Row],[Scheduled Payment]]+Sched1[[#This Row],[Extra Payment]]&lt;=Sched1[[#This Row],[Beginning Balance]],Sched1[[#This Row],[Scheduled Payment]]+Sched1[[#This Row],[Extra Payment]],Sched1[[#This Row],[Beginning Balance]]),"")</f>
        <v>0</v>
      </c>
      <c r="H156" s="4">
        <f>IF(Sched1[[#This Row],[Pmt No]]&lt;&gt;"",Sched1[[#This Row],[Total Payment]]-Sched1[[#This Row],[Interest]],"")</f>
        <v>0</v>
      </c>
      <c r="I156" s="4">
        <f>IF(Sched1[[#This Row],[Pmt No]]&lt;&gt;"",Sched1[[#This Row],[Beginning Balance]]*(InterestRate/PaymentsPerYear),"")</f>
        <v>0</v>
      </c>
      <c r="J156" s="4">
        <f>IF(Sched1[[#This Row],[Pmt No]]&lt;&gt;"",IF(Sched1[[#This Row],[Scheduled Payment]]+Sched1[[#This Row],[Extra Payment]]&lt;=Sched1[[#This Row],[Beginning Balance]],Sched1[[#This Row],[Beginning Balance]]-Sched1[[#This Row],[Principal]],0),"")</f>
        <v>0</v>
      </c>
      <c r="K156" s="4">
        <f>IF(Sched1[[#This Row],[Pmt No]]&lt;&gt;"",SUM(INDEX(Sched1[Interest],1,1):Sched1[[#This Row],[Interest]]),"")</f>
        <v>5346.8041948262544</v>
      </c>
    </row>
    <row r="157" spans="2:11" x14ac:dyDescent="0.2">
      <c r="B157" s="2">
        <f>IF(LoanIsGood,IF(ROW()-ROW(Sched1[[#Headers],[Pmt No]])&gt;ScheduledNumberOfPayments,"",ROW()-ROW(Sched1[[#Headers],[Pmt No]])),"")</f>
        <v>144</v>
      </c>
      <c r="C157" s="3">
        <f>IF(Sched1[[#This Row],[Pmt No]]&lt;&gt;"",EOMONTH(LoanStartDate,ROW(Sched1[[#This Row],[Pmt No]])-ROW(Sched1[[#Headers],[Pmt No]])-2)+DAY(LoanStartDate),"")</f>
        <v>47119</v>
      </c>
      <c r="D157" s="4">
        <f>IF(Sched1[[#This Row],[Pmt No]]&lt;&gt;"",IF(ROW()-ROW(Sched1[[#Headers],[Beginning Balance]])=1,LoanAmount,INDEX(Sched1[Ending Balance],ROW()-ROW(Sched1[[#Headers],[Beginning Balance]])-1)),"")</f>
        <v>0</v>
      </c>
      <c r="E157" s="4">
        <f>IF(Sched1[[#This Row],[Pmt No]]&lt;&gt;"",ScheduledPayment,"")</f>
        <v>192.52848178552338</v>
      </c>
      <c r="F157" s="4">
        <f>IF(Sched1[[#This Row],[Pmt No]]&lt;&gt;"",IF(Sched1[[#This Row],[Scheduled Payment]]+ExtraPayments&lt;Sched1[[#This Row],[Beginning Balance]],ExtraPayments,IF(Sched1[[#This Row],[Beginning Balance]]-Sched1[[#This Row],[Scheduled Payment]]&gt;0,Sched1[[#This Row],[Beginning Balance]]-Sched1[[#This Row],[Scheduled Payment]],0)),"")</f>
        <v>0</v>
      </c>
      <c r="G157" s="4">
        <f>IF(Sched1[[#This Row],[Pmt No]]&lt;&gt;"",IF(Sched1[[#This Row],[Scheduled Payment]]+Sched1[[#This Row],[Extra Payment]]&lt;=Sched1[[#This Row],[Beginning Balance]],Sched1[[#This Row],[Scheduled Payment]]+Sched1[[#This Row],[Extra Payment]],Sched1[[#This Row],[Beginning Balance]]),"")</f>
        <v>0</v>
      </c>
      <c r="H157" s="4">
        <f>IF(Sched1[[#This Row],[Pmt No]]&lt;&gt;"",Sched1[[#This Row],[Total Payment]]-Sched1[[#This Row],[Interest]],"")</f>
        <v>0</v>
      </c>
      <c r="I157" s="4">
        <f>IF(Sched1[[#This Row],[Pmt No]]&lt;&gt;"",Sched1[[#This Row],[Beginning Balance]]*(InterestRate/PaymentsPerYear),"")</f>
        <v>0</v>
      </c>
      <c r="J157" s="4">
        <f>IF(Sched1[[#This Row],[Pmt No]]&lt;&gt;"",IF(Sched1[[#This Row],[Scheduled Payment]]+Sched1[[#This Row],[Extra Payment]]&lt;=Sched1[[#This Row],[Beginning Balance]],Sched1[[#This Row],[Beginning Balance]]-Sched1[[#This Row],[Principal]],0),"")</f>
        <v>0</v>
      </c>
      <c r="K157" s="4">
        <f>IF(Sched1[[#This Row],[Pmt No]]&lt;&gt;"",SUM(INDEX(Sched1[Interest],1,1):Sched1[[#This Row],[Interest]]),"")</f>
        <v>5346.8041948262544</v>
      </c>
    </row>
    <row r="158" spans="2:11" x14ac:dyDescent="0.2">
      <c r="B158" s="2">
        <f>IF(LoanIsGood,IF(ROW()-ROW(Sched1[[#Headers],[Pmt No]])&gt;ScheduledNumberOfPayments,"",ROW()-ROW(Sched1[[#Headers],[Pmt No]])),"")</f>
        <v>145</v>
      </c>
      <c r="C158" s="3">
        <f>IF(Sched1[[#This Row],[Pmt No]]&lt;&gt;"",EOMONTH(LoanStartDate,ROW(Sched1[[#This Row],[Pmt No]])-ROW(Sched1[[#Headers],[Pmt No]])-2)+DAY(LoanStartDate),"")</f>
        <v>47150</v>
      </c>
      <c r="D158" s="4">
        <f>IF(Sched1[[#This Row],[Pmt No]]&lt;&gt;"",IF(ROW()-ROW(Sched1[[#Headers],[Beginning Balance]])=1,LoanAmount,INDEX(Sched1[Ending Balance],ROW()-ROW(Sched1[[#Headers],[Beginning Balance]])-1)),"")</f>
        <v>0</v>
      </c>
      <c r="E158" s="4">
        <f>IF(Sched1[[#This Row],[Pmt No]]&lt;&gt;"",ScheduledPayment,"")</f>
        <v>192.52848178552338</v>
      </c>
      <c r="F158" s="4">
        <f>IF(Sched1[[#This Row],[Pmt No]]&lt;&gt;"",IF(Sched1[[#This Row],[Scheduled Payment]]+ExtraPayments&lt;Sched1[[#This Row],[Beginning Balance]],ExtraPayments,IF(Sched1[[#This Row],[Beginning Balance]]-Sched1[[#This Row],[Scheduled Payment]]&gt;0,Sched1[[#This Row],[Beginning Balance]]-Sched1[[#This Row],[Scheduled Payment]],0)),"")</f>
        <v>0</v>
      </c>
      <c r="G158" s="4">
        <f>IF(Sched1[[#This Row],[Pmt No]]&lt;&gt;"",IF(Sched1[[#This Row],[Scheduled Payment]]+Sched1[[#This Row],[Extra Payment]]&lt;=Sched1[[#This Row],[Beginning Balance]],Sched1[[#This Row],[Scheduled Payment]]+Sched1[[#This Row],[Extra Payment]],Sched1[[#This Row],[Beginning Balance]]),"")</f>
        <v>0</v>
      </c>
      <c r="H158" s="4">
        <f>IF(Sched1[[#This Row],[Pmt No]]&lt;&gt;"",Sched1[[#This Row],[Total Payment]]-Sched1[[#This Row],[Interest]],"")</f>
        <v>0</v>
      </c>
      <c r="I158" s="4">
        <f>IF(Sched1[[#This Row],[Pmt No]]&lt;&gt;"",Sched1[[#This Row],[Beginning Balance]]*(InterestRate/PaymentsPerYear),"")</f>
        <v>0</v>
      </c>
      <c r="J158" s="4">
        <f>IF(Sched1[[#This Row],[Pmt No]]&lt;&gt;"",IF(Sched1[[#This Row],[Scheduled Payment]]+Sched1[[#This Row],[Extra Payment]]&lt;=Sched1[[#This Row],[Beginning Balance]],Sched1[[#This Row],[Beginning Balance]]-Sched1[[#This Row],[Principal]],0),"")</f>
        <v>0</v>
      </c>
      <c r="K158" s="4">
        <f>IF(Sched1[[#This Row],[Pmt No]]&lt;&gt;"",SUM(INDEX(Sched1[Interest],1,1):Sched1[[#This Row],[Interest]]),"")</f>
        <v>5346.8041948262544</v>
      </c>
    </row>
    <row r="159" spans="2:11" x14ac:dyDescent="0.2">
      <c r="B159" s="2">
        <f>IF(LoanIsGood,IF(ROW()-ROW(Sched1[[#Headers],[Pmt No]])&gt;ScheduledNumberOfPayments,"",ROW()-ROW(Sched1[[#Headers],[Pmt No]])),"")</f>
        <v>146</v>
      </c>
      <c r="C159" s="3">
        <f>IF(Sched1[[#This Row],[Pmt No]]&lt;&gt;"",EOMONTH(LoanStartDate,ROW(Sched1[[#This Row],[Pmt No]])-ROW(Sched1[[#Headers],[Pmt No]])-2)+DAY(LoanStartDate),"")</f>
        <v>47178</v>
      </c>
      <c r="D159" s="4">
        <f>IF(Sched1[[#This Row],[Pmt No]]&lt;&gt;"",IF(ROW()-ROW(Sched1[[#Headers],[Beginning Balance]])=1,LoanAmount,INDEX(Sched1[Ending Balance],ROW()-ROW(Sched1[[#Headers],[Beginning Balance]])-1)),"")</f>
        <v>0</v>
      </c>
      <c r="E159" s="4">
        <f>IF(Sched1[[#This Row],[Pmt No]]&lt;&gt;"",ScheduledPayment,"")</f>
        <v>192.52848178552338</v>
      </c>
      <c r="F159" s="4">
        <f>IF(Sched1[[#This Row],[Pmt No]]&lt;&gt;"",IF(Sched1[[#This Row],[Scheduled Payment]]+ExtraPayments&lt;Sched1[[#This Row],[Beginning Balance]],ExtraPayments,IF(Sched1[[#This Row],[Beginning Balance]]-Sched1[[#This Row],[Scheduled Payment]]&gt;0,Sched1[[#This Row],[Beginning Balance]]-Sched1[[#This Row],[Scheduled Payment]],0)),"")</f>
        <v>0</v>
      </c>
      <c r="G159" s="4">
        <f>IF(Sched1[[#This Row],[Pmt No]]&lt;&gt;"",IF(Sched1[[#This Row],[Scheduled Payment]]+Sched1[[#This Row],[Extra Payment]]&lt;=Sched1[[#This Row],[Beginning Balance]],Sched1[[#This Row],[Scheduled Payment]]+Sched1[[#This Row],[Extra Payment]],Sched1[[#This Row],[Beginning Balance]]),"")</f>
        <v>0</v>
      </c>
      <c r="H159" s="4">
        <f>IF(Sched1[[#This Row],[Pmt No]]&lt;&gt;"",Sched1[[#This Row],[Total Payment]]-Sched1[[#This Row],[Interest]],"")</f>
        <v>0</v>
      </c>
      <c r="I159" s="4">
        <f>IF(Sched1[[#This Row],[Pmt No]]&lt;&gt;"",Sched1[[#This Row],[Beginning Balance]]*(InterestRate/PaymentsPerYear),"")</f>
        <v>0</v>
      </c>
      <c r="J159" s="4">
        <f>IF(Sched1[[#This Row],[Pmt No]]&lt;&gt;"",IF(Sched1[[#This Row],[Scheduled Payment]]+Sched1[[#This Row],[Extra Payment]]&lt;=Sched1[[#This Row],[Beginning Balance]],Sched1[[#This Row],[Beginning Balance]]-Sched1[[#This Row],[Principal]],0),"")</f>
        <v>0</v>
      </c>
      <c r="K159" s="4">
        <f>IF(Sched1[[#This Row],[Pmt No]]&lt;&gt;"",SUM(INDEX(Sched1[Interest],1,1):Sched1[[#This Row],[Interest]]),"")</f>
        <v>5346.8041948262544</v>
      </c>
    </row>
    <row r="160" spans="2:11" x14ac:dyDescent="0.2">
      <c r="B160" s="2">
        <f>IF(LoanIsGood,IF(ROW()-ROW(Sched1[[#Headers],[Pmt No]])&gt;ScheduledNumberOfPayments,"",ROW()-ROW(Sched1[[#Headers],[Pmt No]])),"")</f>
        <v>147</v>
      </c>
      <c r="C160" s="3">
        <f>IF(Sched1[[#This Row],[Pmt No]]&lt;&gt;"",EOMONTH(LoanStartDate,ROW(Sched1[[#This Row],[Pmt No]])-ROW(Sched1[[#Headers],[Pmt No]])-2)+DAY(LoanStartDate),"")</f>
        <v>47209</v>
      </c>
      <c r="D160" s="4">
        <f>IF(Sched1[[#This Row],[Pmt No]]&lt;&gt;"",IF(ROW()-ROW(Sched1[[#Headers],[Beginning Balance]])=1,LoanAmount,INDEX(Sched1[Ending Balance],ROW()-ROW(Sched1[[#Headers],[Beginning Balance]])-1)),"")</f>
        <v>0</v>
      </c>
      <c r="E160" s="4">
        <f>IF(Sched1[[#This Row],[Pmt No]]&lt;&gt;"",ScheduledPayment,"")</f>
        <v>192.52848178552338</v>
      </c>
      <c r="F160" s="4">
        <f>IF(Sched1[[#This Row],[Pmt No]]&lt;&gt;"",IF(Sched1[[#This Row],[Scheduled Payment]]+ExtraPayments&lt;Sched1[[#This Row],[Beginning Balance]],ExtraPayments,IF(Sched1[[#This Row],[Beginning Balance]]-Sched1[[#This Row],[Scheduled Payment]]&gt;0,Sched1[[#This Row],[Beginning Balance]]-Sched1[[#This Row],[Scheduled Payment]],0)),"")</f>
        <v>0</v>
      </c>
      <c r="G160" s="4">
        <f>IF(Sched1[[#This Row],[Pmt No]]&lt;&gt;"",IF(Sched1[[#This Row],[Scheduled Payment]]+Sched1[[#This Row],[Extra Payment]]&lt;=Sched1[[#This Row],[Beginning Balance]],Sched1[[#This Row],[Scheduled Payment]]+Sched1[[#This Row],[Extra Payment]],Sched1[[#This Row],[Beginning Balance]]),"")</f>
        <v>0</v>
      </c>
      <c r="H160" s="4">
        <f>IF(Sched1[[#This Row],[Pmt No]]&lt;&gt;"",Sched1[[#This Row],[Total Payment]]-Sched1[[#This Row],[Interest]],"")</f>
        <v>0</v>
      </c>
      <c r="I160" s="4">
        <f>IF(Sched1[[#This Row],[Pmt No]]&lt;&gt;"",Sched1[[#This Row],[Beginning Balance]]*(InterestRate/PaymentsPerYear),"")</f>
        <v>0</v>
      </c>
      <c r="J160" s="4">
        <f>IF(Sched1[[#This Row],[Pmt No]]&lt;&gt;"",IF(Sched1[[#This Row],[Scheduled Payment]]+Sched1[[#This Row],[Extra Payment]]&lt;=Sched1[[#This Row],[Beginning Balance]],Sched1[[#This Row],[Beginning Balance]]-Sched1[[#This Row],[Principal]],0),"")</f>
        <v>0</v>
      </c>
      <c r="K160" s="4">
        <f>IF(Sched1[[#This Row],[Pmt No]]&lt;&gt;"",SUM(INDEX(Sched1[Interest],1,1):Sched1[[#This Row],[Interest]]),"")</f>
        <v>5346.8041948262544</v>
      </c>
    </row>
    <row r="161" spans="2:11" x14ac:dyDescent="0.2">
      <c r="B161" s="2">
        <f>IF(LoanIsGood,IF(ROW()-ROW(Sched1[[#Headers],[Pmt No]])&gt;ScheduledNumberOfPayments,"",ROW()-ROW(Sched1[[#Headers],[Pmt No]])),"")</f>
        <v>148</v>
      </c>
      <c r="C161" s="3">
        <f>IF(Sched1[[#This Row],[Pmt No]]&lt;&gt;"",EOMONTH(LoanStartDate,ROW(Sched1[[#This Row],[Pmt No]])-ROW(Sched1[[#Headers],[Pmt No]])-2)+DAY(LoanStartDate),"")</f>
        <v>47239</v>
      </c>
      <c r="D161" s="4">
        <f>IF(Sched1[[#This Row],[Pmt No]]&lt;&gt;"",IF(ROW()-ROW(Sched1[[#Headers],[Beginning Balance]])=1,LoanAmount,INDEX(Sched1[Ending Balance],ROW()-ROW(Sched1[[#Headers],[Beginning Balance]])-1)),"")</f>
        <v>0</v>
      </c>
      <c r="E161" s="4">
        <f>IF(Sched1[[#This Row],[Pmt No]]&lt;&gt;"",ScheduledPayment,"")</f>
        <v>192.52848178552338</v>
      </c>
      <c r="F161" s="4">
        <f>IF(Sched1[[#This Row],[Pmt No]]&lt;&gt;"",IF(Sched1[[#This Row],[Scheduled Payment]]+ExtraPayments&lt;Sched1[[#This Row],[Beginning Balance]],ExtraPayments,IF(Sched1[[#This Row],[Beginning Balance]]-Sched1[[#This Row],[Scheduled Payment]]&gt;0,Sched1[[#This Row],[Beginning Balance]]-Sched1[[#This Row],[Scheduled Payment]],0)),"")</f>
        <v>0</v>
      </c>
      <c r="G161" s="4">
        <f>IF(Sched1[[#This Row],[Pmt No]]&lt;&gt;"",IF(Sched1[[#This Row],[Scheduled Payment]]+Sched1[[#This Row],[Extra Payment]]&lt;=Sched1[[#This Row],[Beginning Balance]],Sched1[[#This Row],[Scheduled Payment]]+Sched1[[#This Row],[Extra Payment]],Sched1[[#This Row],[Beginning Balance]]),"")</f>
        <v>0</v>
      </c>
      <c r="H161" s="4">
        <f>IF(Sched1[[#This Row],[Pmt No]]&lt;&gt;"",Sched1[[#This Row],[Total Payment]]-Sched1[[#This Row],[Interest]],"")</f>
        <v>0</v>
      </c>
      <c r="I161" s="4">
        <f>IF(Sched1[[#This Row],[Pmt No]]&lt;&gt;"",Sched1[[#This Row],[Beginning Balance]]*(InterestRate/PaymentsPerYear),"")</f>
        <v>0</v>
      </c>
      <c r="J161" s="4">
        <f>IF(Sched1[[#This Row],[Pmt No]]&lt;&gt;"",IF(Sched1[[#This Row],[Scheduled Payment]]+Sched1[[#This Row],[Extra Payment]]&lt;=Sched1[[#This Row],[Beginning Balance]],Sched1[[#This Row],[Beginning Balance]]-Sched1[[#This Row],[Principal]],0),"")</f>
        <v>0</v>
      </c>
      <c r="K161" s="4">
        <f>IF(Sched1[[#This Row],[Pmt No]]&lt;&gt;"",SUM(INDEX(Sched1[Interest],1,1):Sched1[[#This Row],[Interest]]),"")</f>
        <v>5346.8041948262544</v>
      </c>
    </row>
    <row r="162" spans="2:11" x14ac:dyDescent="0.2">
      <c r="B162" s="2">
        <f>IF(LoanIsGood,IF(ROW()-ROW(Sched1[[#Headers],[Pmt No]])&gt;ScheduledNumberOfPayments,"",ROW()-ROW(Sched1[[#Headers],[Pmt No]])),"")</f>
        <v>149</v>
      </c>
      <c r="C162" s="3">
        <f>IF(Sched1[[#This Row],[Pmt No]]&lt;&gt;"",EOMONTH(LoanStartDate,ROW(Sched1[[#This Row],[Pmt No]])-ROW(Sched1[[#Headers],[Pmt No]])-2)+DAY(LoanStartDate),"")</f>
        <v>47270</v>
      </c>
      <c r="D162" s="4">
        <f>IF(Sched1[[#This Row],[Pmt No]]&lt;&gt;"",IF(ROW()-ROW(Sched1[[#Headers],[Beginning Balance]])=1,LoanAmount,INDEX(Sched1[Ending Balance],ROW()-ROW(Sched1[[#Headers],[Beginning Balance]])-1)),"")</f>
        <v>0</v>
      </c>
      <c r="E162" s="4">
        <f>IF(Sched1[[#This Row],[Pmt No]]&lt;&gt;"",ScheduledPayment,"")</f>
        <v>192.52848178552338</v>
      </c>
      <c r="F162" s="4">
        <f>IF(Sched1[[#This Row],[Pmt No]]&lt;&gt;"",IF(Sched1[[#This Row],[Scheduled Payment]]+ExtraPayments&lt;Sched1[[#This Row],[Beginning Balance]],ExtraPayments,IF(Sched1[[#This Row],[Beginning Balance]]-Sched1[[#This Row],[Scheduled Payment]]&gt;0,Sched1[[#This Row],[Beginning Balance]]-Sched1[[#This Row],[Scheduled Payment]],0)),"")</f>
        <v>0</v>
      </c>
      <c r="G162" s="4">
        <f>IF(Sched1[[#This Row],[Pmt No]]&lt;&gt;"",IF(Sched1[[#This Row],[Scheduled Payment]]+Sched1[[#This Row],[Extra Payment]]&lt;=Sched1[[#This Row],[Beginning Balance]],Sched1[[#This Row],[Scheduled Payment]]+Sched1[[#This Row],[Extra Payment]],Sched1[[#This Row],[Beginning Balance]]),"")</f>
        <v>0</v>
      </c>
      <c r="H162" s="4">
        <f>IF(Sched1[[#This Row],[Pmt No]]&lt;&gt;"",Sched1[[#This Row],[Total Payment]]-Sched1[[#This Row],[Interest]],"")</f>
        <v>0</v>
      </c>
      <c r="I162" s="4">
        <f>IF(Sched1[[#This Row],[Pmt No]]&lt;&gt;"",Sched1[[#This Row],[Beginning Balance]]*(InterestRate/PaymentsPerYear),"")</f>
        <v>0</v>
      </c>
      <c r="J162" s="4">
        <f>IF(Sched1[[#This Row],[Pmt No]]&lt;&gt;"",IF(Sched1[[#This Row],[Scheduled Payment]]+Sched1[[#This Row],[Extra Payment]]&lt;=Sched1[[#This Row],[Beginning Balance]],Sched1[[#This Row],[Beginning Balance]]-Sched1[[#This Row],[Principal]],0),"")</f>
        <v>0</v>
      </c>
      <c r="K162" s="4">
        <f>IF(Sched1[[#This Row],[Pmt No]]&lt;&gt;"",SUM(INDEX(Sched1[Interest],1,1):Sched1[[#This Row],[Interest]]),"")</f>
        <v>5346.8041948262544</v>
      </c>
    </row>
    <row r="163" spans="2:11" x14ac:dyDescent="0.2">
      <c r="B163" s="2">
        <f>IF(LoanIsGood,IF(ROW()-ROW(Sched1[[#Headers],[Pmt No]])&gt;ScheduledNumberOfPayments,"",ROW()-ROW(Sched1[[#Headers],[Pmt No]])),"")</f>
        <v>150</v>
      </c>
      <c r="C163" s="3">
        <f>IF(Sched1[[#This Row],[Pmt No]]&lt;&gt;"",EOMONTH(LoanStartDate,ROW(Sched1[[#This Row],[Pmt No]])-ROW(Sched1[[#Headers],[Pmt No]])-2)+DAY(LoanStartDate),"")</f>
        <v>47300</v>
      </c>
      <c r="D163" s="4">
        <f>IF(Sched1[[#This Row],[Pmt No]]&lt;&gt;"",IF(ROW()-ROW(Sched1[[#Headers],[Beginning Balance]])=1,LoanAmount,INDEX(Sched1[Ending Balance],ROW()-ROW(Sched1[[#Headers],[Beginning Balance]])-1)),"")</f>
        <v>0</v>
      </c>
      <c r="E163" s="4">
        <f>IF(Sched1[[#This Row],[Pmt No]]&lt;&gt;"",ScheduledPayment,"")</f>
        <v>192.52848178552338</v>
      </c>
      <c r="F163" s="4">
        <f>IF(Sched1[[#This Row],[Pmt No]]&lt;&gt;"",IF(Sched1[[#This Row],[Scheduled Payment]]+ExtraPayments&lt;Sched1[[#This Row],[Beginning Balance]],ExtraPayments,IF(Sched1[[#This Row],[Beginning Balance]]-Sched1[[#This Row],[Scheduled Payment]]&gt;0,Sched1[[#This Row],[Beginning Balance]]-Sched1[[#This Row],[Scheduled Payment]],0)),"")</f>
        <v>0</v>
      </c>
      <c r="G163" s="4">
        <f>IF(Sched1[[#This Row],[Pmt No]]&lt;&gt;"",IF(Sched1[[#This Row],[Scheduled Payment]]+Sched1[[#This Row],[Extra Payment]]&lt;=Sched1[[#This Row],[Beginning Balance]],Sched1[[#This Row],[Scheduled Payment]]+Sched1[[#This Row],[Extra Payment]],Sched1[[#This Row],[Beginning Balance]]),"")</f>
        <v>0</v>
      </c>
      <c r="H163" s="4">
        <f>IF(Sched1[[#This Row],[Pmt No]]&lt;&gt;"",Sched1[[#This Row],[Total Payment]]-Sched1[[#This Row],[Interest]],"")</f>
        <v>0</v>
      </c>
      <c r="I163" s="4">
        <f>IF(Sched1[[#This Row],[Pmt No]]&lt;&gt;"",Sched1[[#This Row],[Beginning Balance]]*(InterestRate/PaymentsPerYear),"")</f>
        <v>0</v>
      </c>
      <c r="J163" s="4">
        <f>IF(Sched1[[#This Row],[Pmt No]]&lt;&gt;"",IF(Sched1[[#This Row],[Scheduled Payment]]+Sched1[[#This Row],[Extra Payment]]&lt;=Sched1[[#This Row],[Beginning Balance]],Sched1[[#This Row],[Beginning Balance]]-Sched1[[#This Row],[Principal]],0),"")</f>
        <v>0</v>
      </c>
      <c r="K163" s="4">
        <f>IF(Sched1[[#This Row],[Pmt No]]&lt;&gt;"",SUM(INDEX(Sched1[Interest],1,1):Sched1[[#This Row],[Interest]]),"")</f>
        <v>5346.8041948262544</v>
      </c>
    </row>
    <row r="164" spans="2:11" x14ac:dyDescent="0.2">
      <c r="B164" s="2">
        <f>IF(LoanIsGood,IF(ROW()-ROW(Sched1[[#Headers],[Pmt No]])&gt;ScheduledNumberOfPayments,"",ROW()-ROW(Sched1[[#Headers],[Pmt No]])),"")</f>
        <v>151</v>
      </c>
      <c r="C164" s="3">
        <f>IF(Sched1[[#This Row],[Pmt No]]&lt;&gt;"",EOMONTH(LoanStartDate,ROW(Sched1[[#This Row],[Pmt No]])-ROW(Sched1[[#Headers],[Pmt No]])-2)+DAY(LoanStartDate),"")</f>
        <v>47331</v>
      </c>
      <c r="D164" s="4">
        <f>IF(Sched1[[#This Row],[Pmt No]]&lt;&gt;"",IF(ROW()-ROW(Sched1[[#Headers],[Beginning Balance]])=1,LoanAmount,INDEX(Sched1[Ending Balance],ROW()-ROW(Sched1[[#Headers],[Beginning Balance]])-1)),"")</f>
        <v>0</v>
      </c>
      <c r="E164" s="4">
        <f>IF(Sched1[[#This Row],[Pmt No]]&lt;&gt;"",ScheduledPayment,"")</f>
        <v>192.52848178552338</v>
      </c>
      <c r="F164" s="4">
        <f>IF(Sched1[[#This Row],[Pmt No]]&lt;&gt;"",IF(Sched1[[#This Row],[Scheduled Payment]]+ExtraPayments&lt;Sched1[[#This Row],[Beginning Balance]],ExtraPayments,IF(Sched1[[#This Row],[Beginning Balance]]-Sched1[[#This Row],[Scheduled Payment]]&gt;0,Sched1[[#This Row],[Beginning Balance]]-Sched1[[#This Row],[Scheduled Payment]],0)),"")</f>
        <v>0</v>
      </c>
      <c r="G164" s="4">
        <f>IF(Sched1[[#This Row],[Pmt No]]&lt;&gt;"",IF(Sched1[[#This Row],[Scheduled Payment]]+Sched1[[#This Row],[Extra Payment]]&lt;=Sched1[[#This Row],[Beginning Balance]],Sched1[[#This Row],[Scheduled Payment]]+Sched1[[#This Row],[Extra Payment]],Sched1[[#This Row],[Beginning Balance]]),"")</f>
        <v>0</v>
      </c>
      <c r="H164" s="4">
        <f>IF(Sched1[[#This Row],[Pmt No]]&lt;&gt;"",Sched1[[#This Row],[Total Payment]]-Sched1[[#This Row],[Interest]],"")</f>
        <v>0</v>
      </c>
      <c r="I164" s="4">
        <f>IF(Sched1[[#This Row],[Pmt No]]&lt;&gt;"",Sched1[[#This Row],[Beginning Balance]]*(InterestRate/PaymentsPerYear),"")</f>
        <v>0</v>
      </c>
      <c r="J164" s="4">
        <f>IF(Sched1[[#This Row],[Pmt No]]&lt;&gt;"",IF(Sched1[[#This Row],[Scheduled Payment]]+Sched1[[#This Row],[Extra Payment]]&lt;=Sched1[[#This Row],[Beginning Balance]],Sched1[[#This Row],[Beginning Balance]]-Sched1[[#This Row],[Principal]],0),"")</f>
        <v>0</v>
      </c>
      <c r="K164" s="4">
        <f>IF(Sched1[[#This Row],[Pmt No]]&lt;&gt;"",SUM(INDEX(Sched1[Interest],1,1):Sched1[[#This Row],[Interest]]),"")</f>
        <v>5346.8041948262544</v>
      </c>
    </row>
    <row r="165" spans="2:11" x14ac:dyDescent="0.2">
      <c r="B165" s="2">
        <f>IF(LoanIsGood,IF(ROW()-ROW(Sched1[[#Headers],[Pmt No]])&gt;ScheduledNumberOfPayments,"",ROW()-ROW(Sched1[[#Headers],[Pmt No]])),"")</f>
        <v>152</v>
      </c>
      <c r="C165" s="3">
        <f>IF(Sched1[[#This Row],[Pmt No]]&lt;&gt;"",EOMONTH(LoanStartDate,ROW(Sched1[[#This Row],[Pmt No]])-ROW(Sched1[[#Headers],[Pmt No]])-2)+DAY(LoanStartDate),"")</f>
        <v>47362</v>
      </c>
      <c r="D165" s="4">
        <f>IF(Sched1[[#This Row],[Pmt No]]&lt;&gt;"",IF(ROW()-ROW(Sched1[[#Headers],[Beginning Balance]])=1,LoanAmount,INDEX(Sched1[Ending Balance],ROW()-ROW(Sched1[[#Headers],[Beginning Balance]])-1)),"")</f>
        <v>0</v>
      </c>
      <c r="E165" s="4">
        <f>IF(Sched1[[#This Row],[Pmt No]]&lt;&gt;"",ScheduledPayment,"")</f>
        <v>192.52848178552338</v>
      </c>
      <c r="F165" s="4">
        <f>IF(Sched1[[#This Row],[Pmt No]]&lt;&gt;"",IF(Sched1[[#This Row],[Scheduled Payment]]+ExtraPayments&lt;Sched1[[#This Row],[Beginning Balance]],ExtraPayments,IF(Sched1[[#This Row],[Beginning Balance]]-Sched1[[#This Row],[Scheduled Payment]]&gt;0,Sched1[[#This Row],[Beginning Balance]]-Sched1[[#This Row],[Scheduled Payment]],0)),"")</f>
        <v>0</v>
      </c>
      <c r="G165" s="4">
        <f>IF(Sched1[[#This Row],[Pmt No]]&lt;&gt;"",IF(Sched1[[#This Row],[Scheduled Payment]]+Sched1[[#This Row],[Extra Payment]]&lt;=Sched1[[#This Row],[Beginning Balance]],Sched1[[#This Row],[Scheduled Payment]]+Sched1[[#This Row],[Extra Payment]],Sched1[[#This Row],[Beginning Balance]]),"")</f>
        <v>0</v>
      </c>
      <c r="H165" s="4">
        <f>IF(Sched1[[#This Row],[Pmt No]]&lt;&gt;"",Sched1[[#This Row],[Total Payment]]-Sched1[[#This Row],[Interest]],"")</f>
        <v>0</v>
      </c>
      <c r="I165" s="4">
        <f>IF(Sched1[[#This Row],[Pmt No]]&lt;&gt;"",Sched1[[#This Row],[Beginning Balance]]*(InterestRate/PaymentsPerYear),"")</f>
        <v>0</v>
      </c>
      <c r="J165" s="4">
        <f>IF(Sched1[[#This Row],[Pmt No]]&lt;&gt;"",IF(Sched1[[#This Row],[Scheduled Payment]]+Sched1[[#This Row],[Extra Payment]]&lt;=Sched1[[#This Row],[Beginning Balance]],Sched1[[#This Row],[Beginning Balance]]-Sched1[[#This Row],[Principal]],0),"")</f>
        <v>0</v>
      </c>
      <c r="K165" s="4">
        <f>IF(Sched1[[#This Row],[Pmt No]]&lt;&gt;"",SUM(INDEX(Sched1[Interest],1,1):Sched1[[#This Row],[Interest]]),"")</f>
        <v>5346.8041948262544</v>
      </c>
    </row>
    <row r="166" spans="2:11" x14ac:dyDescent="0.2">
      <c r="B166" s="2">
        <f>IF(LoanIsGood,IF(ROW()-ROW(Sched1[[#Headers],[Pmt No]])&gt;ScheduledNumberOfPayments,"",ROW()-ROW(Sched1[[#Headers],[Pmt No]])),"")</f>
        <v>153</v>
      </c>
      <c r="C166" s="3">
        <f>IF(Sched1[[#This Row],[Pmt No]]&lt;&gt;"",EOMONTH(LoanStartDate,ROW(Sched1[[#This Row],[Pmt No]])-ROW(Sched1[[#Headers],[Pmt No]])-2)+DAY(LoanStartDate),"")</f>
        <v>47392</v>
      </c>
      <c r="D166" s="4">
        <f>IF(Sched1[[#This Row],[Pmt No]]&lt;&gt;"",IF(ROW()-ROW(Sched1[[#Headers],[Beginning Balance]])=1,LoanAmount,INDEX(Sched1[Ending Balance],ROW()-ROW(Sched1[[#Headers],[Beginning Balance]])-1)),"")</f>
        <v>0</v>
      </c>
      <c r="E166" s="4">
        <f>IF(Sched1[[#This Row],[Pmt No]]&lt;&gt;"",ScheduledPayment,"")</f>
        <v>192.52848178552338</v>
      </c>
      <c r="F166" s="4">
        <f>IF(Sched1[[#This Row],[Pmt No]]&lt;&gt;"",IF(Sched1[[#This Row],[Scheduled Payment]]+ExtraPayments&lt;Sched1[[#This Row],[Beginning Balance]],ExtraPayments,IF(Sched1[[#This Row],[Beginning Balance]]-Sched1[[#This Row],[Scheduled Payment]]&gt;0,Sched1[[#This Row],[Beginning Balance]]-Sched1[[#This Row],[Scheduled Payment]],0)),"")</f>
        <v>0</v>
      </c>
      <c r="G166" s="4">
        <f>IF(Sched1[[#This Row],[Pmt No]]&lt;&gt;"",IF(Sched1[[#This Row],[Scheduled Payment]]+Sched1[[#This Row],[Extra Payment]]&lt;=Sched1[[#This Row],[Beginning Balance]],Sched1[[#This Row],[Scheduled Payment]]+Sched1[[#This Row],[Extra Payment]],Sched1[[#This Row],[Beginning Balance]]),"")</f>
        <v>0</v>
      </c>
      <c r="H166" s="4">
        <f>IF(Sched1[[#This Row],[Pmt No]]&lt;&gt;"",Sched1[[#This Row],[Total Payment]]-Sched1[[#This Row],[Interest]],"")</f>
        <v>0</v>
      </c>
      <c r="I166" s="4">
        <f>IF(Sched1[[#This Row],[Pmt No]]&lt;&gt;"",Sched1[[#This Row],[Beginning Balance]]*(InterestRate/PaymentsPerYear),"")</f>
        <v>0</v>
      </c>
      <c r="J166" s="4">
        <f>IF(Sched1[[#This Row],[Pmt No]]&lt;&gt;"",IF(Sched1[[#This Row],[Scheduled Payment]]+Sched1[[#This Row],[Extra Payment]]&lt;=Sched1[[#This Row],[Beginning Balance]],Sched1[[#This Row],[Beginning Balance]]-Sched1[[#This Row],[Principal]],0),"")</f>
        <v>0</v>
      </c>
      <c r="K166" s="4">
        <f>IF(Sched1[[#This Row],[Pmt No]]&lt;&gt;"",SUM(INDEX(Sched1[Interest],1,1):Sched1[[#This Row],[Interest]]),"")</f>
        <v>5346.8041948262544</v>
      </c>
    </row>
    <row r="167" spans="2:11" x14ac:dyDescent="0.2">
      <c r="B167" s="2">
        <f>IF(LoanIsGood,IF(ROW()-ROW(Sched1[[#Headers],[Pmt No]])&gt;ScheduledNumberOfPayments,"",ROW()-ROW(Sched1[[#Headers],[Pmt No]])),"")</f>
        <v>154</v>
      </c>
      <c r="C167" s="3">
        <f>IF(Sched1[[#This Row],[Pmt No]]&lt;&gt;"",EOMONTH(LoanStartDate,ROW(Sched1[[#This Row],[Pmt No]])-ROW(Sched1[[#Headers],[Pmt No]])-2)+DAY(LoanStartDate),"")</f>
        <v>47423</v>
      </c>
      <c r="D167" s="4">
        <f>IF(Sched1[[#This Row],[Pmt No]]&lt;&gt;"",IF(ROW()-ROW(Sched1[[#Headers],[Beginning Balance]])=1,LoanAmount,INDEX(Sched1[Ending Balance],ROW()-ROW(Sched1[[#Headers],[Beginning Balance]])-1)),"")</f>
        <v>0</v>
      </c>
      <c r="E167" s="4">
        <f>IF(Sched1[[#This Row],[Pmt No]]&lt;&gt;"",ScheduledPayment,"")</f>
        <v>192.52848178552338</v>
      </c>
      <c r="F167" s="4">
        <f>IF(Sched1[[#This Row],[Pmt No]]&lt;&gt;"",IF(Sched1[[#This Row],[Scheduled Payment]]+ExtraPayments&lt;Sched1[[#This Row],[Beginning Balance]],ExtraPayments,IF(Sched1[[#This Row],[Beginning Balance]]-Sched1[[#This Row],[Scheduled Payment]]&gt;0,Sched1[[#This Row],[Beginning Balance]]-Sched1[[#This Row],[Scheduled Payment]],0)),"")</f>
        <v>0</v>
      </c>
      <c r="G167" s="4">
        <f>IF(Sched1[[#This Row],[Pmt No]]&lt;&gt;"",IF(Sched1[[#This Row],[Scheduled Payment]]+Sched1[[#This Row],[Extra Payment]]&lt;=Sched1[[#This Row],[Beginning Balance]],Sched1[[#This Row],[Scheduled Payment]]+Sched1[[#This Row],[Extra Payment]],Sched1[[#This Row],[Beginning Balance]]),"")</f>
        <v>0</v>
      </c>
      <c r="H167" s="4">
        <f>IF(Sched1[[#This Row],[Pmt No]]&lt;&gt;"",Sched1[[#This Row],[Total Payment]]-Sched1[[#This Row],[Interest]],"")</f>
        <v>0</v>
      </c>
      <c r="I167" s="4">
        <f>IF(Sched1[[#This Row],[Pmt No]]&lt;&gt;"",Sched1[[#This Row],[Beginning Balance]]*(InterestRate/PaymentsPerYear),"")</f>
        <v>0</v>
      </c>
      <c r="J167" s="4">
        <f>IF(Sched1[[#This Row],[Pmt No]]&lt;&gt;"",IF(Sched1[[#This Row],[Scheduled Payment]]+Sched1[[#This Row],[Extra Payment]]&lt;=Sched1[[#This Row],[Beginning Balance]],Sched1[[#This Row],[Beginning Balance]]-Sched1[[#This Row],[Principal]],0),"")</f>
        <v>0</v>
      </c>
      <c r="K167" s="4">
        <f>IF(Sched1[[#This Row],[Pmt No]]&lt;&gt;"",SUM(INDEX(Sched1[Interest],1,1):Sched1[[#This Row],[Interest]]),"")</f>
        <v>5346.8041948262544</v>
      </c>
    </row>
    <row r="168" spans="2:11" x14ac:dyDescent="0.2">
      <c r="B168" s="2">
        <f>IF(LoanIsGood,IF(ROW()-ROW(Sched1[[#Headers],[Pmt No]])&gt;ScheduledNumberOfPayments,"",ROW()-ROW(Sched1[[#Headers],[Pmt No]])),"")</f>
        <v>155</v>
      </c>
      <c r="C168" s="3">
        <f>IF(Sched1[[#This Row],[Pmt No]]&lt;&gt;"",EOMONTH(LoanStartDate,ROW(Sched1[[#This Row],[Pmt No]])-ROW(Sched1[[#Headers],[Pmt No]])-2)+DAY(LoanStartDate),"")</f>
        <v>47453</v>
      </c>
      <c r="D168" s="4">
        <f>IF(Sched1[[#This Row],[Pmt No]]&lt;&gt;"",IF(ROW()-ROW(Sched1[[#Headers],[Beginning Balance]])=1,LoanAmount,INDEX(Sched1[Ending Balance],ROW()-ROW(Sched1[[#Headers],[Beginning Balance]])-1)),"")</f>
        <v>0</v>
      </c>
      <c r="E168" s="4">
        <f>IF(Sched1[[#This Row],[Pmt No]]&lt;&gt;"",ScheduledPayment,"")</f>
        <v>192.52848178552338</v>
      </c>
      <c r="F168" s="4">
        <f>IF(Sched1[[#This Row],[Pmt No]]&lt;&gt;"",IF(Sched1[[#This Row],[Scheduled Payment]]+ExtraPayments&lt;Sched1[[#This Row],[Beginning Balance]],ExtraPayments,IF(Sched1[[#This Row],[Beginning Balance]]-Sched1[[#This Row],[Scheduled Payment]]&gt;0,Sched1[[#This Row],[Beginning Balance]]-Sched1[[#This Row],[Scheduled Payment]],0)),"")</f>
        <v>0</v>
      </c>
      <c r="G168" s="4">
        <f>IF(Sched1[[#This Row],[Pmt No]]&lt;&gt;"",IF(Sched1[[#This Row],[Scheduled Payment]]+Sched1[[#This Row],[Extra Payment]]&lt;=Sched1[[#This Row],[Beginning Balance]],Sched1[[#This Row],[Scheduled Payment]]+Sched1[[#This Row],[Extra Payment]],Sched1[[#This Row],[Beginning Balance]]),"")</f>
        <v>0</v>
      </c>
      <c r="H168" s="4">
        <f>IF(Sched1[[#This Row],[Pmt No]]&lt;&gt;"",Sched1[[#This Row],[Total Payment]]-Sched1[[#This Row],[Interest]],"")</f>
        <v>0</v>
      </c>
      <c r="I168" s="4">
        <f>IF(Sched1[[#This Row],[Pmt No]]&lt;&gt;"",Sched1[[#This Row],[Beginning Balance]]*(InterestRate/PaymentsPerYear),"")</f>
        <v>0</v>
      </c>
      <c r="J168" s="4">
        <f>IF(Sched1[[#This Row],[Pmt No]]&lt;&gt;"",IF(Sched1[[#This Row],[Scheduled Payment]]+Sched1[[#This Row],[Extra Payment]]&lt;=Sched1[[#This Row],[Beginning Balance]],Sched1[[#This Row],[Beginning Balance]]-Sched1[[#This Row],[Principal]],0),"")</f>
        <v>0</v>
      </c>
      <c r="K168" s="4">
        <f>IF(Sched1[[#This Row],[Pmt No]]&lt;&gt;"",SUM(INDEX(Sched1[Interest],1,1):Sched1[[#This Row],[Interest]]),"")</f>
        <v>5346.8041948262544</v>
      </c>
    </row>
    <row r="169" spans="2:11" x14ac:dyDescent="0.2">
      <c r="B169" s="2">
        <f>IF(LoanIsGood,IF(ROW()-ROW(Sched1[[#Headers],[Pmt No]])&gt;ScheduledNumberOfPayments,"",ROW()-ROW(Sched1[[#Headers],[Pmt No]])),"")</f>
        <v>156</v>
      </c>
      <c r="C169" s="3">
        <f>IF(Sched1[[#This Row],[Pmt No]]&lt;&gt;"",EOMONTH(LoanStartDate,ROW(Sched1[[#This Row],[Pmt No]])-ROW(Sched1[[#Headers],[Pmt No]])-2)+DAY(LoanStartDate),"")</f>
        <v>47484</v>
      </c>
      <c r="D169" s="4">
        <f>IF(Sched1[[#This Row],[Pmt No]]&lt;&gt;"",IF(ROW()-ROW(Sched1[[#Headers],[Beginning Balance]])=1,LoanAmount,INDEX(Sched1[Ending Balance],ROW()-ROW(Sched1[[#Headers],[Beginning Balance]])-1)),"")</f>
        <v>0</v>
      </c>
      <c r="E169" s="4">
        <f>IF(Sched1[[#This Row],[Pmt No]]&lt;&gt;"",ScheduledPayment,"")</f>
        <v>192.52848178552338</v>
      </c>
      <c r="F169" s="4">
        <f>IF(Sched1[[#This Row],[Pmt No]]&lt;&gt;"",IF(Sched1[[#This Row],[Scheduled Payment]]+ExtraPayments&lt;Sched1[[#This Row],[Beginning Balance]],ExtraPayments,IF(Sched1[[#This Row],[Beginning Balance]]-Sched1[[#This Row],[Scheduled Payment]]&gt;0,Sched1[[#This Row],[Beginning Balance]]-Sched1[[#This Row],[Scheduled Payment]],0)),"")</f>
        <v>0</v>
      </c>
      <c r="G169" s="4">
        <f>IF(Sched1[[#This Row],[Pmt No]]&lt;&gt;"",IF(Sched1[[#This Row],[Scheduled Payment]]+Sched1[[#This Row],[Extra Payment]]&lt;=Sched1[[#This Row],[Beginning Balance]],Sched1[[#This Row],[Scheduled Payment]]+Sched1[[#This Row],[Extra Payment]],Sched1[[#This Row],[Beginning Balance]]),"")</f>
        <v>0</v>
      </c>
      <c r="H169" s="4">
        <f>IF(Sched1[[#This Row],[Pmt No]]&lt;&gt;"",Sched1[[#This Row],[Total Payment]]-Sched1[[#This Row],[Interest]],"")</f>
        <v>0</v>
      </c>
      <c r="I169" s="4">
        <f>IF(Sched1[[#This Row],[Pmt No]]&lt;&gt;"",Sched1[[#This Row],[Beginning Balance]]*(InterestRate/PaymentsPerYear),"")</f>
        <v>0</v>
      </c>
      <c r="J169" s="4">
        <f>IF(Sched1[[#This Row],[Pmt No]]&lt;&gt;"",IF(Sched1[[#This Row],[Scheduled Payment]]+Sched1[[#This Row],[Extra Payment]]&lt;=Sched1[[#This Row],[Beginning Balance]],Sched1[[#This Row],[Beginning Balance]]-Sched1[[#This Row],[Principal]],0),"")</f>
        <v>0</v>
      </c>
      <c r="K169" s="4">
        <f>IF(Sched1[[#This Row],[Pmt No]]&lt;&gt;"",SUM(INDEX(Sched1[Interest],1,1):Sched1[[#This Row],[Interest]]),"")</f>
        <v>5346.8041948262544</v>
      </c>
    </row>
    <row r="170" spans="2:11" x14ac:dyDescent="0.2">
      <c r="B170" s="2">
        <f>IF(LoanIsGood,IF(ROW()-ROW(Sched1[[#Headers],[Pmt No]])&gt;ScheduledNumberOfPayments,"",ROW()-ROW(Sched1[[#Headers],[Pmt No]])),"")</f>
        <v>157</v>
      </c>
      <c r="C170" s="3">
        <f>IF(Sched1[[#This Row],[Pmt No]]&lt;&gt;"",EOMONTH(LoanStartDate,ROW(Sched1[[#This Row],[Pmt No]])-ROW(Sched1[[#Headers],[Pmt No]])-2)+DAY(LoanStartDate),"")</f>
        <v>47515</v>
      </c>
      <c r="D170" s="4">
        <f>IF(Sched1[[#This Row],[Pmt No]]&lt;&gt;"",IF(ROW()-ROW(Sched1[[#Headers],[Beginning Balance]])=1,LoanAmount,INDEX(Sched1[Ending Balance],ROW()-ROW(Sched1[[#Headers],[Beginning Balance]])-1)),"")</f>
        <v>0</v>
      </c>
      <c r="E170" s="4">
        <f>IF(Sched1[[#This Row],[Pmt No]]&lt;&gt;"",ScheduledPayment,"")</f>
        <v>192.52848178552338</v>
      </c>
      <c r="F170" s="4">
        <f>IF(Sched1[[#This Row],[Pmt No]]&lt;&gt;"",IF(Sched1[[#This Row],[Scheduled Payment]]+ExtraPayments&lt;Sched1[[#This Row],[Beginning Balance]],ExtraPayments,IF(Sched1[[#This Row],[Beginning Balance]]-Sched1[[#This Row],[Scheduled Payment]]&gt;0,Sched1[[#This Row],[Beginning Balance]]-Sched1[[#This Row],[Scheduled Payment]],0)),"")</f>
        <v>0</v>
      </c>
      <c r="G170" s="4">
        <f>IF(Sched1[[#This Row],[Pmt No]]&lt;&gt;"",IF(Sched1[[#This Row],[Scheduled Payment]]+Sched1[[#This Row],[Extra Payment]]&lt;=Sched1[[#This Row],[Beginning Balance]],Sched1[[#This Row],[Scheduled Payment]]+Sched1[[#This Row],[Extra Payment]],Sched1[[#This Row],[Beginning Balance]]),"")</f>
        <v>0</v>
      </c>
      <c r="H170" s="4">
        <f>IF(Sched1[[#This Row],[Pmt No]]&lt;&gt;"",Sched1[[#This Row],[Total Payment]]-Sched1[[#This Row],[Interest]],"")</f>
        <v>0</v>
      </c>
      <c r="I170" s="4">
        <f>IF(Sched1[[#This Row],[Pmt No]]&lt;&gt;"",Sched1[[#This Row],[Beginning Balance]]*(InterestRate/PaymentsPerYear),"")</f>
        <v>0</v>
      </c>
      <c r="J170" s="4">
        <f>IF(Sched1[[#This Row],[Pmt No]]&lt;&gt;"",IF(Sched1[[#This Row],[Scheduled Payment]]+Sched1[[#This Row],[Extra Payment]]&lt;=Sched1[[#This Row],[Beginning Balance]],Sched1[[#This Row],[Beginning Balance]]-Sched1[[#This Row],[Principal]],0),"")</f>
        <v>0</v>
      </c>
      <c r="K170" s="4">
        <f>IF(Sched1[[#This Row],[Pmt No]]&lt;&gt;"",SUM(INDEX(Sched1[Interest],1,1):Sched1[[#This Row],[Interest]]),"")</f>
        <v>5346.8041948262544</v>
      </c>
    </row>
    <row r="171" spans="2:11" x14ac:dyDescent="0.2">
      <c r="B171" s="2">
        <f>IF(LoanIsGood,IF(ROW()-ROW(Sched1[[#Headers],[Pmt No]])&gt;ScheduledNumberOfPayments,"",ROW()-ROW(Sched1[[#Headers],[Pmt No]])),"")</f>
        <v>158</v>
      </c>
      <c r="C171" s="3">
        <f>IF(Sched1[[#This Row],[Pmt No]]&lt;&gt;"",EOMONTH(LoanStartDate,ROW(Sched1[[#This Row],[Pmt No]])-ROW(Sched1[[#Headers],[Pmt No]])-2)+DAY(LoanStartDate),"")</f>
        <v>47543</v>
      </c>
      <c r="D171" s="4">
        <f>IF(Sched1[[#This Row],[Pmt No]]&lt;&gt;"",IF(ROW()-ROW(Sched1[[#Headers],[Beginning Balance]])=1,LoanAmount,INDEX(Sched1[Ending Balance],ROW()-ROW(Sched1[[#Headers],[Beginning Balance]])-1)),"")</f>
        <v>0</v>
      </c>
      <c r="E171" s="4">
        <f>IF(Sched1[[#This Row],[Pmt No]]&lt;&gt;"",ScheduledPayment,"")</f>
        <v>192.52848178552338</v>
      </c>
      <c r="F171" s="4">
        <f>IF(Sched1[[#This Row],[Pmt No]]&lt;&gt;"",IF(Sched1[[#This Row],[Scheduled Payment]]+ExtraPayments&lt;Sched1[[#This Row],[Beginning Balance]],ExtraPayments,IF(Sched1[[#This Row],[Beginning Balance]]-Sched1[[#This Row],[Scheduled Payment]]&gt;0,Sched1[[#This Row],[Beginning Balance]]-Sched1[[#This Row],[Scheduled Payment]],0)),"")</f>
        <v>0</v>
      </c>
      <c r="G171" s="4">
        <f>IF(Sched1[[#This Row],[Pmt No]]&lt;&gt;"",IF(Sched1[[#This Row],[Scheduled Payment]]+Sched1[[#This Row],[Extra Payment]]&lt;=Sched1[[#This Row],[Beginning Balance]],Sched1[[#This Row],[Scheduled Payment]]+Sched1[[#This Row],[Extra Payment]],Sched1[[#This Row],[Beginning Balance]]),"")</f>
        <v>0</v>
      </c>
      <c r="H171" s="4">
        <f>IF(Sched1[[#This Row],[Pmt No]]&lt;&gt;"",Sched1[[#This Row],[Total Payment]]-Sched1[[#This Row],[Interest]],"")</f>
        <v>0</v>
      </c>
      <c r="I171" s="4">
        <f>IF(Sched1[[#This Row],[Pmt No]]&lt;&gt;"",Sched1[[#This Row],[Beginning Balance]]*(InterestRate/PaymentsPerYear),"")</f>
        <v>0</v>
      </c>
      <c r="J171" s="4">
        <f>IF(Sched1[[#This Row],[Pmt No]]&lt;&gt;"",IF(Sched1[[#This Row],[Scheduled Payment]]+Sched1[[#This Row],[Extra Payment]]&lt;=Sched1[[#This Row],[Beginning Balance]],Sched1[[#This Row],[Beginning Balance]]-Sched1[[#This Row],[Principal]],0),"")</f>
        <v>0</v>
      </c>
      <c r="K171" s="4">
        <f>IF(Sched1[[#This Row],[Pmt No]]&lt;&gt;"",SUM(INDEX(Sched1[Interest],1,1):Sched1[[#This Row],[Interest]]),"")</f>
        <v>5346.8041948262544</v>
      </c>
    </row>
    <row r="172" spans="2:11" x14ac:dyDescent="0.2">
      <c r="B172" s="2">
        <f>IF(LoanIsGood,IF(ROW()-ROW(Sched1[[#Headers],[Pmt No]])&gt;ScheduledNumberOfPayments,"",ROW()-ROW(Sched1[[#Headers],[Pmt No]])),"")</f>
        <v>159</v>
      </c>
      <c r="C172" s="3">
        <f>IF(Sched1[[#This Row],[Pmt No]]&lt;&gt;"",EOMONTH(LoanStartDate,ROW(Sched1[[#This Row],[Pmt No]])-ROW(Sched1[[#Headers],[Pmt No]])-2)+DAY(LoanStartDate),"")</f>
        <v>47574</v>
      </c>
      <c r="D172" s="4">
        <f>IF(Sched1[[#This Row],[Pmt No]]&lt;&gt;"",IF(ROW()-ROW(Sched1[[#Headers],[Beginning Balance]])=1,LoanAmount,INDEX(Sched1[Ending Balance],ROW()-ROW(Sched1[[#Headers],[Beginning Balance]])-1)),"")</f>
        <v>0</v>
      </c>
      <c r="E172" s="4">
        <f>IF(Sched1[[#This Row],[Pmt No]]&lt;&gt;"",ScheduledPayment,"")</f>
        <v>192.52848178552338</v>
      </c>
      <c r="F172" s="4">
        <f>IF(Sched1[[#This Row],[Pmt No]]&lt;&gt;"",IF(Sched1[[#This Row],[Scheduled Payment]]+ExtraPayments&lt;Sched1[[#This Row],[Beginning Balance]],ExtraPayments,IF(Sched1[[#This Row],[Beginning Balance]]-Sched1[[#This Row],[Scheduled Payment]]&gt;0,Sched1[[#This Row],[Beginning Balance]]-Sched1[[#This Row],[Scheduled Payment]],0)),"")</f>
        <v>0</v>
      </c>
      <c r="G172" s="4">
        <f>IF(Sched1[[#This Row],[Pmt No]]&lt;&gt;"",IF(Sched1[[#This Row],[Scheduled Payment]]+Sched1[[#This Row],[Extra Payment]]&lt;=Sched1[[#This Row],[Beginning Balance]],Sched1[[#This Row],[Scheduled Payment]]+Sched1[[#This Row],[Extra Payment]],Sched1[[#This Row],[Beginning Balance]]),"")</f>
        <v>0</v>
      </c>
      <c r="H172" s="4">
        <f>IF(Sched1[[#This Row],[Pmt No]]&lt;&gt;"",Sched1[[#This Row],[Total Payment]]-Sched1[[#This Row],[Interest]],"")</f>
        <v>0</v>
      </c>
      <c r="I172" s="4">
        <f>IF(Sched1[[#This Row],[Pmt No]]&lt;&gt;"",Sched1[[#This Row],[Beginning Balance]]*(InterestRate/PaymentsPerYear),"")</f>
        <v>0</v>
      </c>
      <c r="J172" s="4">
        <f>IF(Sched1[[#This Row],[Pmt No]]&lt;&gt;"",IF(Sched1[[#This Row],[Scheduled Payment]]+Sched1[[#This Row],[Extra Payment]]&lt;=Sched1[[#This Row],[Beginning Balance]],Sched1[[#This Row],[Beginning Balance]]-Sched1[[#This Row],[Principal]],0),"")</f>
        <v>0</v>
      </c>
      <c r="K172" s="4">
        <f>IF(Sched1[[#This Row],[Pmt No]]&lt;&gt;"",SUM(INDEX(Sched1[Interest],1,1):Sched1[[#This Row],[Interest]]),"")</f>
        <v>5346.8041948262544</v>
      </c>
    </row>
    <row r="173" spans="2:11" x14ac:dyDescent="0.2">
      <c r="B173" s="2">
        <f>IF(LoanIsGood,IF(ROW()-ROW(Sched1[[#Headers],[Pmt No]])&gt;ScheduledNumberOfPayments,"",ROW()-ROW(Sched1[[#Headers],[Pmt No]])),"")</f>
        <v>160</v>
      </c>
      <c r="C173" s="3">
        <f>IF(Sched1[[#This Row],[Pmt No]]&lt;&gt;"",EOMONTH(LoanStartDate,ROW(Sched1[[#This Row],[Pmt No]])-ROW(Sched1[[#Headers],[Pmt No]])-2)+DAY(LoanStartDate),"")</f>
        <v>47604</v>
      </c>
      <c r="D173" s="4">
        <f>IF(Sched1[[#This Row],[Pmt No]]&lt;&gt;"",IF(ROW()-ROW(Sched1[[#Headers],[Beginning Balance]])=1,LoanAmount,INDEX(Sched1[Ending Balance],ROW()-ROW(Sched1[[#Headers],[Beginning Balance]])-1)),"")</f>
        <v>0</v>
      </c>
      <c r="E173" s="4">
        <f>IF(Sched1[[#This Row],[Pmt No]]&lt;&gt;"",ScheduledPayment,"")</f>
        <v>192.52848178552338</v>
      </c>
      <c r="F173" s="4">
        <f>IF(Sched1[[#This Row],[Pmt No]]&lt;&gt;"",IF(Sched1[[#This Row],[Scheduled Payment]]+ExtraPayments&lt;Sched1[[#This Row],[Beginning Balance]],ExtraPayments,IF(Sched1[[#This Row],[Beginning Balance]]-Sched1[[#This Row],[Scheduled Payment]]&gt;0,Sched1[[#This Row],[Beginning Balance]]-Sched1[[#This Row],[Scheduled Payment]],0)),"")</f>
        <v>0</v>
      </c>
      <c r="G173" s="4">
        <f>IF(Sched1[[#This Row],[Pmt No]]&lt;&gt;"",IF(Sched1[[#This Row],[Scheduled Payment]]+Sched1[[#This Row],[Extra Payment]]&lt;=Sched1[[#This Row],[Beginning Balance]],Sched1[[#This Row],[Scheduled Payment]]+Sched1[[#This Row],[Extra Payment]],Sched1[[#This Row],[Beginning Balance]]),"")</f>
        <v>0</v>
      </c>
      <c r="H173" s="4">
        <f>IF(Sched1[[#This Row],[Pmt No]]&lt;&gt;"",Sched1[[#This Row],[Total Payment]]-Sched1[[#This Row],[Interest]],"")</f>
        <v>0</v>
      </c>
      <c r="I173" s="4">
        <f>IF(Sched1[[#This Row],[Pmt No]]&lt;&gt;"",Sched1[[#This Row],[Beginning Balance]]*(InterestRate/PaymentsPerYear),"")</f>
        <v>0</v>
      </c>
      <c r="J173" s="4">
        <f>IF(Sched1[[#This Row],[Pmt No]]&lt;&gt;"",IF(Sched1[[#This Row],[Scheduled Payment]]+Sched1[[#This Row],[Extra Payment]]&lt;=Sched1[[#This Row],[Beginning Balance]],Sched1[[#This Row],[Beginning Balance]]-Sched1[[#This Row],[Principal]],0),"")</f>
        <v>0</v>
      </c>
      <c r="K173" s="4">
        <f>IF(Sched1[[#This Row],[Pmt No]]&lt;&gt;"",SUM(INDEX(Sched1[Interest],1,1):Sched1[[#This Row],[Interest]]),"")</f>
        <v>5346.8041948262544</v>
      </c>
    </row>
    <row r="174" spans="2:11" x14ac:dyDescent="0.2">
      <c r="B174" s="2">
        <f>IF(LoanIsGood,IF(ROW()-ROW(Sched1[[#Headers],[Pmt No]])&gt;ScheduledNumberOfPayments,"",ROW()-ROW(Sched1[[#Headers],[Pmt No]])),"")</f>
        <v>161</v>
      </c>
      <c r="C174" s="3">
        <f>IF(Sched1[[#This Row],[Pmt No]]&lt;&gt;"",EOMONTH(LoanStartDate,ROW(Sched1[[#This Row],[Pmt No]])-ROW(Sched1[[#Headers],[Pmt No]])-2)+DAY(LoanStartDate),"")</f>
        <v>47635</v>
      </c>
      <c r="D174" s="4">
        <f>IF(Sched1[[#This Row],[Pmt No]]&lt;&gt;"",IF(ROW()-ROW(Sched1[[#Headers],[Beginning Balance]])=1,LoanAmount,INDEX(Sched1[Ending Balance],ROW()-ROW(Sched1[[#Headers],[Beginning Balance]])-1)),"")</f>
        <v>0</v>
      </c>
      <c r="E174" s="4">
        <f>IF(Sched1[[#This Row],[Pmt No]]&lt;&gt;"",ScheduledPayment,"")</f>
        <v>192.52848178552338</v>
      </c>
      <c r="F174" s="4">
        <f>IF(Sched1[[#This Row],[Pmt No]]&lt;&gt;"",IF(Sched1[[#This Row],[Scheduled Payment]]+ExtraPayments&lt;Sched1[[#This Row],[Beginning Balance]],ExtraPayments,IF(Sched1[[#This Row],[Beginning Balance]]-Sched1[[#This Row],[Scheduled Payment]]&gt;0,Sched1[[#This Row],[Beginning Balance]]-Sched1[[#This Row],[Scheduled Payment]],0)),"")</f>
        <v>0</v>
      </c>
      <c r="G174" s="4">
        <f>IF(Sched1[[#This Row],[Pmt No]]&lt;&gt;"",IF(Sched1[[#This Row],[Scheduled Payment]]+Sched1[[#This Row],[Extra Payment]]&lt;=Sched1[[#This Row],[Beginning Balance]],Sched1[[#This Row],[Scheduled Payment]]+Sched1[[#This Row],[Extra Payment]],Sched1[[#This Row],[Beginning Balance]]),"")</f>
        <v>0</v>
      </c>
      <c r="H174" s="4">
        <f>IF(Sched1[[#This Row],[Pmt No]]&lt;&gt;"",Sched1[[#This Row],[Total Payment]]-Sched1[[#This Row],[Interest]],"")</f>
        <v>0</v>
      </c>
      <c r="I174" s="4">
        <f>IF(Sched1[[#This Row],[Pmt No]]&lt;&gt;"",Sched1[[#This Row],[Beginning Balance]]*(InterestRate/PaymentsPerYear),"")</f>
        <v>0</v>
      </c>
      <c r="J174" s="4">
        <f>IF(Sched1[[#This Row],[Pmt No]]&lt;&gt;"",IF(Sched1[[#This Row],[Scheduled Payment]]+Sched1[[#This Row],[Extra Payment]]&lt;=Sched1[[#This Row],[Beginning Balance]],Sched1[[#This Row],[Beginning Balance]]-Sched1[[#This Row],[Principal]],0),"")</f>
        <v>0</v>
      </c>
      <c r="K174" s="4">
        <f>IF(Sched1[[#This Row],[Pmt No]]&lt;&gt;"",SUM(INDEX(Sched1[Interest],1,1):Sched1[[#This Row],[Interest]]),"")</f>
        <v>5346.8041948262544</v>
      </c>
    </row>
    <row r="175" spans="2:11" x14ac:dyDescent="0.2">
      <c r="B175" s="2">
        <f>IF(LoanIsGood,IF(ROW()-ROW(Sched1[[#Headers],[Pmt No]])&gt;ScheduledNumberOfPayments,"",ROW()-ROW(Sched1[[#Headers],[Pmt No]])),"")</f>
        <v>162</v>
      </c>
      <c r="C175" s="3">
        <f>IF(Sched1[[#This Row],[Pmt No]]&lt;&gt;"",EOMONTH(LoanStartDate,ROW(Sched1[[#This Row],[Pmt No]])-ROW(Sched1[[#Headers],[Pmt No]])-2)+DAY(LoanStartDate),"")</f>
        <v>47665</v>
      </c>
      <c r="D175" s="4">
        <f>IF(Sched1[[#This Row],[Pmt No]]&lt;&gt;"",IF(ROW()-ROW(Sched1[[#Headers],[Beginning Balance]])=1,LoanAmount,INDEX(Sched1[Ending Balance],ROW()-ROW(Sched1[[#Headers],[Beginning Balance]])-1)),"")</f>
        <v>0</v>
      </c>
      <c r="E175" s="4">
        <f>IF(Sched1[[#This Row],[Pmt No]]&lt;&gt;"",ScheduledPayment,"")</f>
        <v>192.52848178552338</v>
      </c>
      <c r="F175" s="4">
        <f>IF(Sched1[[#This Row],[Pmt No]]&lt;&gt;"",IF(Sched1[[#This Row],[Scheduled Payment]]+ExtraPayments&lt;Sched1[[#This Row],[Beginning Balance]],ExtraPayments,IF(Sched1[[#This Row],[Beginning Balance]]-Sched1[[#This Row],[Scheduled Payment]]&gt;0,Sched1[[#This Row],[Beginning Balance]]-Sched1[[#This Row],[Scheduled Payment]],0)),"")</f>
        <v>0</v>
      </c>
      <c r="G175" s="4">
        <f>IF(Sched1[[#This Row],[Pmt No]]&lt;&gt;"",IF(Sched1[[#This Row],[Scheduled Payment]]+Sched1[[#This Row],[Extra Payment]]&lt;=Sched1[[#This Row],[Beginning Balance]],Sched1[[#This Row],[Scheduled Payment]]+Sched1[[#This Row],[Extra Payment]],Sched1[[#This Row],[Beginning Balance]]),"")</f>
        <v>0</v>
      </c>
      <c r="H175" s="4">
        <f>IF(Sched1[[#This Row],[Pmt No]]&lt;&gt;"",Sched1[[#This Row],[Total Payment]]-Sched1[[#This Row],[Interest]],"")</f>
        <v>0</v>
      </c>
      <c r="I175" s="4">
        <f>IF(Sched1[[#This Row],[Pmt No]]&lt;&gt;"",Sched1[[#This Row],[Beginning Balance]]*(InterestRate/PaymentsPerYear),"")</f>
        <v>0</v>
      </c>
      <c r="J175" s="4">
        <f>IF(Sched1[[#This Row],[Pmt No]]&lt;&gt;"",IF(Sched1[[#This Row],[Scheduled Payment]]+Sched1[[#This Row],[Extra Payment]]&lt;=Sched1[[#This Row],[Beginning Balance]],Sched1[[#This Row],[Beginning Balance]]-Sched1[[#This Row],[Principal]],0),"")</f>
        <v>0</v>
      </c>
      <c r="K175" s="4">
        <f>IF(Sched1[[#This Row],[Pmt No]]&lt;&gt;"",SUM(INDEX(Sched1[Interest],1,1):Sched1[[#This Row],[Interest]]),"")</f>
        <v>5346.8041948262544</v>
      </c>
    </row>
    <row r="176" spans="2:11" x14ac:dyDescent="0.2">
      <c r="B176" s="2">
        <f>IF(LoanIsGood,IF(ROW()-ROW(Sched1[[#Headers],[Pmt No]])&gt;ScheduledNumberOfPayments,"",ROW()-ROW(Sched1[[#Headers],[Pmt No]])),"")</f>
        <v>163</v>
      </c>
      <c r="C176" s="3">
        <f>IF(Sched1[[#This Row],[Pmt No]]&lt;&gt;"",EOMONTH(LoanStartDate,ROW(Sched1[[#This Row],[Pmt No]])-ROW(Sched1[[#Headers],[Pmt No]])-2)+DAY(LoanStartDate),"")</f>
        <v>47696</v>
      </c>
      <c r="D176" s="4">
        <f>IF(Sched1[[#This Row],[Pmt No]]&lt;&gt;"",IF(ROW()-ROW(Sched1[[#Headers],[Beginning Balance]])=1,LoanAmount,INDEX(Sched1[Ending Balance],ROW()-ROW(Sched1[[#Headers],[Beginning Balance]])-1)),"")</f>
        <v>0</v>
      </c>
      <c r="E176" s="4">
        <f>IF(Sched1[[#This Row],[Pmt No]]&lt;&gt;"",ScheduledPayment,"")</f>
        <v>192.52848178552338</v>
      </c>
      <c r="F176" s="4">
        <f>IF(Sched1[[#This Row],[Pmt No]]&lt;&gt;"",IF(Sched1[[#This Row],[Scheduled Payment]]+ExtraPayments&lt;Sched1[[#This Row],[Beginning Balance]],ExtraPayments,IF(Sched1[[#This Row],[Beginning Balance]]-Sched1[[#This Row],[Scheduled Payment]]&gt;0,Sched1[[#This Row],[Beginning Balance]]-Sched1[[#This Row],[Scheduled Payment]],0)),"")</f>
        <v>0</v>
      </c>
      <c r="G176" s="4">
        <f>IF(Sched1[[#This Row],[Pmt No]]&lt;&gt;"",IF(Sched1[[#This Row],[Scheduled Payment]]+Sched1[[#This Row],[Extra Payment]]&lt;=Sched1[[#This Row],[Beginning Balance]],Sched1[[#This Row],[Scheduled Payment]]+Sched1[[#This Row],[Extra Payment]],Sched1[[#This Row],[Beginning Balance]]),"")</f>
        <v>0</v>
      </c>
      <c r="H176" s="4">
        <f>IF(Sched1[[#This Row],[Pmt No]]&lt;&gt;"",Sched1[[#This Row],[Total Payment]]-Sched1[[#This Row],[Interest]],"")</f>
        <v>0</v>
      </c>
      <c r="I176" s="4">
        <f>IF(Sched1[[#This Row],[Pmt No]]&lt;&gt;"",Sched1[[#This Row],[Beginning Balance]]*(InterestRate/PaymentsPerYear),"")</f>
        <v>0</v>
      </c>
      <c r="J176" s="4">
        <f>IF(Sched1[[#This Row],[Pmt No]]&lt;&gt;"",IF(Sched1[[#This Row],[Scheduled Payment]]+Sched1[[#This Row],[Extra Payment]]&lt;=Sched1[[#This Row],[Beginning Balance]],Sched1[[#This Row],[Beginning Balance]]-Sched1[[#This Row],[Principal]],0),"")</f>
        <v>0</v>
      </c>
      <c r="K176" s="4">
        <f>IF(Sched1[[#This Row],[Pmt No]]&lt;&gt;"",SUM(INDEX(Sched1[Interest],1,1):Sched1[[#This Row],[Interest]]),"")</f>
        <v>5346.8041948262544</v>
      </c>
    </row>
    <row r="177" spans="2:11" x14ac:dyDescent="0.2">
      <c r="B177" s="2">
        <f>IF(LoanIsGood,IF(ROW()-ROW(Sched1[[#Headers],[Pmt No]])&gt;ScheduledNumberOfPayments,"",ROW()-ROW(Sched1[[#Headers],[Pmt No]])),"")</f>
        <v>164</v>
      </c>
      <c r="C177" s="3">
        <f>IF(Sched1[[#This Row],[Pmt No]]&lt;&gt;"",EOMONTH(LoanStartDate,ROW(Sched1[[#This Row],[Pmt No]])-ROW(Sched1[[#Headers],[Pmt No]])-2)+DAY(LoanStartDate),"")</f>
        <v>47727</v>
      </c>
      <c r="D177" s="4">
        <f>IF(Sched1[[#This Row],[Pmt No]]&lt;&gt;"",IF(ROW()-ROW(Sched1[[#Headers],[Beginning Balance]])=1,LoanAmount,INDEX(Sched1[Ending Balance],ROW()-ROW(Sched1[[#Headers],[Beginning Balance]])-1)),"")</f>
        <v>0</v>
      </c>
      <c r="E177" s="4">
        <f>IF(Sched1[[#This Row],[Pmt No]]&lt;&gt;"",ScheduledPayment,"")</f>
        <v>192.52848178552338</v>
      </c>
      <c r="F177" s="4">
        <f>IF(Sched1[[#This Row],[Pmt No]]&lt;&gt;"",IF(Sched1[[#This Row],[Scheduled Payment]]+ExtraPayments&lt;Sched1[[#This Row],[Beginning Balance]],ExtraPayments,IF(Sched1[[#This Row],[Beginning Balance]]-Sched1[[#This Row],[Scheduled Payment]]&gt;0,Sched1[[#This Row],[Beginning Balance]]-Sched1[[#This Row],[Scheduled Payment]],0)),"")</f>
        <v>0</v>
      </c>
      <c r="G177" s="4">
        <f>IF(Sched1[[#This Row],[Pmt No]]&lt;&gt;"",IF(Sched1[[#This Row],[Scheduled Payment]]+Sched1[[#This Row],[Extra Payment]]&lt;=Sched1[[#This Row],[Beginning Balance]],Sched1[[#This Row],[Scheduled Payment]]+Sched1[[#This Row],[Extra Payment]],Sched1[[#This Row],[Beginning Balance]]),"")</f>
        <v>0</v>
      </c>
      <c r="H177" s="4">
        <f>IF(Sched1[[#This Row],[Pmt No]]&lt;&gt;"",Sched1[[#This Row],[Total Payment]]-Sched1[[#This Row],[Interest]],"")</f>
        <v>0</v>
      </c>
      <c r="I177" s="4">
        <f>IF(Sched1[[#This Row],[Pmt No]]&lt;&gt;"",Sched1[[#This Row],[Beginning Balance]]*(InterestRate/PaymentsPerYear),"")</f>
        <v>0</v>
      </c>
      <c r="J177" s="4">
        <f>IF(Sched1[[#This Row],[Pmt No]]&lt;&gt;"",IF(Sched1[[#This Row],[Scheduled Payment]]+Sched1[[#This Row],[Extra Payment]]&lt;=Sched1[[#This Row],[Beginning Balance]],Sched1[[#This Row],[Beginning Balance]]-Sched1[[#This Row],[Principal]],0),"")</f>
        <v>0</v>
      </c>
      <c r="K177" s="4">
        <f>IF(Sched1[[#This Row],[Pmt No]]&lt;&gt;"",SUM(INDEX(Sched1[Interest],1,1):Sched1[[#This Row],[Interest]]),"")</f>
        <v>5346.8041948262544</v>
      </c>
    </row>
    <row r="178" spans="2:11" x14ac:dyDescent="0.2">
      <c r="B178" s="2">
        <f>IF(LoanIsGood,IF(ROW()-ROW(Sched1[[#Headers],[Pmt No]])&gt;ScheduledNumberOfPayments,"",ROW()-ROW(Sched1[[#Headers],[Pmt No]])),"")</f>
        <v>165</v>
      </c>
      <c r="C178" s="3">
        <f>IF(Sched1[[#This Row],[Pmt No]]&lt;&gt;"",EOMONTH(LoanStartDate,ROW(Sched1[[#This Row],[Pmt No]])-ROW(Sched1[[#Headers],[Pmt No]])-2)+DAY(LoanStartDate),"")</f>
        <v>47757</v>
      </c>
      <c r="D178" s="4">
        <f>IF(Sched1[[#This Row],[Pmt No]]&lt;&gt;"",IF(ROW()-ROW(Sched1[[#Headers],[Beginning Balance]])=1,LoanAmount,INDEX(Sched1[Ending Balance],ROW()-ROW(Sched1[[#Headers],[Beginning Balance]])-1)),"")</f>
        <v>0</v>
      </c>
      <c r="E178" s="4">
        <f>IF(Sched1[[#This Row],[Pmt No]]&lt;&gt;"",ScheduledPayment,"")</f>
        <v>192.52848178552338</v>
      </c>
      <c r="F178" s="4">
        <f>IF(Sched1[[#This Row],[Pmt No]]&lt;&gt;"",IF(Sched1[[#This Row],[Scheduled Payment]]+ExtraPayments&lt;Sched1[[#This Row],[Beginning Balance]],ExtraPayments,IF(Sched1[[#This Row],[Beginning Balance]]-Sched1[[#This Row],[Scheduled Payment]]&gt;0,Sched1[[#This Row],[Beginning Balance]]-Sched1[[#This Row],[Scheduled Payment]],0)),"")</f>
        <v>0</v>
      </c>
      <c r="G178" s="4">
        <f>IF(Sched1[[#This Row],[Pmt No]]&lt;&gt;"",IF(Sched1[[#This Row],[Scheduled Payment]]+Sched1[[#This Row],[Extra Payment]]&lt;=Sched1[[#This Row],[Beginning Balance]],Sched1[[#This Row],[Scheduled Payment]]+Sched1[[#This Row],[Extra Payment]],Sched1[[#This Row],[Beginning Balance]]),"")</f>
        <v>0</v>
      </c>
      <c r="H178" s="4">
        <f>IF(Sched1[[#This Row],[Pmt No]]&lt;&gt;"",Sched1[[#This Row],[Total Payment]]-Sched1[[#This Row],[Interest]],"")</f>
        <v>0</v>
      </c>
      <c r="I178" s="4">
        <f>IF(Sched1[[#This Row],[Pmt No]]&lt;&gt;"",Sched1[[#This Row],[Beginning Balance]]*(InterestRate/PaymentsPerYear),"")</f>
        <v>0</v>
      </c>
      <c r="J178" s="4">
        <f>IF(Sched1[[#This Row],[Pmt No]]&lt;&gt;"",IF(Sched1[[#This Row],[Scheduled Payment]]+Sched1[[#This Row],[Extra Payment]]&lt;=Sched1[[#This Row],[Beginning Balance]],Sched1[[#This Row],[Beginning Balance]]-Sched1[[#This Row],[Principal]],0),"")</f>
        <v>0</v>
      </c>
      <c r="K178" s="4">
        <f>IF(Sched1[[#This Row],[Pmt No]]&lt;&gt;"",SUM(INDEX(Sched1[Interest],1,1):Sched1[[#This Row],[Interest]]),"")</f>
        <v>5346.8041948262544</v>
      </c>
    </row>
    <row r="179" spans="2:11" x14ac:dyDescent="0.2">
      <c r="B179" s="2">
        <f>IF(LoanIsGood,IF(ROW()-ROW(Sched1[[#Headers],[Pmt No]])&gt;ScheduledNumberOfPayments,"",ROW()-ROW(Sched1[[#Headers],[Pmt No]])),"")</f>
        <v>166</v>
      </c>
      <c r="C179" s="3">
        <f>IF(Sched1[[#This Row],[Pmt No]]&lt;&gt;"",EOMONTH(LoanStartDate,ROW(Sched1[[#This Row],[Pmt No]])-ROW(Sched1[[#Headers],[Pmt No]])-2)+DAY(LoanStartDate),"")</f>
        <v>47788</v>
      </c>
      <c r="D179" s="4">
        <f>IF(Sched1[[#This Row],[Pmt No]]&lt;&gt;"",IF(ROW()-ROW(Sched1[[#Headers],[Beginning Balance]])=1,LoanAmount,INDEX(Sched1[Ending Balance],ROW()-ROW(Sched1[[#Headers],[Beginning Balance]])-1)),"")</f>
        <v>0</v>
      </c>
      <c r="E179" s="4">
        <f>IF(Sched1[[#This Row],[Pmt No]]&lt;&gt;"",ScheduledPayment,"")</f>
        <v>192.52848178552338</v>
      </c>
      <c r="F179" s="4">
        <f>IF(Sched1[[#This Row],[Pmt No]]&lt;&gt;"",IF(Sched1[[#This Row],[Scheduled Payment]]+ExtraPayments&lt;Sched1[[#This Row],[Beginning Balance]],ExtraPayments,IF(Sched1[[#This Row],[Beginning Balance]]-Sched1[[#This Row],[Scheduled Payment]]&gt;0,Sched1[[#This Row],[Beginning Balance]]-Sched1[[#This Row],[Scheduled Payment]],0)),"")</f>
        <v>0</v>
      </c>
      <c r="G179" s="4">
        <f>IF(Sched1[[#This Row],[Pmt No]]&lt;&gt;"",IF(Sched1[[#This Row],[Scheduled Payment]]+Sched1[[#This Row],[Extra Payment]]&lt;=Sched1[[#This Row],[Beginning Balance]],Sched1[[#This Row],[Scheduled Payment]]+Sched1[[#This Row],[Extra Payment]],Sched1[[#This Row],[Beginning Balance]]),"")</f>
        <v>0</v>
      </c>
      <c r="H179" s="4">
        <f>IF(Sched1[[#This Row],[Pmt No]]&lt;&gt;"",Sched1[[#This Row],[Total Payment]]-Sched1[[#This Row],[Interest]],"")</f>
        <v>0</v>
      </c>
      <c r="I179" s="4">
        <f>IF(Sched1[[#This Row],[Pmt No]]&lt;&gt;"",Sched1[[#This Row],[Beginning Balance]]*(InterestRate/PaymentsPerYear),"")</f>
        <v>0</v>
      </c>
      <c r="J179" s="4">
        <f>IF(Sched1[[#This Row],[Pmt No]]&lt;&gt;"",IF(Sched1[[#This Row],[Scheduled Payment]]+Sched1[[#This Row],[Extra Payment]]&lt;=Sched1[[#This Row],[Beginning Balance]],Sched1[[#This Row],[Beginning Balance]]-Sched1[[#This Row],[Principal]],0),"")</f>
        <v>0</v>
      </c>
      <c r="K179" s="4">
        <f>IF(Sched1[[#This Row],[Pmt No]]&lt;&gt;"",SUM(INDEX(Sched1[Interest],1,1):Sched1[[#This Row],[Interest]]),"")</f>
        <v>5346.8041948262544</v>
      </c>
    </row>
    <row r="180" spans="2:11" x14ac:dyDescent="0.2">
      <c r="B180" s="2">
        <f>IF(LoanIsGood,IF(ROW()-ROW(Sched1[[#Headers],[Pmt No]])&gt;ScheduledNumberOfPayments,"",ROW()-ROW(Sched1[[#Headers],[Pmt No]])),"")</f>
        <v>167</v>
      </c>
      <c r="C180" s="3">
        <f>IF(Sched1[[#This Row],[Pmt No]]&lt;&gt;"",EOMONTH(LoanStartDate,ROW(Sched1[[#This Row],[Pmt No]])-ROW(Sched1[[#Headers],[Pmt No]])-2)+DAY(LoanStartDate),"")</f>
        <v>47818</v>
      </c>
      <c r="D180" s="4">
        <f>IF(Sched1[[#This Row],[Pmt No]]&lt;&gt;"",IF(ROW()-ROW(Sched1[[#Headers],[Beginning Balance]])=1,LoanAmount,INDEX(Sched1[Ending Balance],ROW()-ROW(Sched1[[#Headers],[Beginning Balance]])-1)),"")</f>
        <v>0</v>
      </c>
      <c r="E180" s="4">
        <f>IF(Sched1[[#This Row],[Pmt No]]&lt;&gt;"",ScheduledPayment,"")</f>
        <v>192.52848178552338</v>
      </c>
      <c r="F180" s="4">
        <f>IF(Sched1[[#This Row],[Pmt No]]&lt;&gt;"",IF(Sched1[[#This Row],[Scheduled Payment]]+ExtraPayments&lt;Sched1[[#This Row],[Beginning Balance]],ExtraPayments,IF(Sched1[[#This Row],[Beginning Balance]]-Sched1[[#This Row],[Scheduled Payment]]&gt;0,Sched1[[#This Row],[Beginning Balance]]-Sched1[[#This Row],[Scheduled Payment]],0)),"")</f>
        <v>0</v>
      </c>
      <c r="G180" s="4">
        <f>IF(Sched1[[#This Row],[Pmt No]]&lt;&gt;"",IF(Sched1[[#This Row],[Scheduled Payment]]+Sched1[[#This Row],[Extra Payment]]&lt;=Sched1[[#This Row],[Beginning Balance]],Sched1[[#This Row],[Scheduled Payment]]+Sched1[[#This Row],[Extra Payment]],Sched1[[#This Row],[Beginning Balance]]),"")</f>
        <v>0</v>
      </c>
      <c r="H180" s="4">
        <f>IF(Sched1[[#This Row],[Pmt No]]&lt;&gt;"",Sched1[[#This Row],[Total Payment]]-Sched1[[#This Row],[Interest]],"")</f>
        <v>0</v>
      </c>
      <c r="I180" s="4">
        <f>IF(Sched1[[#This Row],[Pmt No]]&lt;&gt;"",Sched1[[#This Row],[Beginning Balance]]*(InterestRate/PaymentsPerYear),"")</f>
        <v>0</v>
      </c>
      <c r="J180" s="4">
        <f>IF(Sched1[[#This Row],[Pmt No]]&lt;&gt;"",IF(Sched1[[#This Row],[Scheduled Payment]]+Sched1[[#This Row],[Extra Payment]]&lt;=Sched1[[#This Row],[Beginning Balance]],Sched1[[#This Row],[Beginning Balance]]-Sched1[[#This Row],[Principal]],0),"")</f>
        <v>0</v>
      </c>
      <c r="K180" s="4">
        <f>IF(Sched1[[#This Row],[Pmt No]]&lt;&gt;"",SUM(INDEX(Sched1[Interest],1,1):Sched1[[#This Row],[Interest]]),"")</f>
        <v>5346.8041948262544</v>
      </c>
    </row>
    <row r="181" spans="2:11" x14ac:dyDescent="0.2">
      <c r="B181" s="2">
        <f>IF(LoanIsGood,IF(ROW()-ROW(Sched1[[#Headers],[Pmt No]])&gt;ScheduledNumberOfPayments,"",ROW()-ROW(Sched1[[#Headers],[Pmt No]])),"")</f>
        <v>168</v>
      </c>
      <c r="C181" s="3">
        <f>IF(Sched1[[#This Row],[Pmt No]]&lt;&gt;"",EOMONTH(LoanStartDate,ROW(Sched1[[#This Row],[Pmt No]])-ROW(Sched1[[#Headers],[Pmt No]])-2)+DAY(LoanStartDate),"")</f>
        <v>47849</v>
      </c>
      <c r="D181" s="4">
        <f>IF(Sched1[[#This Row],[Pmt No]]&lt;&gt;"",IF(ROW()-ROW(Sched1[[#Headers],[Beginning Balance]])=1,LoanAmount,INDEX(Sched1[Ending Balance],ROW()-ROW(Sched1[[#Headers],[Beginning Balance]])-1)),"")</f>
        <v>0</v>
      </c>
      <c r="E181" s="4">
        <f>IF(Sched1[[#This Row],[Pmt No]]&lt;&gt;"",ScheduledPayment,"")</f>
        <v>192.52848178552338</v>
      </c>
      <c r="F181" s="4">
        <f>IF(Sched1[[#This Row],[Pmt No]]&lt;&gt;"",IF(Sched1[[#This Row],[Scheduled Payment]]+ExtraPayments&lt;Sched1[[#This Row],[Beginning Balance]],ExtraPayments,IF(Sched1[[#This Row],[Beginning Balance]]-Sched1[[#This Row],[Scheduled Payment]]&gt;0,Sched1[[#This Row],[Beginning Balance]]-Sched1[[#This Row],[Scheduled Payment]],0)),"")</f>
        <v>0</v>
      </c>
      <c r="G181" s="4">
        <f>IF(Sched1[[#This Row],[Pmt No]]&lt;&gt;"",IF(Sched1[[#This Row],[Scheduled Payment]]+Sched1[[#This Row],[Extra Payment]]&lt;=Sched1[[#This Row],[Beginning Balance]],Sched1[[#This Row],[Scheduled Payment]]+Sched1[[#This Row],[Extra Payment]],Sched1[[#This Row],[Beginning Balance]]),"")</f>
        <v>0</v>
      </c>
      <c r="H181" s="4">
        <f>IF(Sched1[[#This Row],[Pmt No]]&lt;&gt;"",Sched1[[#This Row],[Total Payment]]-Sched1[[#This Row],[Interest]],"")</f>
        <v>0</v>
      </c>
      <c r="I181" s="4">
        <f>IF(Sched1[[#This Row],[Pmt No]]&lt;&gt;"",Sched1[[#This Row],[Beginning Balance]]*(InterestRate/PaymentsPerYear),"")</f>
        <v>0</v>
      </c>
      <c r="J181" s="4">
        <f>IF(Sched1[[#This Row],[Pmt No]]&lt;&gt;"",IF(Sched1[[#This Row],[Scheduled Payment]]+Sched1[[#This Row],[Extra Payment]]&lt;=Sched1[[#This Row],[Beginning Balance]],Sched1[[#This Row],[Beginning Balance]]-Sched1[[#This Row],[Principal]],0),"")</f>
        <v>0</v>
      </c>
      <c r="K181" s="4">
        <f>IF(Sched1[[#This Row],[Pmt No]]&lt;&gt;"",SUM(INDEX(Sched1[Interest],1,1):Sched1[[#This Row],[Interest]]),"")</f>
        <v>5346.8041948262544</v>
      </c>
    </row>
    <row r="182" spans="2:11" x14ac:dyDescent="0.2">
      <c r="B182" s="2">
        <f>IF(LoanIsGood,IF(ROW()-ROW(Sched1[[#Headers],[Pmt No]])&gt;ScheduledNumberOfPayments,"",ROW()-ROW(Sched1[[#Headers],[Pmt No]])),"")</f>
        <v>169</v>
      </c>
      <c r="C182" s="3">
        <f>IF(Sched1[[#This Row],[Pmt No]]&lt;&gt;"",EOMONTH(LoanStartDate,ROW(Sched1[[#This Row],[Pmt No]])-ROW(Sched1[[#Headers],[Pmt No]])-2)+DAY(LoanStartDate),"")</f>
        <v>47880</v>
      </c>
      <c r="D182" s="4">
        <f>IF(Sched1[[#This Row],[Pmt No]]&lt;&gt;"",IF(ROW()-ROW(Sched1[[#Headers],[Beginning Balance]])=1,LoanAmount,INDEX(Sched1[Ending Balance],ROW()-ROW(Sched1[[#Headers],[Beginning Balance]])-1)),"")</f>
        <v>0</v>
      </c>
      <c r="E182" s="4">
        <f>IF(Sched1[[#This Row],[Pmt No]]&lt;&gt;"",ScheduledPayment,"")</f>
        <v>192.52848178552338</v>
      </c>
      <c r="F182" s="4">
        <f>IF(Sched1[[#This Row],[Pmt No]]&lt;&gt;"",IF(Sched1[[#This Row],[Scheduled Payment]]+ExtraPayments&lt;Sched1[[#This Row],[Beginning Balance]],ExtraPayments,IF(Sched1[[#This Row],[Beginning Balance]]-Sched1[[#This Row],[Scheduled Payment]]&gt;0,Sched1[[#This Row],[Beginning Balance]]-Sched1[[#This Row],[Scheduled Payment]],0)),"")</f>
        <v>0</v>
      </c>
      <c r="G182" s="4">
        <f>IF(Sched1[[#This Row],[Pmt No]]&lt;&gt;"",IF(Sched1[[#This Row],[Scheduled Payment]]+Sched1[[#This Row],[Extra Payment]]&lt;=Sched1[[#This Row],[Beginning Balance]],Sched1[[#This Row],[Scheduled Payment]]+Sched1[[#This Row],[Extra Payment]],Sched1[[#This Row],[Beginning Balance]]),"")</f>
        <v>0</v>
      </c>
      <c r="H182" s="4">
        <f>IF(Sched1[[#This Row],[Pmt No]]&lt;&gt;"",Sched1[[#This Row],[Total Payment]]-Sched1[[#This Row],[Interest]],"")</f>
        <v>0</v>
      </c>
      <c r="I182" s="4">
        <f>IF(Sched1[[#This Row],[Pmt No]]&lt;&gt;"",Sched1[[#This Row],[Beginning Balance]]*(InterestRate/PaymentsPerYear),"")</f>
        <v>0</v>
      </c>
      <c r="J182" s="4">
        <f>IF(Sched1[[#This Row],[Pmt No]]&lt;&gt;"",IF(Sched1[[#This Row],[Scheduled Payment]]+Sched1[[#This Row],[Extra Payment]]&lt;=Sched1[[#This Row],[Beginning Balance]],Sched1[[#This Row],[Beginning Balance]]-Sched1[[#This Row],[Principal]],0),"")</f>
        <v>0</v>
      </c>
      <c r="K182" s="4">
        <f>IF(Sched1[[#This Row],[Pmt No]]&lt;&gt;"",SUM(INDEX(Sched1[Interest],1,1):Sched1[[#This Row],[Interest]]),"")</f>
        <v>5346.8041948262544</v>
      </c>
    </row>
    <row r="183" spans="2:11" x14ac:dyDescent="0.2">
      <c r="B183" s="2">
        <f>IF(LoanIsGood,IF(ROW()-ROW(Sched1[[#Headers],[Pmt No]])&gt;ScheduledNumberOfPayments,"",ROW()-ROW(Sched1[[#Headers],[Pmt No]])),"")</f>
        <v>170</v>
      </c>
      <c r="C183" s="3">
        <f>IF(Sched1[[#This Row],[Pmt No]]&lt;&gt;"",EOMONTH(LoanStartDate,ROW(Sched1[[#This Row],[Pmt No]])-ROW(Sched1[[#Headers],[Pmt No]])-2)+DAY(LoanStartDate),"")</f>
        <v>47908</v>
      </c>
      <c r="D183" s="4">
        <f>IF(Sched1[[#This Row],[Pmt No]]&lt;&gt;"",IF(ROW()-ROW(Sched1[[#Headers],[Beginning Balance]])=1,LoanAmount,INDEX(Sched1[Ending Balance],ROW()-ROW(Sched1[[#Headers],[Beginning Balance]])-1)),"")</f>
        <v>0</v>
      </c>
      <c r="E183" s="4">
        <f>IF(Sched1[[#This Row],[Pmt No]]&lt;&gt;"",ScheduledPayment,"")</f>
        <v>192.52848178552338</v>
      </c>
      <c r="F183" s="4">
        <f>IF(Sched1[[#This Row],[Pmt No]]&lt;&gt;"",IF(Sched1[[#This Row],[Scheduled Payment]]+ExtraPayments&lt;Sched1[[#This Row],[Beginning Balance]],ExtraPayments,IF(Sched1[[#This Row],[Beginning Balance]]-Sched1[[#This Row],[Scheduled Payment]]&gt;0,Sched1[[#This Row],[Beginning Balance]]-Sched1[[#This Row],[Scheduled Payment]],0)),"")</f>
        <v>0</v>
      </c>
      <c r="G183" s="4">
        <f>IF(Sched1[[#This Row],[Pmt No]]&lt;&gt;"",IF(Sched1[[#This Row],[Scheduled Payment]]+Sched1[[#This Row],[Extra Payment]]&lt;=Sched1[[#This Row],[Beginning Balance]],Sched1[[#This Row],[Scheduled Payment]]+Sched1[[#This Row],[Extra Payment]],Sched1[[#This Row],[Beginning Balance]]),"")</f>
        <v>0</v>
      </c>
      <c r="H183" s="4">
        <f>IF(Sched1[[#This Row],[Pmt No]]&lt;&gt;"",Sched1[[#This Row],[Total Payment]]-Sched1[[#This Row],[Interest]],"")</f>
        <v>0</v>
      </c>
      <c r="I183" s="4">
        <f>IF(Sched1[[#This Row],[Pmt No]]&lt;&gt;"",Sched1[[#This Row],[Beginning Balance]]*(InterestRate/PaymentsPerYear),"")</f>
        <v>0</v>
      </c>
      <c r="J183" s="4">
        <f>IF(Sched1[[#This Row],[Pmt No]]&lt;&gt;"",IF(Sched1[[#This Row],[Scheduled Payment]]+Sched1[[#This Row],[Extra Payment]]&lt;=Sched1[[#This Row],[Beginning Balance]],Sched1[[#This Row],[Beginning Balance]]-Sched1[[#This Row],[Principal]],0),"")</f>
        <v>0</v>
      </c>
      <c r="K183" s="4">
        <f>IF(Sched1[[#This Row],[Pmt No]]&lt;&gt;"",SUM(INDEX(Sched1[Interest],1,1):Sched1[[#This Row],[Interest]]),"")</f>
        <v>5346.8041948262544</v>
      </c>
    </row>
    <row r="184" spans="2:11" x14ac:dyDescent="0.2">
      <c r="B184" s="2">
        <f>IF(LoanIsGood,IF(ROW()-ROW(Sched1[[#Headers],[Pmt No]])&gt;ScheduledNumberOfPayments,"",ROW()-ROW(Sched1[[#Headers],[Pmt No]])),"")</f>
        <v>171</v>
      </c>
      <c r="C184" s="3">
        <f>IF(Sched1[[#This Row],[Pmt No]]&lt;&gt;"",EOMONTH(LoanStartDate,ROW(Sched1[[#This Row],[Pmt No]])-ROW(Sched1[[#Headers],[Pmt No]])-2)+DAY(LoanStartDate),"")</f>
        <v>47939</v>
      </c>
      <c r="D184" s="4">
        <f>IF(Sched1[[#This Row],[Pmt No]]&lt;&gt;"",IF(ROW()-ROW(Sched1[[#Headers],[Beginning Balance]])=1,LoanAmount,INDEX(Sched1[Ending Balance],ROW()-ROW(Sched1[[#Headers],[Beginning Balance]])-1)),"")</f>
        <v>0</v>
      </c>
      <c r="E184" s="4">
        <f>IF(Sched1[[#This Row],[Pmt No]]&lt;&gt;"",ScheduledPayment,"")</f>
        <v>192.52848178552338</v>
      </c>
      <c r="F184" s="4">
        <f>IF(Sched1[[#This Row],[Pmt No]]&lt;&gt;"",IF(Sched1[[#This Row],[Scheduled Payment]]+ExtraPayments&lt;Sched1[[#This Row],[Beginning Balance]],ExtraPayments,IF(Sched1[[#This Row],[Beginning Balance]]-Sched1[[#This Row],[Scheduled Payment]]&gt;0,Sched1[[#This Row],[Beginning Balance]]-Sched1[[#This Row],[Scheduled Payment]],0)),"")</f>
        <v>0</v>
      </c>
      <c r="G184" s="4">
        <f>IF(Sched1[[#This Row],[Pmt No]]&lt;&gt;"",IF(Sched1[[#This Row],[Scheduled Payment]]+Sched1[[#This Row],[Extra Payment]]&lt;=Sched1[[#This Row],[Beginning Balance]],Sched1[[#This Row],[Scheduled Payment]]+Sched1[[#This Row],[Extra Payment]],Sched1[[#This Row],[Beginning Balance]]),"")</f>
        <v>0</v>
      </c>
      <c r="H184" s="4">
        <f>IF(Sched1[[#This Row],[Pmt No]]&lt;&gt;"",Sched1[[#This Row],[Total Payment]]-Sched1[[#This Row],[Interest]],"")</f>
        <v>0</v>
      </c>
      <c r="I184" s="4">
        <f>IF(Sched1[[#This Row],[Pmt No]]&lt;&gt;"",Sched1[[#This Row],[Beginning Balance]]*(InterestRate/PaymentsPerYear),"")</f>
        <v>0</v>
      </c>
      <c r="J184" s="4">
        <f>IF(Sched1[[#This Row],[Pmt No]]&lt;&gt;"",IF(Sched1[[#This Row],[Scheduled Payment]]+Sched1[[#This Row],[Extra Payment]]&lt;=Sched1[[#This Row],[Beginning Balance]],Sched1[[#This Row],[Beginning Balance]]-Sched1[[#This Row],[Principal]],0),"")</f>
        <v>0</v>
      </c>
      <c r="K184" s="4">
        <f>IF(Sched1[[#This Row],[Pmt No]]&lt;&gt;"",SUM(INDEX(Sched1[Interest],1,1):Sched1[[#This Row],[Interest]]),"")</f>
        <v>5346.8041948262544</v>
      </c>
    </row>
    <row r="185" spans="2:11" x14ac:dyDescent="0.2">
      <c r="B185" s="2">
        <f>IF(LoanIsGood,IF(ROW()-ROW(Sched1[[#Headers],[Pmt No]])&gt;ScheduledNumberOfPayments,"",ROW()-ROW(Sched1[[#Headers],[Pmt No]])),"")</f>
        <v>172</v>
      </c>
      <c r="C185" s="3">
        <f>IF(Sched1[[#This Row],[Pmt No]]&lt;&gt;"",EOMONTH(LoanStartDate,ROW(Sched1[[#This Row],[Pmt No]])-ROW(Sched1[[#Headers],[Pmt No]])-2)+DAY(LoanStartDate),"")</f>
        <v>47969</v>
      </c>
      <c r="D185" s="4">
        <f>IF(Sched1[[#This Row],[Pmt No]]&lt;&gt;"",IF(ROW()-ROW(Sched1[[#Headers],[Beginning Balance]])=1,LoanAmount,INDEX(Sched1[Ending Balance],ROW()-ROW(Sched1[[#Headers],[Beginning Balance]])-1)),"")</f>
        <v>0</v>
      </c>
      <c r="E185" s="4">
        <f>IF(Sched1[[#This Row],[Pmt No]]&lt;&gt;"",ScheduledPayment,"")</f>
        <v>192.52848178552338</v>
      </c>
      <c r="F185" s="4">
        <f>IF(Sched1[[#This Row],[Pmt No]]&lt;&gt;"",IF(Sched1[[#This Row],[Scheduled Payment]]+ExtraPayments&lt;Sched1[[#This Row],[Beginning Balance]],ExtraPayments,IF(Sched1[[#This Row],[Beginning Balance]]-Sched1[[#This Row],[Scheduled Payment]]&gt;0,Sched1[[#This Row],[Beginning Balance]]-Sched1[[#This Row],[Scheduled Payment]],0)),"")</f>
        <v>0</v>
      </c>
      <c r="G185" s="4">
        <f>IF(Sched1[[#This Row],[Pmt No]]&lt;&gt;"",IF(Sched1[[#This Row],[Scheduled Payment]]+Sched1[[#This Row],[Extra Payment]]&lt;=Sched1[[#This Row],[Beginning Balance]],Sched1[[#This Row],[Scheduled Payment]]+Sched1[[#This Row],[Extra Payment]],Sched1[[#This Row],[Beginning Balance]]),"")</f>
        <v>0</v>
      </c>
      <c r="H185" s="4">
        <f>IF(Sched1[[#This Row],[Pmt No]]&lt;&gt;"",Sched1[[#This Row],[Total Payment]]-Sched1[[#This Row],[Interest]],"")</f>
        <v>0</v>
      </c>
      <c r="I185" s="4">
        <f>IF(Sched1[[#This Row],[Pmt No]]&lt;&gt;"",Sched1[[#This Row],[Beginning Balance]]*(InterestRate/PaymentsPerYear),"")</f>
        <v>0</v>
      </c>
      <c r="J185" s="4">
        <f>IF(Sched1[[#This Row],[Pmt No]]&lt;&gt;"",IF(Sched1[[#This Row],[Scheduled Payment]]+Sched1[[#This Row],[Extra Payment]]&lt;=Sched1[[#This Row],[Beginning Balance]],Sched1[[#This Row],[Beginning Balance]]-Sched1[[#This Row],[Principal]],0),"")</f>
        <v>0</v>
      </c>
      <c r="K185" s="4">
        <f>IF(Sched1[[#This Row],[Pmt No]]&lt;&gt;"",SUM(INDEX(Sched1[Interest],1,1):Sched1[[#This Row],[Interest]]),"")</f>
        <v>5346.8041948262544</v>
      </c>
    </row>
    <row r="186" spans="2:11" x14ac:dyDescent="0.2">
      <c r="B186" s="2">
        <f>IF(LoanIsGood,IF(ROW()-ROW(Sched1[[#Headers],[Pmt No]])&gt;ScheduledNumberOfPayments,"",ROW()-ROW(Sched1[[#Headers],[Pmt No]])),"")</f>
        <v>173</v>
      </c>
      <c r="C186" s="3">
        <f>IF(Sched1[[#This Row],[Pmt No]]&lt;&gt;"",EOMONTH(LoanStartDate,ROW(Sched1[[#This Row],[Pmt No]])-ROW(Sched1[[#Headers],[Pmt No]])-2)+DAY(LoanStartDate),"")</f>
        <v>48000</v>
      </c>
      <c r="D186" s="4">
        <f>IF(Sched1[[#This Row],[Pmt No]]&lt;&gt;"",IF(ROW()-ROW(Sched1[[#Headers],[Beginning Balance]])=1,LoanAmount,INDEX(Sched1[Ending Balance],ROW()-ROW(Sched1[[#Headers],[Beginning Balance]])-1)),"")</f>
        <v>0</v>
      </c>
      <c r="E186" s="4">
        <f>IF(Sched1[[#This Row],[Pmt No]]&lt;&gt;"",ScheduledPayment,"")</f>
        <v>192.52848178552338</v>
      </c>
      <c r="F186" s="4">
        <f>IF(Sched1[[#This Row],[Pmt No]]&lt;&gt;"",IF(Sched1[[#This Row],[Scheduled Payment]]+ExtraPayments&lt;Sched1[[#This Row],[Beginning Balance]],ExtraPayments,IF(Sched1[[#This Row],[Beginning Balance]]-Sched1[[#This Row],[Scheduled Payment]]&gt;0,Sched1[[#This Row],[Beginning Balance]]-Sched1[[#This Row],[Scheduled Payment]],0)),"")</f>
        <v>0</v>
      </c>
      <c r="G186" s="4">
        <f>IF(Sched1[[#This Row],[Pmt No]]&lt;&gt;"",IF(Sched1[[#This Row],[Scheduled Payment]]+Sched1[[#This Row],[Extra Payment]]&lt;=Sched1[[#This Row],[Beginning Balance]],Sched1[[#This Row],[Scheduled Payment]]+Sched1[[#This Row],[Extra Payment]],Sched1[[#This Row],[Beginning Balance]]),"")</f>
        <v>0</v>
      </c>
      <c r="H186" s="4">
        <f>IF(Sched1[[#This Row],[Pmt No]]&lt;&gt;"",Sched1[[#This Row],[Total Payment]]-Sched1[[#This Row],[Interest]],"")</f>
        <v>0</v>
      </c>
      <c r="I186" s="4">
        <f>IF(Sched1[[#This Row],[Pmt No]]&lt;&gt;"",Sched1[[#This Row],[Beginning Balance]]*(InterestRate/PaymentsPerYear),"")</f>
        <v>0</v>
      </c>
      <c r="J186" s="4">
        <f>IF(Sched1[[#This Row],[Pmt No]]&lt;&gt;"",IF(Sched1[[#This Row],[Scheduled Payment]]+Sched1[[#This Row],[Extra Payment]]&lt;=Sched1[[#This Row],[Beginning Balance]],Sched1[[#This Row],[Beginning Balance]]-Sched1[[#This Row],[Principal]],0),"")</f>
        <v>0</v>
      </c>
      <c r="K186" s="4">
        <f>IF(Sched1[[#This Row],[Pmt No]]&lt;&gt;"",SUM(INDEX(Sched1[Interest],1,1):Sched1[[#This Row],[Interest]]),"")</f>
        <v>5346.8041948262544</v>
      </c>
    </row>
    <row r="187" spans="2:11" x14ac:dyDescent="0.2">
      <c r="B187" s="2">
        <f>IF(LoanIsGood,IF(ROW()-ROW(Sched1[[#Headers],[Pmt No]])&gt;ScheduledNumberOfPayments,"",ROW()-ROW(Sched1[[#Headers],[Pmt No]])),"")</f>
        <v>174</v>
      </c>
      <c r="C187" s="3">
        <f>IF(Sched1[[#This Row],[Pmt No]]&lt;&gt;"",EOMONTH(LoanStartDate,ROW(Sched1[[#This Row],[Pmt No]])-ROW(Sched1[[#Headers],[Pmt No]])-2)+DAY(LoanStartDate),"")</f>
        <v>48030</v>
      </c>
      <c r="D187" s="4">
        <f>IF(Sched1[[#This Row],[Pmt No]]&lt;&gt;"",IF(ROW()-ROW(Sched1[[#Headers],[Beginning Balance]])=1,LoanAmount,INDEX(Sched1[Ending Balance],ROW()-ROW(Sched1[[#Headers],[Beginning Balance]])-1)),"")</f>
        <v>0</v>
      </c>
      <c r="E187" s="4">
        <f>IF(Sched1[[#This Row],[Pmt No]]&lt;&gt;"",ScheduledPayment,"")</f>
        <v>192.52848178552338</v>
      </c>
      <c r="F187" s="4">
        <f>IF(Sched1[[#This Row],[Pmt No]]&lt;&gt;"",IF(Sched1[[#This Row],[Scheduled Payment]]+ExtraPayments&lt;Sched1[[#This Row],[Beginning Balance]],ExtraPayments,IF(Sched1[[#This Row],[Beginning Balance]]-Sched1[[#This Row],[Scheduled Payment]]&gt;0,Sched1[[#This Row],[Beginning Balance]]-Sched1[[#This Row],[Scheduled Payment]],0)),"")</f>
        <v>0</v>
      </c>
      <c r="G187" s="4">
        <f>IF(Sched1[[#This Row],[Pmt No]]&lt;&gt;"",IF(Sched1[[#This Row],[Scheduled Payment]]+Sched1[[#This Row],[Extra Payment]]&lt;=Sched1[[#This Row],[Beginning Balance]],Sched1[[#This Row],[Scheduled Payment]]+Sched1[[#This Row],[Extra Payment]],Sched1[[#This Row],[Beginning Balance]]),"")</f>
        <v>0</v>
      </c>
      <c r="H187" s="4">
        <f>IF(Sched1[[#This Row],[Pmt No]]&lt;&gt;"",Sched1[[#This Row],[Total Payment]]-Sched1[[#This Row],[Interest]],"")</f>
        <v>0</v>
      </c>
      <c r="I187" s="4">
        <f>IF(Sched1[[#This Row],[Pmt No]]&lt;&gt;"",Sched1[[#This Row],[Beginning Balance]]*(InterestRate/PaymentsPerYear),"")</f>
        <v>0</v>
      </c>
      <c r="J187" s="4">
        <f>IF(Sched1[[#This Row],[Pmt No]]&lt;&gt;"",IF(Sched1[[#This Row],[Scheduled Payment]]+Sched1[[#This Row],[Extra Payment]]&lt;=Sched1[[#This Row],[Beginning Balance]],Sched1[[#This Row],[Beginning Balance]]-Sched1[[#This Row],[Principal]],0),"")</f>
        <v>0</v>
      </c>
      <c r="K187" s="4">
        <f>IF(Sched1[[#This Row],[Pmt No]]&lt;&gt;"",SUM(INDEX(Sched1[Interest],1,1):Sched1[[#This Row],[Interest]]),"")</f>
        <v>5346.8041948262544</v>
      </c>
    </row>
    <row r="188" spans="2:11" x14ac:dyDescent="0.2">
      <c r="B188" s="2">
        <f>IF(LoanIsGood,IF(ROW()-ROW(Sched1[[#Headers],[Pmt No]])&gt;ScheduledNumberOfPayments,"",ROW()-ROW(Sched1[[#Headers],[Pmt No]])),"")</f>
        <v>175</v>
      </c>
      <c r="C188" s="3">
        <f>IF(Sched1[[#This Row],[Pmt No]]&lt;&gt;"",EOMONTH(LoanStartDate,ROW(Sched1[[#This Row],[Pmt No]])-ROW(Sched1[[#Headers],[Pmt No]])-2)+DAY(LoanStartDate),"")</f>
        <v>48061</v>
      </c>
      <c r="D188" s="4">
        <f>IF(Sched1[[#This Row],[Pmt No]]&lt;&gt;"",IF(ROW()-ROW(Sched1[[#Headers],[Beginning Balance]])=1,LoanAmount,INDEX(Sched1[Ending Balance],ROW()-ROW(Sched1[[#Headers],[Beginning Balance]])-1)),"")</f>
        <v>0</v>
      </c>
      <c r="E188" s="4">
        <f>IF(Sched1[[#This Row],[Pmt No]]&lt;&gt;"",ScheduledPayment,"")</f>
        <v>192.52848178552338</v>
      </c>
      <c r="F188" s="4">
        <f>IF(Sched1[[#This Row],[Pmt No]]&lt;&gt;"",IF(Sched1[[#This Row],[Scheduled Payment]]+ExtraPayments&lt;Sched1[[#This Row],[Beginning Balance]],ExtraPayments,IF(Sched1[[#This Row],[Beginning Balance]]-Sched1[[#This Row],[Scheduled Payment]]&gt;0,Sched1[[#This Row],[Beginning Balance]]-Sched1[[#This Row],[Scheduled Payment]],0)),"")</f>
        <v>0</v>
      </c>
      <c r="G188" s="4">
        <f>IF(Sched1[[#This Row],[Pmt No]]&lt;&gt;"",IF(Sched1[[#This Row],[Scheduled Payment]]+Sched1[[#This Row],[Extra Payment]]&lt;=Sched1[[#This Row],[Beginning Balance]],Sched1[[#This Row],[Scheduled Payment]]+Sched1[[#This Row],[Extra Payment]],Sched1[[#This Row],[Beginning Balance]]),"")</f>
        <v>0</v>
      </c>
      <c r="H188" s="4">
        <f>IF(Sched1[[#This Row],[Pmt No]]&lt;&gt;"",Sched1[[#This Row],[Total Payment]]-Sched1[[#This Row],[Interest]],"")</f>
        <v>0</v>
      </c>
      <c r="I188" s="4">
        <f>IF(Sched1[[#This Row],[Pmt No]]&lt;&gt;"",Sched1[[#This Row],[Beginning Balance]]*(InterestRate/PaymentsPerYear),"")</f>
        <v>0</v>
      </c>
      <c r="J188" s="4">
        <f>IF(Sched1[[#This Row],[Pmt No]]&lt;&gt;"",IF(Sched1[[#This Row],[Scheduled Payment]]+Sched1[[#This Row],[Extra Payment]]&lt;=Sched1[[#This Row],[Beginning Balance]],Sched1[[#This Row],[Beginning Balance]]-Sched1[[#This Row],[Principal]],0),"")</f>
        <v>0</v>
      </c>
      <c r="K188" s="4">
        <f>IF(Sched1[[#This Row],[Pmt No]]&lt;&gt;"",SUM(INDEX(Sched1[Interest],1,1):Sched1[[#This Row],[Interest]]),"")</f>
        <v>5346.8041948262544</v>
      </c>
    </row>
    <row r="189" spans="2:11" x14ac:dyDescent="0.2">
      <c r="B189" s="2">
        <f>IF(LoanIsGood,IF(ROW()-ROW(Sched1[[#Headers],[Pmt No]])&gt;ScheduledNumberOfPayments,"",ROW()-ROW(Sched1[[#Headers],[Pmt No]])),"")</f>
        <v>176</v>
      </c>
      <c r="C189" s="3">
        <f>IF(Sched1[[#This Row],[Pmt No]]&lt;&gt;"",EOMONTH(LoanStartDate,ROW(Sched1[[#This Row],[Pmt No]])-ROW(Sched1[[#Headers],[Pmt No]])-2)+DAY(LoanStartDate),"")</f>
        <v>48092</v>
      </c>
      <c r="D189" s="4">
        <f>IF(Sched1[[#This Row],[Pmt No]]&lt;&gt;"",IF(ROW()-ROW(Sched1[[#Headers],[Beginning Balance]])=1,LoanAmount,INDEX(Sched1[Ending Balance],ROW()-ROW(Sched1[[#Headers],[Beginning Balance]])-1)),"")</f>
        <v>0</v>
      </c>
      <c r="E189" s="4">
        <f>IF(Sched1[[#This Row],[Pmt No]]&lt;&gt;"",ScheduledPayment,"")</f>
        <v>192.52848178552338</v>
      </c>
      <c r="F189" s="4">
        <f>IF(Sched1[[#This Row],[Pmt No]]&lt;&gt;"",IF(Sched1[[#This Row],[Scheduled Payment]]+ExtraPayments&lt;Sched1[[#This Row],[Beginning Balance]],ExtraPayments,IF(Sched1[[#This Row],[Beginning Balance]]-Sched1[[#This Row],[Scheduled Payment]]&gt;0,Sched1[[#This Row],[Beginning Balance]]-Sched1[[#This Row],[Scheduled Payment]],0)),"")</f>
        <v>0</v>
      </c>
      <c r="G189" s="4">
        <f>IF(Sched1[[#This Row],[Pmt No]]&lt;&gt;"",IF(Sched1[[#This Row],[Scheduled Payment]]+Sched1[[#This Row],[Extra Payment]]&lt;=Sched1[[#This Row],[Beginning Balance]],Sched1[[#This Row],[Scheduled Payment]]+Sched1[[#This Row],[Extra Payment]],Sched1[[#This Row],[Beginning Balance]]),"")</f>
        <v>0</v>
      </c>
      <c r="H189" s="4">
        <f>IF(Sched1[[#This Row],[Pmt No]]&lt;&gt;"",Sched1[[#This Row],[Total Payment]]-Sched1[[#This Row],[Interest]],"")</f>
        <v>0</v>
      </c>
      <c r="I189" s="4">
        <f>IF(Sched1[[#This Row],[Pmt No]]&lt;&gt;"",Sched1[[#This Row],[Beginning Balance]]*(InterestRate/PaymentsPerYear),"")</f>
        <v>0</v>
      </c>
      <c r="J189" s="4">
        <f>IF(Sched1[[#This Row],[Pmt No]]&lt;&gt;"",IF(Sched1[[#This Row],[Scheduled Payment]]+Sched1[[#This Row],[Extra Payment]]&lt;=Sched1[[#This Row],[Beginning Balance]],Sched1[[#This Row],[Beginning Balance]]-Sched1[[#This Row],[Principal]],0),"")</f>
        <v>0</v>
      </c>
      <c r="K189" s="4">
        <f>IF(Sched1[[#This Row],[Pmt No]]&lt;&gt;"",SUM(INDEX(Sched1[Interest],1,1):Sched1[[#This Row],[Interest]]),"")</f>
        <v>5346.8041948262544</v>
      </c>
    </row>
    <row r="190" spans="2:11" x14ac:dyDescent="0.2">
      <c r="B190" s="2">
        <f>IF(LoanIsGood,IF(ROW()-ROW(Sched1[[#Headers],[Pmt No]])&gt;ScheduledNumberOfPayments,"",ROW()-ROW(Sched1[[#Headers],[Pmt No]])),"")</f>
        <v>177</v>
      </c>
      <c r="C190" s="3">
        <f>IF(Sched1[[#This Row],[Pmt No]]&lt;&gt;"",EOMONTH(LoanStartDate,ROW(Sched1[[#This Row],[Pmt No]])-ROW(Sched1[[#Headers],[Pmt No]])-2)+DAY(LoanStartDate),"")</f>
        <v>48122</v>
      </c>
      <c r="D190" s="4">
        <f>IF(Sched1[[#This Row],[Pmt No]]&lt;&gt;"",IF(ROW()-ROW(Sched1[[#Headers],[Beginning Balance]])=1,LoanAmount,INDEX(Sched1[Ending Balance],ROW()-ROW(Sched1[[#Headers],[Beginning Balance]])-1)),"")</f>
        <v>0</v>
      </c>
      <c r="E190" s="4">
        <f>IF(Sched1[[#This Row],[Pmt No]]&lt;&gt;"",ScheduledPayment,"")</f>
        <v>192.52848178552338</v>
      </c>
      <c r="F190" s="4">
        <f>IF(Sched1[[#This Row],[Pmt No]]&lt;&gt;"",IF(Sched1[[#This Row],[Scheduled Payment]]+ExtraPayments&lt;Sched1[[#This Row],[Beginning Balance]],ExtraPayments,IF(Sched1[[#This Row],[Beginning Balance]]-Sched1[[#This Row],[Scheduled Payment]]&gt;0,Sched1[[#This Row],[Beginning Balance]]-Sched1[[#This Row],[Scheduled Payment]],0)),"")</f>
        <v>0</v>
      </c>
      <c r="G190" s="4">
        <f>IF(Sched1[[#This Row],[Pmt No]]&lt;&gt;"",IF(Sched1[[#This Row],[Scheduled Payment]]+Sched1[[#This Row],[Extra Payment]]&lt;=Sched1[[#This Row],[Beginning Balance]],Sched1[[#This Row],[Scheduled Payment]]+Sched1[[#This Row],[Extra Payment]],Sched1[[#This Row],[Beginning Balance]]),"")</f>
        <v>0</v>
      </c>
      <c r="H190" s="4">
        <f>IF(Sched1[[#This Row],[Pmt No]]&lt;&gt;"",Sched1[[#This Row],[Total Payment]]-Sched1[[#This Row],[Interest]],"")</f>
        <v>0</v>
      </c>
      <c r="I190" s="4">
        <f>IF(Sched1[[#This Row],[Pmt No]]&lt;&gt;"",Sched1[[#This Row],[Beginning Balance]]*(InterestRate/PaymentsPerYear),"")</f>
        <v>0</v>
      </c>
      <c r="J190" s="4">
        <f>IF(Sched1[[#This Row],[Pmt No]]&lt;&gt;"",IF(Sched1[[#This Row],[Scheduled Payment]]+Sched1[[#This Row],[Extra Payment]]&lt;=Sched1[[#This Row],[Beginning Balance]],Sched1[[#This Row],[Beginning Balance]]-Sched1[[#This Row],[Principal]],0),"")</f>
        <v>0</v>
      </c>
      <c r="K190" s="4">
        <f>IF(Sched1[[#This Row],[Pmt No]]&lt;&gt;"",SUM(INDEX(Sched1[Interest],1,1):Sched1[[#This Row],[Interest]]),"")</f>
        <v>5346.8041948262544</v>
      </c>
    </row>
    <row r="191" spans="2:11" x14ac:dyDescent="0.2">
      <c r="B191" s="2">
        <f>IF(LoanIsGood,IF(ROW()-ROW(Sched1[[#Headers],[Pmt No]])&gt;ScheduledNumberOfPayments,"",ROW()-ROW(Sched1[[#Headers],[Pmt No]])),"")</f>
        <v>178</v>
      </c>
      <c r="C191" s="3">
        <f>IF(Sched1[[#This Row],[Pmt No]]&lt;&gt;"",EOMONTH(LoanStartDate,ROW(Sched1[[#This Row],[Pmt No]])-ROW(Sched1[[#Headers],[Pmt No]])-2)+DAY(LoanStartDate),"")</f>
        <v>48153</v>
      </c>
      <c r="D191" s="4">
        <f>IF(Sched1[[#This Row],[Pmt No]]&lt;&gt;"",IF(ROW()-ROW(Sched1[[#Headers],[Beginning Balance]])=1,LoanAmount,INDEX(Sched1[Ending Balance],ROW()-ROW(Sched1[[#Headers],[Beginning Balance]])-1)),"")</f>
        <v>0</v>
      </c>
      <c r="E191" s="4">
        <f>IF(Sched1[[#This Row],[Pmt No]]&lt;&gt;"",ScheduledPayment,"")</f>
        <v>192.52848178552338</v>
      </c>
      <c r="F191" s="4">
        <f>IF(Sched1[[#This Row],[Pmt No]]&lt;&gt;"",IF(Sched1[[#This Row],[Scheduled Payment]]+ExtraPayments&lt;Sched1[[#This Row],[Beginning Balance]],ExtraPayments,IF(Sched1[[#This Row],[Beginning Balance]]-Sched1[[#This Row],[Scheduled Payment]]&gt;0,Sched1[[#This Row],[Beginning Balance]]-Sched1[[#This Row],[Scheduled Payment]],0)),"")</f>
        <v>0</v>
      </c>
      <c r="G191" s="4">
        <f>IF(Sched1[[#This Row],[Pmt No]]&lt;&gt;"",IF(Sched1[[#This Row],[Scheduled Payment]]+Sched1[[#This Row],[Extra Payment]]&lt;=Sched1[[#This Row],[Beginning Balance]],Sched1[[#This Row],[Scheduled Payment]]+Sched1[[#This Row],[Extra Payment]],Sched1[[#This Row],[Beginning Balance]]),"")</f>
        <v>0</v>
      </c>
      <c r="H191" s="4">
        <f>IF(Sched1[[#This Row],[Pmt No]]&lt;&gt;"",Sched1[[#This Row],[Total Payment]]-Sched1[[#This Row],[Interest]],"")</f>
        <v>0</v>
      </c>
      <c r="I191" s="4">
        <f>IF(Sched1[[#This Row],[Pmt No]]&lt;&gt;"",Sched1[[#This Row],[Beginning Balance]]*(InterestRate/PaymentsPerYear),"")</f>
        <v>0</v>
      </c>
      <c r="J191" s="4">
        <f>IF(Sched1[[#This Row],[Pmt No]]&lt;&gt;"",IF(Sched1[[#This Row],[Scheduled Payment]]+Sched1[[#This Row],[Extra Payment]]&lt;=Sched1[[#This Row],[Beginning Balance]],Sched1[[#This Row],[Beginning Balance]]-Sched1[[#This Row],[Principal]],0),"")</f>
        <v>0</v>
      </c>
      <c r="K191" s="4">
        <f>IF(Sched1[[#This Row],[Pmt No]]&lt;&gt;"",SUM(INDEX(Sched1[Interest],1,1):Sched1[[#This Row],[Interest]]),"")</f>
        <v>5346.8041948262544</v>
      </c>
    </row>
    <row r="192" spans="2:11" x14ac:dyDescent="0.2">
      <c r="B192" s="2">
        <f>IF(LoanIsGood,IF(ROW()-ROW(Sched1[[#Headers],[Pmt No]])&gt;ScheduledNumberOfPayments,"",ROW()-ROW(Sched1[[#Headers],[Pmt No]])),"")</f>
        <v>179</v>
      </c>
      <c r="C192" s="3">
        <f>IF(Sched1[[#This Row],[Pmt No]]&lt;&gt;"",EOMONTH(LoanStartDate,ROW(Sched1[[#This Row],[Pmt No]])-ROW(Sched1[[#Headers],[Pmt No]])-2)+DAY(LoanStartDate),"")</f>
        <v>48183</v>
      </c>
      <c r="D192" s="4">
        <f>IF(Sched1[[#This Row],[Pmt No]]&lt;&gt;"",IF(ROW()-ROW(Sched1[[#Headers],[Beginning Balance]])=1,LoanAmount,INDEX(Sched1[Ending Balance],ROW()-ROW(Sched1[[#Headers],[Beginning Balance]])-1)),"")</f>
        <v>0</v>
      </c>
      <c r="E192" s="4">
        <f>IF(Sched1[[#This Row],[Pmt No]]&lt;&gt;"",ScheduledPayment,"")</f>
        <v>192.52848178552338</v>
      </c>
      <c r="F192" s="4">
        <f>IF(Sched1[[#This Row],[Pmt No]]&lt;&gt;"",IF(Sched1[[#This Row],[Scheduled Payment]]+ExtraPayments&lt;Sched1[[#This Row],[Beginning Balance]],ExtraPayments,IF(Sched1[[#This Row],[Beginning Balance]]-Sched1[[#This Row],[Scheduled Payment]]&gt;0,Sched1[[#This Row],[Beginning Balance]]-Sched1[[#This Row],[Scheduled Payment]],0)),"")</f>
        <v>0</v>
      </c>
      <c r="G192" s="4">
        <f>IF(Sched1[[#This Row],[Pmt No]]&lt;&gt;"",IF(Sched1[[#This Row],[Scheduled Payment]]+Sched1[[#This Row],[Extra Payment]]&lt;=Sched1[[#This Row],[Beginning Balance]],Sched1[[#This Row],[Scheduled Payment]]+Sched1[[#This Row],[Extra Payment]],Sched1[[#This Row],[Beginning Balance]]),"")</f>
        <v>0</v>
      </c>
      <c r="H192" s="4">
        <f>IF(Sched1[[#This Row],[Pmt No]]&lt;&gt;"",Sched1[[#This Row],[Total Payment]]-Sched1[[#This Row],[Interest]],"")</f>
        <v>0</v>
      </c>
      <c r="I192" s="4">
        <f>IF(Sched1[[#This Row],[Pmt No]]&lt;&gt;"",Sched1[[#This Row],[Beginning Balance]]*(InterestRate/PaymentsPerYear),"")</f>
        <v>0</v>
      </c>
      <c r="J192" s="4">
        <f>IF(Sched1[[#This Row],[Pmt No]]&lt;&gt;"",IF(Sched1[[#This Row],[Scheduled Payment]]+Sched1[[#This Row],[Extra Payment]]&lt;=Sched1[[#This Row],[Beginning Balance]],Sched1[[#This Row],[Beginning Balance]]-Sched1[[#This Row],[Principal]],0),"")</f>
        <v>0</v>
      </c>
      <c r="K192" s="4">
        <f>IF(Sched1[[#This Row],[Pmt No]]&lt;&gt;"",SUM(INDEX(Sched1[Interest],1,1):Sched1[[#This Row],[Interest]]),"")</f>
        <v>5346.8041948262544</v>
      </c>
    </row>
    <row r="193" spans="2:11" x14ac:dyDescent="0.2">
      <c r="B193" s="2">
        <f>IF(LoanIsGood,IF(ROW()-ROW(Sched1[[#Headers],[Pmt No]])&gt;ScheduledNumberOfPayments,"",ROW()-ROW(Sched1[[#Headers],[Pmt No]])),"")</f>
        <v>180</v>
      </c>
      <c r="C193" s="3">
        <f>IF(Sched1[[#This Row],[Pmt No]]&lt;&gt;"",EOMONTH(LoanStartDate,ROW(Sched1[[#This Row],[Pmt No]])-ROW(Sched1[[#Headers],[Pmt No]])-2)+DAY(LoanStartDate),"")</f>
        <v>48214</v>
      </c>
      <c r="D193" s="4">
        <f>IF(Sched1[[#This Row],[Pmt No]]&lt;&gt;"",IF(ROW()-ROW(Sched1[[#Headers],[Beginning Balance]])=1,LoanAmount,INDEX(Sched1[Ending Balance],ROW()-ROW(Sched1[[#Headers],[Beginning Balance]])-1)),"")</f>
        <v>0</v>
      </c>
      <c r="E193" s="4">
        <f>IF(Sched1[[#This Row],[Pmt No]]&lt;&gt;"",ScheduledPayment,"")</f>
        <v>192.52848178552338</v>
      </c>
      <c r="F193" s="4">
        <f>IF(Sched1[[#This Row],[Pmt No]]&lt;&gt;"",IF(Sched1[[#This Row],[Scheduled Payment]]+ExtraPayments&lt;Sched1[[#This Row],[Beginning Balance]],ExtraPayments,IF(Sched1[[#This Row],[Beginning Balance]]-Sched1[[#This Row],[Scheduled Payment]]&gt;0,Sched1[[#This Row],[Beginning Balance]]-Sched1[[#This Row],[Scheduled Payment]],0)),"")</f>
        <v>0</v>
      </c>
      <c r="G193" s="4">
        <f>IF(Sched1[[#This Row],[Pmt No]]&lt;&gt;"",IF(Sched1[[#This Row],[Scheduled Payment]]+Sched1[[#This Row],[Extra Payment]]&lt;=Sched1[[#This Row],[Beginning Balance]],Sched1[[#This Row],[Scheduled Payment]]+Sched1[[#This Row],[Extra Payment]],Sched1[[#This Row],[Beginning Balance]]),"")</f>
        <v>0</v>
      </c>
      <c r="H193" s="4">
        <f>IF(Sched1[[#This Row],[Pmt No]]&lt;&gt;"",Sched1[[#This Row],[Total Payment]]-Sched1[[#This Row],[Interest]],"")</f>
        <v>0</v>
      </c>
      <c r="I193" s="4">
        <f>IF(Sched1[[#This Row],[Pmt No]]&lt;&gt;"",Sched1[[#This Row],[Beginning Balance]]*(InterestRate/PaymentsPerYear),"")</f>
        <v>0</v>
      </c>
      <c r="J193" s="4">
        <f>IF(Sched1[[#This Row],[Pmt No]]&lt;&gt;"",IF(Sched1[[#This Row],[Scheduled Payment]]+Sched1[[#This Row],[Extra Payment]]&lt;=Sched1[[#This Row],[Beginning Balance]],Sched1[[#This Row],[Beginning Balance]]-Sched1[[#This Row],[Principal]],0),"")</f>
        <v>0</v>
      </c>
      <c r="K193" s="4">
        <f>IF(Sched1[[#This Row],[Pmt No]]&lt;&gt;"",SUM(INDEX(Sched1[Interest],1,1):Sched1[[#This Row],[Interest]]),"")</f>
        <v>5346.8041948262544</v>
      </c>
    </row>
    <row r="194" spans="2:11" x14ac:dyDescent="0.2">
      <c r="B194" s="2" t="str">
        <f>IF(LoanIsGood,IF(ROW()-ROW(Sched1[[#Headers],[Pmt No]])&gt;ScheduledNumberOfPayments,"",ROW()-ROW(Sched1[[#Headers],[Pmt No]])),"")</f>
        <v/>
      </c>
      <c r="C194" s="3" t="str">
        <f>IF(Sched1[[#This Row],[Pmt No]]&lt;&gt;"",EOMONTH(LoanStartDate,ROW(Sched1[[#This Row],[Pmt No]])-ROW(Sched1[[#Headers],[Pmt No]])-2)+DAY(LoanStartDate),"")</f>
        <v/>
      </c>
      <c r="D194" s="4" t="str">
        <f>IF(Sched1[[#This Row],[Pmt No]]&lt;&gt;"",IF(ROW()-ROW(Sched1[[#Headers],[Beginning Balance]])=1,LoanAmount,INDEX(Sched1[Ending Balance],ROW()-ROW(Sched1[[#Headers],[Beginning Balance]])-1)),"")</f>
        <v/>
      </c>
      <c r="E194" s="4" t="str">
        <f>IF(Sched1[[#This Row],[Pmt No]]&lt;&gt;"",ScheduledPayment,"")</f>
        <v/>
      </c>
      <c r="F194" s="4" t="str">
        <f>IF(Sched1[[#This Row],[Pmt No]]&lt;&gt;"",IF(Sched1[[#This Row],[Scheduled Payment]]+ExtraPayments&lt;Sched1[[#This Row],[Beginning Balance]],ExtraPayments,IF(Sched1[[#This Row],[Beginning Balance]]-Sched1[[#This Row],[Scheduled Payment]]&gt;0,Sched1[[#This Row],[Beginning Balance]]-Sched1[[#This Row],[Scheduled Payment]],0)),"")</f>
        <v/>
      </c>
      <c r="G194" s="4" t="str">
        <f>IF(Sched1[[#This Row],[Pmt No]]&lt;&gt;"",IF(Sched1[[#This Row],[Scheduled Payment]]+Sched1[[#This Row],[Extra Payment]]&lt;=Sched1[[#This Row],[Beginning Balance]],Sched1[[#This Row],[Scheduled Payment]]+Sched1[[#This Row],[Extra Payment]],Sched1[[#This Row],[Beginning Balance]]),"")</f>
        <v/>
      </c>
      <c r="H194" s="4" t="str">
        <f>IF(Sched1[[#This Row],[Pmt No]]&lt;&gt;"",Sched1[[#This Row],[Total Payment]]-Sched1[[#This Row],[Interest]],"")</f>
        <v/>
      </c>
      <c r="I194" s="4" t="str">
        <f>IF(Sched1[[#This Row],[Pmt No]]&lt;&gt;"",Sched1[[#This Row],[Beginning Balance]]*(InterestRate/PaymentsPerYear),"")</f>
        <v/>
      </c>
      <c r="J194" s="4" t="str">
        <f>IF(Sched1[[#This Row],[Pmt No]]&lt;&gt;"",IF(Sched1[[#This Row],[Scheduled Payment]]+Sched1[[#This Row],[Extra Payment]]&lt;=Sched1[[#This Row],[Beginning Balance]],Sched1[[#This Row],[Beginning Balance]]-Sched1[[#This Row],[Principal]],0),"")</f>
        <v/>
      </c>
      <c r="K194" s="4" t="str">
        <f>IF(Sched1[[#This Row],[Pmt No]]&lt;&gt;"",SUM(INDEX(Sched1[Interest],1,1):Sched1[[#This Row],[Interest]]),"")</f>
        <v/>
      </c>
    </row>
    <row r="195" spans="2:11" x14ac:dyDescent="0.2">
      <c r="B195" s="2" t="str">
        <f>IF(LoanIsGood,IF(ROW()-ROW(Sched1[[#Headers],[Pmt No]])&gt;ScheduledNumberOfPayments,"",ROW()-ROW(Sched1[[#Headers],[Pmt No]])),"")</f>
        <v/>
      </c>
      <c r="C195" s="3" t="str">
        <f>IF(Sched1[[#This Row],[Pmt No]]&lt;&gt;"",EOMONTH(LoanStartDate,ROW(Sched1[[#This Row],[Pmt No]])-ROW(Sched1[[#Headers],[Pmt No]])-2)+DAY(LoanStartDate),"")</f>
        <v/>
      </c>
      <c r="D195" s="4" t="str">
        <f>IF(Sched1[[#This Row],[Pmt No]]&lt;&gt;"",IF(ROW()-ROW(Sched1[[#Headers],[Beginning Balance]])=1,LoanAmount,INDEX(Sched1[Ending Balance],ROW()-ROW(Sched1[[#Headers],[Beginning Balance]])-1)),"")</f>
        <v/>
      </c>
      <c r="E195" s="4" t="str">
        <f>IF(Sched1[[#This Row],[Pmt No]]&lt;&gt;"",ScheduledPayment,"")</f>
        <v/>
      </c>
      <c r="F195" s="4" t="str">
        <f>IF(Sched1[[#This Row],[Pmt No]]&lt;&gt;"",IF(Sched1[[#This Row],[Scheduled Payment]]+ExtraPayments&lt;Sched1[[#This Row],[Beginning Balance]],ExtraPayments,IF(Sched1[[#This Row],[Beginning Balance]]-Sched1[[#This Row],[Scheduled Payment]]&gt;0,Sched1[[#This Row],[Beginning Balance]]-Sched1[[#This Row],[Scheduled Payment]],0)),"")</f>
        <v/>
      </c>
      <c r="G195" s="4" t="str">
        <f>IF(Sched1[[#This Row],[Pmt No]]&lt;&gt;"",IF(Sched1[[#This Row],[Scheduled Payment]]+Sched1[[#This Row],[Extra Payment]]&lt;=Sched1[[#This Row],[Beginning Balance]],Sched1[[#This Row],[Scheduled Payment]]+Sched1[[#This Row],[Extra Payment]],Sched1[[#This Row],[Beginning Balance]]),"")</f>
        <v/>
      </c>
      <c r="H195" s="4" t="str">
        <f>IF(Sched1[[#This Row],[Pmt No]]&lt;&gt;"",Sched1[[#This Row],[Total Payment]]-Sched1[[#This Row],[Interest]],"")</f>
        <v/>
      </c>
      <c r="I195" s="4" t="str">
        <f>IF(Sched1[[#This Row],[Pmt No]]&lt;&gt;"",Sched1[[#This Row],[Beginning Balance]]*(InterestRate/PaymentsPerYear),"")</f>
        <v/>
      </c>
      <c r="J195" s="4" t="str">
        <f>IF(Sched1[[#This Row],[Pmt No]]&lt;&gt;"",IF(Sched1[[#This Row],[Scheduled Payment]]+Sched1[[#This Row],[Extra Payment]]&lt;=Sched1[[#This Row],[Beginning Balance]],Sched1[[#This Row],[Beginning Balance]]-Sched1[[#This Row],[Principal]],0),"")</f>
        <v/>
      </c>
      <c r="K195" s="4" t="str">
        <f>IF(Sched1[[#This Row],[Pmt No]]&lt;&gt;"",SUM(INDEX(Sched1[Interest],1,1):Sched1[[#This Row],[Interest]]),"")</f>
        <v/>
      </c>
    </row>
    <row r="196" spans="2:11" x14ac:dyDescent="0.2">
      <c r="B196" s="2" t="str">
        <f>IF(LoanIsGood,IF(ROW()-ROW(Sched1[[#Headers],[Pmt No]])&gt;ScheduledNumberOfPayments,"",ROW()-ROW(Sched1[[#Headers],[Pmt No]])),"")</f>
        <v/>
      </c>
      <c r="C196" s="3" t="str">
        <f>IF(Sched1[[#This Row],[Pmt No]]&lt;&gt;"",EOMONTH(LoanStartDate,ROW(Sched1[[#This Row],[Pmt No]])-ROW(Sched1[[#Headers],[Pmt No]])-2)+DAY(LoanStartDate),"")</f>
        <v/>
      </c>
      <c r="D196" s="4" t="str">
        <f>IF(Sched1[[#This Row],[Pmt No]]&lt;&gt;"",IF(ROW()-ROW(Sched1[[#Headers],[Beginning Balance]])=1,LoanAmount,INDEX(Sched1[Ending Balance],ROW()-ROW(Sched1[[#Headers],[Beginning Balance]])-1)),"")</f>
        <v/>
      </c>
      <c r="E196" s="4" t="str">
        <f>IF(Sched1[[#This Row],[Pmt No]]&lt;&gt;"",ScheduledPayment,"")</f>
        <v/>
      </c>
      <c r="F196" s="4" t="str">
        <f>IF(Sched1[[#This Row],[Pmt No]]&lt;&gt;"",IF(Sched1[[#This Row],[Scheduled Payment]]+ExtraPayments&lt;Sched1[[#This Row],[Beginning Balance]],ExtraPayments,IF(Sched1[[#This Row],[Beginning Balance]]-Sched1[[#This Row],[Scheduled Payment]]&gt;0,Sched1[[#This Row],[Beginning Balance]]-Sched1[[#This Row],[Scheduled Payment]],0)),"")</f>
        <v/>
      </c>
      <c r="G196" s="4" t="str">
        <f>IF(Sched1[[#This Row],[Pmt No]]&lt;&gt;"",IF(Sched1[[#This Row],[Scheduled Payment]]+Sched1[[#This Row],[Extra Payment]]&lt;=Sched1[[#This Row],[Beginning Balance]],Sched1[[#This Row],[Scheduled Payment]]+Sched1[[#This Row],[Extra Payment]],Sched1[[#This Row],[Beginning Balance]]),"")</f>
        <v/>
      </c>
      <c r="H196" s="4" t="str">
        <f>IF(Sched1[[#This Row],[Pmt No]]&lt;&gt;"",Sched1[[#This Row],[Total Payment]]-Sched1[[#This Row],[Interest]],"")</f>
        <v/>
      </c>
      <c r="I196" s="4" t="str">
        <f>IF(Sched1[[#This Row],[Pmt No]]&lt;&gt;"",Sched1[[#This Row],[Beginning Balance]]*(InterestRate/PaymentsPerYear),"")</f>
        <v/>
      </c>
      <c r="J196" s="4" t="str">
        <f>IF(Sched1[[#This Row],[Pmt No]]&lt;&gt;"",IF(Sched1[[#This Row],[Scheduled Payment]]+Sched1[[#This Row],[Extra Payment]]&lt;=Sched1[[#This Row],[Beginning Balance]],Sched1[[#This Row],[Beginning Balance]]-Sched1[[#This Row],[Principal]],0),"")</f>
        <v/>
      </c>
      <c r="K196" s="4" t="str">
        <f>IF(Sched1[[#This Row],[Pmt No]]&lt;&gt;"",SUM(INDEX(Sched1[Interest],1,1):Sched1[[#This Row],[Interest]]),"")</f>
        <v/>
      </c>
    </row>
    <row r="197" spans="2:11" x14ac:dyDescent="0.2">
      <c r="B197" s="2" t="str">
        <f>IF(LoanIsGood,IF(ROW()-ROW(Sched1[[#Headers],[Pmt No]])&gt;ScheduledNumberOfPayments,"",ROW()-ROW(Sched1[[#Headers],[Pmt No]])),"")</f>
        <v/>
      </c>
      <c r="C197" s="3" t="str">
        <f>IF(Sched1[[#This Row],[Pmt No]]&lt;&gt;"",EOMONTH(LoanStartDate,ROW(Sched1[[#This Row],[Pmt No]])-ROW(Sched1[[#Headers],[Pmt No]])-2)+DAY(LoanStartDate),"")</f>
        <v/>
      </c>
      <c r="D197" s="4" t="str">
        <f>IF(Sched1[[#This Row],[Pmt No]]&lt;&gt;"",IF(ROW()-ROW(Sched1[[#Headers],[Beginning Balance]])=1,LoanAmount,INDEX(Sched1[Ending Balance],ROW()-ROW(Sched1[[#Headers],[Beginning Balance]])-1)),"")</f>
        <v/>
      </c>
      <c r="E197" s="4" t="str">
        <f>IF(Sched1[[#This Row],[Pmt No]]&lt;&gt;"",ScheduledPayment,"")</f>
        <v/>
      </c>
      <c r="F197" s="4" t="str">
        <f>IF(Sched1[[#This Row],[Pmt No]]&lt;&gt;"",IF(Sched1[[#This Row],[Scheduled Payment]]+ExtraPayments&lt;Sched1[[#This Row],[Beginning Balance]],ExtraPayments,IF(Sched1[[#This Row],[Beginning Balance]]-Sched1[[#This Row],[Scheduled Payment]]&gt;0,Sched1[[#This Row],[Beginning Balance]]-Sched1[[#This Row],[Scheduled Payment]],0)),"")</f>
        <v/>
      </c>
      <c r="G197" s="4" t="str">
        <f>IF(Sched1[[#This Row],[Pmt No]]&lt;&gt;"",IF(Sched1[[#This Row],[Scheduled Payment]]+Sched1[[#This Row],[Extra Payment]]&lt;=Sched1[[#This Row],[Beginning Balance]],Sched1[[#This Row],[Scheduled Payment]]+Sched1[[#This Row],[Extra Payment]],Sched1[[#This Row],[Beginning Balance]]),"")</f>
        <v/>
      </c>
      <c r="H197" s="4" t="str">
        <f>IF(Sched1[[#This Row],[Pmt No]]&lt;&gt;"",Sched1[[#This Row],[Total Payment]]-Sched1[[#This Row],[Interest]],"")</f>
        <v/>
      </c>
      <c r="I197" s="4" t="str">
        <f>IF(Sched1[[#This Row],[Pmt No]]&lt;&gt;"",Sched1[[#This Row],[Beginning Balance]]*(InterestRate/PaymentsPerYear),"")</f>
        <v/>
      </c>
      <c r="J197" s="4" t="str">
        <f>IF(Sched1[[#This Row],[Pmt No]]&lt;&gt;"",IF(Sched1[[#This Row],[Scheduled Payment]]+Sched1[[#This Row],[Extra Payment]]&lt;=Sched1[[#This Row],[Beginning Balance]],Sched1[[#This Row],[Beginning Balance]]-Sched1[[#This Row],[Principal]],0),"")</f>
        <v/>
      </c>
      <c r="K197" s="4" t="str">
        <f>IF(Sched1[[#This Row],[Pmt No]]&lt;&gt;"",SUM(INDEX(Sched1[Interest],1,1):Sched1[[#This Row],[Interest]]),"")</f>
        <v/>
      </c>
    </row>
    <row r="198" spans="2:11" x14ac:dyDescent="0.2">
      <c r="B198" s="2" t="str">
        <f>IF(LoanIsGood,IF(ROW()-ROW(Sched1[[#Headers],[Pmt No]])&gt;ScheduledNumberOfPayments,"",ROW()-ROW(Sched1[[#Headers],[Pmt No]])),"")</f>
        <v/>
      </c>
      <c r="C198" s="3" t="str">
        <f>IF(Sched1[[#This Row],[Pmt No]]&lt;&gt;"",EOMONTH(LoanStartDate,ROW(Sched1[[#This Row],[Pmt No]])-ROW(Sched1[[#Headers],[Pmt No]])-2)+DAY(LoanStartDate),"")</f>
        <v/>
      </c>
      <c r="D198" s="4" t="str">
        <f>IF(Sched1[[#This Row],[Pmt No]]&lt;&gt;"",IF(ROW()-ROW(Sched1[[#Headers],[Beginning Balance]])=1,LoanAmount,INDEX(Sched1[Ending Balance],ROW()-ROW(Sched1[[#Headers],[Beginning Balance]])-1)),"")</f>
        <v/>
      </c>
      <c r="E198" s="4" t="str">
        <f>IF(Sched1[[#This Row],[Pmt No]]&lt;&gt;"",ScheduledPayment,"")</f>
        <v/>
      </c>
      <c r="F198" s="4" t="str">
        <f>IF(Sched1[[#This Row],[Pmt No]]&lt;&gt;"",IF(Sched1[[#This Row],[Scheduled Payment]]+ExtraPayments&lt;Sched1[[#This Row],[Beginning Balance]],ExtraPayments,IF(Sched1[[#This Row],[Beginning Balance]]-Sched1[[#This Row],[Scheduled Payment]]&gt;0,Sched1[[#This Row],[Beginning Balance]]-Sched1[[#This Row],[Scheduled Payment]],0)),"")</f>
        <v/>
      </c>
      <c r="G198" s="4" t="str">
        <f>IF(Sched1[[#This Row],[Pmt No]]&lt;&gt;"",IF(Sched1[[#This Row],[Scheduled Payment]]+Sched1[[#This Row],[Extra Payment]]&lt;=Sched1[[#This Row],[Beginning Balance]],Sched1[[#This Row],[Scheduled Payment]]+Sched1[[#This Row],[Extra Payment]],Sched1[[#This Row],[Beginning Balance]]),"")</f>
        <v/>
      </c>
      <c r="H198" s="4" t="str">
        <f>IF(Sched1[[#This Row],[Pmt No]]&lt;&gt;"",Sched1[[#This Row],[Total Payment]]-Sched1[[#This Row],[Interest]],"")</f>
        <v/>
      </c>
      <c r="I198" s="4" t="str">
        <f>IF(Sched1[[#This Row],[Pmt No]]&lt;&gt;"",Sched1[[#This Row],[Beginning Balance]]*(InterestRate/PaymentsPerYear),"")</f>
        <v/>
      </c>
      <c r="J198" s="4" t="str">
        <f>IF(Sched1[[#This Row],[Pmt No]]&lt;&gt;"",IF(Sched1[[#This Row],[Scheduled Payment]]+Sched1[[#This Row],[Extra Payment]]&lt;=Sched1[[#This Row],[Beginning Balance]],Sched1[[#This Row],[Beginning Balance]]-Sched1[[#This Row],[Principal]],0),"")</f>
        <v/>
      </c>
      <c r="K198" s="4" t="str">
        <f>IF(Sched1[[#This Row],[Pmt No]]&lt;&gt;"",SUM(INDEX(Sched1[Interest],1,1):Sched1[[#This Row],[Interest]]),"")</f>
        <v/>
      </c>
    </row>
    <row r="199" spans="2:11" x14ac:dyDescent="0.2">
      <c r="B199" s="2" t="str">
        <f>IF(LoanIsGood,IF(ROW()-ROW(Sched1[[#Headers],[Pmt No]])&gt;ScheduledNumberOfPayments,"",ROW()-ROW(Sched1[[#Headers],[Pmt No]])),"")</f>
        <v/>
      </c>
      <c r="C199" s="3" t="str">
        <f>IF(Sched1[[#This Row],[Pmt No]]&lt;&gt;"",EOMONTH(LoanStartDate,ROW(Sched1[[#This Row],[Pmt No]])-ROW(Sched1[[#Headers],[Pmt No]])-2)+DAY(LoanStartDate),"")</f>
        <v/>
      </c>
      <c r="D199" s="4" t="str">
        <f>IF(Sched1[[#This Row],[Pmt No]]&lt;&gt;"",IF(ROW()-ROW(Sched1[[#Headers],[Beginning Balance]])=1,LoanAmount,INDEX(Sched1[Ending Balance],ROW()-ROW(Sched1[[#Headers],[Beginning Balance]])-1)),"")</f>
        <v/>
      </c>
      <c r="E199" s="4" t="str">
        <f>IF(Sched1[[#This Row],[Pmt No]]&lt;&gt;"",ScheduledPayment,"")</f>
        <v/>
      </c>
      <c r="F199" s="4" t="str">
        <f>IF(Sched1[[#This Row],[Pmt No]]&lt;&gt;"",IF(Sched1[[#This Row],[Scheduled Payment]]+ExtraPayments&lt;Sched1[[#This Row],[Beginning Balance]],ExtraPayments,IF(Sched1[[#This Row],[Beginning Balance]]-Sched1[[#This Row],[Scheduled Payment]]&gt;0,Sched1[[#This Row],[Beginning Balance]]-Sched1[[#This Row],[Scheduled Payment]],0)),"")</f>
        <v/>
      </c>
      <c r="G199" s="4" t="str">
        <f>IF(Sched1[[#This Row],[Pmt No]]&lt;&gt;"",IF(Sched1[[#This Row],[Scheduled Payment]]+Sched1[[#This Row],[Extra Payment]]&lt;=Sched1[[#This Row],[Beginning Balance]],Sched1[[#This Row],[Scheduled Payment]]+Sched1[[#This Row],[Extra Payment]],Sched1[[#This Row],[Beginning Balance]]),"")</f>
        <v/>
      </c>
      <c r="H199" s="4" t="str">
        <f>IF(Sched1[[#This Row],[Pmt No]]&lt;&gt;"",Sched1[[#This Row],[Total Payment]]-Sched1[[#This Row],[Interest]],"")</f>
        <v/>
      </c>
      <c r="I199" s="4" t="str">
        <f>IF(Sched1[[#This Row],[Pmt No]]&lt;&gt;"",Sched1[[#This Row],[Beginning Balance]]*(InterestRate/PaymentsPerYear),"")</f>
        <v/>
      </c>
      <c r="J199" s="4" t="str">
        <f>IF(Sched1[[#This Row],[Pmt No]]&lt;&gt;"",IF(Sched1[[#This Row],[Scheduled Payment]]+Sched1[[#This Row],[Extra Payment]]&lt;=Sched1[[#This Row],[Beginning Balance]],Sched1[[#This Row],[Beginning Balance]]-Sched1[[#This Row],[Principal]],0),"")</f>
        <v/>
      </c>
      <c r="K199" s="4" t="str">
        <f>IF(Sched1[[#This Row],[Pmt No]]&lt;&gt;"",SUM(INDEX(Sched1[Interest],1,1):Sched1[[#This Row],[Interest]]),"")</f>
        <v/>
      </c>
    </row>
    <row r="200" spans="2:11" x14ac:dyDescent="0.2">
      <c r="B200" s="2" t="str">
        <f>IF(LoanIsGood,IF(ROW()-ROW(Sched1[[#Headers],[Pmt No]])&gt;ScheduledNumberOfPayments,"",ROW()-ROW(Sched1[[#Headers],[Pmt No]])),"")</f>
        <v/>
      </c>
      <c r="C200" s="3" t="str">
        <f>IF(Sched1[[#This Row],[Pmt No]]&lt;&gt;"",EOMONTH(LoanStartDate,ROW(Sched1[[#This Row],[Pmt No]])-ROW(Sched1[[#Headers],[Pmt No]])-2)+DAY(LoanStartDate),"")</f>
        <v/>
      </c>
      <c r="D200" s="4" t="str">
        <f>IF(Sched1[[#This Row],[Pmt No]]&lt;&gt;"",IF(ROW()-ROW(Sched1[[#Headers],[Beginning Balance]])=1,LoanAmount,INDEX(Sched1[Ending Balance],ROW()-ROW(Sched1[[#Headers],[Beginning Balance]])-1)),"")</f>
        <v/>
      </c>
      <c r="E200" s="4" t="str">
        <f>IF(Sched1[[#This Row],[Pmt No]]&lt;&gt;"",ScheduledPayment,"")</f>
        <v/>
      </c>
      <c r="F200" s="4" t="str">
        <f>IF(Sched1[[#This Row],[Pmt No]]&lt;&gt;"",IF(Sched1[[#This Row],[Scheduled Payment]]+ExtraPayments&lt;Sched1[[#This Row],[Beginning Balance]],ExtraPayments,IF(Sched1[[#This Row],[Beginning Balance]]-Sched1[[#This Row],[Scheduled Payment]]&gt;0,Sched1[[#This Row],[Beginning Balance]]-Sched1[[#This Row],[Scheduled Payment]],0)),"")</f>
        <v/>
      </c>
      <c r="G200" s="4" t="str">
        <f>IF(Sched1[[#This Row],[Pmt No]]&lt;&gt;"",IF(Sched1[[#This Row],[Scheduled Payment]]+Sched1[[#This Row],[Extra Payment]]&lt;=Sched1[[#This Row],[Beginning Balance]],Sched1[[#This Row],[Scheduled Payment]]+Sched1[[#This Row],[Extra Payment]],Sched1[[#This Row],[Beginning Balance]]),"")</f>
        <v/>
      </c>
      <c r="H200" s="4" t="str">
        <f>IF(Sched1[[#This Row],[Pmt No]]&lt;&gt;"",Sched1[[#This Row],[Total Payment]]-Sched1[[#This Row],[Interest]],"")</f>
        <v/>
      </c>
      <c r="I200" s="4" t="str">
        <f>IF(Sched1[[#This Row],[Pmt No]]&lt;&gt;"",Sched1[[#This Row],[Beginning Balance]]*(InterestRate/PaymentsPerYear),"")</f>
        <v/>
      </c>
      <c r="J200" s="4" t="str">
        <f>IF(Sched1[[#This Row],[Pmt No]]&lt;&gt;"",IF(Sched1[[#This Row],[Scheduled Payment]]+Sched1[[#This Row],[Extra Payment]]&lt;=Sched1[[#This Row],[Beginning Balance]],Sched1[[#This Row],[Beginning Balance]]-Sched1[[#This Row],[Principal]],0),"")</f>
        <v/>
      </c>
      <c r="K200" s="4" t="str">
        <f>IF(Sched1[[#This Row],[Pmt No]]&lt;&gt;"",SUM(INDEX(Sched1[Interest],1,1):Sched1[[#This Row],[Interest]]),"")</f>
        <v/>
      </c>
    </row>
    <row r="201" spans="2:11" x14ac:dyDescent="0.2">
      <c r="B201" s="2" t="str">
        <f>IF(LoanIsGood,IF(ROW()-ROW(Sched1[[#Headers],[Pmt No]])&gt;ScheduledNumberOfPayments,"",ROW()-ROW(Sched1[[#Headers],[Pmt No]])),"")</f>
        <v/>
      </c>
      <c r="C201" s="3" t="str">
        <f>IF(Sched1[[#This Row],[Pmt No]]&lt;&gt;"",EOMONTH(LoanStartDate,ROW(Sched1[[#This Row],[Pmt No]])-ROW(Sched1[[#Headers],[Pmt No]])-2)+DAY(LoanStartDate),"")</f>
        <v/>
      </c>
      <c r="D201" s="4" t="str">
        <f>IF(Sched1[[#This Row],[Pmt No]]&lt;&gt;"",IF(ROW()-ROW(Sched1[[#Headers],[Beginning Balance]])=1,LoanAmount,INDEX(Sched1[Ending Balance],ROW()-ROW(Sched1[[#Headers],[Beginning Balance]])-1)),"")</f>
        <v/>
      </c>
      <c r="E201" s="4" t="str">
        <f>IF(Sched1[[#This Row],[Pmt No]]&lt;&gt;"",ScheduledPayment,"")</f>
        <v/>
      </c>
      <c r="F201" s="4" t="str">
        <f>IF(Sched1[[#This Row],[Pmt No]]&lt;&gt;"",IF(Sched1[[#This Row],[Scheduled Payment]]+ExtraPayments&lt;Sched1[[#This Row],[Beginning Balance]],ExtraPayments,IF(Sched1[[#This Row],[Beginning Balance]]-Sched1[[#This Row],[Scheduled Payment]]&gt;0,Sched1[[#This Row],[Beginning Balance]]-Sched1[[#This Row],[Scheduled Payment]],0)),"")</f>
        <v/>
      </c>
      <c r="G201" s="4" t="str">
        <f>IF(Sched1[[#This Row],[Pmt No]]&lt;&gt;"",IF(Sched1[[#This Row],[Scheduled Payment]]+Sched1[[#This Row],[Extra Payment]]&lt;=Sched1[[#This Row],[Beginning Balance]],Sched1[[#This Row],[Scheduled Payment]]+Sched1[[#This Row],[Extra Payment]],Sched1[[#This Row],[Beginning Balance]]),"")</f>
        <v/>
      </c>
      <c r="H201" s="4" t="str">
        <f>IF(Sched1[[#This Row],[Pmt No]]&lt;&gt;"",Sched1[[#This Row],[Total Payment]]-Sched1[[#This Row],[Interest]],"")</f>
        <v/>
      </c>
      <c r="I201" s="4" t="str">
        <f>IF(Sched1[[#This Row],[Pmt No]]&lt;&gt;"",Sched1[[#This Row],[Beginning Balance]]*(InterestRate/PaymentsPerYear),"")</f>
        <v/>
      </c>
      <c r="J201" s="4" t="str">
        <f>IF(Sched1[[#This Row],[Pmt No]]&lt;&gt;"",IF(Sched1[[#This Row],[Scheduled Payment]]+Sched1[[#This Row],[Extra Payment]]&lt;=Sched1[[#This Row],[Beginning Balance]],Sched1[[#This Row],[Beginning Balance]]-Sched1[[#This Row],[Principal]],0),"")</f>
        <v/>
      </c>
      <c r="K201" s="4" t="str">
        <f>IF(Sched1[[#This Row],[Pmt No]]&lt;&gt;"",SUM(INDEX(Sched1[Interest],1,1):Sched1[[#This Row],[Interest]]),"")</f>
        <v/>
      </c>
    </row>
    <row r="202" spans="2:11" x14ac:dyDescent="0.2">
      <c r="B202" s="2" t="str">
        <f>IF(LoanIsGood,IF(ROW()-ROW(Sched1[[#Headers],[Pmt No]])&gt;ScheduledNumberOfPayments,"",ROW()-ROW(Sched1[[#Headers],[Pmt No]])),"")</f>
        <v/>
      </c>
      <c r="C202" s="3" t="str">
        <f>IF(Sched1[[#This Row],[Pmt No]]&lt;&gt;"",EOMONTH(LoanStartDate,ROW(Sched1[[#This Row],[Pmt No]])-ROW(Sched1[[#Headers],[Pmt No]])-2)+DAY(LoanStartDate),"")</f>
        <v/>
      </c>
      <c r="D202" s="4" t="str">
        <f>IF(Sched1[[#This Row],[Pmt No]]&lt;&gt;"",IF(ROW()-ROW(Sched1[[#Headers],[Beginning Balance]])=1,LoanAmount,INDEX(Sched1[Ending Balance],ROW()-ROW(Sched1[[#Headers],[Beginning Balance]])-1)),"")</f>
        <v/>
      </c>
      <c r="E202" s="4" t="str">
        <f>IF(Sched1[[#This Row],[Pmt No]]&lt;&gt;"",ScheduledPayment,"")</f>
        <v/>
      </c>
      <c r="F202" s="4" t="str">
        <f>IF(Sched1[[#This Row],[Pmt No]]&lt;&gt;"",IF(Sched1[[#This Row],[Scheduled Payment]]+ExtraPayments&lt;Sched1[[#This Row],[Beginning Balance]],ExtraPayments,IF(Sched1[[#This Row],[Beginning Balance]]-Sched1[[#This Row],[Scheduled Payment]]&gt;0,Sched1[[#This Row],[Beginning Balance]]-Sched1[[#This Row],[Scheduled Payment]],0)),"")</f>
        <v/>
      </c>
      <c r="G202" s="4" t="str">
        <f>IF(Sched1[[#This Row],[Pmt No]]&lt;&gt;"",IF(Sched1[[#This Row],[Scheduled Payment]]+Sched1[[#This Row],[Extra Payment]]&lt;=Sched1[[#This Row],[Beginning Balance]],Sched1[[#This Row],[Scheduled Payment]]+Sched1[[#This Row],[Extra Payment]],Sched1[[#This Row],[Beginning Balance]]),"")</f>
        <v/>
      </c>
      <c r="H202" s="4" t="str">
        <f>IF(Sched1[[#This Row],[Pmt No]]&lt;&gt;"",Sched1[[#This Row],[Total Payment]]-Sched1[[#This Row],[Interest]],"")</f>
        <v/>
      </c>
      <c r="I202" s="4" t="str">
        <f>IF(Sched1[[#This Row],[Pmt No]]&lt;&gt;"",Sched1[[#This Row],[Beginning Balance]]*(InterestRate/PaymentsPerYear),"")</f>
        <v/>
      </c>
      <c r="J202" s="4" t="str">
        <f>IF(Sched1[[#This Row],[Pmt No]]&lt;&gt;"",IF(Sched1[[#This Row],[Scheduled Payment]]+Sched1[[#This Row],[Extra Payment]]&lt;=Sched1[[#This Row],[Beginning Balance]],Sched1[[#This Row],[Beginning Balance]]-Sched1[[#This Row],[Principal]],0),"")</f>
        <v/>
      </c>
      <c r="K202" s="4" t="str">
        <f>IF(Sched1[[#This Row],[Pmt No]]&lt;&gt;"",SUM(INDEX(Sched1[Interest],1,1):Sched1[[#This Row],[Interest]]),"")</f>
        <v/>
      </c>
    </row>
    <row r="203" spans="2:11" x14ac:dyDescent="0.2">
      <c r="B203" s="2" t="str">
        <f>IF(LoanIsGood,IF(ROW()-ROW(Sched1[[#Headers],[Pmt No]])&gt;ScheduledNumberOfPayments,"",ROW()-ROW(Sched1[[#Headers],[Pmt No]])),"")</f>
        <v/>
      </c>
      <c r="C203" s="3" t="str">
        <f>IF(Sched1[[#This Row],[Pmt No]]&lt;&gt;"",EOMONTH(LoanStartDate,ROW(Sched1[[#This Row],[Pmt No]])-ROW(Sched1[[#Headers],[Pmt No]])-2)+DAY(LoanStartDate),"")</f>
        <v/>
      </c>
      <c r="D203" s="4" t="str">
        <f>IF(Sched1[[#This Row],[Pmt No]]&lt;&gt;"",IF(ROW()-ROW(Sched1[[#Headers],[Beginning Balance]])=1,LoanAmount,INDEX(Sched1[Ending Balance],ROW()-ROW(Sched1[[#Headers],[Beginning Balance]])-1)),"")</f>
        <v/>
      </c>
      <c r="E203" s="4" t="str">
        <f>IF(Sched1[[#This Row],[Pmt No]]&lt;&gt;"",ScheduledPayment,"")</f>
        <v/>
      </c>
      <c r="F203" s="4" t="str">
        <f>IF(Sched1[[#This Row],[Pmt No]]&lt;&gt;"",IF(Sched1[[#This Row],[Scheduled Payment]]+ExtraPayments&lt;Sched1[[#This Row],[Beginning Balance]],ExtraPayments,IF(Sched1[[#This Row],[Beginning Balance]]-Sched1[[#This Row],[Scheduled Payment]]&gt;0,Sched1[[#This Row],[Beginning Balance]]-Sched1[[#This Row],[Scheduled Payment]],0)),"")</f>
        <v/>
      </c>
      <c r="G203" s="4" t="str">
        <f>IF(Sched1[[#This Row],[Pmt No]]&lt;&gt;"",IF(Sched1[[#This Row],[Scheduled Payment]]+Sched1[[#This Row],[Extra Payment]]&lt;=Sched1[[#This Row],[Beginning Balance]],Sched1[[#This Row],[Scheduled Payment]]+Sched1[[#This Row],[Extra Payment]],Sched1[[#This Row],[Beginning Balance]]),"")</f>
        <v/>
      </c>
      <c r="H203" s="4" t="str">
        <f>IF(Sched1[[#This Row],[Pmt No]]&lt;&gt;"",Sched1[[#This Row],[Total Payment]]-Sched1[[#This Row],[Interest]],"")</f>
        <v/>
      </c>
      <c r="I203" s="4" t="str">
        <f>IF(Sched1[[#This Row],[Pmt No]]&lt;&gt;"",Sched1[[#This Row],[Beginning Balance]]*(InterestRate/PaymentsPerYear),"")</f>
        <v/>
      </c>
      <c r="J203" s="4" t="str">
        <f>IF(Sched1[[#This Row],[Pmt No]]&lt;&gt;"",IF(Sched1[[#This Row],[Scheduled Payment]]+Sched1[[#This Row],[Extra Payment]]&lt;=Sched1[[#This Row],[Beginning Balance]],Sched1[[#This Row],[Beginning Balance]]-Sched1[[#This Row],[Principal]],0),"")</f>
        <v/>
      </c>
      <c r="K203" s="4" t="str">
        <f>IF(Sched1[[#This Row],[Pmt No]]&lt;&gt;"",SUM(INDEX(Sched1[Interest],1,1):Sched1[[#This Row],[Interest]]),"")</f>
        <v/>
      </c>
    </row>
    <row r="204" spans="2:11" x14ac:dyDescent="0.2">
      <c r="B204" s="2" t="str">
        <f>IF(LoanIsGood,IF(ROW()-ROW(Sched1[[#Headers],[Pmt No]])&gt;ScheduledNumberOfPayments,"",ROW()-ROW(Sched1[[#Headers],[Pmt No]])),"")</f>
        <v/>
      </c>
      <c r="C204" s="3" t="str">
        <f>IF(Sched1[[#This Row],[Pmt No]]&lt;&gt;"",EOMONTH(LoanStartDate,ROW(Sched1[[#This Row],[Pmt No]])-ROW(Sched1[[#Headers],[Pmt No]])-2)+DAY(LoanStartDate),"")</f>
        <v/>
      </c>
      <c r="D204" s="4" t="str">
        <f>IF(Sched1[[#This Row],[Pmt No]]&lt;&gt;"",IF(ROW()-ROW(Sched1[[#Headers],[Beginning Balance]])=1,LoanAmount,INDEX(Sched1[Ending Balance],ROW()-ROW(Sched1[[#Headers],[Beginning Balance]])-1)),"")</f>
        <v/>
      </c>
      <c r="E204" s="4" t="str">
        <f>IF(Sched1[[#This Row],[Pmt No]]&lt;&gt;"",ScheduledPayment,"")</f>
        <v/>
      </c>
      <c r="F204" s="4" t="str">
        <f>IF(Sched1[[#This Row],[Pmt No]]&lt;&gt;"",IF(Sched1[[#This Row],[Scheduled Payment]]+ExtraPayments&lt;Sched1[[#This Row],[Beginning Balance]],ExtraPayments,IF(Sched1[[#This Row],[Beginning Balance]]-Sched1[[#This Row],[Scheduled Payment]]&gt;0,Sched1[[#This Row],[Beginning Balance]]-Sched1[[#This Row],[Scheduled Payment]],0)),"")</f>
        <v/>
      </c>
      <c r="G204" s="4" t="str">
        <f>IF(Sched1[[#This Row],[Pmt No]]&lt;&gt;"",IF(Sched1[[#This Row],[Scheduled Payment]]+Sched1[[#This Row],[Extra Payment]]&lt;=Sched1[[#This Row],[Beginning Balance]],Sched1[[#This Row],[Scheduled Payment]]+Sched1[[#This Row],[Extra Payment]],Sched1[[#This Row],[Beginning Balance]]),"")</f>
        <v/>
      </c>
      <c r="H204" s="4" t="str">
        <f>IF(Sched1[[#This Row],[Pmt No]]&lt;&gt;"",Sched1[[#This Row],[Total Payment]]-Sched1[[#This Row],[Interest]],"")</f>
        <v/>
      </c>
      <c r="I204" s="4" t="str">
        <f>IF(Sched1[[#This Row],[Pmt No]]&lt;&gt;"",Sched1[[#This Row],[Beginning Balance]]*(InterestRate/PaymentsPerYear),"")</f>
        <v/>
      </c>
      <c r="J204" s="4" t="str">
        <f>IF(Sched1[[#This Row],[Pmt No]]&lt;&gt;"",IF(Sched1[[#This Row],[Scheduled Payment]]+Sched1[[#This Row],[Extra Payment]]&lt;=Sched1[[#This Row],[Beginning Balance]],Sched1[[#This Row],[Beginning Balance]]-Sched1[[#This Row],[Principal]],0),"")</f>
        <v/>
      </c>
      <c r="K204" s="4" t="str">
        <f>IF(Sched1[[#This Row],[Pmt No]]&lt;&gt;"",SUM(INDEX(Sched1[Interest],1,1):Sched1[[#This Row],[Interest]]),"")</f>
        <v/>
      </c>
    </row>
    <row r="205" spans="2:11" x14ac:dyDescent="0.2">
      <c r="B205" s="2" t="str">
        <f>IF(LoanIsGood,IF(ROW()-ROW(Sched1[[#Headers],[Pmt No]])&gt;ScheduledNumberOfPayments,"",ROW()-ROW(Sched1[[#Headers],[Pmt No]])),"")</f>
        <v/>
      </c>
      <c r="C205" s="3" t="str">
        <f>IF(Sched1[[#This Row],[Pmt No]]&lt;&gt;"",EOMONTH(LoanStartDate,ROW(Sched1[[#This Row],[Pmt No]])-ROW(Sched1[[#Headers],[Pmt No]])-2)+DAY(LoanStartDate),"")</f>
        <v/>
      </c>
      <c r="D205" s="4" t="str">
        <f>IF(Sched1[[#This Row],[Pmt No]]&lt;&gt;"",IF(ROW()-ROW(Sched1[[#Headers],[Beginning Balance]])=1,LoanAmount,INDEX(Sched1[Ending Balance],ROW()-ROW(Sched1[[#Headers],[Beginning Balance]])-1)),"")</f>
        <v/>
      </c>
      <c r="E205" s="4" t="str">
        <f>IF(Sched1[[#This Row],[Pmt No]]&lt;&gt;"",ScheduledPayment,"")</f>
        <v/>
      </c>
      <c r="F205" s="4" t="str">
        <f>IF(Sched1[[#This Row],[Pmt No]]&lt;&gt;"",IF(Sched1[[#This Row],[Scheduled Payment]]+ExtraPayments&lt;Sched1[[#This Row],[Beginning Balance]],ExtraPayments,IF(Sched1[[#This Row],[Beginning Balance]]-Sched1[[#This Row],[Scheduled Payment]]&gt;0,Sched1[[#This Row],[Beginning Balance]]-Sched1[[#This Row],[Scheduled Payment]],0)),"")</f>
        <v/>
      </c>
      <c r="G205" s="4" t="str">
        <f>IF(Sched1[[#This Row],[Pmt No]]&lt;&gt;"",IF(Sched1[[#This Row],[Scheduled Payment]]+Sched1[[#This Row],[Extra Payment]]&lt;=Sched1[[#This Row],[Beginning Balance]],Sched1[[#This Row],[Scheduled Payment]]+Sched1[[#This Row],[Extra Payment]],Sched1[[#This Row],[Beginning Balance]]),"")</f>
        <v/>
      </c>
      <c r="H205" s="4" t="str">
        <f>IF(Sched1[[#This Row],[Pmt No]]&lt;&gt;"",Sched1[[#This Row],[Total Payment]]-Sched1[[#This Row],[Interest]],"")</f>
        <v/>
      </c>
      <c r="I205" s="4" t="str">
        <f>IF(Sched1[[#This Row],[Pmt No]]&lt;&gt;"",Sched1[[#This Row],[Beginning Balance]]*(InterestRate/PaymentsPerYear),"")</f>
        <v/>
      </c>
      <c r="J205" s="4" t="str">
        <f>IF(Sched1[[#This Row],[Pmt No]]&lt;&gt;"",IF(Sched1[[#This Row],[Scheduled Payment]]+Sched1[[#This Row],[Extra Payment]]&lt;=Sched1[[#This Row],[Beginning Balance]],Sched1[[#This Row],[Beginning Balance]]-Sched1[[#This Row],[Principal]],0),"")</f>
        <v/>
      </c>
      <c r="K205" s="4" t="str">
        <f>IF(Sched1[[#This Row],[Pmt No]]&lt;&gt;"",SUM(INDEX(Sched1[Interest],1,1):Sched1[[#This Row],[Interest]]),"")</f>
        <v/>
      </c>
    </row>
    <row r="206" spans="2:11" x14ac:dyDescent="0.2">
      <c r="B206" s="2" t="str">
        <f>IF(LoanIsGood,IF(ROW()-ROW(Sched1[[#Headers],[Pmt No]])&gt;ScheduledNumberOfPayments,"",ROW()-ROW(Sched1[[#Headers],[Pmt No]])),"")</f>
        <v/>
      </c>
      <c r="C206" s="3" t="str">
        <f>IF(Sched1[[#This Row],[Pmt No]]&lt;&gt;"",EOMONTH(LoanStartDate,ROW(Sched1[[#This Row],[Pmt No]])-ROW(Sched1[[#Headers],[Pmt No]])-2)+DAY(LoanStartDate),"")</f>
        <v/>
      </c>
      <c r="D206" s="4" t="str">
        <f>IF(Sched1[[#This Row],[Pmt No]]&lt;&gt;"",IF(ROW()-ROW(Sched1[[#Headers],[Beginning Balance]])=1,LoanAmount,INDEX(Sched1[Ending Balance],ROW()-ROW(Sched1[[#Headers],[Beginning Balance]])-1)),"")</f>
        <v/>
      </c>
      <c r="E206" s="4" t="str">
        <f>IF(Sched1[[#This Row],[Pmt No]]&lt;&gt;"",ScheduledPayment,"")</f>
        <v/>
      </c>
      <c r="F206" s="4" t="str">
        <f>IF(Sched1[[#This Row],[Pmt No]]&lt;&gt;"",IF(Sched1[[#This Row],[Scheduled Payment]]+ExtraPayments&lt;Sched1[[#This Row],[Beginning Balance]],ExtraPayments,IF(Sched1[[#This Row],[Beginning Balance]]-Sched1[[#This Row],[Scheduled Payment]]&gt;0,Sched1[[#This Row],[Beginning Balance]]-Sched1[[#This Row],[Scheduled Payment]],0)),"")</f>
        <v/>
      </c>
      <c r="G206" s="4" t="str">
        <f>IF(Sched1[[#This Row],[Pmt No]]&lt;&gt;"",IF(Sched1[[#This Row],[Scheduled Payment]]+Sched1[[#This Row],[Extra Payment]]&lt;=Sched1[[#This Row],[Beginning Balance]],Sched1[[#This Row],[Scheduled Payment]]+Sched1[[#This Row],[Extra Payment]],Sched1[[#This Row],[Beginning Balance]]),"")</f>
        <v/>
      </c>
      <c r="H206" s="4" t="str">
        <f>IF(Sched1[[#This Row],[Pmt No]]&lt;&gt;"",Sched1[[#This Row],[Total Payment]]-Sched1[[#This Row],[Interest]],"")</f>
        <v/>
      </c>
      <c r="I206" s="4" t="str">
        <f>IF(Sched1[[#This Row],[Pmt No]]&lt;&gt;"",Sched1[[#This Row],[Beginning Balance]]*(InterestRate/PaymentsPerYear),"")</f>
        <v/>
      </c>
      <c r="J206" s="4" t="str">
        <f>IF(Sched1[[#This Row],[Pmt No]]&lt;&gt;"",IF(Sched1[[#This Row],[Scheduled Payment]]+Sched1[[#This Row],[Extra Payment]]&lt;=Sched1[[#This Row],[Beginning Balance]],Sched1[[#This Row],[Beginning Balance]]-Sched1[[#This Row],[Principal]],0),"")</f>
        <v/>
      </c>
      <c r="K206" s="4" t="str">
        <f>IF(Sched1[[#This Row],[Pmt No]]&lt;&gt;"",SUM(INDEX(Sched1[Interest],1,1):Sched1[[#This Row],[Interest]]),"")</f>
        <v/>
      </c>
    </row>
    <row r="207" spans="2:11" x14ac:dyDescent="0.2">
      <c r="B207" s="2" t="str">
        <f>IF(LoanIsGood,IF(ROW()-ROW(Sched1[[#Headers],[Pmt No]])&gt;ScheduledNumberOfPayments,"",ROW()-ROW(Sched1[[#Headers],[Pmt No]])),"")</f>
        <v/>
      </c>
      <c r="C207" s="3" t="str">
        <f>IF(Sched1[[#This Row],[Pmt No]]&lt;&gt;"",EOMONTH(LoanStartDate,ROW(Sched1[[#This Row],[Pmt No]])-ROW(Sched1[[#Headers],[Pmt No]])-2)+DAY(LoanStartDate),"")</f>
        <v/>
      </c>
      <c r="D207" s="4" t="str">
        <f>IF(Sched1[[#This Row],[Pmt No]]&lt;&gt;"",IF(ROW()-ROW(Sched1[[#Headers],[Beginning Balance]])=1,LoanAmount,INDEX(Sched1[Ending Balance],ROW()-ROW(Sched1[[#Headers],[Beginning Balance]])-1)),"")</f>
        <v/>
      </c>
      <c r="E207" s="4" t="str">
        <f>IF(Sched1[[#This Row],[Pmt No]]&lt;&gt;"",ScheduledPayment,"")</f>
        <v/>
      </c>
      <c r="F207" s="4" t="str">
        <f>IF(Sched1[[#This Row],[Pmt No]]&lt;&gt;"",IF(Sched1[[#This Row],[Scheduled Payment]]+ExtraPayments&lt;Sched1[[#This Row],[Beginning Balance]],ExtraPayments,IF(Sched1[[#This Row],[Beginning Balance]]-Sched1[[#This Row],[Scheduled Payment]]&gt;0,Sched1[[#This Row],[Beginning Balance]]-Sched1[[#This Row],[Scheduled Payment]],0)),"")</f>
        <v/>
      </c>
      <c r="G207" s="4" t="str">
        <f>IF(Sched1[[#This Row],[Pmt No]]&lt;&gt;"",IF(Sched1[[#This Row],[Scheduled Payment]]+Sched1[[#This Row],[Extra Payment]]&lt;=Sched1[[#This Row],[Beginning Balance]],Sched1[[#This Row],[Scheduled Payment]]+Sched1[[#This Row],[Extra Payment]],Sched1[[#This Row],[Beginning Balance]]),"")</f>
        <v/>
      </c>
      <c r="H207" s="4" t="str">
        <f>IF(Sched1[[#This Row],[Pmt No]]&lt;&gt;"",Sched1[[#This Row],[Total Payment]]-Sched1[[#This Row],[Interest]],"")</f>
        <v/>
      </c>
      <c r="I207" s="4" t="str">
        <f>IF(Sched1[[#This Row],[Pmt No]]&lt;&gt;"",Sched1[[#This Row],[Beginning Balance]]*(InterestRate/PaymentsPerYear),"")</f>
        <v/>
      </c>
      <c r="J207" s="4" t="str">
        <f>IF(Sched1[[#This Row],[Pmt No]]&lt;&gt;"",IF(Sched1[[#This Row],[Scheduled Payment]]+Sched1[[#This Row],[Extra Payment]]&lt;=Sched1[[#This Row],[Beginning Balance]],Sched1[[#This Row],[Beginning Balance]]-Sched1[[#This Row],[Principal]],0),"")</f>
        <v/>
      </c>
      <c r="K207" s="4" t="str">
        <f>IF(Sched1[[#This Row],[Pmt No]]&lt;&gt;"",SUM(INDEX(Sched1[Interest],1,1):Sched1[[#This Row],[Interest]]),"")</f>
        <v/>
      </c>
    </row>
    <row r="208" spans="2:11" x14ac:dyDescent="0.2">
      <c r="B208" s="2" t="str">
        <f>IF(LoanIsGood,IF(ROW()-ROW(Sched1[[#Headers],[Pmt No]])&gt;ScheduledNumberOfPayments,"",ROW()-ROW(Sched1[[#Headers],[Pmt No]])),"")</f>
        <v/>
      </c>
      <c r="C208" s="3" t="str">
        <f>IF(Sched1[[#This Row],[Pmt No]]&lt;&gt;"",EOMONTH(LoanStartDate,ROW(Sched1[[#This Row],[Pmt No]])-ROW(Sched1[[#Headers],[Pmt No]])-2)+DAY(LoanStartDate),"")</f>
        <v/>
      </c>
      <c r="D208" s="4" t="str">
        <f>IF(Sched1[[#This Row],[Pmt No]]&lt;&gt;"",IF(ROW()-ROW(Sched1[[#Headers],[Beginning Balance]])=1,LoanAmount,INDEX(Sched1[Ending Balance],ROW()-ROW(Sched1[[#Headers],[Beginning Balance]])-1)),"")</f>
        <v/>
      </c>
      <c r="E208" s="4" t="str">
        <f>IF(Sched1[[#This Row],[Pmt No]]&lt;&gt;"",ScheduledPayment,"")</f>
        <v/>
      </c>
      <c r="F208" s="4" t="str">
        <f>IF(Sched1[[#This Row],[Pmt No]]&lt;&gt;"",IF(Sched1[[#This Row],[Scheduled Payment]]+ExtraPayments&lt;Sched1[[#This Row],[Beginning Balance]],ExtraPayments,IF(Sched1[[#This Row],[Beginning Balance]]-Sched1[[#This Row],[Scheduled Payment]]&gt;0,Sched1[[#This Row],[Beginning Balance]]-Sched1[[#This Row],[Scheduled Payment]],0)),"")</f>
        <v/>
      </c>
      <c r="G208" s="4" t="str">
        <f>IF(Sched1[[#This Row],[Pmt No]]&lt;&gt;"",IF(Sched1[[#This Row],[Scheduled Payment]]+Sched1[[#This Row],[Extra Payment]]&lt;=Sched1[[#This Row],[Beginning Balance]],Sched1[[#This Row],[Scheduled Payment]]+Sched1[[#This Row],[Extra Payment]],Sched1[[#This Row],[Beginning Balance]]),"")</f>
        <v/>
      </c>
      <c r="H208" s="4" t="str">
        <f>IF(Sched1[[#This Row],[Pmt No]]&lt;&gt;"",Sched1[[#This Row],[Total Payment]]-Sched1[[#This Row],[Interest]],"")</f>
        <v/>
      </c>
      <c r="I208" s="4" t="str">
        <f>IF(Sched1[[#This Row],[Pmt No]]&lt;&gt;"",Sched1[[#This Row],[Beginning Balance]]*(InterestRate/PaymentsPerYear),"")</f>
        <v/>
      </c>
      <c r="J208" s="4" t="str">
        <f>IF(Sched1[[#This Row],[Pmt No]]&lt;&gt;"",IF(Sched1[[#This Row],[Scheduled Payment]]+Sched1[[#This Row],[Extra Payment]]&lt;=Sched1[[#This Row],[Beginning Balance]],Sched1[[#This Row],[Beginning Balance]]-Sched1[[#This Row],[Principal]],0),"")</f>
        <v/>
      </c>
      <c r="K208" s="4" t="str">
        <f>IF(Sched1[[#This Row],[Pmt No]]&lt;&gt;"",SUM(INDEX(Sched1[Interest],1,1):Sched1[[#This Row],[Interest]]),"")</f>
        <v/>
      </c>
    </row>
    <row r="209" spans="2:11" x14ac:dyDescent="0.2">
      <c r="B209" s="2" t="str">
        <f>IF(LoanIsGood,IF(ROW()-ROW(Sched1[[#Headers],[Pmt No]])&gt;ScheduledNumberOfPayments,"",ROW()-ROW(Sched1[[#Headers],[Pmt No]])),"")</f>
        <v/>
      </c>
      <c r="C209" s="3" t="str">
        <f>IF(Sched1[[#This Row],[Pmt No]]&lt;&gt;"",EOMONTH(LoanStartDate,ROW(Sched1[[#This Row],[Pmt No]])-ROW(Sched1[[#Headers],[Pmt No]])-2)+DAY(LoanStartDate),"")</f>
        <v/>
      </c>
      <c r="D209" s="4" t="str">
        <f>IF(Sched1[[#This Row],[Pmt No]]&lt;&gt;"",IF(ROW()-ROW(Sched1[[#Headers],[Beginning Balance]])=1,LoanAmount,INDEX(Sched1[Ending Balance],ROW()-ROW(Sched1[[#Headers],[Beginning Balance]])-1)),"")</f>
        <v/>
      </c>
      <c r="E209" s="4" t="str">
        <f>IF(Sched1[[#This Row],[Pmt No]]&lt;&gt;"",ScheduledPayment,"")</f>
        <v/>
      </c>
      <c r="F209" s="4" t="str">
        <f>IF(Sched1[[#This Row],[Pmt No]]&lt;&gt;"",IF(Sched1[[#This Row],[Scheduled Payment]]+ExtraPayments&lt;Sched1[[#This Row],[Beginning Balance]],ExtraPayments,IF(Sched1[[#This Row],[Beginning Balance]]-Sched1[[#This Row],[Scheduled Payment]]&gt;0,Sched1[[#This Row],[Beginning Balance]]-Sched1[[#This Row],[Scheduled Payment]],0)),"")</f>
        <v/>
      </c>
      <c r="G209" s="4" t="str">
        <f>IF(Sched1[[#This Row],[Pmt No]]&lt;&gt;"",IF(Sched1[[#This Row],[Scheduled Payment]]+Sched1[[#This Row],[Extra Payment]]&lt;=Sched1[[#This Row],[Beginning Balance]],Sched1[[#This Row],[Scheduled Payment]]+Sched1[[#This Row],[Extra Payment]],Sched1[[#This Row],[Beginning Balance]]),"")</f>
        <v/>
      </c>
      <c r="H209" s="4" t="str">
        <f>IF(Sched1[[#This Row],[Pmt No]]&lt;&gt;"",Sched1[[#This Row],[Total Payment]]-Sched1[[#This Row],[Interest]],"")</f>
        <v/>
      </c>
      <c r="I209" s="4" t="str">
        <f>IF(Sched1[[#This Row],[Pmt No]]&lt;&gt;"",Sched1[[#This Row],[Beginning Balance]]*(InterestRate/PaymentsPerYear),"")</f>
        <v/>
      </c>
      <c r="J209" s="4" t="str">
        <f>IF(Sched1[[#This Row],[Pmt No]]&lt;&gt;"",IF(Sched1[[#This Row],[Scheduled Payment]]+Sched1[[#This Row],[Extra Payment]]&lt;=Sched1[[#This Row],[Beginning Balance]],Sched1[[#This Row],[Beginning Balance]]-Sched1[[#This Row],[Principal]],0),"")</f>
        <v/>
      </c>
      <c r="K209" s="4" t="str">
        <f>IF(Sched1[[#This Row],[Pmt No]]&lt;&gt;"",SUM(INDEX(Sched1[Interest],1,1):Sched1[[#This Row],[Interest]]),"")</f>
        <v/>
      </c>
    </row>
    <row r="210" spans="2:11" x14ac:dyDescent="0.2">
      <c r="B210" s="2" t="str">
        <f>IF(LoanIsGood,IF(ROW()-ROW(Sched1[[#Headers],[Pmt No]])&gt;ScheduledNumberOfPayments,"",ROW()-ROW(Sched1[[#Headers],[Pmt No]])),"")</f>
        <v/>
      </c>
      <c r="C210" s="3" t="str">
        <f>IF(Sched1[[#This Row],[Pmt No]]&lt;&gt;"",EOMONTH(LoanStartDate,ROW(Sched1[[#This Row],[Pmt No]])-ROW(Sched1[[#Headers],[Pmt No]])-2)+DAY(LoanStartDate),"")</f>
        <v/>
      </c>
      <c r="D210" s="4" t="str">
        <f>IF(Sched1[[#This Row],[Pmt No]]&lt;&gt;"",IF(ROW()-ROW(Sched1[[#Headers],[Beginning Balance]])=1,LoanAmount,INDEX(Sched1[Ending Balance],ROW()-ROW(Sched1[[#Headers],[Beginning Balance]])-1)),"")</f>
        <v/>
      </c>
      <c r="E210" s="4" t="str">
        <f>IF(Sched1[[#This Row],[Pmt No]]&lt;&gt;"",ScheduledPayment,"")</f>
        <v/>
      </c>
      <c r="F210" s="4" t="str">
        <f>IF(Sched1[[#This Row],[Pmt No]]&lt;&gt;"",IF(Sched1[[#This Row],[Scheduled Payment]]+ExtraPayments&lt;Sched1[[#This Row],[Beginning Balance]],ExtraPayments,IF(Sched1[[#This Row],[Beginning Balance]]-Sched1[[#This Row],[Scheduled Payment]]&gt;0,Sched1[[#This Row],[Beginning Balance]]-Sched1[[#This Row],[Scheduled Payment]],0)),"")</f>
        <v/>
      </c>
      <c r="G210" s="4" t="str">
        <f>IF(Sched1[[#This Row],[Pmt No]]&lt;&gt;"",IF(Sched1[[#This Row],[Scheduled Payment]]+Sched1[[#This Row],[Extra Payment]]&lt;=Sched1[[#This Row],[Beginning Balance]],Sched1[[#This Row],[Scheduled Payment]]+Sched1[[#This Row],[Extra Payment]],Sched1[[#This Row],[Beginning Balance]]),"")</f>
        <v/>
      </c>
      <c r="H210" s="4" t="str">
        <f>IF(Sched1[[#This Row],[Pmt No]]&lt;&gt;"",Sched1[[#This Row],[Total Payment]]-Sched1[[#This Row],[Interest]],"")</f>
        <v/>
      </c>
      <c r="I210" s="4" t="str">
        <f>IF(Sched1[[#This Row],[Pmt No]]&lt;&gt;"",Sched1[[#This Row],[Beginning Balance]]*(InterestRate/PaymentsPerYear),"")</f>
        <v/>
      </c>
      <c r="J210" s="4" t="str">
        <f>IF(Sched1[[#This Row],[Pmt No]]&lt;&gt;"",IF(Sched1[[#This Row],[Scheduled Payment]]+Sched1[[#This Row],[Extra Payment]]&lt;=Sched1[[#This Row],[Beginning Balance]],Sched1[[#This Row],[Beginning Balance]]-Sched1[[#This Row],[Principal]],0),"")</f>
        <v/>
      </c>
      <c r="K210" s="4" t="str">
        <f>IF(Sched1[[#This Row],[Pmt No]]&lt;&gt;"",SUM(INDEX(Sched1[Interest],1,1):Sched1[[#This Row],[Interest]]),"")</f>
        <v/>
      </c>
    </row>
    <row r="211" spans="2:11" x14ac:dyDescent="0.2">
      <c r="B211" s="2" t="str">
        <f>IF(LoanIsGood,IF(ROW()-ROW(Sched1[[#Headers],[Pmt No]])&gt;ScheduledNumberOfPayments,"",ROW()-ROW(Sched1[[#Headers],[Pmt No]])),"")</f>
        <v/>
      </c>
      <c r="C211" s="3" t="str">
        <f>IF(Sched1[[#This Row],[Pmt No]]&lt;&gt;"",EOMONTH(LoanStartDate,ROW(Sched1[[#This Row],[Pmt No]])-ROW(Sched1[[#Headers],[Pmt No]])-2)+DAY(LoanStartDate),"")</f>
        <v/>
      </c>
      <c r="D211" s="4" t="str">
        <f>IF(Sched1[[#This Row],[Pmt No]]&lt;&gt;"",IF(ROW()-ROW(Sched1[[#Headers],[Beginning Balance]])=1,LoanAmount,INDEX(Sched1[Ending Balance],ROW()-ROW(Sched1[[#Headers],[Beginning Balance]])-1)),"")</f>
        <v/>
      </c>
      <c r="E211" s="4" t="str">
        <f>IF(Sched1[[#This Row],[Pmt No]]&lt;&gt;"",ScheduledPayment,"")</f>
        <v/>
      </c>
      <c r="F211" s="4" t="str">
        <f>IF(Sched1[[#This Row],[Pmt No]]&lt;&gt;"",IF(Sched1[[#This Row],[Scheduled Payment]]+ExtraPayments&lt;Sched1[[#This Row],[Beginning Balance]],ExtraPayments,IF(Sched1[[#This Row],[Beginning Balance]]-Sched1[[#This Row],[Scheduled Payment]]&gt;0,Sched1[[#This Row],[Beginning Balance]]-Sched1[[#This Row],[Scheduled Payment]],0)),"")</f>
        <v/>
      </c>
      <c r="G211" s="4" t="str">
        <f>IF(Sched1[[#This Row],[Pmt No]]&lt;&gt;"",IF(Sched1[[#This Row],[Scheduled Payment]]+Sched1[[#This Row],[Extra Payment]]&lt;=Sched1[[#This Row],[Beginning Balance]],Sched1[[#This Row],[Scheduled Payment]]+Sched1[[#This Row],[Extra Payment]],Sched1[[#This Row],[Beginning Balance]]),"")</f>
        <v/>
      </c>
      <c r="H211" s="4" t="str">
        <f>IF(Sched1[[#This Row],[Pmt No]]&lt;&gt;"",Sched1[[#This Row],[Total Payment]]-Sched1[[#This Row],[Interest]],"")</f>
        <v/>
      </c>
      <c r="I211" s="4" t="str">
        <f>IF(Sched1[[#This Row],[Pmt No]]&lt;&gt;"",Sched1[[#This Row],[Beginning Balance]]*(InterestRate/PaymentsPerYear),"")</f>
        <v/>
      </c>
      <c r="J211" s="4" t="str">
        <f>IF(Sched1[[#This Row],[Pmt No]]&lt;&gt;"",IF(Sched1[[#This Row],[Scheduled Payment]]+Sched1[[#This Row],[Extra Payment]]&lt;=Sched1[[#This Row],[Beginning Balance]],Sched1[[#This Row],[Beginning Balance]]-Sched1[[#This Row],[Principal]],0),"")</f>
        <v/>
      </c>
      <c r="K211" s="4" t="str">
        <f>IF(Sched1[[#This Row],[Pmt No]]&lt;&gt;"",SUM(INDEX(Sched1[Interest],1,1):Sched1[[#This Row],[Interest]]),"")</f>
        <v/>
      </c>
    </row>
    <row r="212" spans="2:11" x14ac:dyDescent="0.2">
      <c r="B212" s="2" t="str">
        <f>IF(LoanIsGood,IF(ROW()-ROW(Sched1[[#Headers],[Pmt No]])&gt;ScheduledNumberOfPayments,"",ROW()-ROW(Sched1[[#Headers],[Pmt No]])),"")</f>
        <v/>
      </c>
      <c r="C212" s="3" t="str">
        <f>IF(Sched1[[#This Row],[Pmt No]]&lt;&gt;"",EOMONTH(LoanStartDate,ROW(Sched1[[#This Row],[Pmt No]])-ROW(Sched1[[#Headers],[Pmt No]])-2)+DAY(LoanStartDate),"")</f>
        <v/>
      </c>
      <c r="D212" s="4" t="str">
        <f>IF(Sched1[[#This Row],[Pmt No]]&lt;&gt;"",IF(ROW()-ROW(Sched1[[#Headers],[Beginning Balance]])=1,LoanAmount,INDEX(Sched1[Ending Balance],ROW()-ROW(Sched1[[#Headers],[Beginning Balance]])-1)),"")</f>
        <v/>
      </c>
      <c r="E212" s="4" t="str">
        <f>IF(Sched1[[#This Row],[Pmt No]]&lt;&gt;"",ScheduledPayment,"")</f>
        <v/>
      </c>
      <c r="F212" s="4" t="str">
        <f>IF(Sched1[[#This Row],[Pmt No]]&lt;&gt;"",IF(Sched1[[#This Row],[Scheduled Payment]]+ExtraPayments&lt;Sched1[[#This Row],[Beginning Balance]],ExtraPayments,IF(Sched1[[#This Row],[Beginning Balance]]-Sched1[[#This Row],[Scheduled Payment]]&gt;0,Sched1[[#This Row],[Beginning Balance]]-Sched1[[#This Row],[Scheduled Payment]],0)),"")</f>
        <v/>
      </c>
      <c r="G212" s="4" t="str">
        <f>IF(Sched1[[#This Row],[Pmt No]]&lt;&gt;"",IF(Sched1[[#This Row],[Scheduled Payment]]+Sched1[[#This Row],[Extra Payment]]&lt;=Sched1[[#This Row],[Beginning Balance]],Sched1[[#This Row],[Scheduled Payment]]+Sched1[[#This Row],[Extra Payment]],Sched1[[#This Row],[Beginning Balance]]),"")</f>
        <v/>
      </c>
      <c r="H212" s="4" t="str">
        <f>IF(Sched1[[#This Row],[Pmt No]]&lt;&gt;"",Sched1[[#This Row],[Total Payment]]-Sched1[[#This Row],[Interest]],"")</f>
        <v/>
      </c>
      <c r="I212" s="4" t="str">
        <f>IF(Sched1[[#This Row],[Pmt No]]&lt;&gt;"",Sched1[[#This Row],[Beginning Balance]]*(InterestRate/PaymentsPerYear),"")</f>
        <v/>
      </c>
      <c r="J212" s="4" t="str">
        <f>IF(Sched1[[#This Row],[Pmt No]]&lt;&gt;"",IF(Sched1[[#This Row],[Scheduled Payment]]+Sched1[[#This Row],[Extra Payment]]&lt;=Sched1[[#This Row],[Beginning Balance]],Sched1[[#This Row],[Beginning Balance]]-Sched1[[#This Row],[Principal]],0),"")</f>
        <v/>
      </c>
      <c r="K212" s="4" t="str">
        <f>IF(Sched1[[#This Row],[Pmt No]]&lt;&gt;"",SUM(INDEX(Sched1[Interest],1,1):Sched1[[#This Row],[Interest]]),"")</f>
        <v/>
      </c>
    </row>
    <row r="213" spans="2:11" x14ac:dyDescent="0.2">
      <c r="B213" s="2" t="str">
        <f>IF(LoanIsGood,IF(ROW()-ROW(Sched1[[#Headers],[Pmt No]])&gt;ScheduledNumberOfPayments,"",ROW()-ROW(Sched1[[#Headers],[Pmt No]])),"")</f>
        <v/>
      </c>
      <c r="C213" s="3" t="str">
        <f>IF(Sched1[[#This Row],[Pmt No]]&lt;&gt;"",EOMONTH(LoanStartDate,ROW(Sched1[[#This Row],[Pmt No]])-ROW(Sched1[[#Headers],[Pmt No]])-2)+DAY(LoanStartDate),"")</f>
        <v/>
      </c>
      <c r="D213" s="4" t="str">
        <f>IF(Sched1[[#This Row],[Pmt No]]&lt;&gt;"",IF(ROW()-ROW(Sched1[[#Headers],[Beginning Balance]])=1,LoanAmount,INDEX(Sched1[Ending Balance],ROW()-ROW(Sched1[[#Headers],[Beginning Balance]])-1)),"")</f>
        <v/>
      </c>
      <c r="E213" s="4" t="str">
        <f>IF(Sched1[[#This Row],[Pmt No]]&lt;&gt;"",ScheduledPayment,"")</f>
        <v/>
      </c>
      <c r="F213" s="4" t="str">
        <f>IF(Sched1[[#This Row],[Pmt No]]&lt;&gt;"",IF(Sched1[[#This Row],[Scheduled Payment]]+ExtraPayments&lt;Sched1[[#This Row],[Beginning Balance]],ExtraPayments,IF(Sched1[[#This Row],[Beginning Balance]]-Sched1[[#This Row],[Scheduled Payment]]&gt;0,Sched1[[#This Row],[Beginning Balance]]-Sched1[[#This Row],[Scheduled Payment]],0)),"")</f>
        <v/>
      </c>
      <c r="G213" s="4" t="str">
        <f>IF(Sched1[[#This Row],[Pmt No]]&lt;&gt;"",IF(Sched1[[#This Row],[Scheduled Payment]]+Sched1[[#This Row],[Extra Payment]]&lt;=Sched1[[#This Row],[Beginning Balance]],Sched1[[#This Row],[Scheduled Payment]]+Sched1[[#This Row],[Extra Payment]],Sched1[[#This Row],[Beginning Balance]]),"")</f>
        <v/>
      </c>
      <c r="H213" s="4" t="str">
        <f>IF(Sched1[[#This Row],[Pmt No]]&lt;&gt;"",Sched1[[#This Row],[Total Payment]]-Sched1[[#This Row],[Interest]],"")</f>
        <v/>
      </c>
      <c r="I213" s="4" t="str">
        <f>IF(Sched1[[#This Row],[Pmt No]]&lt;&gt;"",Sched1[[#This Row],[Beginning Balance]]*(InterestRate/PaymentsPerYear),"")</f>
        <v/>
      </c>
      <c r="J213" s="4" t="str">
        <f>IF(Sched1[[#This Row],[Pmt No]]&lt;&gt;"",IF(Sched1[[#This Row],[Scheduled Payment]]+Sched1[[#This Row],[Extra Payment]]&lt;=Sched1[[#This Row],[Beginning Balance]],Sched1[[#This Row],[Beginning Balance]]-Sched1[[#This Row],[Principal]],0),"")</f>
        <v/>
      </c>
      <c r="K213" s="4" t="str">
        <f>IF(Sched1[[#This Row],[Pmt No]]&lt;&gt;"",SUM(INDEX(Sched1[Interest],1,1):Sched1[[#This Row],[Interest]]),"")</f>
        <v/>
      </c>
    </row>
    <row r="214" spans="2:11" x14ac:dyDescent="0.2">
      <c r="B214" s="2" t="str">
        <f>IF(LoanIsGood,IF(ROW()-ROW(Sched1[[#Headers],[Pmt No]])&gt;ScheduledNumberOfPayments,"",ROW()-ROW(Sched1[[#Headers],[Pmt No]])),"")</f>
        <v/>
      </c>
      <c r="C214" s="3" t="str">
        <f>IF(Sched1[[#This Row],[Pmt No]]&lt;&gt;"",EOMONTH(LoanStartDate,ROW(Sched1[[#This Row],[Pmt No]])-ROW(Sched1[[#Headers],[Pmt No]])-2)+DAY(LoanStartDate),"")</f>
        <v/>
      </c>
      <c r="D214" s="4" t="str">
        <f>IF(Sched1[[#This Row],[Pmt No]]&lt;&gt;"",IF(ROW()-ROW(Sched1[[#Headers],[Beginning Balance]])=1,LoanAmount,INDEX(Sched1[Ending Balance],ROW()-ROW(Sched1[[#Headers],[Beginning Balance]])-1)),"")</f>
        <v/>
      </c>
      <c r="E214" s="4" t="str">
        <f>IF(Sched1[[#This Row],[Pmt No]]&lt;&gt;"",ScheduledPayment,"")</f>
        <v/>
      </c>
      <c r="F214" s="4" t="str">
        <f>IF(Sched1[[#This Row],[Pmt No]]&lt;&gt;"",IF(Sched1[[#This Row],[Scheduled Payment]]+ExtraPayments&lt;Sched1[[#This Row],[Beginning Balance]],ExtraPayments,IF(Sched1[[#This Row],[Beginning Balance]]-Sched1[[#This Row],[Scheduled Payment]]&gt;0,Sched1[[#This Row],[Beginning Balance]]-Sched1[[#This Row],[Scheduled Payment]],0)),"")</f>
        <v/>
      </c>
      <c r="G214" s="4" t="str">
        <f>IF(Sched1[[#This Row],[Pmt No]]&lt;&gt;"",IF(Sched1[[#This Row],[Scheduled Payment]]+Sched1[[#This Row],[Extra Payment]]&lt;=Sched1[[#This Row],[Beginning Balance]],Sched1[[#This Row],[Scheduled Payment]]+Sched1[[#This Row],[Extra Payment]],Sched1[[#This Row],[Beginning Balance]]),"")</f>
        <v/>
      </c>
      <c r="H214" s="4" t="str">
        <f>IF(Sched1[[#This Row],[Pmt No]]&lt;&gt;"",Sched1[[#This Row],[Total Payment]]-Sched1[[#This Row],[Interest]],"")</f>
        <v/>
      </c>
      <c r="I214" s="4" t="str">
        <f>IF(Sched1[[#This Row],[Pmt No]]&lt;&gt;"",Sched1[[#This Row],[Beginning Balance]]*(InterestRate/PaymentsPerYear),"")</f>
        <v/>
      </c>
      <c r="J214" s="4" t="str">
        <f>IF(Sched1[[#This Row],[Pmt No]]&lt;&gt;"",IF(Sched1[[#This Row],[Scheduled Payment]]+Sched1[[#This Row],[Extra Payment]]&lt;=Sched1[[#This Row],[Beginning Balance]],Sched1[[#This Row],[Beginning Balance]]-Sched1[[#This Row],[Principal]],0),"")</f>
        <v/>
      </c>
      <c r="K214" s="4" t="str">
        <f>IF(Sched1[[#This Row],[Pmt No]]&lt;&gt;"",SUM(INDEX(Sched1[Interest],1,1):Sched1[[#This Row],[Interest]]),"")</f>
        <v/>
      </c>
    </row>
    <row r="215" spans="2:11" x14ac:dyDescent="0.2">
      <c r="B215" s="2" t="str">
        <f>IF(LoanIsGood,IF(ROW()-ROW(Sched1[[#Headers],[Pmt No]])&gt;ScheduledNumberOfPayments,"",ROW()-ROW(Sched1[[#Headers],[Pmt No]])),"")</f>
        <v/>
      </c>
      <c r="C215" s="3" t="str">
        <f>IF(Sched1[[#This Row],[Pmt No]]&lt;&gt;"",EOMONTH(LoanStartDate,ROW(Sched1[[#This Row],[Pmt No]])-ROW(Sched1[[#Headers],[Pmt No]])-2)+DAY(LoanStartDate),"")</f>
        <v/>
      </c>
      <c r="D215" s="4" t="str">
        <f>IF(Sched1[[#This Row],[Pmt No]]&lt;&gt;"",IF(ROW()-ROW(Sched1[[#Headers],[Beginning Balance]])=1,LoanAmount,INDEX(Sched1[Ending Balance],ROW()-ROW(Sched1[[#Headers],[Beginning Balance]])-1)),"")</f>
        <v/>
      </c>
      <c r="E215" s="4" t="str">
        <f>IF(Sched1[[#This Row],[Pmt No]]&lt;&gt;"",ScheduledPayment,"")</f>
        <v/>
      </c>
      <c r="F215" s="4" t="str">
        <f>IF(Sched1[[#This Row],[Pmt No]]&lt;&gt;"",IF(Sched1[[#This Row],[Scheduled Payment]]+ExtraPayments&lt;Sched1[[#This Row],[Beginning Balance]],ExtraPayments,IF(Sched1[[#This Row],[Beginning Balance]]-Sched1[[#This Row],[Scheduled Payment]]&gt;0,Sched1[[#This Row],[Beginning Balance]]-Sched1[[#This Row],[Scheduled Payment]],0)),"")</f>
        <v/>
      </c>
      <c r="G215" s="4" t="str">
        <f>IF(Sched1[[#This Row],[Pmt No]]&lt;&gt;"",IF(Sched1[[#This Row],[Scheduled Payment]]+Sched1[[#This Row],[Extra Payment]]&lt;=Sched1[[#This Row],[Beginning Balance]],Sched1[[#This Row],[Scheduled Payment]]+Sched1[[#This Row],[Extra Payment]],Sched1[[#This Row],[Beginning Balance]]),"")</f>
        <v/>
      </c>
      <c r="H215" s="4" t="str">
        <f>IF(Sched1[[#This Row],[Pmt No]]&lt;&gt;"",Sched1[[#This Row],[Total Payment]]-Sched1[[#This Row],[Interest]],"")</f>
        <v/>
      </c>
      <c r="I215" s="4" t="str">
        <f>IF(Sched1[[#This Row],[Pmt No]]&lt;&gt;"",Sched1[[#This Row],[Beginning Balance]]*(InterestRate/PaymentsPerYear),"")</f>
        <v/>
      </c>
      <c r="J215" s="4" t="str">
        <f>IF(Sched1[[#This Row],[Pmt No]]&lt;&gt;"",IF(Sched1[[#This Row],[Scheduled Payment]]+Sched1[[#This Row],[Extra Payment]]&lt;=Sched1[[#This Row],[Beginning Balance]],Sched1[[#This Row],[Beginning Balance]]-Sched1[[#This Row],[Principal]],0),"")</f>
        <v/>
      </c>
      <c r="K215" s="4" t="str">
        <f>IF(Sched1[[#This Row],[Pmt No]]&lt;&gt;"",SUM(INDEX(Sched1[Interest],1,1):Sched1[[#This Row],[Interest]]),"")</f>
        <v/>
      </c>
    </row>
    <row r="216" spans="2:11" x14ac:dyDescent="0.2">
      <c r="B216" s="2" t="str">
        <f>IF(LoanIsGood,IF(ROW()-ROW(Sched1[[#Headers],[Pmt No]])&gt;ScheduledNumberOfPayments,"",ROW()-ROW(Sched1[[#Headers],[Pmt No]])),"")</f>
        <v/>
      </c>
      <c r="C216" s="3" t="str">
        <f>IF(Sched1[[#This Row],[Pmt No]]&lt;&gt;"",EOMONTH(LoanStartDate,ROW(Sched1[[#This Row],[Pmt No]])-ROW(Sched1[[#Headers],[Pmt No]])-2)+DAY(LoanStartDate),"")</f>
        <v/>
      </c>
      <c r="D216" s="4" t="str">
        <f>IF(Sched1[[#This Row],[Pmt No]]&lt;&gt;"",IF(ROW()-ROW(Sched1[[#Headers],[Beginning Balance]])=1,LoanAmount,INDEX(Sched1[Ending Balance],ROW()-ROW(Sched1[[#Headers],[Beginning Balance]])-1)),"")</f>
        <v/>
      </c>
      <c r="E216" s="4" t="str">
        <f>IF(Sched1[[#This Row],[Pmt No]]&lt;&gt;"",ScheduledPayment,"")</f>
        <v/>
      </c>
      <c r="F216" s="4" t="str">
        <f>IF(Sched1[[#This Row],[Pmt No]]&lt;&gt;"",IF(Sched1[[#This Row],[Scheduled Payment]]+ExtraPayments&lt;Sched1[[#This Row],[Beginning Balance]],ExtraPayments,IF(Sched1[[#This Row],[Beginning Balance]]-Sched1[[#This Row],[Scheduled Payment]]&gt;0,Sched1[[#This Row],[Beginning Balance]]-Sched1[[#This Row],[Scheduled Payment]],0)),"")</f>
        <v/>
      </c>
      <c r="G216" s="4" t="str">
        <f>IF(Sched1[[#This Row],[Pmt No]]&lt;&gt;"",IF(Sched1[[#This Row],[Scheduled Payment]]+Sched1[[#This Row],[Extra Payment]]&lt;=Sched1[[#This Row],[Beginning Balance]],Sched1[[#This Row],[Scheduled Payment]]+Sched1[[#This Row],[Extra Payment]],Sched1[[#This Row],[Beginning Balance]]),"")</f>
        <v/>
      </c>
      <c r="H216" s="4" t="str">
        <f>IF(Sched1[[#This Row],[Pmt No]]&lt;&gt;"",Sched1[[#This Row],[Total Payment]]-Sched1[[#This Row],[Interest]],"")</f>
        <v/>
      </c>
      <c r="I216" s="4" t="str">
        <f>IF(Sched1[[#This Row],[Pmt No]]&lt;&gt;"",Sched1[[#This Row],[Beginning Balance]]*(InterestRate/PaymentsPerYear),"")</f>
        <v/>
      </c>
      <c r="J216" s="4" t="str">
        <f>IF(Sched1[[#This Row],[Pmt No]]&lt;&gt;"",IF(Sched1[[#This Row],[Scheduled Payment]]+Sched1[[#This Row],[Extra Payment]]&lt;=Sched1[[#This Row],[Beginning Balance]],Sched1[[#This Row],[Beginning Balance]]-Sched1[[#This Row],[Principal]],0),"")</f>
        <v/>
      </c>
      <c r="K216" s="4" t="str">
        <f>IF(Sched1[[#This Row],[Pmt No]]&lt;&gt;"",SUM(INDEX(Sched1[Interest],1,1):Sched1[[#This Row],[Interest]]),"")</f>
        <v/>
      </c>
    </row>
    <row r="217" spans="2:11" x14ac:dyDescent="0.2">
      <c r="B217" s="2" t="str">
        <f>IF(LoanIsGood,IF(ROW()-ROW(Sched1[[#Headers],[Pmt No]])&gt;ScheduledNumberOfPayments,"",ROW()-ROW(Sched1[[#Headers],[Pmt No]])),"")</f>
        <v/>
      </c>
      <c r="C217" s="3" t="str">
        <f>IF(Sched1[[#This Row],[Pmt No]]&lt;&gt;"",EOMONTH(LoanStartDate,ROW(Sched1[[#This Row],[Pmt No]])-ROW(Sched1[[#Headers],[Pmt No]])-2)+DAY(LoanStartDate),"")</f>
        <v/>
      </c>
      <c r="D217" s="4" t="str">
        <f>IF(Sched1[[#This Row],[Pmt No]]&lt;&gt;"",IF(ROW()-ROW(Sched1[[#Headers],[Beginning Balance]])=1,LoanAmount,INDEX(Sched1[Ending Balance],ROW()-ROW(Sched1[[#Headers],[Beginning Balance]])-1)),"")</f>
        <v/>
      </c>
      <c r="E217" s="4" t="str">
        <f>IF(Sched1[[#This Row],[Pmt No]]&lt;&gt;"",ScheduledPayment,"")</f>
        <v/>
      </c>
      <c r="F217" s="4" t="str">
        <f>IF(Sched1[[#This Row],[Pmt No]]&lt;&gt;"",IF(Sched1[[#This Row],[Scheduled Payment]]+ExtraPayments&lt;Sched1[[#This Row],[Beginning Balance]],ExtraPayments,IF(Sched1[[#This Row],[Beginning Balance]]-Sched1[[#This Row],[Scheduled Payment]]&gt;0,Sched1[[#This Row],[Beginning Balance]]-Sched1[[#This Row],[Scheduled Payment]],0)),"")</f>
        <v/>
      </c>
      <c r="G217" s="4" t="str">
        <f>IF(Sched1[[#This Row],[Pmt No]]&lt;&gt;"",IF(Sched1[[#This Row],[Scheduled Payment]]+Sched1[[#This Row],[Extra Payment]]&lt;=Sched1[[#This Row],[Beginning Balance]],Sched1[[#This Row],[Scheduled Payment]]+Sched1[[#This Row],[Extra Payment]],Sched1[[#This Row],[Beginning Balance]]),"")</f>
        <v/>
      </c>
      <c r="H217" s="4" t="str">
        <f>IF(Sched1[[#This Row],[Pmt No]]&lt;&gt;"",Sched1[[#This Row],[Total Payment]]-Sched1[[#This Row],[Interest]],"")</f>
        <v/>
      </c>
      <c r="I217" s="4" t="str">
        <f>IF(Sched1[[#This Row],[Pmt No]]&lt;&gt;"",Sched1[[#This Row],[Beginning Balance]]*(InterestRate/PaymentsPerYear),"")</f>
        <v/>
      </c>
      <c r="J217" s="4" t="str">
        <f>IF(Sched1[[#This Row],[Pmt No]]&lt;&gt;"",IF(Sched1[[#This Row],[Scheduled Payment]]+Sched1[[#This Row],[Extra Payment]]&lt;=Sched1[[#This Row],[Beginning Balance]],Sched1[[#This Row],[Beginning Balance]]-Sched1[[#This Row],[Principal]],0),"")</f>
        <v/>
      </c>
      <c r="K217" s="4" t="str">
        <f>IF(Sched1[[#This Row],[Pmt No]]&lt;&gt;"",SUM(INDEX(Sched1[Interest],1,1):Sched1[[#This Row],[Interest]]),"")</f>
        <v/>
      </c>
    </row>
    <row r="218" spans="2:11" x14ac:dyDescent="0.2">
      <c r="B218" s="2" t="str">
        <f>IF(LoanIsGood,IF(ROW()-ROW(Sched1[[#Headers],[Pmt No]])&gt;ScheduledNumberOfPayments,"",ROW()-ROW(Sched1[[#Headers],[Pmt No]])),"")</f>
        <v/>
      </c>
      <c r="C218" s="3" t="str">
        <f>IF(Sched1[[#This Row],[Pmt No]]&lt;&gt;"",EOMONTH(LoanStartDate,ROW(Sched1[[#This Row],[Pmt No]])-ROW(Sched1[[#Headers],[Pmt No]])-2)+DAY(LoanStartDate),"")</f>
        <v/>
      </c>
      <c r="D218" s="4" t="str">
        <f>IF(Sched1[[#This Row],[Pmt No]]&lt;&gt;"",IF(ROW()-ROW(Sched1[[#Headers],[Beginning Balance]])=1,LoanAmount,INDEX(Sched1[Ending Balance],ROW()-ROW(Sched1[[#Headers],[Beginning Balance]])-1)),"")</f>
        <v/>
      </c>
      <c r="E218" s="4" t="str">
        <f>IF(Sched1[[#This Row],[Pmt No]]&lt;&gt;"",ScheduledPayment,"")</f>
        <v/>
      </c>
      <c r="F218" s="4" t="str">
        <f>IF(Sched1[[#This Row],[Pmt No]]&lt;&gt;"",IF(Sched1[[#This Row],[Scheduled Payment]]+ExtraPayments&lt;Sched1[[#This Row],[Beginning Balance]],ExtraPayments,IF(Sched1[[#This Row],[Beginning Balance]]-Sched1[[#This Row],[Scheduled Payment]]&gt;0,Sched1[[#This Row],[Beginning Balance]]-Sched1[[#This Row],[Scheduled Payment]],0)),"")</f>
        <v/>
      </c>
      <c r="G218" s="4" t="str">
        <f>IF(Sched1[[#This Row],[Pmt No]]&lt;&gt;"",IF(Sched1[[#This Row],[Scheduled Payment]]+Sched1[[#This Row],[Extra Payment]]&lt;=Sched1[[#This Row],[Beginning Balance]],Sched1[[#This Row],[Scheduled Payment]]+Sched1[[#This Row],[Extra Payment]],Sched1[[#This Row],[Beginning Balance]]),"")</f>
        <v/>
      </c>
      <c r="H218" s="4" t="str">
        <f>IF(Sched1[[#This Row],[Pmt No]]&lt;&gt;"",Sched1[[#This Row],[Total Payment]]-Sched1[[#This Row],[Interest]],"")</f>
        <v/>
      </c>
      <c r="I218" s="4" t="str">
        <f>IF(Sched1[[#This Row],[Pmt No]]&lt;&gt;"",Sched1[[#This Row],[Beginning Balance]]*(InterestRate/PaymentsPerYear),"")</f>
        <v/>
      </c>
      <c r="J218" s="4" t="str">
        <f>IF(Sched1[[#This Row],[Pmt No]]&lt;&gt;"",IF(Sched1[[#This Row],[Scheduled Payment]]+Sched1[[#This Row],[Extra Payment]]&lt;=Sched1[[#This Row],[Beginning Balance]],Sched1[[#This Row],[Beginning Balance]]-Sched1[[#This Row],[Principal]],0),"")</f>
        <v/>
      </c>
      <c r="K218" s="4" t="str">
        <f>IF(Sched1[[#This Row],[Pmt No]]&lt;&gt;"",SUM(INDEX(Sched1[Interest],1,1):Sched1[[#This Row],[Interest]]),"")</f>
        <v/>
      </c>
    </row>
    <row r="219" spans="2:11" x14ac:dyDescent="0.2">
      <c r="B219" s="2" t="str">
        <f>IF(LoanIsGood,IF(ROW()-ROW(Sched1[[#Headers],[Pmt No]])&gt;ScheduledNumberOfPayments,"",ROW()-ROW(Sched1[[#Headers],[Pmt No]])),"")</f>
        <v/>
      </c>
      <c r="C219" s="3" t="str">
        <f>IF(Sched1[[#This Row],[Pmt No]]&lt;&gt;"",EOMONTH(LoanStartDate,ROW(Sched1[[#This Row],[Pmt No]])-ROW(Sched1[[#Headers],[Pmt No]])-2)+DAY(LoanStartDate),"")</f>
        <v/>
      </c>
      <c r="D219" s="4" t="str">
        <f>IF(Sched1[[#This Row],[Pmt No]]&lt;&gt;"",IF(ROW()-ROW(Sched1[[#Headers],[Beginning Balance]])=1,LoanAmount,INDEX(Sched1[Ending Balance],ROW()-ROW(Sched1[[#Headers],[Beginning Balance]])-1)),"")</f>
        <v/>
      </c>
      <c r="E219" s="4" t="str">
        <f>IF(Sched1[[#This Row],[Pmt No]]&lt;&gt;"",ScheduledPayment,"")</f>
        <v/>
      </c>
      <c r="F219" s="4" t="str">
        <f>IF(Sched1[[#This Row],[Pmt No]]&lt;&gt;"",IF(Sched1[[#This Row],[Scheduled Payment]]+ExtraPayments&lt;Sched1[[#This Row],[Beginning Balance]],ExtraPayments,IF(Sched1[[#This Row],[Beginning Balance]]-Sched1[[#This Row],[Scheduled Payment]]&gt;0,Sched1[[#This Row],[Beginning Balance]]-Sched1[[#This Row],[Scheduled Payment]],0)),"")</f>
        <v/>
      </c>
      <c r="G219" s="4" t="str">
        <f>IF(Sched1[[#This Row],[Pmt No]]&lt;&gt;"",IF(Sched1[[#This Row],[Scheduled Payment]]+Sched1[[#This Row],[Extra Payment]]&lt;=Sched1[[#This Row],[Beginning Balance]],Sched1[[#This Row],[Scheduled Payment]]+Sched1[[#This Row],[Extra Payment]],Sched1[[#This Row],[Beginning Balance]]),"")</f>
        <v/>
      </c>
      <c r="H219" s="4" t="str">
        <f>IF(Sched1[[#This Row],[Pmt No]]&lt;&gt;"",Sched1[[#This Row],[Total Payment]]-Sched1[[#This Row],[Interest]],"")</f>
        <v/>
      </c>
      <c r="I219" s="4" t="str">
        <f>IF(Sched1[[#This Row],[Pmt No]]&lt;&gt;"",Sched1[[#This Row],[Beginning Balance]]*(InterestRate/PaymentsPerYear),"")</f>
        <v/>
      </c>
      <c r="J219" s="4" t="str">
        <f>IF(Sched1[[#This Row],[Pmt No]]&lt;&gt;"",IF(Sched1[[#This Row],[Scheduled Payment]]+Sched1[[#This Row],[Extra Payment]]&lt;=Sched1[[#This Row],[Beginning Balance]],Sched1[[#This Row],[Beginning Balance]]-Sched1[[#This Row],[Principal]],0),"")</f>
        <v/>
      </c>
      <c r="K219" s="4" t="str">
        <f>IF(Sched1[[#This Row],[Pmt No]]&lt;&gt;"",SUM(INDEX(Sched1[Interest],1,1):Sched1[[#This Row],[Interest]]),"")</f>
        <v/>
      </c>
    </row>
    <row r="220" spans="2:11" x14ac:dyDescent="0.2">
      <c r="B220" s="2" t="str">
        <f>IF(LoanIsGood,IF(ROW()-ROW(Sched1[[#Headers],[Pmt No]])&gt;ScheduledNumberOfPayments,"",ROW()-ROW(Sched1[[#Headers],[Pmt No]])),"")</f>
        <v/>
      </c>
      <c r="C220" s="3" t="str">
        <f>IF(Sched1[[#This Row],[Pmt No]]&lt;&gt;"",EOMONTH(LoanStartDate,ROW(Sched1[[#This Row],[Pmt No]])-ROW(Sched1[[#Headers],[Pmt No]])-2)+DAY(LoanStartDate),"")</f>
        <v/>
      </c>
      <c r="D220" s="4" t="str">
        <f>IF(Sched1[[#This Row],[Pmt No]]&lt;&gt;"",IF(ROW()-ROW(Sched1[[#Headers],[Beginning Balance]])=1,LoanAmount,INDEX(Sched1[Ending Balance],ROW()-ROW(Sched1[[#Headers],[Beginning Balance]])-1)),"")</f>
        <v/>
      </c>
      <c r="E220" s="4" t="str">
        <f>IF(Sched1[[#This Row],[Pmt No]]&lt;&gt;"",ScheduledPayment,"")</f>
        <v/>
      </c>
      <c r="F220" s="4" t="str">
        <f>IF(Sched1[[#This Row],[Pmt No]]&lt;&gt;"",IF(Sched1[[#This Row],[Scheduled Payment]]+ExtraPayments&lt;Sched1[[#This Row],[Beginning Balance]],ExtraPayments,IF(Sched1[[#This Row],[Beginning Balance]]-Sched1[[#This Row],[Scheduled Payment]]&gt;0,Sched1[[#This Row],[Beginning Balance]]-Sched1[[#This Row],[Scheduled Payment]],0)),"")</f>
        <v/>
      </c>
      <c r="G220" s="4" t="str">
        <f>IF(Sched1[[#This Row],[Pmt No]]&lt;&gt;"",IF(Sched1[[#This Row],[Scheduled Payment]]+Sched1[[#This Row],[Extra Payment]]&lt;=Sched1[[#This Row],[Beginning Balance]],Sched1[[#This Row],[Scheduled Payment]]+Sched1[[#This Row],[Extra Payment]],Sched1[[#This Row],[Beginning Balance]]),"")</f>
        <v/>
      </c>
      <c r="H220" s="4" t="str">
        <f>IF(Sched1[[#This Row],[Pmt No]]&lt;&gt;"",Sched1[[#This Row],[Total Payment]]-Sched1[[#This Row],[Interest]],"")</f>
        <v/>
      </c>
      <c r="I220" s="4" t="str">
        <f>IF(Sched1[[#This Row],[Pmt No]]&lt;&gt;"",Sched1[[#This Row],[Beginning Balance]]*(InterestRate/PaymentsPerYear),"")</f>
        <v/>
      </c>
      <c r="J220" s="4" t="str">
        <f>IF(Sched1[[#This Row],[Pmt No]]&lt;&gt;"",IF(Sched1[[#This Row],[Scheduled Payment]]+Sched1[[#This Row],[Extra Payment]]&lt;=Sched1[[#This Row],[Beginning Balance]],Sched1[[#This Row],[Beginning Balance]]-Sched1[[#This Row],[Principal]],0),"")</f>
        <v/>
      </c>
      <c r="K220" s="4" t="str">
        <f>IF(Sched1[[#This Row],[Pmt No]]&lt;&gt;"",SUM(INDEX(Sched1[Interest],1,1):Sched1[[#This Row],[Interest]]),"")</f>
        <v/>
      </c>
    </row>
    <row r="221" spans="2:11" x14ac:dyDescent="0.2">
      <c r="B221" s="2" t="str">
        <f>IF(LoanIsGood,IF(ROW()-ROW(Sched1[[#Headers],[Pmt No]])&gt;ScheduledNumberOfPayments,"",ROW()-ROW(Sched1[[#Headers],[Pmt No]])),"")</f>
        <v/>
      </c>
      <c r="C221" s="3" t="str">
        <f>IF(Sched1[[#This Row],[Pmt No]]&lt;&gt;"",EOMONTH(LoanStartDate,ROW(Sched1[[#This Row],[Pmt No]])-ROW(Sched1[[#Headers],[Pmt No]])-2)+DAY(LoanStartDate),"")</f>
        <v/>
      </c>
      <c r="D221" s="4" t="str">
        <f>IF(Sched1[[#This Row],[Pmt No]]&lt;&gt;"",IF(ROW()-ROW(Sched1[[#Headers],[Beginning Balance]])=1,LoanAmount,INDEX(Sched1[Ending Balance],ROW()-ROW(Sched1[[#Headers],[Beginning Balance]])-1)),"")</f>
        <v/>
      </c>
      <c r="E221" s="4" t="str">
        <f>IF(Sched1[[#This Row],[Pmt No]]&lt;&gt;"",ScheduledPayment,"")</f>
        <v/>
      </c>
      <c r="F221" s="4" t="str">
        <f>IF(Sched1[[#This Row],[Pmt No]]&lt;&gt;"",IF(Sched1[[#This Row],[Scheduled Payment]]+ExtraPayments&lt;Sched1[[#This Row],[Beginning Balance]],ExtraPayments,IF(Sched1[[#This Row],[Beginning Balance]]-Sched1[[#This Row],[Scheduled Payment]]&gt;0,Sched1[[#This Row],[Beginning Balance]]-Sched1[[#This Row],[Scheduled Payment]],0)),"")</f>
        <v/>
      </c>
      <c r="G221" s="4" t="str">
        <f>IF(Sched1[[#This Row],[Pmt No]]&lt;&gt;"",IF(Sched1[[#This Row],[Scheduled Payment]]+Sched1[[#This Row],[Extra Payment]]&lt;=Sched1[[#This Row],[Beginning Balance]],Sched1[[#This Row],[Scheduled Payment]]+Sched1[[#This Row],[Extra Payment]],Sched1[[#This Row],[Beginning Balance]]),"")</f>
        <v/>
      </c>
      <c r="H221" s="4" t="str">
        <f>IF(Sched1[[#This Row],[Pmt No]]&lt;&gt;"",Sched1[[#This Row],[Total Payment]]-Sched1[[#This Row],[Interest]],"")</f>
        <v/>
      </c>
      <c r="I221" s="4" t="str">
        <f>IF(Sched1[[#This Row],[Pmt No]]&lt;&gt;"",Sched1[[#This Row],[Beginning Balance]]*(InterestRate/PaymentsPerYear),"")</f>
        <v/>
      </c>
      <c r="J221" s="4" t="str">
        <f>IF(Sched1[[#This Row],[Pmt No]]&lt;&gt;"",IF(Sched1[[#This Row],[Scheduled Payment]]+Sched1[[#This Row],[Extra Payment]]&lt;=Sched1[[#This Row],[Beginning Balance]],Sched1[[#This Row],[Beginning Balance]]-Sched1[[#This Row],[Principal]],0),"")</f>
        <v/>
      </c>
      <c r="K221" s="4" t="str">
        <f>IF(Sched1[[#This Row],[Pmt No]]&lt;&gt;"",SUM(INDEX(Sched1[Interest],1,1):Sched1[[#This Row],[Interest]]),"")</f>
        <v/>
      </c>
    </row>
    <row r="222" spans="2:11" x14ac:dyDescent="0.2">
      <c r="B222" s="2" t="str">
        <f>IF(LoanIsGood,IF(ROW()-ROW(Sched1[[#Headers],[Pmt No]])&gt;ScheduledNumberOfPayments,"",ROW()-ROW(Sched1[[#Headers],[Pmt No]])),"")</f>
        <v/>
      </c>
      <c r="C222" s="3" t="str">
        <f>IF(Sched1[[#This Row],[Pmt No]]&lt;&gt;"",EOMONTH(LoanStartDate,ROW(Sched1[[#This Row],[Pmt No]])-ROW(Sched1[[#Headers],[Pmt No]])-2)+DAY(LoanStartDate),"")</f>
        <v/>
      </c>
      <c r="D222" s="4" t="str">
        <f>IF(Sched1[[#This Row],[Pmt No]]&lt;&gt;"",IF(ROW()-ROW(Sched1[[#Headers],[Beginning Balance]])=1,LoanAmount,INDEX(Sched1[Ending Balance],ROW()-ROW(Sched1[[#Headers],[Beginning Balance]])-1)),"")</f>
        <v/>
      </c>
      <c r="E222" s="4" t="str">
        <f>IF(Sched1[[#This Row],[Pmt No]]&lt;&gt;"",ScheduledPayment,"")</f>
        <v/>
      </c>
      <c r="F222" s="4" t="str">
        <f>IF(Sched1[[#This Row],[Pmt No]]&lt;&gt;"",IF(Sched1[[#This Row],[Scheduled Payment]]+ExtraPayments&lt;Sched1[[#This Row],[Beginning Balance]],ExtraPayments,IF(Sched1[[#This Row],[Beginning Balance]]-Sched1[[#This Row],[Scheduled Payment]]&gt;0,Sched1[[#This Row],[Beginning Balance]]-Sched1[[#This Row],[Scheduled Payment]],0)),"")</f>
        <v/>
      </c>
      <c r="G222" s="4" t="str">
        <f>IF(Sched1[[#This Row],[Pmt No]]&lt;&gt;"",IF(Sched1[[#This Row],[Scheduled Payment]]+Sched1[[#This Row],[Extra Payment]]&lt;=Sched1[[#This Row],[Beginning Balance]],Sched1[[#This Row],[Scheduled Payment]]+Sched1[[#This Row],[Extra Payment]],Sched1[[#This Row],[Beginning Balance]]),"")</f>
        <v/>
      </c>
      <c r="H222" s="4" t="str">
        <f>IF(Sched1[[#This Row],[Pmt No]]&lt;&gt;"",Sched1[[#This Row],[Total Payment]]-Sched1[[#This Row],[Interest]],"")</f>
        <v/>
      </c>
      <c r="I222" s="4" t="str">
        <f>IF(Sched1[[#This Row],[Pmt No]]&lt;&gt;"",Sched1[[#This Row],[Beginning Balance]]*(InterestRate/PaymentsPerYear),"")</f>
        <v/>
      </c>
      <c r="J222" s="4" t="str">
        <f>IF(Sched1[[#This Row],[Pmt No]]&lt;&gt;"",IF(Sched1[[#This Row],[Scheduled Payment]]+Sched1[[#This Row],[Extra Payment]]&lt;=Sched1[[#This Row],[Beginning Balance]],Sched1[[#This Row],[Beginning Balance]]-Sched1[[#This Row],[Principal]],0),"")</f>
        <v/>
      </c>
      <c r="K222" s="4" t="str">
        <f>IF(Sched1[[#This Row],[Pmt No]]&lt;&gt;"",SUM(INDEX(Sched1[Interest],1,1):Sched1[[#This Row],[Interest]]),"")</f>
        <v/>
      </c>
    </row>
    <row r="223" spans="2:11" x14ac:dyDescent="0.2">
      <c r="B223" s="2" t="str">
        <f>IF(LoanIsGood,IF(ROW()-ROW(Sched1[[#Headers],[Pmt No]])&gt;ScheduledNumberOfPayments,"",ROW()-ROW(Sched1[[#Headers],[Pmt No]])),"")</f>
        <v/>
      </c>
      <c r="C223" s="3" t="str">
        <f>IF(Sched1[[#This Row],[Pmt No]]&lt;&gt;"",EOMONTH(LoanStartDate,ROW(Sched1[[#This Row],[Pmt No]])-ROW(Sched1[[#Headers],[Pmt No]])-2)+DAY(LoanStartDate),"")</f>
        <v/>
      </c>
      <c r="D223" s="4" t="str">
        <f>IF(Sched1[[#This Row],[Pmt No]]&lt;&gt;"",IF(ROW()-ROW(Sched1[[#Headers],[Beginning Balance]])=1,LoanAmount,INDEX(Sched1[Ending Balance],ROW()-ROW(Sched1[[#Headers],[Beginning Balance]])-1)),"")</f>
        <v/>
      </c>
      <c r="E223" s="4" t="str">
        <f>IF(Sched1[[#This Row],[Pmt No]]&lt;&gt;"",ScheduledPayment,"")</f>
        <v/>
      </c>
      <c r="F223" s="4" t="str">
        <f>IF(Sched1[[#This Row],[Pmt No]]&lt;&gt;"",IF(Sched1[[#This Row],[Scheduled Payment]]+ExtraPayments&lt;Sched1[[#This Row],[Beginning Balance]],ExtraPayments,IF(Sched1[[#This Row],[Beginning Balance]]-Sched1[[#This Row],[Scheduled Payment]]&gt;0,Sched1[[#This Row],[Beginning Balance]]-Sched1[[#This Row],[Scheduled Payment]],0)),"")</f>
        <v/>
      </c>
      <c r="G223" s="4" t="str">
        <f>IF(Sched1[[#This Row],[Pmt No]]&lt;&gt;"",IF(Sched1[[#This Row],[Scheduled Payment]]+Sched1[[#This Row],[Extra Payment]]&lt;=Sched1[[#This Row],[Beginning Balance]],Sched1[[#This Row],[Scheduled Payment]]+Sched1[[#This Row],[Extra Payment]],Sched1[[#This Row],[Beginning Balance]]),"")</f>
        <v/>
      </c>
      <c r="H223" s="4" t="str">
        <f>IF(Sched1[[#This Row],[Pmt No]]&lt;&gt;"",Sched1[[#This Row],[Total Payment]]-Sched1[[#This Row],[Interest]],"")</f>
        <v/>
      </c>
      <c r="I223" s="4" t="str">
        <f>IF(Sched1[[#This Row],[Pmt No]]&lt;&gt;"",Sched1[[#This Row],[Beginning Balance]]*(InterestRate/PaymentsPerYear),"")</f>
        <v/>
      </c>
      <c r="J223" s="4" t="str">
        <f>IF(Sched1[[#This Row],[Pmt No]]&lt;&gt;"",IF(Sched1[[#This Row],[Scheduled Payment]]+Sched1[[#This Row],[Extra Payment]]&lt;=Sched1[[#This Row],[Beginning Balance]],Sched1[[#This Row],[Beginning Balance]]-Sched1[[#This Row],[Principal]],0),"")</f>
        <v/>
      </c>
      <c r="K223" s="4" t="str">
        <f>IF(Sched1[[#This Row],[Pmt No]]&lt;&gt;"",SUM(INDEX(Sched1[Interest],1,1):Sched1[[#This Row],[Interest]]),"")</f>
        <v/>
      </c>
    </row>
    <row r="224" spans="2:11" x14ac:dyDescent="0.2">
      <c r="B224" s="2" t="str">
        <f>IF(LoanIsGood,IF(ROW()-ROW(Sched1[[#Headers],[Pmt No]])&gt;ScheduledNumberOfPayments,"",ROW()-ROW(Sched1[[#Headers],[Pmt No]])),"")</f>
        <v/>
      </c>
      <c r="C224" s="3" t="str">
        <f>IF(Sched1[[#This Row],[Pmt No]]&lt;&gt;"",EOMONTH(LoanStartDate,ROW(Sched1[[#This Row],[Pmt No]])-ROW(Sched1[[#Headers],[Pmt No]])-2)+DAY(LoanStartDate),"")</f>
        <v/>
      </c>
      <c r="D224" s="4" t="str">
        <f>IF(Sched1[[#This Row],[Pmt No]]&lt;&gt;"",IF(ROW()-ROW(Sched1[[#Headers],[Beginning Balance]])=1,LoanAmount,INDEX(Sched1[Ending Balance],ROW()-ROW(Sched1[[#Headers],[Beginning Balance]])-1)),"")</f>
        <v/>
      </c>
      <c r="E224" s="4" t="str">
        <f>IF(Sched1[[#This Row],[Pmt No]]&lt;&gt;"",ScheduledPayment,"")</f>
        <v/>
      </c>
      <c r="F224" s="4" t="str">
        <f>IF(Sched1[[#This Row],[Pmt No]]&lt;&gt;"",IF(Sched1[[#This Row],[Scheduled Payment]]+ExtraPayments&lt;Sched1[[#This Row],[Beginning Balance]],ExtraPayments,IF(Sched1[[#This Row],[Beginning Balance]]-Sched1[[#This Row],[Scheduled Payment]]&gt;0,Sched1[[#This Row],[Beginning Balance]]-Sched1[[#This Row],[Scheduled Payment]],0)),"")</f>
        <v/>
      </c>
      <c r="G224" s="4" t="str">
        <f>IF(Sched1[[#This Row],[Pmt No]]&lt;&gt;"",IF(Sched1[[#This Row],[Scheduled Payment]]+Sched1[[#This Row],[Extra Payment]]&lt;=Sched1[[#This Row],[Beginning Balance]],Sched1[[#This Row],[Scheduled Payment]]+Sched1[[#This Row],[Extra Payment]],Sched1[[#This Row],[Beginning Balance]]),"")</f>
        <v/>
      </c>
      <c r="H224" s="4" t="str">
        <f>IF(Sched1[[#This Row],[Pmt No]]&lt;&gt;"",Sched1[[#This Row],[Total Payment]]-Sched1[[#This Row],[Interest]],"")</f>
        <v/>
      </c>
      <c r="I224" s="4" t="str">
        <f>IF(Sched1[[#This Row],[Pmt No]]&lt;&gt;"",Sched1[[#This Row],[Beginning Balance]]*(InterestRate/PaymentsPerYear),"")</f>
        <v/>
      </c>
      <c r="J224" s="4" t="str">
        <f>IF(Sched1[[#This Row],[Pmt No]]&lt;&gt;"",IF(Sched1[[#This Row],[Scheduled Payment]]+Sched1[[#This Row],[Extra Payment]]&lt;=Sched1[[#This Row],[Beginning Balance]],Sched1[[#This Row],[Beginning Balance]]-Sched1[[#This Row],[Principal]],0),"")</f>
        <v/>
      </c>
      <c r="K224" s="4" t="str">
        <f>IF(Sched1[[#This Row],[Pmt No]]&lt;&gt;"",SUM(INDEX(Sched1[Interest],1,1):Sched1[[#This Row],[Interest]]),"")</f>
        <v/>
      </c>
    </row>
    <row r="225" spans="2:11" x14ac:dyDescent="0.2">
      <c r="B225" s="2" t="str">
        <f>IF(LoanIsGood,IF(ROW()-ROW(Sched1[[#Headers],[Pmt No]])&gt;ScheduledNumberOfPayments,"",ROW()-ROW(Sched1[[#Headers],[Pmt No]])),"")</f>
        <v/>
      </c>
      <c r="C225" s="3" t="str">
        <f>IF(Sched1[[#This Row],[Pmt No]]&lt;&gt;"",EOMONTH(LoanStartDate,ROW(Sched1[[#This Row],[Pmt No]])-ROW(Sched1[[#Headers],[Pmt No]])-2)+DAY(LoanStartDate),"")</f>
        <v/>
      </c>
      <c r="D225" s="4" t="str">
        <f>IF(Sched1[[#This Row],[Pmt No]]&lt;&gt;"",IF(ROW()-ROW(Sched1[[#Headers],[Beginning Balance]])=1,LoanAmount,INDEX(Sched1[Ending Balance],ROW()-ROW(Sched1[[#Headers],[Beginning Balance]])-1)),"")</f>
        <v/>
      </c>
      <c r="E225" s="4" t="str">
        <f>IF(Sched1[[#This Row],[Pmt No]]&lt;&gt;"",ScheduledPayment,"")</f>
        <v/>
      </c>
      <c r="F225" s="4" t="str">
        <f>IF(Sched1[[#This Row],[Pmt No]]&lt;&gt;"",IF(Sched1[[#This Row],[Scheduled Payment]]+ExtraPayments&lt;Sched1[[#This Row],[Beginning Balance]],ExtraPayments,IF(Sched1[[#This Row],[Beginning Balance]]-Sched1[[#This Row],[Scheduled Payment]]&gt;0,Sched1[[#This Row],[Beginning Balance]]-Sched1[[#This Row],[Scheduled Payment]],0)),"")</f>
        <v/>
      </c>
      <c r="G225" s="4" t="str">
        <f>IF(Sched1[[#This Row],[Pmt No]]&lt;&gt;"",IF(Sched1[[#This Row],[Scheduled Payment]]+Sched1[[#This Row],[Extra Payment]]&lt;=Sched1[[#This Row],[Beginning Balance]],Sched1[[#This Row],[Scheduled Payment]]+Sched1[[#This Row],[Extra Payment]],Sched1[[#This Row],[Beginning Balance]]),"")</f>
        <v/>
      </c>
      <c r="H225" s="4" t="str">
        <f>IF(Sched1[[#This Row],[Pmt No]]&lt;&gt;"",Sched1[[#This Row],[Total Payment]]-Sched1[[#This Row],[Interest]],"")</f>
        <v/>
      </c>
      <c r="I225" s="4" t="str">
        <f>IF(Sched1[[#This Row],[Pmt No]]&lt;&gt;"",Sched1[[#This Row],[Beginning Balance]]*(InterestRate/PaymentsPerYear),"")</f>
        <v/>
      </c>
      <c r="J225" s="4" t="str">
        <f>IF(Sched1[[#This Row],[Pmt No]]&lt;&gt;"",IF(Sched1[[#This Row],[Scheduled Payment]]+Sched1[[#This Row],[Extra Payment]]&lt;=Sched1[[#This Row],[Beginning Balance]],Sched1[[#This Row],[Beginning Balance]]-Sched1[[#This Row],[Principal]],0),"")</f>
        <v/>
      </c>
      <c r="K225" s="4" t="str">
        <f>IF(Sched1[[#This Row],[Pmt No]]&lt;&gt;"",SUM(INDEX(Sched1[Interest],1,1):Sched1[[#This Row],[Interest]]),"")</f>
        <v/>
      </c>
    </row>
    <row r="226" spans="2:11" x14ac:dyDescent="0.2">
      <c r="B226" s="2" t="str">
        <f>IF(LoanIsGood,IF(ROW()-ROW(Sched1[[#Headers],[Pmt No]])&gt;ScheduledNumberOfPayments,"",ROW()-ROW(Sched1[[#Headers],[Pmt No]])),"")</f>
        <v/>
      </c>
      <c r="C226" s="3" t="str">
        <f>IF(Sched1[[#This Row],[Pmt No]]&lt;&gt;"",EOMONTH(LoanStartDate,ROW(Sched1[[#This Row],[Pmt No]])-ROW(Sched1[[#Headers],[Pmt No]])-2)+DAY(LoanStartDate),"")</f>
        <v/>
      </c>
      <c r="D226" s="4" t="str">
        <f>IF(Sched1[[#This Row],[Pmt No]]&lt;&gt;"",IF(ROW()-ROW(Sched1[[#Headers],[Beginning Balance]])=1,LoanAmount,INDEX(Sched1[Ending Balance],ROW()-ROW(Sched1[[#Headers],[Beginning Balance]])-1)),"")</f>
        <v/>
      </c>
      <c r="E226" s="4" t="str">
        <f>IF(Sched1[[#This Row],[Pmt No]]&lt;&gt;"",ScheduledPayment,"")</f>
        <v/>
      </c>
      <c r="F226" s="4" t="str">
        <f>IF(Sched1[[#This Row],[Pmt No]]&lt;&gt;"",IF(Sched1[[#This Row],[Scheduled Payment]]+ExtraPayments&lt;Sched1[[#This Row],[Beginning Balance]],ExtraPayments,IF(Sched1[[#This Row],[Beginning Balance]]-Sched1[[#This Row],[Scheduled Payment]]&gt;0,Sched1[[#This Row],[Beginning Balance]]-Sched1[[#This Row],[Scheduled Payment]],0)),"")</f>
        <v/>
      </c>
      <c r="G226" s="4" t="str">
        <f>IF(Sched1[[#This Row],[Pmt No]]&lt;&gt;"",IF(Sched1[[#This Row],[Scheduled Payment]]+Sched1[[#This Row],[Extra Payment]]&lt;=Sched1[[#This Row],[Beginning Balance]],Sched1[[#This Row],[Scheduled Payment]]+Sched1[[#This Row],[Extra Payment]],Sched1[[#This Row],[Beginning Balance]]),"")</f>
        <v/>
      </c>
      <c r="H226" s="4" t="str">
        <f>IF(Sched1[[#This Row],[Pmt No]]&lt;&gt;"",Sched1[[#This Row],[Total Payment]]-Sched1[[#This Row],[Interest]],"")</f>
        <v/>
      </c>
      <c r="I226" s="4" t="str">
        <f>IF(Sched1[[#This Row],[Pmt No]]&lt;&gt;"",Sched1[[#This Row],[Beginning Balance]]*(InterestRate/PaymentsPerYear),"")</f>
        <v/>
      </c>
      <c r="J226" s="4" t="str">
        <f>IF(Sched1[[#This Row],[Pmt No]]&lt;&gt;"",IF(Sched1[[#This Row],[Scheduled Payment]]+Sched1[[#This Row],[Extra Payment]]&lt;=Sched1[[#This Row],[Beginning Balance]],Sched1[[#This Row],[Beginning Balance]]-Sched1[[#This Row],[Principal]],0),"")</f>
        <v/>
      </c>
      <c r="K226" s="4" t="str">
        <f>IF(Sched1[[#This Row],[Pmt No]]&lt;&gt;"",SUM(INDEX(Sched1[Interest],1,1):Sched1[[#This Row],[Interest]]),"")</f>
        <v/>
      </c>
    </row>
    <row r="227" spans="2:11" x14ac:dyDescent="0.2">
      <c r="B227" s="2" t="str">
        <f>IF(LoanIsGood,IF(ROW()-ROW(Sched1[[#Headers],[Pmt No]])&gt;ScheduledNumberOfPayments,"",ROW()-ROW(Sched1[[#Headers],[Pmt No]])),"")</f>
        <v/>
      </c>
      <c r="C227" s="3" t="str">
        <f>IF(Sched1[[#This Row],[Pmt No]]&lt;&gt;"",EOMONTH(LoanStartDate,ROW(Sched1[[#This Row],[Pmt No]])-ROW(Sched1[[#Headers],[Pmt No]])-2)+DAY(LoanStartDate),"")</f>
        <v/>
      </c>
      <c r="D227" s="4" t="str">
        <f>IF(Sched1[[#This Row],[Pmt No]]&lt;&gt;"",IF(ROW()-ROW(Sched1[[#Headers],[Beginning Balance]])=1,LoanAmount,INDEX(Sched1[Ending Balance],ROW()-ROW(Sched1[[#Headers],[Beginning Balance]])-1)),"")</f>
        <v/>
      </c>
      <c r="E227" s="4" t="str">
        <f>IF(Sched1[[#This Row],[Pmt No]]&lt;&gt;"",ScheduledPayment,"")</f>
        <v/>
      </c>
      <c r="F227" s="4" t="str">
        <f>IF(Sched1[[#This Row],[Pmt No]]&lt;&gt;"",IF(Sched1[[#This Row],[Scheduled Payment]]+ExtraPayments&lt;Sched1[[#This Row],[Beginning Balance]],ExtraPayments,IF(Sched1[[#This Row],[Beginning Balance]]-Sched1[[#This Row],[Scheduled Payment]]&gt;0,Sched1[[#This Row],[Beginning Balance]]-Sched1[[#This Row],[Scheduled Payment]],0)),"")</f>
        <v/>
      </c>
      <c r="G227" s="4" t="str">
        <f>IF(Sched1[[#This Row],[Pmt No]]&lt;&gt;"",IF(Sched1[[#This Row],[Scheduled Payment]]+Sched1[[#This Row],[Extra Payment]]&lt;=Sched1[[#This Row],[Beginning Balance]],Sched1[[#This Row],[Scheduled Payment]]+Sched1[[#This Row],[Extra Payment]],Sched1[[#This Row],[Beginning Balance]]),"")</f>
        <v/>
      </c>
      <c r="H227" s="4" t="str">
        <f>IF(Sched1[[#This Row],[Pmt No]]&lt;&gt;"",Sched1[[#This Row],[Total Payment]]-Sched1[[#This Row],[Interest]],"")</f>
        <v/>
      </c>
      <c r="I227" s="4" t="str">
        <f>IF(Sched1[[#This Row],[Pmt No]]&lt;&gt;"",Sched1[[#This Row],[Beginning Balance]]*(InterestRate/PaymentsPerYear),"")</f>
        <v/>
      </c>
      <c r="J227" s="4" t="str">
        <f>IF(Sched1[[#This Row],[Pmt No]]&lt;&gt;"",IF(Sched1[[#This Row],[Scheduled Payment]]+Sched1[[#This Row],[Extra Payment]]&lt;=Sched1[[#This Row],[Beginning Balance]],Sched1[[#This Row],[Beginning Balance]]-Sched1[[#This Row],[Principal]],0),"")</f>
        <v/>
      </c>
      <c r="K227" s="4" t="str">
        <f>IF(Sched1[[#This Row],[Pmt No]]&lt;&gt;"",SUM(INDEX(Sched1[Interest],1,1):Sched1[[#This Row],[Interest]]),"")</f>
        <v/>
      </c>
    </row>
    <row r="228" spans="2:11" x14ac:dyDescent="0.2">
      <c r="B228" s="2" t="str">
        <f>IF(LoanIsGood,IF(ROW()-ROW(Sched1[[#Headers],[Pmt No]])&gt;ScheduledNumberOfPayments,"",ROW()-ROW(Sched1[[#Headers],[Pmt No]])),"")</f>
        <v/>
      </c>
      <c r="C228" s="3" t="str">
        <f>IF(Sched1[[#This Row],[Pmt No]]&lt;&gt;"",EOMONTH(LoanStartDate,ROW(Sched1[[#This Row],[Pmt No]])-ROW(Sched1[[#Headers],[Pmt No]])-2)+DAY(LoanStartDate),"")</f>
        <v/>
      </c>
      <c r="D228" s="4" t="str">
        <f>IF(Sched1[[#This Row],[Pmt No]]&lt;&gt;"",IF(ROW()-ROW(Sched1[[#Headers],[Beginning Balance]])=1,LoanAmount,INDEX(Sched1[Ending Balance],ROW()-ROW(Sched1[[#Headers],[Beginning Balance]])-1)),"")</f>
        <v/>
      </c>
      <c r="E228" s="4" t="str">
        <f>IF(Sched1[[#This Row],[Pmt No]]&lt;&gt;"",ScheduledPayment,"")</f>
        <v/>
      </c>
      <c r="F228" s="4" t="str">
        <f>IF(Sched1[[#This Row],[Pmt No]]&lt;&gt;"",IF(Sched1[[#This Row],[Scheduled Payment]]+ExtraPayments&lt;Sched1[[#This Row],[Beginning Balance]],ExtraPayments,IF(Sched1[[#This Row],[Beginning Balance]]-Sched1[[#This Row],[Scheduled Payment]]&gt;0,Sched1[[#This Row],[Beginning Balance]]-Sched1[[#This Row],[Scheduled Payment]],0)),"")</f>
        <v/>
      </c>
      <c r="G228" s="4" t="str">
        <f>IF(Sched1[[#This Row],[Pmt No]]&lt;&gt;"",IF(Sched1[[#This Row],[Scheduled Payment]]+Sched1[[#This Row],[Extra Payment]]&lt;=Sched1[[#This Row],[Beginning Balance]],Sched1[[#This Row],[Scheduled Payment]]+Sched1[[#This Row],[Extra Payment]],Sched1[[#This Row],[Beginning Balance]]),"")</f>
        <v/>
      </c>
      <c r="H228" s="4" t="str">
        <f>IF(Sched1[[#This Row],[Pmt No]]&lt;&gt;"",Sched1[[#This Row],[Total Payment]]-Sched1[[#This Row],[Interest]],"")</f>
        <v/>
      </c>
      <c r="I228" s="4" t="str">
        <f>IF(Sched1[[#This Row],[Pmt No]]&lt;&gt;"",Sched1[[#This Row],[Beginning Balance]]*(InterestRate/PaymentsPerYear),"")</f>
        <v/>
      </c>
      <c r="J228" s="4" t="str">
        <f>IF(Sched1[[#This Row],[Pmt No]]&lt;&gt;"",IF(Sched1[[#This Row],[Scheduled Payment]]+Sched1[[#This Row],[Extra Payment]]&lt;=Sched1[[#This Row],[Beginning Balance]],Sched1[[#This Row],[Beginning Balance]]-Sched1[[#This Row],[Principal]],0),"")</f>
        <v/>
      </c>
      <c r="K228" s="4" t="str">
        <f>IF(Sched1[[#This Row],[Pmt No]]&lt;&gt;"",SUM(INDEX(Sched1[Interest],1,1):Sched1[[#This Row],[Interest]]),"")</f>
        <v/>
      </c>
    </row>
    <row r="229" spans="2:11" x14ac:dyDescent="0.2">
      <c r="B229" s="2" t="str">
        <f>IF(LoanIsGood,IF(ROW()-ROW(Sched1[[#Headers],[Pmt No]])&gt;ScheduledNumberOfPayments,"",ROW()-ROW(Sched1[[#Headers],[Pmt No]])),"")</f>
        <v/>
      </c>
      <c r="C229" s="3" t="str">
        <f>IF(Sched1[[#This Row],[Pmt No]]&lt;&gt;"",EOMONTH(LoanStartDate,ROW(Sched1[[#This Row],[Pmt No]])-ROW(Sched1[[#Headers],[Pmt No]])-2)+DAY(LoanStartDate),"")</f>
        <v/>
      </c>
      <c r="D229" s="4" t="str">
        <f>IF(Sched1[[#This Row],[Pmt No]]&lt;&gt;"",IF(ROW()-ROW(Sched1[[#Headers],[Beginning Balance]])=1,LoanAmount,INDEX(Sched1[Ending Balance],ROW()-ROW(Sched1[[#Headers],[Beginning Balance]])-1)),"")</f>
        <v/>
      </c>
      <c r="E229" s="4" t="str">
        <f>IF(Sched1[[#This Row],[Pmt No]]&lt;&gt;"",ScheduledPayment,"")</f>
        <v/>
      </c>
      <c r="F229" s="4" t="str">
        <f>IF(Sched1[[#This Row],[Pmt No]]&lt;&gt;"",IF(Sched1[[#This Row],[Scheduled Payment]]+ExtraPayments&lt;Sched1[[#This Row],[Beginning Balance]],ExtraPayments,IF(Sched1[[#This Row],[Beginning Balance]]-Sched1[[#This Row],[Scheduled Payment]]&gt;0,Sched1[[#This Row],[Beginning Balance]]-Sched1[[#This Row],[Scheduled Payment]],0)),"")</f>
        <v/>
      </c>
      <c r="G229" s="4" t="str">
        <f>IF(Sched1[[#This Row],[Pmt No]]&lt;&gt;"",IF(Sched1[[#This Row],[Scheduled Payment]]+Sched1[[#This Row],[Extra Payment]]&lt;=Sched1[[#This Row],[Beginning Balance]],Sched1[[#This Row],[Scheduled Payment]]+Sched1[[#This Row],[Extra Payment]],Sched1[[#This Row],[Beginning Balance]]),"")</f>
        <v/>
      </c>
      <c r="H229" s="4" t="str">
        <f>IF(Sched1[[#This Row],[Pmt No]]&lt;&gt;"",Sched1[[#This Row],[Total Payment]]-Sched1[[#This Row],[Interest]],"")</f>
        <v/>
      </c>
      <c r="I229" s="4" t="str">
        <f>IF(Sched1[[#This Row],[Pmt No]]&lt;&gt;"",Sched1[[#This Row],[Beginning Balance]]*(InterestRate/PaymentsPerYear),"")</f>
        <v/>
      </c>
      <c r="J229" s="4" t="str">
        <f>IF(Sched1[[#This Row],[Pmt No]]&lt;&gt;"",IF(Sched1[[#This Row],[Scheduled Payment]]+Sched1[[#This Row],[Extra Payment]]&lt;=Sched1[[#This Row],[Beginning Balance]],Sched1[[#This Row],[Beginning Balance]]-Sched1[[#This Row],[Principal]],0),"")</f>
        <v/>
      </c>
      <c r="K229" s="4" t="str">
        <f>IF(Sched1[[#This Row],[Pmt No]]&lt;&gt;"",SUM(INDEX(Sched1[Interest],1,1):Sched1[[#This Row],[Interest]]),"")</f>
        <v/>
      </c>
    </row>
    <row r="230" spans="2:11" x14ac:dyDescent="0.2">
      <c r="B230" s="2" t="str">
        <f>IF(LoanIsGood,IF(ROW()-ROW(Sched1[[#Headers],[Pmt No]])&gt;ScheduledNumberOfPayments,"",ROW()-ROW(Sched1[[#Headers],[Pmt No]])),"")</f>
        <v/>
      </c>
      <c r="C230" s="3" t="str">
        <f>IF(Sched1[[#This Row],[Pmt No]]&lt;&gt;"",EOMONTH(LoanStartDate,ROW(Sched1[[#This Row],[Pmt No]])-ROW(Sched1[[#Headers],[Pmt No]])-2)+DAY(LoanStartDate),"")</f>
        <v/>
      </c>
      <c r="D230" s="4" t="str">
        <f>IF(Sched1[[#This Row],[Pmt No]]&lt;&gt;"",IF(ROW()-ROW(Sched1[[#Headers],[Beginning Balance]])=1,LoanAmount,INDEX(Sched1[Ending Balance],ROW()-ROW(Sched1[[#Headers],[Beginning Balance]])-1)),"")</f>
        <v/>
      </c>
      <c r="E230" s="4" t="str">
        <f>IF(Sched1[[#This Row],[Pmt No]]&lt;&gt;"",ScheduledPayment,"")</f>
        <v/>
      </c>
      <c r="F230" s="4" t="str">
        <f>IF(Sched1[[#This Row],[Pmt No]]&lt;&gt;"",IF(Sched1[[#This Row],[Scheduled Payment]]+ExtraPayments&lt;Sched1[[#This Row],[Beginning Balance]],ExtraPayments,IF(Sched1[[#This Row],[Beginning Balance]]-Sched1[[#This Row],[Scheduled Payment]]&gt;0,Sched1[[#This Row],[Beginning Balance]]-Sched1[[#This Row],[Scheduled Payment]],0)),"")</f>
        <v/>
      </c>
      <c r="G230" s="4" t="str">
        <f>IF(Sched1[[#This Row],[Pmt No]]&lt;&gt;"",IF(Sched1[[#This Row],[Scheduled Payment]]+Sched1[[#This Row],[Extra Payment]]&lt;=Sched1[[#This Row],[Beginning Balance]],Sched1[[#This Row],[Scheduled Payment]]+Sched1[[#This Row],[Extra Payment]],Sched1[[#This Row],[Beginning Balance]]),"")</f>
        <v/>
      </c>
      <c r="H230" s="4" t="str">
        <f>IF(Sched1[[#This Row],[Pmt No]]&lt;&gt;"",Sched1[[#This Row],[Total Payment]]-Sched1[[#This Row],[Interest]],"")</f>
        <v/>
      </c>
      <c r="I230" s="4" t="str">
        <f>IF(Sched1[[#This Row],[Pmt No]]&lt;&gt;"",Sched1[[#This Row],[Beginning Balance]]*(InterestRate/PaymentsPerYear),"")</f>
        <v/>
      </c>
      <c r="J230" s="4" t="str">
        <f>IF(Sched1[[#This Row],[Pmt No]]&lt;&gt;"",IF(Sched1[[#This Row],[Scheduled Payment]]+Sched1[[#This Row],[Extra Payment]]&lt;=Sched1[[#This Row],[Beginning Balance]],Sched1[[#This Row],[Beginning Balance]]-Sched1[[#This Row],[Principal]],0),"")</f>
        <v/>
      </c>
      <c r="K230" s="4" t="str">
        <f>IF(Sched1[[#This Row],[Pmt No]]&lt;&gt;"",SUM(INDEX(Sched1[Interest],1,1):Sched1[[#This Row],[Interest]]),"")</f>
        <v/>
      </c>
    </row>
    <row r="231" spans="2:11" x14ac:dyDescent="0.2">
      <c r="B231" s="2" t="str">
        <f>IF(LoanIsGood,IF(ROW()-ROW(Sched1[[#Headers],[Pmt No]])&gt;ScheduledNumberOfPayments,"",ROW()-ROW(Sched1[[#Headers],[Pmt No]])),"")</f>
        <v/>
      </c>
      <c r="C231" s="3" t="str">
        <f>IF(Sched1[[#This Row],[Pmt No]]&lt;&gt;"",EOMONTH(LoanStartDate,ROW(Sched1[[#This Row],[Pmt No]])-ROW(Sched1[[#Headers],[Pmt No]])-2)+DAY(LoanStartDate),"")</f>
        <v/>
      </c>
      <c r="D231" s="4" t="str">
        <f>IF(Sched1[[#This Row],[Pmt No]]&lt;&gt;"",IF(ROW()-ROW(Sched1[[#Headers],[Beginning Balance]])=1,LoanAmount,INDEX(Sched1[Ending Balance],ROW()-ROW(Sched1[[#Headers],[Beginning Balance]])-1)),"")</f>
        <v/>
      </c>
      <c r="E231" s="4" t="str">
        <f>IF(Sched1[[#This Row],[Pmt No]]&lt;&gt;"",ScheduledPayment,"")</f>
        <v/>
      </c>
      <c r="F231" s="4" t="str">
        <f>IF(Sched1[[#This Row],[Pmt No]]&lt;&gt;"",IF(Sched1[[#This Row],[Scheduled Payment]]+ExtraPayments&lt;Sched1[[#This Row],[Beginning Balance]],ExtraPayments,IF(Sched1[[#This Row],[Beginning Balance]]-Sched1[[#This Row],[Scheduled Payment]]&gt;0,Sched1[[#This Row],[Beginning Balance]]-Sched1[[#This Row],[Scheduled Payment]],0)),"")</f>
        <v/>
      </c>
      <c r="G231" s="4" t="str">
        <f>IF(Sched1[[#This Row],[Pmt No]]&lt;&gt;"",IF(Sched1[[#This Row],[Scheduled Payment]]+Sched1[[#This Row],[Extra Payment]]&lt;=Sched1[[#This Row],[Beginning Balance]],Sched1[[#This Row],[Scheduled Payment]]+Sched1[[#This Row],[Extra Payment]],Sched1[[#This Row],[Beginning Balance]]),"")</f>
        <v/>
      </c>
      <c r="H231" s="4" t="str">
        <f>IF(Sched1[[#This Row],[Pmt No]]&lt;&gt;"",Sched1[[#This Row],[Total Payment]]-Sched1[[#This Row],[Interest]],"")</f>
        <v/>
      </c>
      <c r="I231" s="4" t="str">
        <f>IF(Sched1[[#This Row],[Pmt No]]&lt;&gt;"",Sched1[[#This Row],[Beginning Balance]]*(InterestRate/PaymentsPerYear),"")</f>
        <v/>
      </c>
      <c r="J231" s="4" t="str">
        <f>IF(Sched1[[#This Row],[Pmt No]]&lt;&gt;"",IF(Sched1[[#This Row],[Scheduled Payment]]+Sched1[[#This Row],[Extra Payment]]&lt;=Sched1[[#This Row],[Beginning Balance]],Sched1[[#This Row],[Beginning Balance]]-Sched1[[#This Row],[Principal]],0),"")</f>
        <v/>
      </c>
      <c r="K231" s="4" t="str">
        <f>IF(Sched1[[#This Row],[Pmt No]]&lt;&gt;"",SUM(INDEX(Sched1[Interest],1,1):Sched1[[#This Row],[Interest]]),"")</f>
        <v/>
      </c>
    </row>
    <row r="232" spans="2:11" x14ac:dyDescent="0.2">
      <c r="B232" s="2" t="str">
        <f>IF(LoanIsGood,IF(ROW()-ROW(Sched1[[#Headers],[Pmt No]])&gt;ScheduledNumberOfPayments,"",ROW()-ROW(Sched1[[#Headers],[Pmt No]])),"")</f>
        <v/>
      </c>
      <c r="C232" s="3" t="str">
        <f>IF(Sched1[[#This Row],[Pmt No]]&lt;&gt;"",EOMONTH(LoanStartDate,ROW(Sched1[[#This Row],[Pmt No]])-ROW(Sched1[[#Headers],[Pmt No]])-2)+DAY(LoanStartDate),"")</f>
        <v/>
      </c>
      <c r="D232" s="4" t="str">
        <f>IF(Sched1[[#This Row],[Pmt No]]&lt;&gt;"",IF(ROW()-ROW(Sched1[[#Headers],[Beginning Balance]])=1,LoanAmount,INDEX(Sched1[Ending Balance],ROW()-ROW(Sched1[[#Headers],[Beginning Balance]])-1)),"")</f>
        <v/>
      </c>
      <c r="E232" s="4" t="str">
        <f>IF(Sched1[[#This Row],[Pmt No]]&lt;&gt;"",ScheduledPayment,"")</f>
        <v/>
      </c>
      <c r="F232" s="4" t="str">
        <f>IF(Sched1[[#This Row],[Pmt No]]&lt;&gt;"",IF(Sched1[[#This Row],[Scheduled Payment]]+ExtraPayments&lt;Sched1[[#This Row],[Beginning Balance]],ExtraPayments,IF(Sched1[[#This Row],[Beginning Balance]]-Sched1[[#This Row],[Scheduled Payment]]&gt;0,Sched1[[#This Row],[Beginning Balance]]-Sched1[[#This Row],[Scheduled Payment]],0)),"")</f>
        <v/>
      </c>
      <c r="G232" s="4" t="str">
        <f>IF(Sched1[[#This Row],[Pmt No]]&lt;&gt;"",IF(Sched1[[#This Row],[Scheduled Payment]]+Sched1[[#This Row],[Extra Payment]]&lt;=Sched1[[#This Row],[Beginning Balance]],Sched1[[#This Row],[Scheduled Payment]]+Sched1[[#This Row],[Extra Payment]],Sched1[[#This Row],[Beginning Balance]]),"")</f>
        <v/>
      </c>
      <c r="H232" s="4" t="str">
        <f>IF(Sched1[[#This Row],[Pmt No]]&lt;&gt;"",Sched1[[#This Row],[Total Payment]]-Sched1[[#This Row],[Interest]],"")</f>
        <v/>
      </c>
      <c r="I232" s="4" t="str">
        <f>IF(Sched1[[#This Row],[Pmt No]]&lt;&gt;"",Sched1[[#This Row],[Beginning Balance]]*(InterestRate/PaymentsPerYear),"")</f>
        <v/>
      </c>
      <c r="J232" s="4" t="str">
        <f>IF(Sched1[[#This Row],[Pmt No]]&lt;&gt;"",IF(Sched1[[#This Row],[Scheduled Payment]]+Sched1[[#This Row],[Extra Payment]]&lt;=Sched1[[#This Row],[Beginning Balance]],Sched1[[#This Row],[Beginning Balance]]-Sched1[[#This Row],[Principal]],0),"")</f>
        <v/>
      </c>
      <c r="K232" s="4" t="str">
        <f>IF(Sched1[[#This Row],[Pmt No]]&lt;&gt;"",SUM(INDEX(Sched1[Interest],1,1):Sched1[[#This Row],[Interest]]),"")</f>
        <v/>
      </c>
    </row>
    <row r="233" spans="2:11" x14ac:dyDescent="0.2">
      <c r="B233" s="2" t="str">
        <f>IF(LoanIsGood,IF(ROW()-ROW(Sched1[[#Headers],[Pmt No]])&gt;ScheduledNumberOfPayments,"",ROW()-ROW(Sched1[[#Headers],[Pmt No]])),"")</f>
        <v/>
      </c>
      <c r="C233" s="3" t="str">
        <f>IF(Sched1[[#This Row],[Pmt No]]&lt;&gt;"",EOMONTH(LoanStartDate,ROW(Sched1[[#This Row],[Pmt No]])-ROW(Sched1[[#Headers],[Pmt No]])-2)+DAY(LoanStartDate),"")</f>
        <v/>
      </c>
      <c r="D233" s="4" t="str">
        <f>IF(Sched1[[#This Row],[Pmt No]]&lt;&gt;"",IF(ROW()-ROW(Sched1[[#Headers],[Beginning Balance]])=1,LoanAmount,INDEX(Sched1[Ending Balance],ROW()-ROW(Sched1[[#Headers],[Beginning Balance]])-1)),"")</f>
        <v/>
      </c>
      <c r="E233" s="4" t="str">
        <f>IF(Sched1[[#This Row],[Pmt No]]&lt;&gt;"",ScheduledPayment,"")</f>
        <v/>
      </c>
      <c r="F233" s="4" t="str">
        <f>IF(Sched1[[#This Row],[Pmt No]]&lt;&gt;"",IF(Sched1[[#This Row],[Scheduled Payment]]+ExtraPayments&lt;Sched1[[#This Row],[Beginning Balance]],ExtraPayments,IF(Sched1[[#This Row],[Beginning Balance]]-Sched1[[#This Row],[Scheduled Payment]]&gt;0,Sched1[[#This Row],[Beginning Balance]]-Sched1[[#This Row],[Scheduled Payment]],0)),"")</f>
        <v/>
      </c>
      <c r="G233" s="4" t="str">
        <f>IF(Sched1[[#This Row],[Pmt No]]&lt;&gt;"",IF(Sched1[[#This Row],[Scheduled Payment]]+Sched1[[#This Row],[Extra Payment]]&lt;=Sched1[[#This Row],[Beginning Balance]],Sched1[[#This Row],[Scheduled Payment]]+Sched1[[#This Row],[Extra Payment]],Sched1[[#This Row],[Beginning Balance]]),"")</f>
        <v/>
      </c>
      <c r="H233" s="4" t="str">
        <f>IF(Sched1[[#This Row],[Pmt No]]&lt;&gt;"",Sched1[[#This Row],[Total Payment]]-Sched1[[#This Row],[Interest]],"")</f>
        <v/>
      </c>
      <c r="I233" s="4" t="str">
        <f>IF(Sched1[[#This Row],[Pmt No]]&lt;&gt;"",Sched1[[#This Row],[Beginning Balance]]*(InterestRate/PaymentsPerYear),"")</f>
        <v/>
      </c>
      <c r="J233" s="4" t="str">
        <f>IF(Sched1[[#This Row],[Pmt No]]&lt;&gt;"",IF(Sched1[[#This Row],[Scheduled Payment]]+Sched1[[#This Row],[Extra Payment]]&lt;=Sched1[[#This Row],[Beginning Balance]],Sched1[[#This Row],[Beginning Balance]]-Sched1[[#This Row],[Principal]],0),"")</f>
        <v/>
      </c>
      <c r="K233" s="4" t="str">
        <f>IF(Sched1[[#This Row],[Pmt No]]&lt;&gt;"",SUM(INDEX(Sched1[Interest],1,1):Sched1[[#This Row],[Interest]]),"")</f>
        <v/>
      </c>
    </row>
    <row r="234" spans="2:11" x14ac:dyDescent="0.2">
      <c r="B234" s="2" t="str">
        <f>IF(LoanIsGood,IF(ROW()-ROW(Sched1[[#Headers],[Pmt No]])&gt;ScheduledNumberOfPayments,"",ROW()-ROW(Sched1[[#Headers],[Pmt No]])),"")</f>
        <v/>
      </c>
      <c r="C234" s="3" t="str">
        <f>IF(Sched1[[#This Row],[Pmt No]]&lt;&gt;"",EOMONTH(LoanStartDate,ROW(Sched1[[#This Row],[Pmt No]])-ROW(Sched1[[#Headers],[Pmt No]])-2)+DAY(LoanStartDate),"")</f>
        <v/>
      </c>
      <c r="D234" s="4" t="str">
        <f>IF(Sched1[[#This Row],[Pmt No]]&lt;&gt;"",IF(ROW()-ROW(Sched1[[#Headers],[Beginning Balance]])=1,LoanAmount,INDEX(Sched1[Ending Balance],ROW()-ROW(Sched1[[#Headers],[Beginning Balance]])-1)),"")</f>
        <v/>
      </c>
      <c r="E234" s="4" t="str">
        <f>IF(Sched1[[#This Row],[Pmt No]]&lt;&gt;"",ScheduledPayment,"")</f>
        <v/>
      </c>
      <c r="F234" s="4" t="str">
        <f>IF(Sched1[[#This Row],[Pmt No]]&lt;&gt;"",IF(Sched1[[#This Row],[Scheduled Payment]]+ExtraPayments&lt;Sched1[[#This Row],[Beginning Balance]],ExtraPayments,IF(Sched1[[#This Row],[Beginning Balance]]-Sched1[[#This Row],[Scheduled Payment]]&gt;0,Sched1[[#This Row],[Beginning Balance]]-Sched1[[#This Row],[Scheduled Payment]],0)),"")</f>
        <v/>
      </c>
      <c r="G234" s="4" t="str">
        <f>IF(Sched1[[#This Row],[Pmt No]]&lt;&gt;"",IF(Sched1[[#This Row],[Scheduled Payment]]+Sched1[[#This Row],[Extra Payment]]&lt;=Sched1[[#This Row],[Beginning Balance]],Sched1[[#This Row],[Scheduled Payment]]+Sched1[[#This Row],[Extra Payment]],Sched1[[#This Row],[Beginning Balance]]),"")</f>
        <v/>
      </c>
      <c r="H234" s="4" t="str">
        <f>IF(Sched1[[#This Row],[Pmt No]]&lt;&gt;"",Sched1[[#This Row],[Total Payment]]-Sched1[[#This Row],[Interest]],"")</f>
        <v/>
      </c>
      <c r="I234" s="4" t="str">
        <f>IF(Sched1[[#This Row],[Pmt No]]&lt;&gt;"",Sched1[[#This Row],[Beginning Balance]]*(InterestRate/PaymentsPerYear),"")</f>
        <v/>
      </c>
      <c r="J234" s="4" t="str">
        <f>IF(Sched1[[#This Row],[Pmt No]]&lt;&gt;"",IF(Sched1[[#This Row],[Scheduled Payment]]+Sched1[[#This Row],[Extra Payment]]&lt;=Sched1[[#This Row],[Beginning Balance]],Sched1[[#This Row],[Beginning Balance]]-Sched1[[#This Row],[Principal]],0),"")</f>
        <v/>
      </c>
      <c r="K234" s="4" t="str">
        <f>IF(Sched1[[#This Row],[Pmt No]]&lt;&gt;"",SUM(INDEX(Sched1[Interest],1,1):Sched1[[#This Row],[Interest]]),"")</f>
        <v/>
      </c>
    </row>
    <row r="235" spans="2:11" x14ac:dyDescent="0.2">
      <c r="B235" s="2" t="str">
        <f>IF(LoanIsGood,IF(ROW()-ROW(Sched1[[#Headers],[Pmt No]])&gt;ScheduledNumberOfPayments,"",ROW()-ROW(Sched1[[#Headers],[Pmt No]])),"")</f>
        <v/>
      </c>
      <c r="C235" s="3" t="str">
        <f>IF(Sched1[[#This Row],[Pmt No]]&lt;&gt;"",EOMONTH(LoanStartDate,ROW(Sched1[[#This Row],[Pmt No]])-ROW(Sched1[[#Headers],[Pmt No]])-2)+DAY(LoanStartDate),"")</f>
        <v/>
      </c>
      <c r="D235" s="4" t="str">
        <f>IF(Sched1[[#This Row],[Pmt No]]&lt;&gt;"",IF(ROW()-ROW(Sched1[[#Headers],[Beginning Balance]])=1,LoanAmount,INDEX(Sched1[Ending Balance],ROW()-ROW(Sched1[[#Headers],[Beginning Balance]])-1)),"")</f>
        <v/>
      </c>
      <c r="E235" s="4" t="str">
        <f>IF(Sched1[[#This Row],[Pmt No]]&lt;&gt;"",ScheduledPayment,"")</f>
        <v/>
      </c>
      <c r="F235" s="4" t="str">
        <f>IF(Sched1[[#This Row],[Pmt No]]&lt;&gt;"",IF(Sched1[[#This Row],[Scheduled Payment]]+ExtraPayments&lt;Sched1[[#This Row],[Beginning Balance]],ExtraPayments,IF(Sched1[[#This Row],[Beginning Balance]]-Sched1[[#This Row],[Scheduled Payment]]&gt;0,Sched1[[#This Row],[Beginning Balance]]-Sched1[[#This Row],[Scheduled Payment]],0)),"")</f>
        <v/>
      </c>
      <c r="G235" s="4" t="str">
        <f>IF(Sched1[[#This Row],[Pmt No]]&lt;&gt;"",IF(Sched1[[#This Row],[Scheduled Payment]]+Sched1[[#This Row],[Extra Payment]]&lt;=Sched1[[#This Row],[Beginning Balance]],Sched1[[#This Row],[Scheduled Payment]]+Sched1[[#This Row],[Extra Payment]],Sched1[[#This Row],[Beginning Balance]]),"")</f>
        <v/>
      </c>
      <c r="H235" s="4" t="str">
        <f>IF(Sched1[[#This Row],[Pmt No]]&lt;&gt;"",Sched1[[#This Row],[Total Payment]]-Sched1[[#This Row],[Interest]],"")</f>
        <v/>
      </c>
      <c r="I235" s="4" t="str">
        <f>IF(Sched1[[#This Row],[Pmt No]]&lt;&gt;"",Sched1[[#This Row],[Beginning Balance]]*(InterestRate/PaymentsPerYear),"")</f>
        <v/>
      </c>
      <c r="J235" s="4" t="str">
        <f>IF(Sched1[[#This Row],[Pmt No]]&lt;&gt;"",IF(Sched1[[#This Row],[Scheduled Payment]]+Sched1[[#This Row],[Extra Payment]]&lt;=Sched1[[#This Row],[Beginning Balance]],Sched1[[#This Row],[Beginning Balance]]-Sched1[[#This Row],[Principal]],0),"")</f>
        <v/>
      </c>
      <c r="K235" s="4" t="str">
        <f>IF(Sched1[[#This Row],[Pmt No]]&lt;&gt;"",SUM(INDEX(Sched1[Interest],1,1):Sched1[[#This Row],[Interest]]),"")</f>
        <v/>
      </c>
    </row>
    <row r="236" spans="2:11" x14ac:dyDescent="0.2">
      <c r="B236" s="2" t="str">
        <f>IF(LoanIsGood,IF(ROW()-ROW(Sched1[[#Headers],[Pmt No]])&gt;ScheduledNumberOfPayments,"",ROW()-ROW(Sched1[[#Headers],[Pmt No]])),"")</f>
        <v/>
      </c>
      <c r="C236" s="3" t="str">
        <f>IF(Sched1[[#This Row],[Pmt No]]&lt;&gt;"",EOMONTH(LoanStartDate,ROW(Sched1[[#This Row],[Pmt No]])-ROW(Sched1[[#Headers],[Pmt No]])-2)+DAY(LoanStartDate),"")</f>
        <v/>
      </c>
      <c r="D236" s="4" t="str">
        <f>IF(Sched1[[#This Row],[Pmt No]]&lt;&gt;"",IF(ROW()-ROW(Sched1[[#Headers],[Beginning Balance]])=1,LoanAmount,INDEX(Sched1[Ending Balance],ROW()-ROW(Sched1[[#Headers],[Beginning Balance]])-1)),"")</f>
        <v/>
      </c>
      <c r="E236" s="4" t="str">
        <f>IF(Sched1[[#This Row],[Pmt No]]&lt;&gt;"",ScheduledPayment,"")</f>
        <v/>
      </c>
      <c r="F236" s="4" t="str">
        <f>IF(Sched1[[#This Row],[Pmt No]]&lt;&gt;"",IF(Sched1[[#This Row],[Scheduled Payment]]+ExtraPayments&lt;Sched1[[#This Row],[Beginning Balance]],ExtraPayments,IF(Sched1[[#This Row],[Beginning Balance]]-Sched1[[#This Row],[Scheduled Payment]]&gt;0,Sched1[[#This Row],[Beginning Balance]]-Sched1[[#This Row],[Scheduled Payment]],0)),"")</f>
        <v/>
      </c>
      <c r="G236" s="4" t="str">
        <f>IF(Sched1[[#This Row],[Pmt No]]&lt;&gt;"",IF(Sched1[[#This Row],[Scheduled Payment]]+Sched1[[#This Row],[Extra Payment]]&lt;=Sched1[[#This Row],[Beginning Balance]],Sched1[[#This Row],[Scheduled Payment]]+Sched1[[#This Row],[Extra Payment]],Sched1[[#This Row],[Beginning Balance]]),"")</f>
        <v/>
      </c>
      <c r="H236" s="4" t="str">
        <f>IF(Sched1[[#This Row],[Pmt No]]&lt;&gt;"",Sched1[[#This Row],[Total Payment]]-Sched1[[#This Row],[Interest]],"")</f>
        <v/>
      </c>
      <c r="I236" s="4" t="str">
        <f>IF(Sched1[[#This Row],[Pmt No]]&lt;&gt;"",Sched1[[#This Row],[Beginning Balance]]*(InterestRate/PaymentsPerYear),"")</f>
        <v/>
      </c>
      <c r="J236" s="4" t="str">
        <f>IF(Sched1[[#This Row],[Pmt No]]&lt;&gt;"",IF(Sched1[[#This Row],[Scheduled Payment]]+Sched1[[#This Row],[Extra Payment]]&lt;=Sched1[[#This Row],[Beginning Balance]],Sched1[[#This Row],[Beginning Balance]]-Sched1[[#This Row],[Principal]],0),"")</f>
        <v/>
      </c>
      <c r="K236" s="4" t="str">
        <f>IF(Sched1[[#This Row],[Pmt No]]&lt;&gt;"",SUM(INDEX(Sched1[Interest],1,1):Sched1[[#This Row],[Interest]]),"")</f>
        <v/>
      </c>
    </row>
    <row r="237" spans="2:11" x14ac:dyDescent="0.2">
      <c r="B237" s="2" t="str">
        <f>IF(LoanIsGood,IF(ROW()-ROW(Sched1[[#Headers],[Pmt No]])&gt;ScheduledNumberOfPayments,"",ROW()-ROW(Sched1[[#Headers],[Pmt No]])),"")</f>
        <v/>
      </c>
      <c r="C237" s="3" t="str">
        <f>IF(Sched1[[#This Row],[Pmt No]]&lt;&gt;"",EOMONTH(LoanStartDate,ROW(Sched1[[#This Row],[Pmt No]])-ROW(Sched1[[#Headers],[Pmt No]])-2)+DAY(LoanStartDate),"")</f>
        <v/>
      </c>
      <c r="D237" s="4" t="str">
        <f>IF(Sched1[[#This Row],[Pmt No]]&lt;&gt;"",IF(ROW()-ROW(Sched1[[#Headers],[Beginning Balance]])=1,LoanAmount,INDEX(Sched1[Ending Balance],ROW()-ROW(Sched1[[#Headers],[Beginning Balance]])-1)),"")</f>
        <v/>
      </c>
      <c r="E237" s="4" t="str">
        <f>IF(Sched1[[#This Row],[Pmt No]]&lt;&gt;"",ScheduledPayment,"")</f>
        <v/>
      </c>
      <c r="F237" s="4" t="str">
        <f>IF(Sched1[[#This Row],[Pmt No]]&lt;&gt;"",IF(Sched1[[#This Row],[Scheduled Payment]]+ExtraPayments&lt;Sched1[[#This Row],[Beginning Balance]],ExtraPayments,IF(Sched1[[#This Row],[Beginning Balance]]-Sched1[[#This Row],[Scheduled Payment]]&gt;0,Sched1[[#This Row],[Beginning Balance]]-Sched1[[#This Row],[Scheduled Payment]],0)),"")</f>
        <v/>
      </c>
      <c r="G237" s="4" t="str">
        <f>IF(Sched1[[#This Row],[Pmt No]]&lt;&gt;"",IF(Sched1[[#This Row],[Scheduled Payment]]+Sched1[[#This Row],[Extra Payment]]&lt;=Sched1[[#This Row],[Beginning Balance]],Sched1[[#This Row],[Scheduled Payment]]+Sched1[[#This Row],[Extra Payment]],Sched1[[#This Row],[Beginning Balance]]),"")</f>
        <v/>
      </c>
      <c r="H237" s="4" t="str">
        <f>IF(Sched1[[#This Row],[Pmt No]]&lt;&gt;"",Sched1[[#This Row],[Total Payment]]-Sched1[[#This Row],[Interest]],"")</f>
        <v/>
      </c>
      <c r="I237" s="4" t="str">
        <f>IF(Sched1[[#This Row],[Pmt No]]&lt;&gt;"",Sched1[[#This Row],[Beginning Balance]]*(InterestRate/PaymentsPerYear),"")</f>
        <v/>
      </c>
      <c r="J237" s="4" t="str">
        <f>IF(Sched1[[#This Row],[Pmt No]]&lt;&gt;"",IF(Sched1[[#This Row],[Scheduled Payment]]+Sched1[[#This Row],[Extra Payment]]&lt;=Sched1[[#This Row],[Beginning Balance]],Sched1[[#This Row],[Beginning Balance]]-Sched1[[#This Row],[Principal]],0),"")</f>
        <v/>
      </c>
      <c r="K237" s="4" t="str">
        <f>IF(Sched1[[#This Row],[Pmt No]]&lt;&gt;"",SUM(INDEX(Sched1[Interest],1,1):Sched1[[#This Row],[Interest]]),"")</f>
        <v/>
      </c>
    </row>
    <row r="238" spans="2:11" x14ac:dyDescent="0.2">
      <c r="B238" s="2" t="str">
        <f>IF(LoanIsGood,IF(ROW()-ROW(Sched1[[#Headers],[Pmt No]])&gt;ScheduledNumberOfPayments,"",ROW()-ROW(Sched1[[#Headers],[Pmt No]])),"")</f>
        <v/>
      </c>
      <c r="C238" s="3" t="str">
        <f>IF(Sched1[[#This Row],[Pmt No]]&lt;&gt;"",EOMONTH(LoanStartDate,ROW(Sched1[[#This Row],[Pmt No]])-ROW(Sched1[[#Headers],[Pmt No]])-2)+DAY(LoanStartDate),"")</f>
        <v/>
      </c>
      <c r="D238" s="4" t="str">
        <f>IF(Sched1[[#This Row],[Pmt No]]&lt;&gt;"",IF(ROW()-ROW(Sched1[[#Headers],[Beginning Balance]])=1,LoanAmount,INDEX(Sched1[Ending Balance],ROW()-ROW(Sched1[[#Headers],[Beginning Balance]])-1)),"")</f>
        <v/>
      </c>
      <c r="E238" s="4" t="str">
        <f>IF(Sched1[[#This Row],[Pmt No]]&lt;&gt;"",ScheduledPayment,"")</f>
        <v/>
      </c>
      <c r="F238" s="4" t="str">
        <f>IF(Sched1[[#This Row],[Pmt No]]&lt;&gt;"",IF(Sched1[[#This Row],[Scheduled Payment]]+ExtraPayments&lt;Sched1[[#This Row],[Beginning Balance]],ExtraPayments,IF(Sched1[[#This Row],[Beginning Balance]]-Sched1[[#This Row],[Scheduled Payment]]&gt;0,Sched1[[#This Row],[Beginning Balance]]-Sched1[[#This Row],[Scheduled Payment]],0)),"")</f>
        <v/>
      </c>
      <c r="G238" s="4" t="str">
        <f>IF(Sched1[[#This Row],[Pmt No]]&lt;&gt;"",IF(Sched1[[#This Row],[Scheduled Payment]]+Sched1[[#This Row],[Extra Payment]]&lt;=Sched1[[#This Row],[Beginning Balance]],Sched1[[#This Row],[Scheduled Payment]]+Sched1[[#This Row],[Extra Payment]],Sched1[[#This Row],[Beginning Balance]]),"")</f>
        <v/>
      </c>
      <c r="H238" s="4" t="str">
        <f>IF(Sched1[[#This Row],[Pmt No]]&lt;&gt;"",Sched1[[#This Row],[Total Payment]]-Sched1[[#This Row],[Interest]],"")</f>
        <v/>
      </c>
      <c r="I238" s="4" t="str">
        <f>IF(Sched1[[#This Row],[Pmt No]]&lt;&gt;"",Sched1[[#This Row],[Beginning Balance]]*(InterestRate/PaymentsPerYear),"")</f>
        <v/>
      </c>
      <c r="J238" s="4" t="str">
        <f>IF(Sched1[[#This Row],[Pmt No]]&lt;&gt;"",IF(Sched1[[#This Row],[Scheduled Payment]]+Sched1[[#This Row],[Extra Payment]]&lt;=Sched1[[#This Row],[Beginning Balance]],Sched1[[#This Row],[Beginning Balance]]-Sched1[[#This Row],[Principal]],0),"")</f>
        <v/>
      </c>
      <c r="K238" s="4" t="str">
        <f>IF(Sched1[[#This Row],[Pmt No]]&lt;&gt;"",SUM(INDEX(Sched1[Interest],1,1):Sched1[[#This Row],[Interest]]),"")</f>
        <v/>
      </c>
    </row>
    <row r="239" spans="2:11" x14ac:dyDescent="0.2">
      <c r="B239" s="2" t="str">
        <f>IF(LoanIsGood,IF(ROW()-ROW(Sched1[[#Headers],[Pmt No]])&gt;ScheduledNumberOfPayments,"",ROW()-ROW(Sched1[[#Headers],[Pmt No]])),"")</f>
        <v/>
      </c>
      <c r="C239" s="3" t="str">
        <f>IF(Sched1[[#This Row],[Pmt No]]&lt;&gt;"",EOMONTH(LoanStartDate,ROW(Sched1[[#This Row],[Pmt No]])-ROW(Sched1[[#Headers],[Pmt No]])-2)+DAY(LoanStartDate),"")</f>
        <v/>
      </c>
      <c r="D239" s="4" t="str">
        <f>IF(Sched1[[#This Row],[Pmt No]]&lt;&gt;"",IF(ROW()-ROW(Sched1[[#Headers],[Beginning Balance]])=1,LoanAmount,INDEX(Sched1[Ending Balance],ROW()-ROW(Sched1[[#Headers],[Beginning Balance]])-1)),"")</f>
        <v/>
      </c>
      <c r="E239" s="4" t="str">
        <f>IF(Sched1[[#This Row],[Pmt No]]&lt;&gt;"",ScheduledPayment,"")</f>
        <v/>
      </c>
      <c r="F239" s="4" t="str">
        <f>IF(Sched1[[#This Row],[Pmt No]]&lt;&gt;"",IF(Sched1[[#This Row],[Scheduled Payment]]+ExtraPayments&lt;Sched1[[#This Row],[Beginning Balance]],ExtraPayments,IF(Sched1[[#This Row],[Beginning Balance]]-Sched1[[#This Row],[Scheduled Payment]]&gt;0,Sched1[[#This Row],[Beginning Balance]]-Sched1[[#This Row],[Scheduled Payment]],0)),"")</f>
        <v/>
      </c>
      <c r="G239" s="4" t="str">
        <f>IF(Sched1[[#This Row],[Pmt No]]&lt;&gt;"",IF(Sched1[[#This Row],[Scheduled Payment]]+Sched1[[#This Row],[Extra Payment]]&lt;=Sched1[[#This Row],[Beginning Balance]],Sched1[[#This Row],[Scheduled Payment]]+Sched1[[#This Row],[Extra Payment]],Sched1[[#This Row],[Beginning Balance]]),"")</f>
        <v/>
      </c>
      <c r="H239" s="4" t="str">
        <f>IF(Sched1[[#This Row],[Pmt No]]&lt;&gt;"",Sched1[[#This Row],[Total Payment]]-Sched1[[#This Row],[Interest]],"")</f>
        <v/>
      </c>
      <c r="I239" s="4" t="str">
        <f>IF(Sched1[[#This Row],[Pmt No]]&lt;&gt;"",Sched1[[#This Row],[Beginning Balance]]*(InterestRate/PaymentsPerYear),"")</f>
        <v/>
      </c>
      <c r="J239" s="4" t="str">
        <f>IF(Sched1[[#This Row],[Pmt No]]&lt;&gt;"",IF(Sched1[[#This Row],[Scheduled Payment]]+Sched1[[#This Row],[Extra Payment]]&lt;=Sched1[[#This Row],[Beginning Balance]],Sched1[[#This Row],[Beginning Balance]]-Sched1[[#This Row],[Principal]],0),"")</f>
        <v/>
      </c>
      <c r="K239" s="4" t="str">
        <f>IF(Sched1[[#This Row],[Pmt No]]&lt;&gt;"",SUM(INDEX(Sched1[Interest],1,1):Sched1[[#This Row],[Interest]]),"")</f>
        <v/>
      </c>
    </row>
    <row r="240" spans="2:11" x14ac:dyDescent="0.2">
      <c r="B240" s="2" t="str">
        <f>IF(LoanIsGood,IF(ROW()-ROW(Sched1[[#Headers],[Pmt No]])&gt;ScheduledNumberOfPayments,"",ROW()-ROW(Sched1[[#Headers],[Pmt No]])),"")</f>
        <v/>
      </c>
      <c r="C240" s="3" t="str">
        <f>IF(Sched1[[#This Row],[Pmt No]]&lt;&gt;"",EOMONTH(LoanStartDate,ROW(Sched1[[#This Row],[Pmt No]])-ROW(Sched1[[#Headers],[Pmt No]])-2)+DAY(LoanStartDate),"")</f>
        <v/>
      </c>
      <c r="D240" s="4" t="str">
        <f>IF(Sched1[[#This Row],[Pmt No]]&lt;&gt;"",IF(ROW()-ROW(Sched1[[#Headers],[Beginning Balance]])=1,LoanAmount,INDEX(Sched1[Ending Balance],ROW()-ROW(Sched1[[#Headers],[Beginning Balance]])-1)),"")</f>
        <v/>
      </c>
      <c r="E240" s="4" t="str">
        <f>IF(Sched1[[#This Row],[Pmt No]]&lt;&gt;"",ScheduledPayment,"")</f>
        <v/>
      </c>
      <c r="F240" s="4" t="str">
        <f>IF(Sched1[[#This Row],[Pmt No]]&lt;&gt;"",IF(Sched1[[#This Row],[Scheduled Payment]]+ExtraPayments&lt;Sched1[[#This Row],[Beginning Balance]],ExtraPayments,IF(Sched1[[#This Row],[Beginning Balance]]-Sched1[[#This Row],[Scheduled Payment]]&gt;0,Sched1[[#This Row],[Beginning Balance]]-Sched1[[#This Row],[Scheduled Payment]],0)),"")</f>
        <v/>
      </c>
      <c r="G240" s="4" t="str">
        <f>IF(Sched1[[#This Row],[Pmt No]]&lt;&gt;"",IF(Sched1[[#This Row],[Scheduled Payment]]+Sched1[[#This Row],[Extra Payment]]&lt;=Sched1[[#This Row],[Beginning Balance]],Sched1[[#This Row],[Scheduled Payment]]+Sched1[[#This Row],[Extra Payment]],Sched1[[#This Row],[Beginning Balance]]),"")</f>
        <v/>
      </c>
      <c r="H240" s="4" t="str">
        <f>IF(Sched1[[#This Row],[Pmt No]]&lt;&gt;"",Sched1[[#This Row],[Total Payment]]-Sched1[[#This Row],[Interest]],"")</f>
        <v/>
      </c>
      <c r="I240" s="4" t="str">
        <f>IF(Sched1[[#This Row],[Pmt No]]&lt;&gt;"",Sched1[[#This Row],[Beginning Balance]]*(InterestRate/PaymentsPerYear),"")</f>
        <v/>
      </c>
      <c r="J240" s="4" t="str">
        <f>IF(Sched1[[#This Row],[Pmt No]]&lt;&gt;"",IF(Sched1[[#This Row],[Scheduled Payment]]+Sched1[[#This Row],[Extra Payment]]&lt;=Sched1[[#This Row],[Beginning Balance]],Sched1[[#This Row],[Beginning Balance]]-Sched1[[#This Row],[Principal]],0),"")</f>
        <v/>
      </c>
      <c r="K240" s="4" t="str">
        <f>IF(Sched1[[#This Row],[Pmt No]]&lt;&gt;"",SUM(INDEX(Sched1[Interest],1,1):Sched1[[#This Row],[Interest]]),"")</f>
        <v/>
      </c>
    </row>
    <row r="241" spans="2:11" x14ac:dyDescent="0.2">
      <c r="B241" s="2" t="str">
        <f>IF(LoanIsGood,IF(ROW()-ROW(Sched1[[#Headers],[Pmt No]])&gt;ScheduledNumberOfPayments,"",ROW()-ROW(Sched1[[#Headers],[Pmt No]])),"")</f>
        <v/>
      </c>
      <c r="C241" s="3" t="str">
        <f>IF(Sched1[[#This Row],[Pmt No]]&lt;&gt;"",EOMONTH(LoanStartDate,ROW(Sched1[[#This Row],[Pmt No]])-ROW(Sched1[[#Headers],[Pmt No]])-2)+DAY(LoanStartDate),"")</f>
        <v/>
      </c>
      <c r="D241" s="4" t="str">
        <f>IF(Sched1[[#This Row],[Pmt No]]&lt;&gt;"",IF(ROW()-ROW(Sched1[[#Headers],[Beginning Balance]])=1,LoanAmount,INDEX(Sched1[Ending Balance],ROW()-ROW(Sched1[[#Headers],[Beginning Balance]])-1)),"")</f>
        <v/>
      </c>
      <c r="E241" s="4" t="str">
        <f>IF(Sched1[[#This Row],[Pmt No]]&lt;&gt;"",ScheduledPayment,"")</f>
        <v/>
      </c>
      <c r="F241" s="4" t="str">
        <f>IF(Sched1[[#This Row],[Pmt No]]&lt;&gt;"",IF(Sched1[[#This Row],[Scheduled Payment]]+ExtraPayments&lt;Sched1[[#This Row],[Beginning Balance]],ExtraPayments,IF(Sched1[[#This Row],[Beginning Balance]]-Sched1[[#This Row],[Scheduled Payment]]&gt;0,Sched1[[#This Row],[Beginning Balance]]-Sched1[[#This Row],[Scheduled Payment]],0)),"")</f>
        <v/>
      </c>
      <c r="G241" s="4" t="str">
        <f>IF(Sched1[[#This Row],[Pmt No]]&lt;&gt;"",IF(Sched1[[#This Row],[Scheduled Payment]]+Sched1[[#This Row],[Extra Payment]]&lt;=Sched1[[#This Row],[Beginning Balance]],Sched1[[#This Row],[Scheduled Payment]]+Sched1[[#This Row],[Extra Payment]],Sched1[[#This Row],[Beginning Balance]]),"")</f>
        <v/>
      </c>
      <c r="H241" s="4" t="str">
        <f>IF(Sched1[[#This Row],[Pmt No]]&lt;&gt;"",Sched1[[#This Row],[Total Payment]]-Sched1[[#This Row],[Interest]],"")</f>
        <v/>
      </c>
      <c r="I241" s="4" t="str">
        <f>IF(Sched1[[#This Row],[Pmt No]]&lt;&gt;"",Sched1[[#This Row],[Beginning Balance]]*(InterestRate/PaymentsPerYear),"")</f>
        <v/>
      </c>
      <c r="J241" s="4" t="str">
        <f>IF(Sched1[[#This Row],[Pmt No]]&lt;&gt;"",IF(Sched1[[#This Row],[Scheduled Payment]]+Sched1[[#This Row],[Extra Payment]]&lt;=Sched1[[#This Row],[Beginning Balance]],Sched1[[#This Row],[Beginning Balance]]-Sched1[[#This Row],[Principal]],0),"")</f>
        <v/>
      </c>
      <c r="K241" s="4" t="str">
        <f>IF(Sched1[[#This Row],[Pmt No]]&lt;&gt;"",SUM(INDEX(Sched1[Interest],1,1):Sched1[[#This Row],[Interest]]),"")</f>
        <v/>
      </c>
    </row>
    <row r="242" spans="2:11" x14ac:dyDescent="0.2">
      <c r="B242" s="2" t="str">
        <f>IF(LoanIsGood,IF(ROW()-ROW(Sched1[[#Headers],[Pmt No]])&gt;ScheduledNumberOfPayments,"",ROW()-ROW(Sched1[[#Headers],[Pmt No]])),"")</f>
        <v/>
      </c>
      <c r="C242" s="3" t="str">
        <f>IF(Sched1[[#This Row],[Pmt No]]&lt;&gt;"",EOMONTH(LoanStartDate,ROW(Sched1[[#This Row],[Pmt No]])-ROW(Sched1[[#Headers],[Pmt No]])-2)+DAY(LoanStartDate),"")</f>
        <v/>
      </c>
      <c r="D242" s="4" t="str">
        <f>IF(Sched1[[#This Row],[Pmt No]]&lt;&gt;"",IF(ROW()-ROW(Sched1[[#Headers],[Beginning Balance]])=1,LoanAmount,INDEX(Sched1[Ending Balance],ROW()-ROW(Sched1[[#Headers],[Beginning Balance]])-1)),"")</f>
        <v/>
      </c>
      <c r="E242" s="4" t="str">
        <f>IF(Sched1[[#This Row],[Pmt No]]&lt;&gt;"",ScheduledPayment,"")</f>
        <v/>
      </c>
      <c r="F242" s="4" t="str">
        <f>IF(Sched1[[#This Row],[Pmt No]]&lt;&gt;"",IF(Sched1[[#This Row],[Scheduled Payment]]+ExtraPayments&lt;Sched1[[#This Row],[Beginning Balance]],ExtraPayments,IF(Sched1[[#This Row],[Beginning Balance]]-Sched1[[#This Row],[Scheduled Payment]]&gt;0,Sched1[[#This Row],[Beginning Balance]]-Sched1[[#This Row],[Scheduled Payment]],0)),"")</f>
        <v/>
      </c>
      <c r="G242" s="4" t="str">
        <f>IF(Sched1[[#This Row],[Pmt No]]&lt;&gt;"",IF(Sched1[[#This Row],[Scheduled Payment]]+Sched1[[#This Row],[Extra Payment]]&lt;=Sched1[[#This Row],[Beginning Balance]],Sched1[[#This Row],[Scheduled Payment]]+Sched1[[#This Row],[Extra Payment]],Sched1[[#This Row],[Beginning Balance]]),"")</f>
        <v/>
      </c>
      <c r="H242" s="4" t="str">
        <f>IF(Sched1[[#This Row],[Pmt No]]&lt;&gt;"",Sched1[[#This Row],[Total Payment]]-Sched1[[#This Row],[Interest]],"")</f>
        <v/>
      </c>
      <c r="I242" s="4" t="str">
        <f>IF(Sched1[[#This Row],[Pmt No]]&lt;&gt;"",Sched1[[#This Row],[Beginning Balance]]*(InterestRate/PaymentsPerYear),"")</f>
        <v/>
      </c>
      <c r="J242" s="4" t="str">
        <f>IF(Sched1[[#This Row],[Pmt No]]&lt;&gt;"",IF(Sched1[[#This Row],[Scheduled Payment]]+Sched1[[#This Row],[Extra Payment]]&lt;=Sched1[[#This Row],[Beginning Balance]],Sched1[[#This Row],[Beginning Balance]]-Sched1[[#This Row],[Principal]],0),"")</f>
        <v/>
      </c>
      <c r="K242" s="4" t="str">
        <f>IF(Sched1[[#This Row],[Pmt No]]&lt;&gt;"",SUM(INDEX(Sched1[Interest],1,1):Sched1[[#This Row],[Interest]]),"")</f>
        <v/>
      </c>
    </row>
    <row r="243" spans="2:11" x14ac:dyDescent="0.2">
      <c r="B243" s="2" t="str">
        <f>IF(LoanIsGood,IF(ROW()-ROW(Sched1[[#Headers],[Pmt No]])&gt;ScheduledNumberOfPayments,"",ROW()-ROW(Sched1[[#Headers],[Pmt No]])),"")</f>
        <v/>
      </c>
      <c r="C243" s="3" t="str">
        <f>IF(Sched1[[#This Row],[Pmt No]]&lt;&gt;"",EOMONTH(LoanStartDate,ROW(Sched1[[#This Row],[Pmt No]])-ROW(Sched1[[#Headers],[Pmt No]])-2)+DAY(LoanStartDate),"")</f>
        <v/>
      </c>
      <c r="D243" s="4" t="str">
        <f>IF(Sched1[[#This Row],[Pmt No]]&lt;&gt;"",IF(ROW()-ROW(Sched1[[#Headers],[Beginning Balance]])=1,LoanAmount,INDEX(Sched1[Ending Balance],ROW()-ROW(Sched1[[#Headers],[Beginning Balance]])-1)),"")</f>
        <v/>
      </c>
      <c r="E243" s="4" t="str">
        <f>IF(Sched1[[#This Row],[Pmt No]]&lt;&gt;"",ScheduledPayment,"")</f>
        <v/>
      </c>
      <c r="F243" s="4" t="str">
        <f>IF(Sched1[[#This Row],[Pmt No]]&lt;&gt;"",IF(Sched1[[#This Row],[Scheduled Payment]]+ExtraPayments&lt;Sched1[[#This Row],[Beginning Balance]],ExtraPayments,IF(Sched1[[#This Row],[Beginning Balance]]-Sched1[[#This Row],[Scheduled Payment]]&gt;0,Sched1[[#This Row],[Beginning Balance]]-Sched1[[#This Row],[Scheduled Payment]],0)),"")</f>
        <v/>
      </c>
      <c r="G243" s="4" t="str">
        <f>IF(Sched1[[#This Row],[Pmt No]]&lt;&gt;"",IF(Sched1[[#This Row],[Scheduled Payment]]+Sched1[[#This Row],[Extra Payment]]&lt;=Sched1[[#This Row],[Beginning Balance]],Sched1[[#This Row],[Scheduled Payment]]+Sched1[[#This Row],[Extra Payment]],Sched1[[#This Row],[Beginning Balance]]),"")</f>
        <v/>
      </c>
      <c r="H243" s="4" t="str">
        <f>IF(Sched1[[#This Row],[Pmt No]]&lt;&gt;"",Sched1[[#This Row],[Total Payment]]-Sched1[[#This Row],[Interest]],"")</f>
        <v/>
      </c>
      <c r="I243" s="4" t="str">
        <f>IF(Sched1[[#This Row],[Pmt No]]&lt;&gt;"",Sched1[[#This Row],[Beginning Balance]]*(InterestRate/PaymentsPerYear),"")</f>
        <v/>
      </c>
      <c r="J243" s="4" t="str">
        <f>IF(Sched1[[#This Row],[Pmt No]]&lt;&gt;"",IF(Sched1[[#This Row],[Scheduled Payment]]+Sched1[[#This Row],[Extra Payment]]&lt;=Sched1[[#This Row],[Beginning Balance]],Sched1[[#This Row],[Beginning Balance]]-Sched1[[#This Row],[Principal]],0),"")</f>
        <v/>
      </c>
      <c r="K243" s="4" t="str">
        <f>IF(Sched1[[#This Row],[Pmt No]]&lt;&gt;"",SUM(INDEX(Sched1[Interest],1,1):Sched1[[#This Row],[Interest]]),"")</f>
        <v/>
      </c>
    </row>
    <row r="244" spans="2:11" x14ac:dyDescent="0.2">
      <c r="B244" s="2" t="str">
        <f>IF(LoanIsGood,IF(ROW()-ROW(Sched1[[#Headers],[Pmt No]])&gt;ScheduledNumberOfPayments,"",ROW()-ROW(Sched1[[#Headers],[Pmt No]])),"")</f>
        <v/>
      </c>
      <c r="C244" s="3" t="str">
        <f>IF(Sched1[[#This Row],[Pmt No]]&lt;&gt;"",EOMONTH(LoanStartDate,ROW(Sched1[[#This Row],[Pmt No]])-ROW(Sched1[[#Headers],[Pmt No]])-2)+DAY(LoanStartDate),"")</f>
        <v/>
      </c>
      <c r="D244" s="4" t="str">
        <f>IF(Sched1[[#This Row],[Pmt No]]&lt;&gt;"",IF(ROW()-ROW(Sched1[[#Headers],[Beginning Balance]])=1,LoanAmount,INDEX(Sched1[Ending Balance],ROW()-ROW(Sched1[[#Headers],[Beginning Balance]])-1)),"")</f>
        <v/>
      </c>
      <c r="E244" s="4" t="str">
        <f>IF(Sched1[[#This Row],[Pmt No]]&lt;&gt;"",ScheduledPayment,"")</f>
        <v/>
      </c>
      <c r="F244" s="4" t="str">
        <f>IF(Sched1[[#This Row],[Pmt No]]&lt;&gt;"",IF(Sched1[[#This Row],[Scheduled Payment]]+ExtraPayments&lt;Sched1[[#This Row],[Beginning Balance]],ExtraPayments,IF(Sched1[[#This Row],[Beginning Balance]]-Sched1[[#This Row],[Scheduled Payment]]&gt;0,Sched1[[#This Row],[Beginning Balance]]-Sched1[[#This Row],[Scheduled Payment]],0)),"")</f>
        <v/>
      </c>
      <c r="G244" s="4" t="str">
        <f>IF(Sched1[[#This Row],[Pmt No]]&lt;&gt;"",IF(Sched1[[#This Row],[Scheduled Payment]]+Sched1[[#This Row],[Extra Payment]]&lt;=Sched1[[#This Row],[Beginning Balance]],Sched1[[#This Row],[Scheduled Payment]]+Sched1[[#This Row],[Extra Payment]],Sched1[[#This Row],[Beginning Balance]]),"")</f>
        <v/>
      </c>
      <c r="H244" s="4" t="str">
        <f>IF(Sched1[[#This Row],[Pmt No]]&lt;&gt;"",Sched1[[#This Row],[Total Payment]]-Sched1[[#This Row],[Interest]],"")</f>
        <v/>
      </c>
      <c r="I244" s="4" t="str">
        <f>IF(Sched1[[#This Row],[Pmt No]]&lt;&gt;"",Sched1[[#This Row],[Beginning Balance]]*(InterestRate/PaymentsPerYear),"")</f>
        <v/>
      </c>
      <c r="J244" s="4" t="str">
        <f>IF(Sched1[[#This Row],[Pmt No]]&lt;&gt;"",IF(Sched1[[#This Row],[Scheduled Payment]]+Sched1[[#This Row],[Extra Payment]]&lt;=Sched1[[#This Row],[Beginning Balance]],Sched1[[#This Row],[Beginning Balance]]-Sched1[[#This Row],[Principal]],0),"")</f>
        <v/>
      </c>
      <c r="K244" s="4" t="str">
        <f>IF(Sched1[[#This Row],[Pmt No]]&lt;&gt;"",SUM(INDEX(Sched1[Interest],1,1):Sched1[[#This Row],[Interest]]),"")</f>
        <v/>
      </c>
    </row>
    <row r="245" spans="2:11" x14ac:dyDescent="0.2">
      <c r="B245" s="2" t="str">
        <f>IF(LoanIsGood,IF(ROW()-ROW(Sched1[[#Headers],[Pmt No]])&gt;ScheduledNumberOfPayments,"",ROW()-ROW(Sched1[[#Headers],[Pmt No]])),"")</f>
        <v/>
      </c>
      <c r="C245" s="3" t="str">
        <f>IF(Sched1[[#This Row],[Pmt No]]&lt;&gt;"",EOMONTH(LoanStartDate,ROW(Sched1[[#This Row],[Pmt No]])-ROW(Sched1[[#Headers],[Pmt No]])-2)+DAY(LoanStartDate),"")</f>
        <v/>
      </c>
      <c r="D245" s="4" t="str">
        <f>IF(Sched1[[#This Row],[Pmt No]]&lt;&gt;"",IF(ROW()-ROW(Sched1[[#Headers],[Beginning Balance]])=1,LoanAmount,INDEX(Sched1[Ending Balance],ROW()-ROW(Sched1[[#Headers],[Beginning Balance]])-1)),"")</f>
        <v/>
      </c>
      <c r="E245" s="4" t="str">
        <f>IF(Sched1[[#This Row],[Pmt No]]&lt;&gt;"",ScheduledPayment,"")</f>
        <v/>
      </c>
      <c r="F245" s="4" t="str">
        <f>IF(Sched1[[#This Row],[Pmt No]]&lt;&gt;"",IF(Sched1[[#This Row],[Scheduled Payment]]+ExtraPayments&lt;Sched1[[#This Row],[Beginning Balance]],ExtraPayments,IF(Sched1[[#This Row],[Beginning Balance]]-Sched1[[#This Row],[Scheduled Payment]]&gt;0,Sched1[[#This Row],[Beginning Balance]]-Sched1[[#This Row],[Scheduled Payment]],0)),"")</f>
        <v/>
      </c>
      <c r="G245" s="4" t="str">
        <f>IF(Sched1[[#This Row],[Pmt No]]&lt;&gt;"",IF(Sched1[[#This Row],[Scheduled Payment]]+Sched1[[#This Row],[Extra Payment]]&lt;=Sched1[[#This Row],[Beginning Balance]],Sched1[[#This Row],[Scheduled Payment]]+Sched1[[#This Row],[Extra Payment]],Sched1[[#This Row],[Beginning Balance]]),"")</f>
        <v/>
      </c>
      <c r="H245" s="4" t="str">
        <f>IF(Sched1[[#This Row],[Pmt No]]&lt;&gt;"",Sched1[[#This Row],[Total Payment]]-Sched1[[#This Row],[Interest]],"")</f>
        <v/>
      </c>
      <c r="I245" s="4" t="str">
        <f>IF(Sched1[[#This Row],[Pmt No]]&lt;&gt;"",Sched1[[#This Row],[Beginning Balance]]*(InterestRate/PaymentsPerYear),"")</f>
        <v/>
      </c>
      <c r="J245" s="4" t="str">
        <f>IF(Sched1[[#This Row],[Pmt No]]&lt;&gt;"",IF(Sched1[[#This Row],[Scheduled Payment]]+Sched1[[#This Row],[Extra Payment]]&lt;=Sched1[[#This Row],[Beginning Balance]],Sched1[[#This Row],[Beginning Balance]]-Sched1[[#This Row],[Principal]],0),"")</f>
        <v/>
      </c>
      <c r="K245" s="4" t="str">
        <f>IF(Sched1[[#This Row],[Pmt No]]&lt;&gt;"",SUM(INDEX(Sched1[Interest],1,1):Sched1[[#This Row],[Interest]]),"")</f>
        <v/>
      </c>
    </row>
    <row r="246" spans="2:11" x14ac:dyDescent="0.2">
      <c r="B246" s="2" t="str">
        <f>IF(LoanIsGood,IF(ROW()-ROW(Sched1[[#Headers],[Pmt No]])&gt;ScheduledNumberOfPayments,"",ROW()-ROW(Sched1[[#Headers],[Pmt No]])),"")</f>
        <v/>
      </c>
      <c r="C246" s="3" t="str">
        <f>IF(Sched1[[#This Row],[Pmt No]]&lt;&gt;"",EOMONTH(LoanStartDate,ROW(Sched1[[#This Row],[Pmt No]])-ROW(Sched1[[#Headers],[Pmt No]])-2)+DAY(LoanStartDate),"")</f>
        <v/>
      </c>
      <c r="D246" s="4" t="str">
        <f>IF(Sched1[[#This Row],[Pmt No]]&lt;&gt;"",IF(ROW()-ROW(Sched1[[#Headers],[Beginning Balance]])=1,LoanAmount,INDEX(Sched1[Ending Balance],ROW()-ROW(Sched1[[#Headers],[Beginning Balance]])-1)),"")</f>
        <v/>
      </c>
      <c r="E246" s="4" t="str">
        <f>IF(Sched1[[#This Row],[Pmt No]]&lt;&gt;"",ScheduledPayment,"")</f>
        <v/>
      </c>
      <c r="F246" s="4" t="str">
        <f>IF(Sched1[[#This Row],[Pmt No]]&lt;&gt;"",IF(Sched1[[#This Row],[Scheduled Payment]]+ExtraPayments&lt;Sched1[[#This Row],[Beginning Balance]],ExtraPayments,IF(Sched1[[#This Row],[Beginning Balance]]-Sched1[[#This Row],[Scheduled Payment]]&gt;0,Sched1[[#This Row],[Beginning Balance]]-Sched1[[#This Row],[Scheduled Payment]],0)),"")</f>
        <v/>
      </c>
      <c r="G246" s="4" t="str">
        <f>IF(Sched1[[#This Row],[Pmt No]]&lt;&gt;"",IF(Sched1[[#This Row],[Scheduled Payment]]+Sched1[[#This Row],[Extra Payment]]&lt;=Sched1[[#This Row],[Beginning Balance]],Sched1[[#This Row],[Scheduled Payment]]+Sched1[[#This Row],[Extra Payment]],Sched1[[#This Row],[Beginning Balance]]),"")</f>
        <v/>
      </c>
      <c r="H246" s="4" t="str">
        <f>IF(Sched1[[#This Row],[Pmt No]]&lt;&gt;"",Sched1[[#This Row],[Total Payment]]-Sched1[[#This Row],[Interest]],"")</f>
        <v/>
      </c>
      <c r="I246" s="4" t="str">
        <f>IF(Sched1[[#This Row],[Pmt No]]&lt;&gt;"",Sched1[[#This Row],[Beginning Balance]]*(InterestRate/PaymentsPerYear),"")</f>
        <v/>
      </c>
      <c r="J246" s="4" t="str">
        <f>IF(Sched1[[#This Row],[Pmt No]]&lt;&gt;"",IF(Sched1[[#This Row],[Scheduled Payment]]+Sched1[[#This Row],[Extra Payment]]&lt;=Sched1[[#This Row],[Beginning Balance]],Sched1[[#This Row],[Beginning Balance]]-Sched1[[#This Row],[Principal]],0),"")</f>
        <v/>
      </c>
      <c r="K246" s="4" t="str">
        <f>IF(Sched1[[#This Row],[Pmt No]]&lt;&gt;"",SUM(INDEX(Sched1[Interest],1,1):Sched1[[#This Row],[Interest]]),"")</f>
        <v/>
      </c>
    </row>
    <row r="247" spans="2:11" x14ac:dyDescent="0.2">
      <c r="B247" s="2" t="str">
        <f>IF(LoanIsGood,IF(ROW()-ROW(Sched1[[#Headers],[Pmt No]])&gt;ScheduledNumberOfPayments,"",ROW()-ROW(Sched1[[#Headers],[Pmt No]])),"")</f>
        <v/>
      </c>
      <c r="C247" s="3" t="str">
        <f>IF(Sched1[[#This Row],[Pmt No]]&lt;&gt;"",EOMONTH(LoanStartDate,ROW(Sched1[[#This Row],[Pmt No]])-ROW(Sched1[[#Headers],[Pmt No]])-2)+DAY(LoanStartDate),"")</f>
        <v/>
      </c>
      <c r="D247" s="4" t="str">
        <f>IF(Sched1[[#This Row],[Pmt No]]&lt;&gt;"",IF(ROW()-ROW(Sched1[[#Headers],[Beginning Balance]])=1,LoanAmount,INDEX(Sched1[Ending Balance],ROW()-ROW(Sched1[[#Headers],[Beginning Balance]])-1)),"")</f>
        <v/>
      </c>
      <c r="E247" s="4" t="str">
        <f>IF(Sched1[[#This Row],[Pmt No]]&lt;&gt;"",ScheduledPayment,"")</f>
        <v/>
      </c>
      <c r="F247" s="4" t="str">
        <f>IF(Sched1[[#This Row],[Pmt No]]&lt;&gt;"",IF(Sched1[[#This Row],[Scheduled Payment]]+ExtraPayments&lt;Sched1[[#This Row],[Beginning Balance]],ExtraPayments,IF(Sched1[[#This Row],[Beginning Balance]]-Sched1[[#This Row],[Scheduled Payment]]&gt;0,Sched1[[#This Row],[Beginning Balance]]-Sched1[[#This Row],[Scheduled Payment]],0)),"")</f>
        <v/>
      </c>
      <c r="G247" s="4" t="str">
        <f>IF(Sched1[[#This Row],[Pmt No]]&lt;&gt;"",IF(Sched1[[#This Row],[Scheduled Payment]]+Sched1[[#This Row],[Extra Payment]]&lt;=Sched1[[#This Row],[Beginning Balance]],Sched1[[#This Row],[Scheduled Payment]]+Sched1[[#This Row],[Extra Payment]],Sched1[[#This Row],[Beginning Balance]]),"")</f>
        <v/>
      </c>
      <c r="H247" s="4" t="str">
        <f>IF(Sched1[[#This Row],[Pmt No]]&lt;&gt;"",Sched1[[#This Row],[Total Payment]]-Sched1[[#This Row],[Interest]],"")</f>
        <v/>
      </c>
      <c r="I247" s="4" t="str">
        <f>IF(Sched1[[#This Row],[Pmt No]]&lt;&gt;"",Sched1[[#This Row],[Beginning Balance]]*(InterestRate/PaymentsPerYear),"")</f>
        <v/>
      </c>
      <c r="J247" s="4" t="str">
        <f>IF(Sched1[[#This Row],[Pmt No]]&lt;&gt;"",IF(Sched1[[#This Row],[Scheduled Payment]]+Sched1[[#This Row],[Extra Payment]]&lt;=Sched1[[#This Row],[Beginning Balance]],Sched1[[#This Row],[Beginning Balance]]-Sched1[[#This Row],[Principal]],0),"")</f>
        <v/>
      </c>
      <c r="K247" s="4" t="str">
        <f>IF(Sched1[[#This Row],[Pmt No]]&lt;&gt;"",SUM(INDEX(Sched1[Interest],1,1):Sched1[[#This Row],[Interest]]),"")</f>
        <v/>
      </c>
    </row>
    <row r="248" spans="2:11" x14ac:dyDescent="0.2">
      <c r="B248" s="2" t="str">
        <f>IF(LoanIsGood,IF(ROW()-ROW(Sched1[[#Headers],[Pmt No]])&gt;ScheduledNumberOfPayments,"",ROW()-ROW(Sched1[[#Headers],[Pmt No]])),"")</f>
        <v/>
      </c>
      <c r="C248" s="3" t="str">
        <f>IF(Sched1[[#This Row],[Pmt No]]&lt;&gt;"",EOMONTH(LoanStartDate,ROW(Sched1[[#This Row],[Pmt No]])-ROW(Sched1[[#Headers],[Pmt No]])-2)+DAY(LoanStartDate),"")</f>
        <v/>
      </c>
      <c r="D248" s="4" t="str">
        <f>IF(Sched1[[#This Row],[Pmt No]]&lt;&gt;"",IF(ROW()-ROW(Sched1[[#Headers],[Beginning Balance]])=1,LoanAmount,INDEX(Sched1[Ending Balance],ROW()-ROW(Sched1[[#Headers],[Beginning Balance]])-1)),"")</f>
        <v/>
      </c>
      <c r="E248" s="4" t="str">
        <f>IF(Sched1[[#This Row],[Pmt No]]&lt;&gt;"",ScheduledPayment,"")</f>
        <v/>
      </c>
      <c r="F248" s="4" t="str">
        <f>IF(Sched1[[#This Row],[Pmt No]]&lt;&gt;"",IF(Sched1[[#This Row],[Scheduled Payment]]+ExtraPayments&lt;Sched1[[#This Row],[Beginning Balance]],ExtraPayments,IF(Sched1[[#This Row],[Beginning Balance]]-Sched1[[#This Row],[Scheduled Payment]]&gt;0,Sched1[[#This Row],[Beginning Balance]]-Sched1[[#This Row],[Scheduled Payment]],0)),"")</f>
        <v/>
      </c>
      <c r="G248" s="4" t="str">
        <f>IF(Sched1[[#This Row],[Pmt No]]&lt;&gt;"",IF(Sched1[[#This Row],[Scheduled Payment]]+Sched1[[#This Row],[Extra Payment]]&lt;=Sched1[[#This Row],[Beginning Balance]],Sched1[[#This Row],[Scheduled Payment]]+Sched1[[#This Row],[Extra Payment]],Sched1[[#This Row],[Beginning Balance]]),"")</f>
        <v/>
      </c>
      <c r="H248" s="4" t="str">
        <f>IF(Sched1[[#This Row],[Pmt No]]&lt;&gt;"",Sched1[[#This Row],[Total Payment]]-Sched1[[#This Row],[Interest]],"")</f>
        <v/>
      </c>
      <c r="I248" s="4" t="str">
        <f>IF(Sched1[[#This Row],[Pmt No]]&lt;&gt;"",Sched1[[#This Row],[Beginning Balance]]*(InterestRate/PaymentsPerYear),"")</f>
        <v/>
      </c>
      <c r="J248" s="4" t="str">
        <f>IF(Sched1[[#This Row],[Pmt No]]&lt;&gt;"",IF(Sched1[[#This Row],[Scheduled Payment]]+Sched1[[#This Row],[Extra Payment]]&lt;=Sched1[[#This Row],[Beginning Balance]],Sched1[[#This Row],[Beginning Balance]]-Sched1[[#This Row],[Principal]],0),"")</f>
        <v/>
      </c>
      <c r="K248" s="4" t="str">
        <f>IF(Sched1[[#This Row],[Pmt No]]&lt;&gt;"",SUM(INDEX(Sched1[Interest],1,1):Sched1[[#This Row],[Interest]]),"")</f>
        <v/>
      </c>
    </row>
    <row r="249" spans="2:11" x14ac:dyDescent="0.2">
      <c r="B249" s="2" t="str">
        <f>IF(LoanIsGood,IF(ROW()-ROW(Sched1[[#Headers],[Pmt No]])&gt;ScheduledNumberOfPayments,"",ROW()-ROW(Sched1[[#Headers],[Pmt No]])),"")</f>
        <v/>
      </c>
      <c r="C249" s="3" t="str">
        <f>IF(Sched1[[#This Row],[Pmt No]]&lt;&gt;"",EOMONTH(LoanStartDate,ROW(Sched1[[#This Row],[Pmt No]])-ROW(Sched1[[#Headers],[Pmt No]])-2)+DAY(LoanStartDate),"")</f>
        <v/>
      </c>
      <c r="D249" s="4" t="str">
        <f>IF(Sched1[[#This Row],[Pmt No]]&lt;&gt;"",IF(ROW()-ROW(Sched1[[#Headers],[Beginning Balance]])=1,LoanAmount,INDEX(Sched1[Ending Balance],ROW()-ROW(Sched1[[#Headers],[Beginning Balance]])-1)),"")</f>
        <v/>
      </c>
      <c r="E249" s="4" t="str">
        <f>IF(Sched1[[#This Row],[Pmt No]]&lt;&gt;"",ScheduledPayment,"")</f>
        <v/>
      </c>
      <c r="F249" s="4" t="str">
        <f>IF(Sched1[[#This Row],[Pmt No]]&lt;&gt;"",IF(Sched1[[#This Row],[Scheduled Payment]]+ExtraPayments&lt;Sched1[[#This Row],[Beginning Balance]],ExtraPayments,IF(Sched1[[#This Row],[Beginning Balance]]-Sched1[[#This Row],[Scheduled Payment]]&gt;0,Sched1[[#This Row],[Beginning Balance]]-Sched1[[#This Row],[Scheduled Payment]],0)),"")</f>
        <v/>
      </c>
      <c r="G249" s="4" t="str">
        <f>IF(Sched1[[#This Row],[Pmt No]]&lt;&gt;"",IF(Sched1[[#This Row],[Scheduled Payment]]+Sched1[[#This Row],[Extra Payment]]&lt;=Sched1[[#This Row],[Beginning Balance]],Sched1[[#This Row],[Scheduled Payment]]+Sched1[[#This Row],[Extra Payment]],Sched1[[#This Row],[Beginning Balance]]),"")</f>
        <v/>
      </c>
      <c r="H249" s="4" t="str">
        <f>IF(Sched1[[#This Row],[Pmt No]]&lt;&gt;"",Sched1[[#This Row],[Total Payment]]-Sched1[[#This Row],[Interest]],"")</f>
        <v/>
      </c>
      <c r="I249" s="4" t="str">
        <f>IF(Sched1[[#This Row],[Pmt No]]&lt;&gt;"",Sched1[[#This Row],[Beginning Balance]]*(InterestRate/PaymentsPerYear),"")</f>
        <v/>
      </c>
      <c r="J249" s="4" t="str">
        <f>IF(Sched1[[#This Row],[Pmt No]]&lt;&gt;"",IF(Sched1[[#This Row],[Scheduled Payment]]+Sched1[[#This Row],[Extra Payment]]&lt;=Sched1[[#This Row],[Beginning Balance]],Sched1[[#This Row],[Beginning Balance]]-Sched1[[#This Row],[Principal]],0),"")</f>
        <v/>
      </c>
      <c r="K249" s="4" t="str">
        <f>IF(Sched1[[#This Row],[Pmt No]]&lt;&gt;"",SUM(INDEX(Sched1[Interest],1,1):Sched1[[#This Row],[Interest]]),"")</f>
        <v/>
      </c>
    </row>
    <row r="250" spans="2:11" x14ac:dyDescent="0.2">
      <c r="B250" s="2" t="str">
        <f>IF(LoanIsGood,IF(ROW()-ROW(Sched1[[#Headers],[Pmt No]])&gt;ScheduledNumberOfPayments,"",ROW()-ROW(Sched1[[#Headers],[Pmt No]])),"")</f>
        <v/>
      </c>
      <c r="C250" s="3" t="str">
        <f>IF(Sched1[[#This Row],[Pmt No]]&lt;&gt;"",EOMONTH(LoanStartDate,ROW(Sched1[[#This Row],[Pmt No]])-ROW(Sched1[[#Headers],[Pmt No]])-2)+DAY(LoanStartDate),"")</f>
        <v/>
      </c>
      <c r="D250" s="4" t="str">
        <f>IF(Sched1[[#This Row],[Pmt No]]&lt;&gt;"",IF(ROW()-ROW(Sched1[[#Headers],[Beginning Balance]])=1,LoanAmount,INDEX(Sched1[Ending Balance],ROW()-ROW(Sched1[[#Headers],[Beginning Balance]])-1)),"")</f>
        <v/>
      </c>
      <c r="E250" s="4" t="str">
        <f>IF(Sched1[[#This Row],[Pmt No]]&lt;&gt;"",ScheduledPayment,"")</f>
        <v/>
      </c>
      <c r="F250" s="4" t="str">
        <f>IF(Sched1[[#This Row],[Pmt No]]&lt;&gt;"",IF(Sched1[[#This Row],[Scheduled Payment]]+ExtraPayments&lt;Sched1[[#This Row],[Beginning Balance]],ExtraPayments,IF(Sched1[[#This Row],[Beginning Balance]]-Sched1[[#This Row],[Scheduled Payment]]&gt;0,Sched1[[#This Row],[Beginning Balance]]-Sched1[[#This Row],[Scheduled Payment]],0)),"")</f>
        <v/>
      </c>
      <c r="G250" s="4" t="str">
        <f>IF(Sched1[[#This Row],[Pmt No]]&lt;&gt;"",IF(Sched1[[#This Row],[Scheduled Payment]]+Sched1[[#This Row],[Extra Payment]]&lt;=Sched1[[#This Row],[Beginning Balance]],Sched1[[#This Row],[Scheduled Payment]]+Sched1[[#This Row],[Extra Payment]],Sched1[[#This Row],[Beginning Balance]]),"")</f>
        <v/>
      </c>
      <c r="H250" s="4" t="str">
        <f>IF(Sched1[[#This Row],[Pmt No]]&lt;&gt;"",Sched1[[#This Row],[Total Payment]]-Sched1[[#This Row],[Interest]],"")</f>
        <v/>
      </c>
      <c r="I250" s="4" t="str">
        <f>IF(Sched1[[#This Row],[Pmt No]]&lt;&gt;"",Sched1[[#This Row],[Beginning Balance]]*(InterestRate/PaymentsPerYear),"")</f>
        <v/>
      </c>
      <c r="J250" s="4" t="str">
        <f>IF(Sched1[[#This Row],[Pmt No]]&lt;&gt;"",IF(Sched1[[#This Row],[Scheduled Payment]]+Sched1[[#This Row],[Extra Payment]]&lt;=Sched1[[#This Row],[Beginning Balance]],Sched1[[#This Row],[Beginning Balance]]-Sched1[[#This Row],[Principal]],0),"")</f>
        <v/>
      </c>
      <c r="K250" s="4" t="str">
        <f>IF(Sched1[[#This Row],[Pmt No]]&lt;&gt;"",SUM(INDEX(Sched1[Interest],1,1):Sched1[[#This Row],[Interest]]),"")</f>
        <v/>
      </c>
    </row>
    <row r="251" spans="2:11" x14ac:dyDescent="0.2">
      <c r="B251" s="2" t="str">
        <f>IF(LoanIsGood,IF(ROW()-ROW(Sched1[[#Headers],[Pmt No]])&gt;ScheduledNumberOfPayments,"",ROW()-ROW(Sched1[[#Headers],[Pmt No]])),"")</f>
        <v/>
      </c>
      <c r="C251" s="3" t="str">
        <f>IF(Sched1[[#This Row],[Pmt No]]&lt;&gt;"",EOMONTH(LoanStartDate,ROW(Sched1[[#This Row],[Pmt No]])-ROW(Sched1[[#Headers],[Pmt No]])-2)+DAY(LoanStartDate),"")</f>
        <v/>
      </c>
      <c r="D251" s="4" t="str">
        <f>IF(Sched1[[#This Row],[Pmt No]]&lt;&gt;"",IF(ROW()-ROW(Sched1[[#Headers],[Beginning Balance]])=1,LoanAmount,INDEX(Sched1[Ending Balance],ROW()-ROW(Sched1[[#Headers],[Beginning Balance]])-1)),"")</f>
        <v/>
      </c>
      <c r="E251" s="4" t="str">
        <f>IF(Sched1[[#This Row],[Pmt No]]&lt;&gt;"",ScheduledPayment,"")</f>
        <v/>
      </c>
      <c r="F251" s="4" t="str">
        <f>IF(Sched1[[#This Row],[Pmt No]]&lt;&gt;"",IF(Sched1[[#This Row],[Scheduled Payment]]+ExtraPayments&lt;Sched1[[#This Row],[Beginning Balance]],ExtraPayments,IF(Sched1[[#This Row],[Beginning Balance]]-Sched1[[#This Row],[Scheduled Payment]]&gt;0,Sched1[[#This Row],[Beginning Balance]]-Sched1[[#This Row],[Scheduled Payment]],0)),"")</f>
        <v/>
      </c>
      <c r="G251" s="4" t="str">
        <f>IF(Sched1[[#This Row],[Pmt No]]&lt;&gt;"",IF(Sched1[[#This Row],[Scheduled Payment]]+Sched1[[#This Row],[Extra Payment]]&lt;=Sched1[[#This Row],[Beginning Balance]],Sched1[[#This Row],[Scheduled Payment]]+Sched1[[#This Row],[Extra Payment]],Sched1[[#This Row],[Beginning Balance]]),"")</f>
        <v/>
      </c>
      <c r="H251" s="4" t="str">
        <f>IF(Sched1[[#This Row],[Pmt No]]&lt;&gt;"",Sched1[[#This Row],[Total Payment]]-Sched1[[#This Row],[Interest]],"")</f>
        <v/>
      </c>
      <c r="I251" s="4" t="str">
        <f>IF(Sched1[[#This Row],[Pmt No]]&lt;&gt;"",Sched1[[#This Row],[Beginning Balance]]*(InterestRate/PaymentsPerYear),"")</f>
        <v/>
      </c>
      <c r="J251" s="4" t="str">
        <f>IF(Sched1[[#This Row],[Pmt No]]&lt;&gt;"",IF(Sched1[[#This Row],[Scheduled Payment]]+Sched1[[#This Row],[Extra Payment]]&lt;=Sched1[[#This Row],[Beginning Balance]],Sched1[[#This Row],[Beginning Balance]]-Sched1[[#This Row],[Principal]],0),"")</f>
        <v/>
      </c>
      <c r="K251" s="4" t="str">
        <f>IF(Sched1[[#This Row],[Pmt No]]&lt;&gt;"",SUM(INDEX(Sched1[Interest],1,1):Sched1[[#This Row],[Interest]]),"")</f>
        <v/>
      </c>
    </row>
    <row r="252" spans="2:11" x14ac:dyDescent="0.2">
      <c r="B252" s="2" t="str">
        <f>IF(LoanIsGood,IF(ROW()-ROW(Sched1[[#Headers],[Pmt No]])&gt;ScheduledNumberOfPayments,"",ROW()-ROW(Sched1[[#Headers],[Pmt No]])),"")</f>
        <v/>
      </c>
      <c r="C252" s="3" t="str">
        <f>IF(Sched1[[#This Row],[Pmt No]]&lt;&gt;"",EOMONTH(LoanStartDate,ROW(Sched1[[#This Row],[Pmt No]])-ROW(Sched1[[#Headers],[Pmt No]])-2)+DAY(LoanStartDate),"")</f>
        <v/>
      </c>
      <c r="D252" s="4" t="str">
        <f>IF(Sched1[[#This Row],[Pmt No]]&lt;&gt;"",IF(ROW()-ROW(Sched1[[#Headers],[Beginning Balance]])=1,LoanAmount,INDEX(Sched1[Ending Balance],ROW()-ROW(Sched1[[#Headers],[Beginning Balance]])-1)),"")</f>
        <v/>
      </c>
      <c r="E252" s="4" t="str">
        <f>IF(Sched1[[#This Row],[Pmt No]]&lt;&gt;"",ScheduledPayment,"")</f>
        <v/>
      </c>
      <c r="F252" s="4" t="str">
        <f>IF(Sched1[[#This Row],[Pmt No]]&lt;&gt;"",IF(Sched1[[#This Row],[Scheduled Payment]]+ExtraPayments&lt;Sched1[[#This Row],[Beginning Balance]],ExtraPayments,IF(Sched1[[#This Row],[Beginning Balance]]-Sched1[[#This Row],[Scheduled Payment]]&gt;0,Sched1[[#This Row],[Beginning Balance]]-Sched1[[#This Row],[Scheduled Payment]],0)),"")</f>
        <v/>
      </c>
      <c r="G252" s="4" t="str">
        <f>IF(Sched1[[#This Row],[Pmt No]]&lt;&gt;"",IF(Sched1[[#This Row],[Scheduled Payment]]+Sched1[[#This Row],[Extra Payment]]&lt;=Sched1[[#This Row],[Beginning Balance]],Sched1[[#This Row],[Scheduled Payment]]+Sched1[[#This Row],[Extra Payment]],Sched1[[#This Row],[Beginning Balance]]),"")</f>
        <v/>
      </c>
      <c r="H252" s="4" t="str">
        <f>IF(Sched1[[#This Row],[Pmt No]]&lt;&gt;"",Sched1[[#This Row],[Total Payment]]-Sched1[[#This Row],[Interest]],"")</f>
        <v/>
      </c>
      <c r="I252" s="4" t="str">
        <f>IF(Sched1[[#This Row],[Pmt No]]&lt;&gt;"",Sched1[[#This Row],[Beginning Balance]]*(InterestRate/PaymentsPerYear),"")</f>
        <v/>
      </c>
      <c r="J252" s="4" t="str">
        <f>IF(Sched1[[#This Row],[Pmt No]]&lt;&gt;"",IF(Sched1[[#This Row],[Scheduled Payment]]+Sched1[[#This Row],[Extra Payment]]&lt;=Sched1[[#This Row],[Beginning Balance]],Sched1[[#This Row],[Beginning Balance]]-Sched1[[#This Row],[Principal]],0),"")</f>
        <v/>
      </c>
      <c r="K252" s="4" t="str">
        <f>IF(Sched1[[#This Row],[Pmt No]]&lt;&gt;"",SUM(INDEX(Sched1[Interest],1,1):Sched1[[#This Row],[Interest]]),"")</f>
        <v/>
      </c>
    </row>
    <row r="253" spans="2:11" x14ac:dyDescent="0.2">
      <c r="B253" s="2" t="str">
        <f>IF(LoanIsGood,IF(ROW()-ROW(Sched1[[#Headers],[Pmt No]])&gt;ScheduledNumberOfPayments,"",ROW()-ROW(Sched1[[#Headers],[Pmt No]])),"")</f>
        <v/>
      </c>
      <c r="C253" s="3" t="str">
        <f>IF(Sched1[[#This Row],[Pmt No]]&lt;&gt;"",EOMONTH(LoanStartDate,ROW(Sched1[[#This Row],[Pmt No]])-ROW(Sched1[[#Headers],[Pmt No]])-2)+DAY(LoanStartDate),"")</f>
        <v/>
      </c>
      <c r="D253" s="4" t="str">
        <f>IF(Sched1[[#This Row],[Pmt No]]&lt;&gt;"",IF(ROW()-ROW(Sched1[[#Headers],[Beginning Balance]])=1,LoanAmount,INDEX(Sched1[Ending Balance],ROW()-ROW(Sched1[[#Headers],[Beginning Balance]])-1)),"")</f>
        <v/>
      </c>
      <c r="E253" s="4" t="str">
        <f>IF(Sched1[[#This Row],[Pmt No]]&lt;&gt;"",ScheduledPayment,"")</f>
        <v/>
      </c>
      <c r="F253" s="4" t="str">
        <f>IF(Sched1[[#This Row],[Pmt No]]&lt;&gt;"",IF(Sched1[[#This Row],[Scheduled Payment]]+ExtraPayments&lt;Sched1[[#This Row],[Beginning Balance]],ExtraPayments,IF(Sched1[[#This Row],[Beginning Balance]]-Sched1[[#This Row],[Scheduled Payment]]&gt;0,Sched1[[#This Row],[Beginning Balance]]-Sched1[[#This Row],[Scheduled Payment]],0)),"")</f>
        <v/>
      </c>
      <c r="G253" s="4" t="str">
        <f>IF(Sched1[[#This Row],[Pmt No]]&lt;&gt;"",IF(Sched1[[#This Row],[Scheduled Payment]]+Sched1[[#This Row],[Extra Payment]]&lt;=Sched1[[#This Row],[Beginning Balance]],Sched1[[#This Row],[Scheduled Payment]]+Sched1[[#This Row],[Extra Payment]],Sched1[[#This Row],[Beginning Balance]]),"")</f>
        <v/>
      </c>
      <c r="H253" s="4" t="str">
        <f>IF(Sched1[[#This Row],[Pmt No]]&lt;&gt;"",Sched1[[#This Row],[Total Payment]]-Sched1[[#This Row],[Interest]],"")</f>
        <v/>
      </c>
      <c r="I253" s="4" t="str">
        <f>IF(Sched1[[#This Row],[Pmt No]]&lt;&gt;"",Sched1[[#This Row],[Beginning Balance]]*(InterestRate/PaymentsPerYear),"")</f>
        <v/>
      </c>
      <c r="J253" s="4" t="str">
        <f>IF(Sched1[[#This Row],[Pmt No]]&lt;&gt;"",IF(Sched1[[#This Row],[Scheduled Payment]]+Sched1[[#This Row],[Extra Payment]]&lt;=Sched1[[#This Row],[Beginning Balance]],Sched1[[#This Row],[Beginning Balance]]-Sched1[[#This Row],[Principal]],0),"")</f>
        <v/>
      </c>
      <c r="K253" s="4" t="str">
        <f>IF(Sched1[[#This Row],[Pmt No]]&lt;&gt;"",SUM(INDEX(Sched1[Interest],1,1):Sched1[[#This Row],[Interest]]),"")</f>
        <v/>
      </c>
    </row>
    <row r="254" spans="2:11" x14ac:dyDescent="0.2">
      <c r="B254" s="2" t="str">
        <f>IF(LoanIsGood,IF(ROW()-ROW(Sched1[[#Headers],[Pmt No]])&gt;ScheduledNumberOfPayments,"",ROW()-ROW(Sched1[[#Headers],[Pmt No]])),"")</f>
        <v/>
      </c>
      <c r="C254" s="3" t="str">
        <f>IF(Sched1[[#This Row],[Pmt No]]&lt;&gt;"",EOMONTH(LoanStartDate,ROW(Sched1[[#This Row],[Pmt No]])-ROW(Sched1[[#Headers],[Pmt No]])-2)+DAY(LoanStartDate),"")</f>
        <v/>
      </c>
      <c r="D254" s="4" t="str">
        <f>IF(Sched1[[#This Row],[Pmt No]]&lt;&gt;"",IF(ROW()-ROW(Sched1[[#Headers],[Beginning Balance]])=1,LoanAmount,INDEX(Sched1[Ending Balance],ROW()-ROW(Sched1[[#Headers],[Beginning Balance]])-1)),"")</f>
        <v/>
      </c>
      <c r="E254" s="4" t="str">
        <f>IF(Sched1[[#This Row],[Pmt No]]&lt;&gt;"",ScheduledPayment,"")</f>
        <v/>
      </c>
      <c r="F254" s="4" t="str">
        <f>IF(Sched1[[#This Row],[Pmt No]]&lt;&gt;"",IF(Sched1[[#This Row],[Scheduled Payment]]+ExtraPayments&lt;Sched1[[#This Row],[Beginning Balance]],ExtraPayments,IF(Sched1[[#This Row],[Beginning Balance]]-Sched1[[#This Row],[Scheduled Payment]]&gt;0,Sched1[[#This Row],[Beginning Balance]]-Sched1[[#This Row],[Scheduled Payment]],0)),"")</f>
        <v/>
      </c>
      <c r="G254" s="4" t="str">
        <f>IF(Sched1[[#This Row],[Pmt No]]&lt;&gt;"",IF(Sched1[[#This Row],[Scheduled Payment]]+Sched1[[#This Row],[Extra Payment]]&lt;=Sched1[[#This Row],[Beginning Balance]],Sched1[[#This Row],[Scheduled Payment]]+Sched1[[#This Row],[Extra Payment]],Sched1[[#This Row],[Beginning Balance]]),"")</f>
        <v/>
      </c>
      <c r="H254" s="4" t="str">
        <f>IF(Sched1[[#This Row],[Pmt No]]&lt;&gt;"",Sched1[[#This Row],[Total Payment]]-Sched1[[#This Row],[Interest]],"")</f>
        <v/>
      </c>
      <c r="I254" s="4" t="str">
        <f>IF(Sched1[[#This Row],[Pmt No]]&lt;&gt;"",Sched1[[#This Row],[Beginning Balance]]*(InterestRate/PaymentsPerYear),"")</f>
        <v/>
      </c>
      <c r="J254" s="4" t="str">
        <f>IF(Sched1[[#This Row],[Pmt No]]&lt;&gt;"",IF(Sched1[[#This Row],[Scheduled Payment]]+Sched1[[#This Row],[Extra Payment]]&lt;=Sched1[[#This Row],[Beginning Balance]],Sched1[[#This Row],[Beginning Balance]]-Sched1[[#This Row],[Principal]],0),"")</f>
        <v/>
      </c>
      <c r="K254" s="4" t="str">
        <f>IF(Sched1[[#This Row],[Pmt No]]&lt;&gt;"",SUM(INDEX(Sched1[Interest],1,1):Sched1[[#This Row],[Interest]]),"")</f>
        <v/>
      </c>
    </row>
    <row r="255" spans="2:11" x14ac:dyDescent="0.2">
      <c r="B255" s="2" t="str">
        <f>IF(LoanIsGood,IF(ROW()-ROW(Sched1[[#Headers],[Pmt No]])&gt;ScheduledNumberOfPayments,"",ROW()-ROW(Sched1[[#Headers],[Pmt No]])),"")</f>
        <v/>
      </c>
      <c r="C255" s="3" t="str">
        <f>IF(Sched1[[#This Row],[Pmt No]]&lt;&gt;"",EOMONTH(LoanStartDate,ROW(Sched1[[#This Row],[Pmt No]])-ROW(Sched1[[#Headers],[Pmt No]])-2)+DAY(LoanStartDate),"")</f>
        <v/>
      </c>
      <c r="D255" s="4" t="str">
        <f>IF(Sched1[[#This Row],[Pmt No]]&lt;&gt;"",IF(ROW()-ROW(Sched1[[#Headers],[Beginning Balance]])=1,LoanAmount,INDEX(Sched1[Ending Balance],ROW()-ROW(Sched1[[#Headers],[Beginning Balance]])-1)),"")</f>
        <v/>
      </c>
      <c r="E255" s="4" t="str">
        <f>IF(Sched1[[#This Row],[Pmt No]]&lt;&gt;"",ScheduledPayment,"")</f>
        <v/>
      </c>
      <c r="F255" s="4" t="str">
        <f>IF(Sched1[[#This Row],[Pmt No]]&lt;&gt;"",IF(Sched1[[#This Row],[Scheduled Payment]]+ExtraPayments&lt;Sched1[[#This Row],[Beginning Balance]],ExtraPayments,IF(Sched1[[#This Row],[Beginning Balance]]-Sched1[[#This Row],[Scheduled Payment]]&gt;0,Sched1[[#This Row],[Beginning Balance]]-Sched1[[#This Row],[Scheduled Payment]],0)),"")</f>
        <v/>
      </c>
      <c r="G255" s="4" t="str">
        <f>IF(Sched1[[#This Row],[Pmt No]]&lt;&gt;"",IF(Sched1[[#This Row],[Scheduled Payment]]+Sched1[[#This Row],[Extra Payment]]&lt;=Sched1[[#This Row],[Beginning Balance]],Sched1[[#This Row],[Scheduled Payment]]+Sched1[[#This Row],[Extra Payment]],Sched1[[#This Row],[Beginning Balance]]),"")</f>
        <v/>
      </c>
      <c r="H255" s="4" t="str">
        <f>IF(Sched1[[#This Row],[Pmt No]]&lt;&gt;"",Sched1[[#This Row],[Total Payment]]-Sched1[[#This Row],[Interest]],"")</f>
        <v/>
      </c>
      <c r="I255" s="4" t="str">
        <f>IF(Sched1[[#This Row],[Pmt No]]&lt;&gt;"",Sched1[[#This Row],[Beginning Balance]]*(InterestRate/PaymentsPerYear),"")</f>
        <v/>
      </c>
      <c r="J255" s="4" t="str">
        <f>IF(Sched1[[#This Row],[Pmt No]]&lt;&gt;"",IF(Sched1[[#This Row],[Scheduled Payment]]+Sched1[[#This Row],[Extra Payment]]&lt;=Sched1[[#This Row],[Beginning Balance]],Sched1[[#This Row],[Beginning Balance]]-Sched1[[#This Row],[Principal]],0),"")</f>
        <v/>
      </c>
      <c r="K255" s="4" t="str">
        <f>IF(Sched1[[#This Row],[Pmt No]]&lt;&gt;"",SUM(INDEX(Sched1[Interest],1,1):Sched1[[#This Row],[Interest]]),"")</f>
        <v/>
      </c>
    </row>
    <row r="256" spans="2:11" x14ac:dyDescent="0.2">
      <c r="B256" s="2" t="str">
        <f>IF(LoanIsGood,IF(ROW()-ROW(Sched1[[#Headers],[Pmt No]])&gt;ScheduledNumberOfPayments,"",ROW()-ROW(Sched1[[#Headers],[Pmt No]])),"")</f>
        <v/>
      </c>
      <c r="C256" s="3" t="str">
        <f>IF(Sched1[[#This Row],[Pmt No]]&lt;&gt;"",EOMONTH(LoanStartDate,ROW(Sched1[[#This Row],[Pmt No]])-ROW(Sched1[[#Headers],[Pmt No]])-2)+DAY(LoanStartDate),"")</f>
        <v/>
      </c>
      <c r="D256" s="4" t="str">
        <f>IF(Sched1[[#This Row],[Pmt No]]&lt;&gt;"",IF(ROW()-ROW(Sched1[[#Headers],[Beginning Balance]])=1,LoanAmount,INDEX(Sched1[Ending Balance],ROW()-ROW(Sched1[[#Headers],[Beginning Balance]])-1)),"")</f>
        <v/>
      </c>
      <c r="E256" s="4" t="str">
        <f>IF(Sched1[[#This Row],[Pmt No]]&lt;&gt;"",ScheduledPayment,"")</f>
        <v/>
      </c>
      <c r="F256" s="4" t="str">
        <f>IF(Sched1[[#This Row],[Pmt No]]&lt;&gt;"",IF(Sched1[[#This Row],[Scheduled Payment]]+ExtraPayments&lt;Sched1[[#This Row],[Beginning Balance]],ExtraPayments,IF(Sched1[[#This Row],[Beginning Balance]]-Sched1[[#This Row],[Scheduled Payment]]&gt;0,Sched1[[#This Row],[Beginning Balance]]-Sched1[[#This Row],[Scheduled Payment]],0)),"")</f>
        <v/>
      </c>
      <c r="G256" s="4" t="str">
        <f>IF(Sched1[[#This Row],[Pmt No]]&lt;&gt;"",IF(Sched1[[#This Row],[Scheduled Payment]]+Sched1[[#This Row],[Extra Payment]]&lt;=Sched1[[#This Row],[Beginning Balance]],Sched1[[#This Row],[Scheduled Payment]]+Sched1[[#This Row],[Extra Payment]],Sched1[[#This Row],[Beginning Balance]]),"")</f>
        <v/>
      </c>
      <c r="H256" s="4" t="str">
        <f>IF(Sched1[[#This Row],[Pmt No]]&lt;&gt;"",Sched1[[#This Row],[Total Payment]]-Sched1[[#This Row],[Interest]],"")</f>
        <v/>
      </c>
      <c r="I256" s="4" t="str">
        <f>IF(Sched1[[#This Row],[Pmt No]]&lt;&gt;"",Sched1[[#This Row],[Beginning Balance]]*(InterestRate/PaymentsPerYear),"")</f>
        <v/>
      </c>
      <c r="J256" s="4" t="str">
        <f>IF(Sched1[[#This Row],[Pmt No]]&lt;&gt;"",IF(Sched1[[#This Row],[Scheduled Payment]]+Sched1[[#This Row],[Extra Payment]]&lt;=Sched1[[#This Row],[Beginning Balance]],Sched1[[#This Row],[Beginning Balance]]-Sched1[[#This Row],[Principal]],0),"")</f>
        <v/>
      </c>
      <c r="K256" s="4" t="str">
        <f>IF(Sched1[[#This Row],[Pmt No]]&lt;&gt;"",SUM(INDEX(Sched1[Interest],1,1):Sched1[[#This Row],[Interest]]),"")</f>
        <v/>
      </c>
    </row>
    <row r="257" spans="2:11" x14ac:dyDescent="0.2">
      <c r="B257" s="2" t="str">
        <f>IF(LoanIsGood,IF(ROW()-ROW(Sched1[[#Headers],[Pmt No]])&gt;ScheduledNumberOfPayments,"",ROW()-ROW(Sched1[[#Headers],[Pmt No]])),"")</f>
        <v/>
      </c>
      <c r="C257" s="3" t="str">
        <f>IF(Sched1[[#This Row],[Pmt No]]&lt;&gt;"",EOMONTH(LoanStartDate,ROW(Sched1[[#This Row],[Pmt No]])-ROW(Sched1[[#Headers],[Pmt No]])-2)+DAY(LoanStartDate),"")</f>
        <v/>
      </c>
      <c r="D257" s="4" t="str">
        <f>IF(Sched1[[#This Row],[Pmt No]]&lt;&gt;"",IF(ROW()-ROW(Sched1[[#Headers],[Beginning Balance]])=1,LoanAmount,INDEX(Sched1[Ending Balance],ROW()-ROW(Sched1[[#Headers],[Beginning Balance]])-1)),"")</f>
        <v/>
      </c>
      <c r="E257" s="4" t="str">
        <f>IF(Sched1[[#This Row],[Pmt No]]&lt;&gt;"",ScheduledPayment,"")</f>
        <v/>
      </c>
      <c r="F257" s="4" t="str">
        <f>IF(Sched1[[#This Row],[Pmt No]]&lt;&gt;"",IF(Sched1[[#This Row],[Scheduled Payment]]+ExtraPayments&lt;Sched1[[#This Row],[Beginning Balance]],ExtraPayments,IF(Sched1[[#This Row],[Beginning Balance]]-Sched1[[#This Row],[Scheduled Payment]]&gt;0,Sched1[[#This Row],[Beginning Balance]]-Sched1[[#This Row],[Scheduled Payment]],0)),"")</f>
        <v/>
      </c>
      <c r="G257" s="4" t="str">
        <f>IF(Sched1[[#This Row],[Pmt No]]&lt;&gt;"",IF(Sched1[[#This Row],[Scheduled Payment]]+Sched1[[#This Row],[Extra Payment]]&lt;=Sched1[[#This Row],[Beginning Balance]],Sched1[[#This Row],[Scheduled Payment]]+Sched1[[#This Row],[Extra Payment]],Sched1[[#This Row],[Beginning Balance]]),"")</f>
        <v/>
      </c>
      <c r="H257" s="4" t="str">
        <f>IF(Sched1[[#This Row],[Pmt No]]&lt;&gt;"",Sched1[[#This Row],[Total Payment]]-Sched1[[#This Row],[Interest]],"")</f>
        <v/>
      </c>
      <c r="I257" s="4" t="str">
        <f>IF(Sched1[[#This Row],[Pmt No]]&lt;&gt;"",Sched1[[#This Row],[Beginning Balance]]*(InterestRate/PaymentsPerYear),"")</f>
        <v/>
      </c>
      <c r="J257" s="4" t="str">
        <f>IF(Sched1[[#This Row],[Pmt No]]&lt;&gt;"",IF(Sched1[[#This Row],[Scheduled Payment]]+Sched1[[#This Row],[Extra Payment]]&lt;=Sched1[[#This Row],[Beginning Balance]],Sched1[[#This Row],[Beginning Balance]]-Sched1[[#This Row],[Principal]],0),"")</f>
        <v/>
      </c>
      <c r="K257" s="4" t="str">
        <f>IF(Sched1[[#This Row],[Pmt No]]&lt;&gt;"",SUM(INDEX(Sched1[Interest],1,1):Sched1[[#This Row],[Interest]]),"")</f>
        <v/>
      </c>
    </row>
    <row r="258" spans="2:11" x14ac:dyDescent="0.2">
      <c r="B258" s="2" t="str">
        <f>IF(LoanIsGood,IF(ROW()-ROW(Sched1[[#Headers],[Pmt No]])&gt;ScheduledNumberOfPayments,"",ROW()-ROW(Sched1[[#Headers],[Pmt No]])),"")</f>
        <v/>
      </c>
      <c r="C258" s="3" t="str">
        <f>IF(Sched1[[#This Row],[Pmt No]]&lt;&gt;"",EOMONTH(LoanStartDate,ROW(Sched1[[#This Row],[Pmt No]])-ROW(Sched1[[#Headers],[Pmt No]])-2)+DAY(LoanStartDate),"")</f>
        <v/>
      </c>
      <c r="D258" s="4" t="str">
        <f>IF(Sched1[[#This Row],[Pmt No]]&lt;&gt;"",IF(ROW()-ROW(Sched1[[#Headers],[Beginning Balance]])=1,LoanAmount,INDEX(Sched1[Ending Balance],ROW()-ROW(Sched1[[#Headers],[Beginning Balance]])-1)),"")</f>
        <v/>
      </c>
      <c r="E258" s="4" t="str">
        <f>IF(Sched1[[#This Row],[Pmt No]]&lt;&gt;"",ScheduledPayment,"")</f>
        <v/>
      </c>
      <c r="F258" s="4" t="str">
        <f>IF(Sched1[[#This Row],[Pmt No]]&lt;&gt;"",IF(Sched1[[#This Row],[Scheduled Payment]]+ExtraPayments&lt;Sched1[[#This Row],[Beginning Balance]],ExtraPayments,IF(Sched1[[#This Row],[Beginning Balance]]-Sched1[[#This Row],[Scheduled Payment]]&gt;0,Sched1[[#This Row],[Beginning Balance]]-Sched1[[#This Row],[Scheduled Payment]],0)),"")</f>
        <v/>
      </c>
      <c r="G258" s="4" t="str">
        <f>IF(Sched1[[#This Row],[Pmt No]]&lt;&gt;"",IF(Sched1[[#This Row],[Scheduled Payment]]+Sched1[[#This Row],[Extra Payment]]&lt;=Sched1[[#This Row],[Beginning Balance]],Sched1[[#This Row],[Scheduled Payment]]+Sched1[[#This Row],[Extra Payment]],Sched1[[#This Row],[Beginning Balance]]),"")</f>
        <v/>
      </c>
      <c r="H258" s="4" t="str">
        <f>IF(Sched1[[#This Row],[Pmt No]]&lt;&gt;"",Sched1[[#This Row],[Total Payment]]-Sched1[[#This Row],[Interest]],"")</f>
        <v/>
      </c>
      <c r="I258" s="4" t="str">
        <f>IF(Sched1[[#This Row],[Pmt No]]&lt;&gt;"",Sched1[[#This Row],[Beginning Balance]]*(InterestRate/PaymentsPerYear),"")</f>
        <v/>
      </c>
      <c r="J258" s="4" t="str">
        <f>IF(Sched1[[#This Row],[Pmt No]]&lt;&gt;"",IF(Sched1[[#This Row],[Scheduled Payment]]+Sched1[[#This Row],[Extra Payment]]&lt;=Sched1[[#This Row],[Beginning Balance]],Sched1[[#This Row],[Beginning Balance]]-Sched1[[#This Row],[Principal]],0),"")</f>
        <v/>
      </c>
      <c r="K258" s="4" t="str">
        <f>IF(Sched1[[#This Row],[Pmt No]]&lt;&gt;"",SUM(INDEX(Sched1[Interest],1,1):Sched1[[#This Row],[Interest]]),"")</f>
        <v/>
      </c>
    </row>
    <row r="259" spans="2:11" x14ac:dyDescent="0.2">
      <c r="B259" s="2" t="str">
        <f>IF(LoanIsGood,IF(ROW()-ROW(Sched1[[#Headers],[Pmt No]])&gt;ScheduledNumberOfPayments,"",ROW()-ROW(Sched1[[#Headers],[Pmt No]])),"")</f>
        <v/>
      </c>
      <c r="C259" s="3" t="str">
        <f>IF(Sched1[[#This Row],[Pmt No]]&lt;&gt;"",EOMONTH(LoanStartDate,ROW(Sched1[[#This Row],[Pmt No]])-ROW(Sched1[[#Headers],[Pmt No]])-2)+DAY(LoanStartDate),"")</f>
        <v/>
      </c>
      <c r="D259" s="4" t="str">
        <f>IF(Sched1[[#This Row],[Pmt No]]&lt;&gt;"",IF(ROW()-ROW(Sched1[[#Headers],[Beginning Balance]])=1,LoanAmount,INDEX(Sched1[Ending Balance],ROW()-ROW(Sched1[[#Headers],[Beginning Balance]])-1)),"")</f>
        <v/>
      </c>
      <c r="E259" s="4" t="str">
        <f>IF(Sched1[[#This Row],[Pmt No]]&lt;&gt;"",ScheduledPayment,"")</f>
        <v/>
      </c>
      <c r="F259" s="4" t="str">
        <f>IF(Sched1[[#This Row],[Pmt No]]&lt;&gt;"",IF(Sched1[[#This Row],[Scheduled Payment]]+ExtraPayments&lt;Sched1[[#This Row],[Beginning Balance]],ExtraPayments,IF(Sched1[[#This Row],[Beginning Balance]]-Sched1[[#This Row],[Scheduled Payment]]&gt;0,Sched1[[#This Row],[Beginning Balance]]-Sched1[[#This Row],[Scheduled Payment]],0)),"")</f>
        <v/>
      </c>
      <c r="G259" s="4" t="str">
        <f>IF(Sched1[[#This Row],[Pmt No]]&lt;&gt;"",IF(Sched1[[#This Row],[Scheduled Payment]]+Sched1[[#This Row],[Extra Payment]]&lt;=Sched1[[#This Row],[Beginning Balance]],Sched1[[#This Row],[Scheduled Payment]]+Sched1[[#This Row],[Extra Payment]],Sched1[[#This Row],[Beginning Balance]]),"")</f>
        <v/>
      </c>
      <c r="H259" s="4" t="str">
        <f>IF(Sched1[[#This Row],[Pmt No]]&lt;&gt;"",Sched1[[#This Row],[Total Payment]]-Sched1[[#This Row],[Interest]],"")</f>
        <v/>
      </c>
      <c r="I259" s="4" t="str">
        <f>IF(Sched1[[#This Row],[Pmt No]]&lt;&gt;"",Sched1[[#This Row],[Beginning Balance]]*(InterestRate/PaymentsPerYear),"")</f>
        <v/>
      </c>
      <c r="J259" s="4" t="str">
        <f>IF(Sched1[[#This Row],[Pmt No]]&lt;&gt;"",IF(Sched1[[#This Row],[Scheduled Payment]]+Sched1[[#This Row],[Extra Payment]]&lt;=Sched1[[#This Row],[Beginning Balance]],Sched1[[#This Row],[Beginning Balance]]-Sched1[[#This Row],[Principal]],0),"")</f>
        <v/>
      </c>
      <c r="K259" s="4" t="str">
        <f>IF(Sched1[[#This Row],[Pmt No]]&lt;&gt;"",SUM(INDEX(Sched1[Interest],1,1):Sched1[[#This Row],[Interest]]),"")</f>
        <v/>
      </c>
    </row>
    <row r="260" spans="2:11" x14ac:dyDescent="0.2">
      <c r="B260" s="2" t="str">
        <f>IF(LoanIsGood,IF(ROW()-ROW(Sched1[[#Headers],[Pmt No]])&gt;ScheduledNumberOfPayments,"",ROW()-ROW(Sched1[[#Headers],[Pmt No]])),"")</f>
        <v/>
      </c>
      <c r="C260" s="3" t="str">
        <f>IF(Sched1[[#This Row],[Pmt No]]&lt;&gt;"",EOMONTH(LoanStartDate,ROW(Sched1[[#This Row],[Pmt No]])-ROW(Sched1[[#Headers],[Pmt No]])-2)+DAY(LoanStartDate),"")</f>
        <v/>
      </c>
      <c r="D260" s="4" t="str">
        <f>IF(Sched1[[#This Row],[Pmt No]]&lt;&gt;"",IF(ROW()-ROW(Sched1[[#Headers],[Beginning Balance]])=1,LoanAmount,INDEX(Sched1[Ending Balance],ROW()-ROW(Sched1[[#Headers],[Beginning Balance]])-1)),"")</f>
        <v/>
      </c>
      <c r="E260" s="4" t="str">
        <f>IF(Sched1[[#This Row],[Pmt No]]&lt;&gt;"",ScheduledPayment,"")</f>
        <v/>
      </c>
      <c r="F260" s="4" t="str">
        <f>IF(Sched1[[#This Row],[Pmt No]]&lt;&gt;"",IF(Sched1[[#This Row],[Scheduled Payment]]+ExtraPayments&lt;Sched1[[#This Row],[Beginning Balance]],ExtraPayments,IF(Sched1[[#This Row],[Beginning Balance]]-Sched1[[#This Row],[Scheduled Payment]]&gt;0,Sched1[[#This Row],[Beginning Balance]]-Sched1[[#This Row],[Scheduled Payment]],0)),"")</f>
        <v/>
      </c>
      <c r="G260" s="4" t="str">
        <f>IF(Sched1[[#This Row],[Pmt No]]&lt;&gt;"",IF(Sched1[[#This Row],[Scheduled Payment]]+Sched1[[#This Row],[Extra Payment]]&lt;=Sched1[[#This Row],[Beginning Balance]],Sched1[[#This Row],[Scheduled Payment]]+Sched1[[#This Row],[Extra Payment]],Sched1[[#This Row],[Beginning Balance]]),"")</f>
        <v/>
      </c>
      <c r="H260" s="4" t="str">
        <f>IF(Sched1[[#This Row],[Pmt No]]&lt;&gt;"",Sched1[[#This Row],[Total Payment]]-Sched1[[#This Row],[Interest]],"")</f>
        <v/>
      </c>
      <c r="I260" s="4" t="str">
        <f>IF(Sched1[[#This Row],[Pmt No]]&lt;&gt;"",Sched1[[#This Row],[Beginning Balance]]*(InterestRate/PaymentsPerYear),"")</f>
        <v/>
      </c>
      <c r="J260" s="4" t="str">
        <f>IF(Sched1[[#This Row],[Pmt No]]&lt;&gt;"",IF(Sched1[[#This Row],[Scheduled Payment]]+Sched1[[#This Row],[Extra Payment]]&lt;=Sched1[[#This Row],[Beginning Balance]],Sched1[[#This Row],[Beginning Balance]]-Sched1[[#This Row],[Principal]],0),"")</f>
        <v/>
      </c>
      <c r="K260" s="4" t="str">
        <f>IF(Sched1[[#This Row],[Pmt No]]&lt;&gt;"",SUM(INDEX(Sched1[Interest],1,1):Sched1[[#This Row],[Interest]]),"")</f>
        <v/>
      </c>
    </row>
    <row r="261" spans="2:11" x14ac:dyDescent="0.2">
      <c r="B261" s="2" t="str">
        <f>IF(LoanIsGood,IF(ROW()-ROW(Sched1[[#Headers],[Pmt No]])&gt;ScheduledNumberOfPayments,"",ROW()-ROW(Sched1[[#Headers],[Pmt No]])),"")</f>
        <v/>
      </c>
      <c r="C261" s="3" t="str">
        <f>IF(Sched1[[#This Row],[Pmt No]]&lt;&gt;"",EOMONTH(LoanStartDate,ROW(Sched1[[#This Row],[Pmt No]])-ROW(Sched1[[#Headers],[Pmt No]])-2)+DAY(LoanStartDate),"")</f>
        <v/>
      </c>
      <c r="D261" s="4" t="str">
        <f>IF(Sched1[[#This Row],[Pmt No]]&lt;&gt;"",IF(ROW()-ROW(Sched1[[#Headers],[Beginning Balance]])=1,LoanAmount,INDEX(Sched1[Ending Balance],ROW()-ROW(Sched1[[#Headers],[Beginning Balance]])-1)),"")</f>
        <v/>
      </c>
      <c r="E261" s="4" t="str">
        <f>IF(Sched1[[#This Row],[Pmt No]]&lt;&gt;"",ScheduledPayment,"")</f>
        <v/>
      </c>
      <c r="F261" s="4" t="str">
        <f>IF(Sched1[[#This Row],[Pmt No]]&lt;&gt;"",IF(Sched1[[#This Row],[Scheduled Payment]]+ExtraPayments&lt;Sched1[[#This Row],[Beginning Balance]],ExtraPayments,IF(Sched1[[#This Row],[Beginning Balance]]-Sched1[[#This Row],[Scheduled Payment]]&gt;0,Sched1[[#This Row],[Beginning Balance]]-Sched1[[#This Row],[Scheduled Payment]],0)),"")</f>
        <v/>
      </c>
      <c r="G261" s="4" t="str">
        <f>IF(Sched1[[#This Row],[Pmt No]]&lt;&gt;"",IF(Sched1[[#This Row],[Scheduled Payment]]+Sched1[[#This Row],[Extra Payment]]&lt;=Sched1[[#This Row],[Beginning Balance]],Sched1[[#This Row],[Scheduled Payment]]+Sched1[[#This Row],[Extra Payment]],Sched1[[#This Row],[Beginning Balance]]),"")</f>
        <v/>
      </c>
      <c r="H261" s="4" t="str">
        <f>IF(Sched1[[#This Row],[Pmt No]]&lt;&gt;"",Sched1[[#This Row],[Total Payment]]-Sched1[[#This Row],[Interest]],"")</f>
        <v/>
      </c>
      <c r="I261" s="4" t="str">
        <f>IF(Sched1[[#This Row],[Pmt No]]&lt;&gt;"",Sched1[[#This Row],[Beginning Balance]]*(InterestRate/PaymentsPerYear),"")</f>
        <v/>
      </c>
      <c r="J261" s="4" t="str">
        <f>IF(Sched1[[#This Row],[Pmt No]]&lt;&gt;"",IF(Sched1[[#This Row],[Scheduled Payment]]+Sched1[[#This Row],[Extra Payment]]&lt;=Sched1[[#This Row],[Beginning Balance]],Sched1[[#This Row],[Beginning Balance]]-Sched1[[#This Row],[Principal]],0),"")</f>
        <v/>
      </c>
      <c r="K261" s="4" t="str">
        <f>IF(Sched1[[#This Row],[Pmt No]]&lt;&gt;"",SUM(INDEX(Sched1[Interest],1,1):Sched1[[#This Row],[Interest]]),"")</f>
        <v/>
      </c>
    </row>
    <row r="262" spans="2:11" x14ac:dyDescent="0.2">
      <c r="B262" s="2" t="str">
        <f>IF(LoanIsGood,IF(ROW()-ROW(Sched1[[#Headers],[Pmt No]])&gt;ScheduledNumberOfPayments,"",ROW()-ROW(Sched1[[#Headers],[Pmt No]])),"")</f>
        <v/>
      </c>
      <c r="C262" s="3" t="str">
        <f>IF(Sched1[[#This Row],[Pmt No]]&lt;&gt;"",EOMONTH(LoanStartDate,ROW(Sched1[[#This Row],[Pmt No]])-ROW(Sched1[[#Headers],[Pmt No]])-2)+DAY(LoanStartDate),"")</f>
        <v/>
      </c>
      <c r="D262" s="4" t="str">
        <f>IF(Sched1[[#This Row],[Pmt No]]&lt;&gt;"",IF(ROW()-ROW(Sched1[[#Headers],[Beginning Balance]])=1,LoanAmount,INDEX(Sched1[Ending Balance],ROW()-ROW(Sched1[[#Headers],[Beginning Balance]])-1)),"")</f>
        <v/>
      </c>
      <c r="E262" s="4" t="str">
        <f>IF(Sched1[[#This Row],[Pmt No]]&lt;&gt;"",ScheduledPayment,"")</f>
        <v/>
      </c>
      <c r="F262" s="4" t="str">
        <f>IF(Sched1[[#This Row],[Pmt No]]&lt;&gt;"",IF(Sched1[[#This Row],[Scheduled Payment]]+ExtraPayments&lt;Sched1[[#This Row],[Beginning Balance]],ExtraPayments,IF(Sched1[[#This Row],[Beginning Balance]]-Sched1[[#This Row],[Scheduled Payment]]&gt;0,Sched1[[#This Row],[Beginning Balance]]-Sched1[[#This Row],[Scheduled Payment]],0)),"")</f>
        <v/>
      </c>
      <c r="G262" s="4" t="str">
        <f>IF(Sched1[[#This Row],[Pmt No]]&lt;&gt;"",IF(Sched1[[#This Row],[Scheduled Payment]]+Sched1[[#This Row],[Extra Payment]]&lt;=Sched1[[#This Row],[Beginning Balance]],Sched1[[#This Row],[Scheduled Payment]]+Sched1[[#This Row],[Extra Payment]],Sched1[[#This Row],[Beginning Balance]]),"")</f>
        <v/>
      </c>
      <c r="H262" s="4" t="str">
        <f>IF(Sched1[[#This Row],[Pmt No]]&lt;&gt;"",Sched1[[#This Row],[Total Payment]]-Sched1[[#This Row],[Interest]],"")</f>
        <v/>
      </c>
      <c r="I262" s="4" t="str">
        <f>IF(Sched1[[#This Row],[Pmt No]]&lt;&gt;"",Sched1[[#This Row],[Beginning Balance]]*(InterestRate/PaymentsPerYear),"")</f>
        <v/>
      </c>
      <c r="J262" s="4" t="str">
        <f>IF(Sched1[[#This Row],[Pmt No]]&lt;&gt;"",IF(Sched1[[#This Row],[Scheduled Payment]]+Sched1[[#This Row],[Extra Payment]]&lt;=Sched1[[#This Row],[Beginning Balance]],Sched1[[#This Row],[Beginning Balance]]-Sched1[[#This Row],[Principal]],0),"")</f>
        <v/>
      </c>
      <c r="K262" s="4" t="str">
        <f>IF(Sched1[[#This Row],[Pmt No]]&lt;&gt;"",SUM(INDEX(Sched1[Interest],1,1):Sched1[[#This Row],[Interest]]),"")</f>
        <v/>
      </c>
    </row>
    <row r="263" spans="2:11" x14ac:dyDescent="0.2">
      <c r="B263" s="2" t="str">
        <f>IF(LoanIsGood,IF(ROW()-ROW(Sched1[[#Headers],[Pmt No]])&gt;ScheduledNumberOfPayments,"",ROW()-ROW(Sched1[[#Headers],[Pmt No]])),"")</f>
        <v/>
      </c>
      <c r="C263" s="3" t="str">
        <f>IF(Sched1[[#This Row],[Pmt No]]&lt;&gt;"",EOMONTH(LoanStartDate,ROW(Sched1[[#This Row],[Pmt No]])-ROW(Sched1[[#Headers],[Pmt No]])-2)+DAY(LoanStartDate),"")</f>
        <v/>
      </c>
      <c r="D263" s="4" t="str">
        <f>IF(Sched1[[#This Row],[Pmt No]]&lt;&gt;"",IF(ROW()-ROW(Sched1[[#Headers],[Beginning Balance]])=1,LoanAmount,INDEX(Sched1[Ending Balance],ROW()-ROW(Sched1[[#Headers],[Beginning Balance]])-1)),"")</f>
        <v/>
      </c>
      <c r="E263" s="4" t="str">
        <f>IF(Sched1[[#This Row],[Pmt No]]&lt;&gt;"",ScheduledPayment,"")</f>
        <v/>
      </c>
      <c r="F263" s="4" t="str">
        <f>IF(Sched1[[#This Row],[Pmt No]]&lt;&gt;"",IF(Sched1[[#This Row],[Scheduled Payment]]+ExtraPayments&lt;Sched1[[#This Row],[Beginning Balance]],ExtraPayments,IF(Sched1[[#This Row],[Beginning Balance]]-Sched1[[#This Row],[Scheduled Payment]]&gt;0,Sched1[[#This Row],[Beginning Balance]]-Sched1[[#This Row],[Scheduled Payment]],0)),"")</f>
        <v/>
      </c>
      <c r="G263" s="4" t="str">
        <f>IF(Sched1[[#This Row],[Pmt No]]&lt;&gt;"",IF(Sched1[[#This Row],[Scheduled Payment]]+Sched1[[#This Row],[Extra Payment]]&lt;=Sched1[[#This Row],[Beginning Balance]],Sched1[[#This Row],[Scheduled Payment]]+Sched1[[#This Row],[Extra Payment]],Sched1[[#This Row],[Beginning Balance]]),"")</f>
        <v/>
      </c>
      <c r="H263" s="4" t="str">
        <f>IF(Sched1[[#This Row],[Pmt No]]&lt;&gt;"",Sched1[[#This Row],[Total Payment]]-Sched1[[#This Row],[Interest]],"")</f>
        <v/>
      </c>
      <c r="I263" s="4" t="str">
        <f>IF(Sched1[[#This Row],[Pmt No]]&lt;&gt;"",Sched1[[#This Row],[Beginning Balance]]*(InterestRate/PaymentsPerYear),"")</f>
        <v/>
      </c>
      <c r="J263" s="4" t="str">
        <f>IF(Sched1[[#This Row],[Pmt No]]&lt;&gt;"",IF(Sched1[[#This Row],[Scheduled Payment]]+Sched1[[#This Row],[Extra Payment]]&lt;=Sched1[[#This Row],[Beginning Balance]],Sched1[[#This Row],[Beginning Balance]]-Sched1[[#This Row],[Principal]],0),"")</f>
        <v/>
      </c>
      <c r="K263" s="4" t="str">
        <f>IF(Sched1[[#This Row],[Pmt No]]&lt;&gt;"",SUM(INDEX(Sched1[Interest],1,1):Sched1[[#This Row],[Interest]]),"")</f>
        <v/>
      </c>
    </row>
    <row r="264" spans="2:11" x14ac:dyDescent="0.2">
      <c r="B264" s="2" t="str">
        <f>IF(LoanIsGood,IF(ROW()-ROW(Sched1[[#Headers],[Pmt No]])&gt;ScheduledNumberOfPayments,"",ROW()-ROW(Sched1[[#Headers],[Pmt No]])),"")</f>
        <v/>
      </c>
      <c r="C264" s="3" t="str">
        <f>IF(Sched1[[#This Row],[Pmt No]]&lt;&gt;"",EOMONTH(LoanStartDate,ROW(Sched1[[#This Row],[Pmt No]])-ROW(Sched1[[#Headers],[Pmt No]])-2)+DAY(LoanStartDate),"")</f>
        <v/>
      </c>
      <c r="D264" s="4" t="str">
        <f>IF(Sched1[[#This Row],[Pmt No]]&lt;&gt;"",IF(ROW()-ROW(Sched1[[#Headers],[Beginning Balance]])=1,LoanAmount,INDEX(Sched1[Ending Balance],ROW()-ROW(Sched1[[#Headers],[Beginning Balance]])-1)),"")</f>
        <v/>
      </c>
      <c r="E264" s="4" t="str">
        <f>IF(Sched1[[#This Row],[Pmt No]]&lt;&gt;"",ScheduledPayment,"")</f>
        <v/>
      </c>
      <c r="F264" s="4" t="str">
        <f>IF(Sched1[[#This Row],[Pmt No]]&lt;&gt;"",IF(Sched1[[#This Row],[Scheduled Payment]]+ExtraPayments&lt;Sched1[[#This Row],[Beginning Balance]],ExtraPayments,IF(Sched1[[#This Row],[Beginning Balance]]-Sched1[[#This Row],[Scheduled Payment]]&gt;0,Sched1[[#This Row],[Beginning Balance]]-Sched1[[#This Row],[Scheduled Payment]],0)),"")</f>
        <v/>
      </c>
      <c r="G264" s="4" t="str">
        <f>IF(Sched1[[#This Row],[Pmt No]]&lt;&gt;"",IF(Sched1[[#This Row],[Scheduled Payment]]+Sched1[[#This Row],[Extra Payment]]&lt;=Sched1[[#This Row],[Beginning Balance]],Sched1[[#This Row],[Scheduled Payment]]+Sched1[[#This Row],[Extra Payment]],Sched1[[#This Row],[Beginning Balance]]),"")</f>
        <v/>
      </c>
      <c r="H264" s="4" t="str">
        <f>IF(Sched1[[#This Row],[Pmt No]]&lt;&gt;"",Sched1[[#This Row],[Total Payment]]-Sched1[[#This Row],[Interest]],"")</f>
        <v/>
      </c>
      <c r="I264" s="4" t="str">
        <f>IF(Sched1[[#This Row],[Pmt No]]&lt;&gt;"",Sched1[[#This Row],[Beginning Balance]]*(InterestRate/PaymentsPerYear),"")</f>
        <v/>
      </c>
      <c r="J264" s="4" t="str">
        <f>IF(Sched1[[#This Row],[Pmt No]]&lt;&gt;"",IF(Sched1[[#This Row],[Scheduled Payment]]+Sched1[[#This Row],[Extra Payment]]&lt;=Sched1[[#This Row],[Beginning Balance]],Sched1[[#This Row],[Beginning Balance]]-Sched1[[#This Row],[Principal]],0),"")</f>
        <v/>
      </c>
      <c r="K264" s="4" t="str">
        <f>IF(Sched1[[#This Row],[Pmt No]]&lt;&gt;"",SUM(INDEX(Sched1[Interest],1,1):Sched1[[#This Row],[Interest]]),"")</f>
        <v/>
      </c>
    </row>
    <row r="265" spans="2:11" x14ac:dyDescent="0.2">
      <c r="B265" s="2" t="str">
        <f>IF(LoanIsGood,IF(ROW()-ROW(Sched1[[#Headers],[Pmt No]])&gt;ScheduledNumberOfPayments,"",ROW()-ROW(Sched1[[#Headers],[Pmt No]])),"")</f>
        <v/>
      </c>
      <c r="C265" s="3" t="str">
        <f>IF(Sched1[[#This Row],[Pmt No]]&lt;&gt;"",EOMONTH(LoanStartDate,ROW(Sched1[[#This Row],[Pmt No]])-ROW(Sched1[[#Headers],[Pmt No]])-2)+DAY(LoanStartDate),"")</f>
        <v/>
      </c>
      <c r="D265" s="4" t="str">
        <f>IF(Sched1[[#This Row],[Pmt No]]&lt;&gt;"",IF(ROW()-ROW(Sched1[[#Headers],[Beginning Balance]])=1,LoanAmount,INDEX(Sched1[Ending Balance],ROW()-ROW(Sched1[[#Headers],[Beginning Balance]])-1)),"")</f>
        <v/>
      </c>
      <c r="E265" s="4" t="str">
        <f>IF(Sched1[[#This Row],[Pmt No]]&lt;&gt;"",ScheduledPayment,"")</f>
        <v/>
      </c>
      <c r="F265" s="4" t="str">
        <f>IF(Sched1[[#This Row],[Pmt No]]&lt;&gt;"",IF(Sched1[[#This Row],[Scheduled Payment]]+ExtraPayments&lt;Sched1[[#This Row],[Beginning Balance]],ExtraPayments,IF(Sched1[[#This Row],[Beginning Balance]]-Sched1[[#This Row],[Scheduled Payment]]&gt;0,Sched1[[#This Row],[Beginning Balance]]-Sched1[[#This Row],[Scheduled Payment]],0)),"")</f>
        <v/>
      </c>
      <c r="G265" s="4" t="str">
        <f>IF(Sched1[[#This Row],[Pmt No]]&lt;&gt;"",IF(Sched1[[#This Row],[Scheduled Payment]]+Sched1[[#This Row],[Extra Payment]]&lt;=Sched1[[#This Row],[Beginning Balance]],Sched1[[#This Row],[Scheduled Payment]]+Sched1[[#This Row],[Extra Payment]],Sched1[[#This Row],[Beginning Balance]]),"")</f>
        <v/>
      </c>
      <c r="H265" s="4" t="str">
        <f>IF(Sched1[[#This Row],[Pmt No]]&lt;&gt;"",Sched1[[#This Row],[Total Payment]]-Sched1[[#This Row],[Interest]],"")</f>
        <v/>
      </c>
      <c r="I265" s="4" t="str">
        <f>IF(Sched1[[#This Row],[Pmt No]]&lt;&gt;"",Sched1[[#This Row],[Beginning Balance]]*(InterestRate/PaymentsPerYear),"")</f>
        <v/>
      </c>
      <c r="J265" s="4" t="str">
        <f>IF(Sched1[[#This Row],[Pmt No]]&lt;&gt;"",IF(Sched1[[#This Row],[Scheduled Payment]]+Sched1[[#This Row],[Extra Payment]]&lt;=Sched1[[#This Row],[Beginning Balance]],Sched1[[#This Row],[Beginning Balance]]-Sched1[[#This Row],[Principal]],0),"")</f>
        <v/>
      </c>
      <c r="K265" s="4" t="str">
        <f>IF(Sched1[[#This Row],[Pmt No]]&lt;&gt;"",SUM(INDEX(Sched1[Interest],1,1):Sched1[[#This Row],[Interest]]),"")</f>
        <v/>
      </c>
    </row>
    <row r="266" spans="2:11" x14ac:dyDescent="0.2">
      <c r="B266" s="2" t="str">
        <f>IF(LoanIsGood,IF(ROW()-ROW(Sched1[[#Headers],[Pmt No]])&gt;ScheduledNumberOfPayments,"",ROW()-ROW(Sched1[[#Headers],[Pmt No]])),"")</f>
        <v/>
      </c>
      <c r="C266" s="3" t="str">
        <f>IF(Sched1[[#This Row],[Pmt No]]&lt;&gt;"",EOMONTH(LoanStartDate,ROW(Sched1[[#This Row],[Pmt No]])-ROW(Sched1[[#Headers],[Pmt No]])-2)+DAY(LoanStartDate),"")</f>
        <v/>
      </c>
      <c r="D266" s="4" t="str">
        <f>IF(Sched1[[#This Row],[Pmt No]]&lt;&gt;"",IF(ROW()-ROW(Sched1[[#Headers],[Beginning Balance]])=1,LoanAmount,INDEX(Sched1[Ending Balance],ROW()-ROW(Sched1[[#Headers],[Beginning Balance]])-1)),"")</f>
        <v/>
      </c>
      <c r="E266" s="4" t="str">
        <f>IF(Sched1[[#This Row],[Pmt No]]&lt;&gt;"",ScheduledPayment,"")</f>
        <v/>
      </c>
      <c r="F266" s="4" t="str">
        <f>IF(Sched1[[#This Row],[Pmt No]]&lt;&gt;"",IF(Sched1[[#This Row],[Scheduled Payment]]+ExtraPayments&lt;Sched1[[#This Row],[Beginning Balance]],ExtraPayments,IF(Sched1[[#This Row],[Beginning Balance]]-Sched1[[#This Row],[Scheduled Payment]]&gt;0,Sched1[[#This Row],[Beginning Balance]]-Sched1[[#This Row],[Scheduled Payment]],0)),"")</f>
        <v/>
      </c>
      <c r="G266" s="4" t="str">
        <f>IF(Sched1[[#This Row],[Pmt No]]&lt;&gt;"",IF(Sched1[[#This Row],[Scheduled Payment]]+Sched1[[#This Row],[Extra Payment]]&lt;=Sched1[[#This Row],[Beginning Balance]],Sched1[[#This Row],[Scheduled Payment]]+Sched1[[#This Row],[Extra Payment]],Sched1[[#This Row],[Beginning Balance]]),"")</f>
        <v/>
      </c>
      <c r="H266" s="4" t="str">
        <f>IF(Sched1[[#This Row],[Pmt No]]&lt;&gt;"",Sched1[[#This Row],[Total Payment]]-Sched1[[#This Row],[Interest]],"")</f>
        <v/>
      </c>
      <c r="I266" s="4" t="str">
        <f>IF(Sched1[[#This Row],[Pmt No]]&lt;&gt;"",Sched1[[#This Row],[Beginning Balance]]*(InterestRate/PaymentsPerYear),"")</f>
        <v/>
      </c>
      <c r="J266" s="4" t="str">
        <f>IF(Sched1[[#This Row],[Pmt No]]&lt;&gt;"",IF(Sched1[[#This Row],[Scheduled Payment]]+Sched1[[#This Row],[Extra Payment]]&lt;=Sched1[[#This Row],[Beginning Balance]],Sched1[[#This Row],[Beginning Balance]]-Sched1[[#This Row],[Principal]],0),"")</f>
        <v/>
      </c>
      <c r="K266" s="4" t="str">
        <f>IF(Sched1[[#This Row],[Pmt No]]&lt;&gt;"",SUM(INDEX(Sched1[Interest],1,1):Sched1[[#This Row],[Interest]]),"")</f>
        <v/>
      </c>
    </row>
    <row r="267" spans="2:11" x14ac:dyDescent="0.2">
      <c r="B267" s="2" t="str">
        <f>IF(LoanIsGood,IF(ROW()-ROW(Sched1[[#Headers],[Pmt No]])&gt;ScheduledNumberOfPayments,"",ROW()-ROW(Sched1[[#Headers],[Pmt No]])),"")</f>
        <v/>
      </c>
      <c r="C267" s="3" t="str">
        <f>IF(Sched1[[#This Row],[Pmt No]]&lt;&gt;"",EOMONTH(LoanStartDate,ROW(Sched1[[#This Row],[Pmt No]])-ROW(Sched1[[#Headers],[Pmt No]])-2)+DAY(LoanStartDate),"")</f>
        <v/>
      </c>
      <c r="D267" s="4" t="str">
        <f>IF(Sched1[[#This Row],[Pmt No]]&lt;&gt;"",IF(ROW()-ROW(Sched1[[#Headers],[Beginning Balance]])=1,LoanAmount,INDEX(Sched1[Ending Balance],ROW()-ROW(Sched1[[#Headers],[Beginning Balance]])-1)),"")</f>
        <v/>
      </c>
      <c r="E267" s="4" t="str">
        <f>IF(Sched1[[#This Row],[Pmt No]]&lt;&gt;"",ScheduledPayment,"")</f>
        <v/>
      </c>
      <c r="F267" s="4" t="str">
        <f>IF(Sched1[[#This Row],[Pmt No]]&lt;&gt;"",IF(Sched1[[#This Row],[Scheduled Payment]]+ExtraPayments&lt;Sched1[[#This Row],[Beginning Balance]],ExtraPayments,IF(Sched1[[#This Row],[Beginning Balance]]-Sched1[[#This Row],[Scheduled Payment]]&gt;0,Sched1[[#This Row],[Beginning Balance]]-Sched1[[#This Row],[Scheduled Payment]],0)),"")</f>
        <v/>
      </c>
      <c r="G267" s="4" t="str">
        <f>IF(Sched1[[#This Row],[Pmt No]]&lt;&gt;"",IF(Sched1[[#This Row],[Scheduled Payment]]+Sched1[[#This Row],[Extra Payment]]&lt;=Sched1[[#This Row],[Beginning Balance]],Sched1[[#This Row],[Scheduled Payment]]+Sched1[[#This Row],[Extra Payment]],Sched1[[#This Row],[Beginning Balance]]),"")</f>
        <v/>
      </c>
      <c r="H267" s="4" t="str">
        <f>IF(Sched1[[#This Row],[Pmt No]]&lt;&gt;"",Sched1[[#This Row],[Total Payment]]-Sched1[[#This Row],[Interest]],"")</f>
        <v/>
      </c>
      <c r="I267" s="4" t="str">
        <f>IF(Sched1[[#This Row],[Pmt No]]&lt;&gt;"",Sched1[[#This Row],[Beginning Balance]]*(InterestRate/PaymentsPerYear),"")</f>
        <v/>
      </c>
      <c r="J267" s="4" t="str">
        <f>IF(Sched1[[#This Row],[Pmt No]]&lt;&gt;"",IF(Sched1[[#This Row],[Scheduled Payment]]+Sched1[[#This Row],[Extra Payment]]&lt;=Sched1[[#This Row],[Beginning Balance]],Sched1[[#This Row],[Beginning Balance]]-Sched1[[#This Row],[Principal]],0),"")</f>
        <v/>
      </c>
      <c r="K267" s="4" t="str">
        <f>IF(Sched1[[#This Row],[Pmt No]]&lt;&gt;"",SUM(INDEX(Sched1[Interest],1,1):Sched1[[#This Row],[Interest]]),"")</f>
        <v/>
      </c>
    </row>
    <row r="268" spans="2:11" x14ac:dyDescent="0.2">
      <c r="B268" s="2" t="str">
        <f>IF(LoanIsGood,IF(ROW()-ROW(Sched1[[#Headers],[Pmt No]])&gt;ScheduledNumberOfPayments,"",ROW()-ROW(Sched1[[#Headers],[Pmt No]])),"")</f>
        <v/>
      </c>
      <c r="C268" s="3" t="str">
        <f>IF(Sched1[[#This Row],[Pmt No]]&lt;&gt;"",EOMONTH(LoanStartDate,ROW(Sched1[[#This Row],[Pmt No]])-ROW(Sched1[[#Headers],[Pmt No]])-2)+DAY(LoanStartDate),"")</f>
        <v/>
      </c>
      <c r="D268" s="4" t="str">
        <f>IF(Sched1[[#This Row],[Pmt No]]&lt;&gt;"",IF(ROW()-ROW(Sched1[[#Headers],[Beginning Balance]])=1,LoanAmount,INDEX(Sched1[Ending Balance],ROW()-ROW(Sched1[[#Headers],[Beginning Balance]])-1)),"")</f>
        <v/>
      </c>
      <c r="E268" s="4" t="str">
        <f>IF(Sched1[[#This Row],[Pmt No]]&lt;&gt;"",ScheduledPayment,"")</f>
        <v/>
      </c>
      <c r="F268" s="4" t="str">
        <f>IF(Sched1[[#This Row],[Pmt No]]&lt;&gt;"",IF(Sched1[[#This Row],[Scheduled Payment]]+ExtraPayments&lt;Sched1[[#This Row],[Beginning Balance]],ExtraPayments,IF(Sched1[[#This Row],[Beginning Balance]]-Sched1[[#This Row],[Scheduled Payment]]&gt;0,Sched1[[#This Row],[Beginning Balance]]-Sched1[[#This Row],[Scheduled Payment]],0)),"")</f>
        <v/>
      </c>
      <c r="G268" s="4" t="str">
        <f>IF(Sched1[[#This Row],[Pmt No]]&lt;&gt;"",IF(Sched1[[#This Row],[Scheduled Payment]]+Sched1[[#This Row],[Extra Payment]]&lt;=Sched1[[#This Row],[Beginning Balance]],Sched1[[#This Row],[Scheduled Payment]]+Sched1[[#This Row],[Extra Payment]],Sched1[[#This Row],[Beginning Balance]]),"")</f>
        <v/>
      </c>
      <c r="H268" s="4" t="str">
        <f>IF(Sched1[[#This Row],[Pmt No]]&lt;&gt;"",Sched1[[#This Row],[Total Payment]]-Sched1[[#This Row],[Interest]],"")</f>
        <v/>
      </c>
      <c r="I268" s="4" t="str">
        <f>IF(Sched1[[#This Row],[Pmt No]]&lt;&gt;"",Sched1[[#This Row],[Beginning Balance]]*(InterestRate/PaymentsPerYear),"")</f>
        <v/>
      </c>
      <c r="J268" s="4" t="str">
        <f>IF(Sched1[[#This Row],[Pmt No]]&lt;&gt;"",IF(Sched1[[#This Row],[Scheduled Payment]]+Sched1[[#This Row],[Extra Payment]]&lt;=Sched1[[#This Row],[Beginning Balance]],Sched1[[#This Row],[Beginning Balance]]-Sched1[[#This Row],[Principal]],0),"")</f>
        <v/>
      </c>
      <c r="K268" s="4" t="str">
        <f>IF(Sched1[[#This Row],[Pmt No]]&lt;&gt;"",SUM(INDEX(Sched1[Interest],1,1):Sched1[[#This Row],[Interest]]),"")</f>
        <v/>
      </c>
    </row>
    <row r="269" spans="2:11" x14ac:dyDescent="0.2">
      <c r="B269" s="2" t="str">
        <f>IF(LoanIsGood,IF(ROW()-ROW(Sched1[[#Headers],[Pmt No]])&gt;ScheduledNumberOfPayments,"",ROW()-ROW(Sched1[[#Headers],[Pmt No]])),"")</f>
        <v/>
      </c>
      <c r="C269" s="3" t="str">
        <f>IF(Sched1[[#This Row],[Pmt No]]&lt;&gt;"",EOMONTH(LoanStartDate,ROW(Sched1[[#This Row],[Pmt No]])-ROW(Sched1[[#Headers],[Pmt No]])-2)+DAY(LoanStartDate),"")</f>
        <v/>
      </c>
      <c r="D269" s="4" t="str">
        <f>IF(Sched1[[#This Row],[Pmt No]]&lt;&gt;"",IF(ROW()-ROW(Sched1[[#Headers],[Beginning Balance]])=1,LoanAmount,INDEX(Sched1[Ending Balance],ROW()-ROW(Sched1[[#Headers],[Beginning Balance]])-1)),"")</f>
        <v/>
      </c>
      <c r="E269" s="4" t="str">
        <f>IF(Sched1[[#This Row],[Pmt No]]&lt;&gt;"",ScheduledPayment,"")</f>
        <v/>
      </c>
      <c r="F269" s="4" t="str">
        <f>IF(Sched1[[#This Row],[Pmt No]]&lt;&gt;"",IF(Sched1[[#This Row],[Scheduled Payment]]+ExtraPayments&lt;Sched1[[#This Row],[Beginning Balance]],ExtraPayments,IF(Sched1[[#This Row],[Beginning Balance]]-Sched1[[#This Row],[Scheduled Payment]]&gt;0,Sched1[[#This Row],[Beginning Balance]]-Sched1[[#This Row],[Scheduled Payment]],0)),"")</f>
        <v/>
      </c>
      <c r="G269" s="4" t="str">
        <f>IF(Sched1[[#This Row],[Pmt No]]&lt;&gt;"",IF(Sched1[[#This Row],[Scheduled Payment]]+Sched1[[#This Row],[Extra Payment]]&lt;=Sched1[[#This Row],[Beginning Balance]],Sched1[[#This Row],[Scheduled Payment]]+Sched1[[#This Row],[Extra Payment]],Sched1[[#This Row],[Beginning Balance]]),"")</f>
        <v/>
      </c>
      <c r="H269" s="4" t="str">
        <f>IF(Sched1[[#This Row],[Pmt No]]&lt;&gt;"",Sched1[[#This Row],[Total Payment]]-Sched1[[#This Row],[Interest]],"")</f>
        <v/>
      </c>
      <c r="I269" s="4" t="str">
        <f>IF(Sched1[[#This Row],[Pmt No]]&lt;&gt;"",Sched1[[#This Row],[Beginning Balance]]*(InterestRate/PaymentsPerYear),"")</f>
        <v/>
      </c>
      <c r="J269" s="4" t="str">
        <f>IF(Sched1[[#This Row],[Pmt No]]&lt;&gt;"",IF(Sched1[[#This Row],[Scheduled Payment]]+Sched1[[#This Row],[Extra Payment]]&lt;=Sched1[[#This Row],[Beginning Balance]],Sched1[[#This Row],[Beginning Balance]]-Sched1[[#This Row],[Principal]],0),"")</f>
        <v/>
      </c>
      <c r="K269" s="4" t="str">
        <f>IF(Sched1[[#This Row],[Pmt No]]&lt;&gt;"",SUM(INDEX(Sched1[Interest],1,1):Sched1[[#This Row],[Interest]]),"")</f>
        <v/>
      </c>
    </row>
    <row r="270" spans="2:11" x14ac:dyDescent="0.2">
      <c r="B270" s="2" t="str">
        <f>IF(LoanIsGood,IF(ROW()-ROW(Sched1[[#Headers],[Pmt No]])&gt;ScheduledNumberOfPayments,"",ROW()-ROW(Sched1[[#Headers],[Pmt No]])),"")</f>
        <v/>
      </c>
      <c r="C270" s="3" t="str">
        <f>IF(Sched1[[#This Row],[Pmt No]]&lt;&gt;"",EOMONTH(LoanStartDate,ROW(Sched1[[#This Row],[Pmt No]])-ROW(Sched1[[#Headers],[Pmt No]])-2)+DAY(LoanStartDate),"")</f>
        <v/>
      </c>
      <c r="D270" s="4" t="str">
        <f>IF(Sched1[[#This Row],[Pmt No]]&lt;&gt;"",IF(ROW()-ROW(Sched1[[#Headers],[Beginning Balance]])=1,LoanAmount,INDEX(Sched1[Ending Balance],ROW()-ROW(Sched1[[#Headers],[Beginning Balance]])-1)),"")</f>
        <v/>
      </c>
      <c r="E270" s="4" t="str">
        <f>IF(Sched1[[#This Row],[Pmt No]]&lt;&gt;"",ScheduledPayment,"")</f>
        <v/>
      </c>
      <c r="F270" s="4" t="str">
        <f>IF(Sched1[[#This Row],[Pmt No]]&lt;&gt;"",IF(Sched1[[#This Row],[Scheduled Payment]]+ExtraPayments&lt;Sched1[[#This Row],[Beginning Balance]],ExtraPayments,IF(Sched1[[#This Row],[Beginning Balance]]-Sched1[[#This Row],[Scheduled Payment]]&gt;0,Sched1[[#This Row],[Beginning Balance]]-Sched1[[#This Row],[Scheduled Payment]],0)),"")</f>
        <v/>
      </c>
      <c r="G270" s="4" t="str">
        <f>IF(Sched1[[#This Row],[Pmt No]]&lt;&gt;"",IF(Sched1[[#This Row],[Scheduled Payment]]+Sched1[[#This Row],[Extra Payment]]&lt;=Sched1[[#This Row],[Beginning Balance]],Sched1[[#This Row],[Scheduled Payment]]+Sched1[[#This Row],[Extra Payment]],Sched1[[#This Row],[Beginning Balance]]),"")</f>
        <v/>
      </c>
      <c r="H270" s="4" t="str">
        <f>IF(Sched1[[#This Row],[Pmt No]]&lt;&gt;"",Sched1[[#This Row],[Total Payment]]-Sched1[[#This Row],[Interest]],"")</f>
        <v/>
      </c>
      <c r="I270" s="4" t="str">
        <f>IF(Sched1[[#This Row],[Pmt No]]&lt;&gt;"",Sched1[[#This Row],[Beginning Balance]]*(InterestRate/PaymentsPerYear),"")</f>
        <v/>
      </c>
      <c r="J270" s="4" t="str">
        <f>IF(Sched1[[#This Row],[Pmt No]]&lt;&gt;"",IF(Sched1[[#This Row],[Scheduled Payment]]+Sched1[[#This Row],[Extra Payment]]&lt;=Sched1[[#This Row],[Beginning Balance]],Sched1[[#This Row],[Beginning Balance]]-Sched1[[#This Row],[Principal]],0),"")</f>
        <v/>
      </c>
      <c r="K270" s="4" t="str">
        <f>IF(Sched1[[#This Row],[Pmt No]]&lt;&gt;"",SUM(INDEX(Sched1[Interest],1,1):Sched1[[#This Row],[Interest]]),"")</f>
        <v/>
      </c>
    </row>
    <row r="271" spans="2:11" x14ac:dyDescent="0.2">
      <c r="B271" s="2" t="str">
        <f>IF(LoanIsGood,IF(ROW()-ROW(Sched1[[#Headers],[Pmt No]])&gt;ScheduledNumberOfPayments,"",ROW()-ROW(Sched1[[#Headers],[Pmt No]])),"")</f>
        <v/>
      </c>
      <c r="C271" s="3" t="str">
        <f>IF(Sched1[[#This Row],[Pmt No]]&lt;&gt;"",EOMONTH(LoanStartDate,ROW(Sched1[[#This Row],[Pmt No]])-ROW(Sched1[[#Headers],[Pmt No]])-2)+DAY(LoanStartDate),"")</f>
        <v/>
      </c>
      <c r="D271" s="4" t="str">
        <f>IF(Sched1[[#This Row],[Pmt No]]&lt;&gt;"",IF(ROW()-ROW(Sched1[[#Headers],[Beginning Balance]])=1,LoanAmount,INDEX(Sched1[Ending Balance],ROW()-ROW(Sched1[[#Headers],[Beginning Balance]])-1)),"")</f>
        <v/>
      </c>
      <c r="E271" s="4" t="str">
        <f>IF(Sched1[[#This Row],[Pmt No]]&lt;&gt;"",ScheduledPayment,"")</f>
        <v/>
      </c>
      <c r="F271" s="4" t="str">
        <f>IF(Sched1[[#This Row],[Pmt No]]&lt;&gt;"",IF(Sched1[[#This Row],[Scheduled Payment]]+ExtraPayments&lt;Sched1[[#This Row],[Beginning Balance]],ExtraPayments,IF(Sched1[[#This Row],[Beginning Balance]]-Sched1[[#This Row],[Scheduled Payment]]&gt;0,Sched1[[#This Row],[Beginning Balance]]-Sched1[[#This Row],[Scheduled Payment]],0)),"")</f>
        <v/>
      </c>
      <c r="G271" s="4" t="str">
        <f>IF(Sched1[[#This Row],[Pmt No]]&lt;&gt;"",IF(Sched1[[#This Row],[Scheduled Payment]]+Sched1[[#This Row],[Extra Payment]]&lt;=Sched1[[#This Row],[Beginning Balance]],Sched1[[#This Row],[Scheduled Payment]]+Sched1[[#This Row],[Extra Payment]],Sched1[[#This Row],[Beginning Balance]]),"")</f>
        <v/>
      </c>
      <c r="H271" s="4" t="str">
        <f>IF(Sched1[[#This Row],[Pmt No]]&lt;&gt;"",Sched1[[#This Row],[Total Payment]]-Sched1[[#This Row],[Interest]],"")</f>
        <v/>
      </c>
      <c r="I271" s="4" t="str">
        <f>IF(Sched1[[#This Row],[Pmt No]]&lt;&gt;"",Sched1[[#This Row],[Beginning Balance]]*(InterestRate/PaymentsPerYear),"")</f>
        <v/>
      </c>
      <c r="J271" s="4" t="str">
        <f>IF(Sched1[[#This Row],[Pmt No]]&lt;&gt;"",IF(Sched1[[#This Row],[Scheduled Payment]]+Sched1[[#This Row],[Extra Payment]]&lt;=Sched1[[#This Row],[Beginning Balance]],Sched1[[#This Row],[Beginning Balance]]-Sched1[[#This Row],[Principal]],0),"")</f>
        <v/>
      </c>
      <c r="K271" s="4" t="str">
        <f>IF(Sched1[[#This Row],[Pmt No]]&lt;&gt;"",SUM(INDEX(Sched1[Interest],1,1):Sched1[[#This Row],[Interest]]),"")</f>
        <v/>
      </c>
    </row>
    <row r="272" spans="2:11" x14ac:dyDescent="0.2">
      <c r="B272" s="2" t="str">
        <f>IF(LoanIsGood,IF(ROW()-ROW(Sched1[[#Headers],[Pmt No]])&gt;ScheduledNumberOfPayments,"",ROW()-ROW(Sched1[[#Headers],[Pmt No]])),"")</f>
        <v/>
      </c>
      <c r="C272" s="3" t="str">
        <f>IF(Sched1[[#This Row],[Pmt No]]&lt;&gt;"",EOMONTH(LoanStartDate,ROW(Sched1[[#This Row],[Pmt No]])-ROW(Sched1[[#Headers],[Pmt No]])-2)+DAY(LoanStartDate),"")</f>
        <v/>
      </c>
      <c r="D272" s="4" t="str">
        <f>IF(Sched1[[#This Row],[Pmt No]]&lt;&gt;"",IF(ROW()-ROW(Sched1[[#Headers],[Beginning Balance]])=1,LoanAmount,INDEX(Sched1[Ending Balance],ROW()-ROW(Sched1[[#Headers],[Beginning Balance]])-1)),"")</f>
        <v/>
      </c>
      <c r="E272" s="4" t="str">
        <f>IF(Sched1[[#This Row],[Pmt No]]&lt;&gt;"",ScheduledPayment,"")</f>
        <v/>
      </c>
      <c r="F272" s="4" t="str">
        <f>IF(Sched1[[#This Row],[Pmt No]]&lt;&gt;"",IF(Sched1[[#This Row],[Scheduled Payment]]+ExtraPayments&lt;Sched1[[#This Row],[Beginning Balance]],ExtraPayments,IF(Sched1[[#This Row],[Beginning Balance]]-Sched1[[#This Row],[Scheduled Payment]]&gt;0,Sched1[[#This Row],[Beginning Balance]]-Sched1[[#This Row],[Scheduled Payment]],0)),"")</f>
        <v/>
      </c>
      <c r="G272" s="4" t="str">
        <f>IF(Sched1[[#This Row],[Pmt No]]&lt;&gt;"",IF(Sched1[[#This Row],[Scheduled Payment]]+Sched1[[#This Row],[Extra Payment]]&lt;=Sched1[[#This Row],[Beginning Balance]],Sched1[[#This Row],[Scheduled Payment]]+Sched1[[#This Row],[Extra Payment]],Sched1[[#This Row],[Beginning Balance]]),"")</f>
        <v/>
      </c>
      <c r="H272" s="4" t="str">
        <f>IF(Sched1[[#This Row],[Pmt No]]&lt;&gt;"",Sched1[[#This Row],[Total Payment]]-Sched1[[#This Row],[Interest]],"")</f>
        <v/>
      </c>
      <c r="I272" s="4" t="str">
        <f>IF(Sched1[[#This Row],[Pmt No]]&lt;&gt;"",Sched1[[#This Row],[Beginning Balance]]*(InterestRate/PaymentsPerYear),"")</f>
        <v/>
      </c>
      <c r="J272" s="4" t="str">
        <f>IF(Sched1[[#This Row],[Pmt No]]&lt;&gt;"",IF(Sched1[[#This Row],[Scheduled Payment]]+Sched1[[#This Row],[Extra Payment]]&lt;=Sched1[[#This Row],[Beginning Balance]],Sched1[[#This Row],[Beginning Balance]]-Sched1[[#This Row],[Principal]],0),"")</f>
        <v/>
      </c>
      <c r="K272" s="4" t="str">
        <f>IF(Sched1[[#This Row],[Pmt No]]&lt;&gt;"",SUM(INDEX(Sched1[Interest],1,1):Sched1[[#This Row],[Interest]]),"")</f>
        <v/>
      </c>
    </row>
    <row r="273" spans="2:11" x14ac:dyDescent="0.2">
      <c r="B273" s="2" t="str">
        <f>IF(LoanIsGood,IF(ROW()-ROW(Sched1[[#Headers],[Pmt No]])&gt;ScheduledNumberOfPayments,"",ROW()-ROW(Sched1[[#Headers],[Pmt No]])),"")</f>
        <v/>
      </c>
      <c r="C273" s="3" t="str">
        <f>IF(Sched1[[#This Row],[Pmt No]]&lt;&gt;"",EOMONTH(LoanStartDate,ROW(Sched1[[#This Row],[Pmt No]])-ROW(Sched1[[#Headers],[Pmt No]])-2)+DAY(LoanStartDate),"")</f>
        <v/>
      </c>
      <c r="D273" s="4" t="str">
        <f>IF(Sched1[[#This Row],[Pmt No]]&lt;&gt;"",IF(ROW()-ROW(Sched1[[#Headers],[Beginning Balance]])=1,LoanAmount,INDEX(Sched1[Ending Balance],ROW()-ROW(Sched1[[#Headers],[Beginning Balance]])-1)),"")</f>
        <v/>
      </c>
      <c r="E273" s="4" t="str">
        <f>IF(Sched1[[#This Row],[Pmt No]]&lt;&gt;"",ScheduledPayment,"")</f>
        <v/>
      </c>
      <c r="F273" s="4" t="str">
        <f>IF(Sched1[[#This Row],[Pmt No]]&lt;&gt;"",IF(Sched1[[#This Row],[Scheduled Payment]]+ExtraPayments&lt;Sched1[[#This Row],[Beginning Balance]],ExtraPayments,IF(Sched1[[#This Row],[Beginning Balance]]-Sched1[[#This Row],[Scheduled Payment]]&gt;0,Sched1[[#This Row],[Beginning Balance]]-Sched1[[#This Row],[Scheduled Payment]],0)),"")</f>
        <v/>
      </c>
      <c r="G273" s="4" t="str">
        <f>IF(Sched1[[#This Row],[Pmt No]]&lt;&gt;"",IF(Sched1[[#This Row],[Scheduled Payment]]+Sched1[[#This Row],[Extra Payment]]&lt;=Sched1[[#This Row],[Beginning Balance]],Sched1[[#This Row],[Scheduled Payment]]+Sched1[[#This Row],[Extra Payment]],Sched1[[#This Row],[Beginning Balance]]),"")</f>
        <v/>
      </c>
      <c r="H273" s="4" t="str">
        <f>IF(Sched1[[#This Row],[Pmt No]]&lt;&gt;"",Sched1[[#This Row],[Total Payment]]-Sched1[[#This Row],[Interest]],"")</f>
        <v/>
      </c>
      <c r="I273" s="4" t="str">
        <f>IF(Sched1[[#This Row],[Pmt No]]&lt;&gt;"",Sched1[[#This Row],[Beginning Balance]]*(InterestRate/PaymentsPerYear),"")</f>
        <v/>
      </c>
      <c r="J273" s="4" t="str">
        <f>IF(Sched1[[#This Row],[Pmt No]]&lt;&gt;"",IF(Sched1[[#This Row],[Scheduled Payment]]+Sched1[[#This Row],[Extra Payment]]&lt;=Sched1[[#This Row],[Beginning Balance]],Sched1[[#This Row],[Beginning Balance]]-Sched1[[#This Row],[Principal]],0),"")</f>
        <v/>
      </c>
      <c r="K273" s="4" t="str">
        <f>IF(Sched1[[#This Row],[Pmt No]]&lt;&gt;"",SUM(INDEX(Sched1[Interest],1,1):Sched1[[#This Row],[Interest]]),"")</f>
        <v/>
      </c>
    </row>
    <row r="274" spans="2:11" x14ac:dyDescent="0.2">
      <c r="B274" s="2" t="str">
        <f>IF(LoanIsGood,IF(ROW()-ROW(Sched1[[#Headers],[Pmt No]])&gt;ScheduledNumberOfPayments,"",ROW()-ROW(Sched1[[#Headers],[Pmt No]])),"")</f>
        <v/>
      </c>
      <c r="C274" s="3" t="str">
        <f>IF(Sched1[[#This Row],[Pmt No]]&lt;&gt;"",EOMONTH(LoanStartDate,ROW(Sched1[[#This Row],[Pmt No]])-ROW(Sched1[[#Headers],[Pmt No]])-2)+DAY(LoanStartDate),"")</f>
        <v/>
      </c>
      <c r="D274" s="4" t="str">
        <f>IF(Sched1[[#This Row],[Pmt No]]&lt;&gt;"",IF(ROW()-ROW(Sched1[[#Headers],[Beginning Balance]])=1,LoanAmount,INDEX(Sched1[Ending Balance],ROW()-ROW(Sched1[[#Headers],[Beginning Balance]])-1)),"")</f>
        <v/>
      </c>
      <c r="E274" s="4" t="str">
        <f>IF(Sched1[[#This Row],[Pmt No]]&lt;&gt;"",ScheduledPayment,"")</f>
        <v/>
      </c>
      <c r="F274" s="4" t="str">
        <f>IF(Sched1[[#This Row],[Pmt No]]&lt;&gt;"",IF(Sched1[[#This Row],[Scheduled Payment]]+ExtraPayments&lt;Sched1[[#This Row],[Beginning Balance]],ExtraPayments,IF(Sched1[[#This Row],[Beginning Balance]]-Sched1[[#This Row],[Scheduled Payment]]&gt;0,Sched1[[#This Row],[Beginning Balance]]-Sched1[[#This Row],[Scheduled Payment]],0)),"")</f>
        <v/>
      </c>
      <c r="G274" s="4" t="str">
        <f>IF(Sched1[[#This Row],[Pmt No]]&lt;&gt;"",IF(Sched1[[#This Row],[Scheduled Payment]]+Sched1[[#This Row],[Extra Payment]]&lt;=Sched1[[#This Row],[Beginning Balance]],Sched1[[#This Row],[Scheduled Payment]]+Sched1[[#This Row],[Extra Payment]],Sched1[[#This Row],[Beginning Balance]]),"")</f>
        <v/>
      </c>
      <c r="H274" s="4" t="str">
        <f>IF(Sched1[[#This Row],[Pmt No]]&lt;&gt;"",Sched1[[#This Row],[Total Payment]]-Sched1[[#This Row],[Interest]],"")</f>
        <v/>
      </c>
      <c r="I274" s="4" t="str">
        <f>IF(Sched1[[#This Row],[Pmt No]]&lt;&gt;"",Sched1[[#This Row],[Beginning Balance]]*(InterestRate/PaymentsPerYear),"")</f>
        <v/>
      </c>
      <c r="J274" s="4" t="str">
        <f>IF(Sched1[[#This Row],[Pmt No]]&lt;&gt;"",IF(Sched1[[#This Row],[Scheduled Payment]]+Sched1[[#This Row],[Extra Payment]]&lt;=Sched1[[#This Row],[Beginning Balance]],Sched1[[#This Row],[Beginning Balance]]-Sched1[[#This Row],[Principal]],0),"")</f>
        <v/>
      </c>
      <c r="K274" s="4" t="str">
        <f>IF(Sched1[[#This Row],[Pmt No]]&lt;&gt;"",SUM(INDEX(Sched1[Interest],1,1):Sched1[[#This Row],[Interest]]),"")</f>
        <v/>
      </c>
    </row>
    <row r="275" spans="2:11" x14ac:dyDescent="0.2">
      <c r="B275" s="2" t="str">
        <f>IF(LoanIsGood,IF(ROW()-ROW(Sched1[[#Headers],[Pmt No]])&gt;ScheduledNumberOfPayments,"",ROW()-ROW(Sched1[[#Headers],[Pmt No]])),"")</f>
        <v/>
      </c>
      <c r="C275" s="3" t="str">
        <f>IF(Sched1[[#This Row],[Pmt No]]&lt;&gt;"",EOMONTH(LoanStartDate,ROW(Sched1[[#This Row],[Pmt No]])-ROW(Sched1[[#Headers],[Pmt No]])-2)+DAY(LoanStartDate),"")</f>
        <v/>
      </c>
      <c r="D275" s="4" t="str">
        <f>IF(Sched1[[#This Row],[Pmt No]]&lt;&gt;"",IF(ROW()-ROW(Sched1[[#Headers],[Beginning Balance]])=1,LoanAmount,INDEX(Sched1[Ending Balance],ROW()-ROW(Sched1[[#Headers],[Beginning Balance]])-1)),"")</f>
        <v/>
      </c>
      <c r="E275" s="4" t="str">
        <f>IF(Sched1[[#This Row],[Pmt No]]&lt;&gt;"",ScheduledPayment,"")</f>
        <v/>
      </c>
      <c r="F275" s="4" t="str">
        <f>IF(Sched1[[#This Row],[Pmt No]]&lt;&gt;"",IF(Sched1[[#This Row],[Scheduled Payment]]+ExtraPayments&lt;Sched1[[#This Row],[Beginning Balance]],ExtraPayments,IF(Sched1[[#This Row],[Beginning Balance]]-Sched1[[#This Row],[Scheduled Payment]]&gt;0,Sched1[[#This Row],[Beginning Balance]]-Sched1[[#This Row],[Scheduled Payment]],0)),"")</f>
        <v/>
      </c>
      <c r="G275" s="4" t="str">
        <f>IF(Sched1[[#This Row],[Pmt No]]&lt;&gt;"",IF(Sched1[[#This Row],[Scheduled Payment]]+Sched1[[#This Row],[Extra Payment]]&lt;=Sched1[[#This Row],[Beginning Balance]],Sched1[[#This Row],[Scheduled Payment]]+Sched1[[#This Row],[Extra Payment]],Sched1[[#This Row],[Beginning Balance]]),"")</f>
        <v/>
      </c>
      <c r="H275" s="4" t="str">
        <f>IF(Sched1[[#This Row],[Pmt No]]&lt;&gt;"",Sched1[[#This Row],[Total Payment]]-Sched1[[#This Row],[Interest]],"")</f>
        <v/>
      </c>
      <c r="I275" s="4" t="str">
        <f>IF(Sched1[[#This Row],[Pmt No]]&lt;&gt;"",Sched1[[#This Row],[Beginning Balance]]*(InterestRate/PaymentsPerYear),"")</f>
        <v/>
      </c>
      <c r="J275" s="4" t="str">
        <f>IF(Sched1[[#This Row],[Pmt No]]&lt;&gt;"",IF(Sched1[[#This Row],[Scheduled Payment]]+Sched1[[#This Row],[Extra Payment]]&lt;=Sched1[[#This Row],[Beginning Balance]],Sched1[[#This Row],[Beginning Balance]]-Sched1[[#This Row],[Principal]],0),"")</f>
        <v/>
      </c>
      <c r="K275" s="4" t="str">
        <f>IF(Sched1[[#This Row],[Pmt No]]&lt;&gt;"",SUM(INDEX(Sched1[Interest],1,1):Sched1[[#This Row],[Interest]]),"")</f>
        <v/>
      </c>
    </row>
    <row r="276" spans="2:11" x14ac:dyDescent="0.2">
      <c r="B276" s="2" t="str">
        <f>IF(LoanIsGood,IF(ROW()-ROW(Sched1[[#Headers],[Pmt No]])&gt;ScheduledNumberOfPayments,"",ROW()-ROW(Sched1[[#Headers],[Pmt No]])),"")</f>
        <v/>
      </c>
      <c r="C276" s="3" t="str">
        <f>IF(Sched1[[#This Row],[Pmt No]]&lt;&gt;"",EOMONTH(LoanStartDate,ROW(Sched1[[#This Row],[Pmt No]])-ROW(Sched1[[#Headers],[Pmt No]])-2)+DAY(LoanStartDate),"")</f>
        <v/>
      </c>
      <c r="D276" s="4" t="str">
        <f>IF(Sched1[[#This Row],[Pmt No]]&lt;&gt;"",IF(ROW()-ROW(Sched1[[#Headers],[Beginning Balance]])=1,LoanAmount,INDEX(Sched1[Ending Balance],ROW()-ROW(Sched1[[#Headers],[Beginning Balance]])-1)),"")</f>
        <v/>
      </c>
      <c r="E276" s="4" t="str">
        <f>IF(Sched1[[#This Row],[Pmt No]]&lt;&gt;"",ScheduledPayment,"")</f>
        <v/>
      </c>
      <c r="F276" s="4" t="str">
        <f>IF(Sched1[[#This Row],[Pmt No]]&lt;&gt;"",IF(Sched1[[#This Row],[Scheduled Payment]]+ExtraPayments&lt;Sched1[[#This Row],[Beginning Balance]],ExtraPayments,IF(Sched1[[#This Row],[Beginning Balance]]-Sched1[[#This Row],[Scheduled Payment]]&gt;0,Sched1[[#This Row],[Beginning Balance]]-Sched1[[#This Row],[Scheduled Payment]],0)),"")</f>
        <v/>
      </c>
      <c r="G276" s="4" t="str">
        <f>IF(Sched1[[#This Row],[Pmt No]]&lt;&gt;"",IF(Sched1[[#This Row],[Scheduled Payment]]+Sched1[[#This Row],[Extra Payment]]&lt;=Sched1[[#This Row],[Beginning Balance]],Sched1[[#This Row],[Scheduled Payment]]+Sched1[[#This Row],[Extra Payment]],Sched1[[#This Row],[Beginning Balance]]),"")</f>
        <v/>
      </c>
      <c r="H276" s="4" t="str">
        <f>IF(Sched1[[#This Row],[Pmt No]]&lt;&gt;"",Sched1[[#This Row],[Total Payment]]-Sched1[[#This Row],[Interest]],"")</f>
        <v/>
      </c>
      <c r="I276" s="4" t="str">
        <f>IF(Sched1[[#This Row],[Pmt No]]&lt;&gt;"",Sched1[[#This Row],[Beginning Balance]]*(InterestRate/PaymentsPerYear),"")</f>
        <v/>
      </c>
      <c r="J276" s="4" t="str">
        <f>IF(Sched1[[#This Row],[Pmt No]]&lt;&gt;"",IF(Sched1[[#This Row],[Scheduled Payment]]+Sched1[[#This Row],[Extra Payment]]&lt;=Sched1[[#This Row],[Beginning Balance]],Sched1[[#This Row],[Beginning Balance]]-Sched1[[#This Row],[Principal]],0),"")</f>
        <v/>
      </c>
      <c r="K276" s="4" t="str">
        <f>IF(Sched1[[#This Row],[Pmt No]]&lt;&gt;"",SUM(INDEX(Sched1[Interest],1,1):Sched1[[#This Row],[Interest]]),"")</f>
        <v/>
      </c>
    </row>
    <row r="277" spans="2:11" x14ac:dyDescent="0.2">
      <c r="B277" s="2" t="str">
        <f>IF(LoanIsGood,IF(ROW()-ROW(Sched1[[#Headers],[Pmt No]])&gt;ScheduledNumberOfPayments,"",ROW()-ROW(Sched1[[#Headers],[Pmt No]])),"")</f>
        <v/>
      </c>
      <c r="C277" s="3" t="str">
        <f>IF(Sched1[[#This Row],[Pmt No]]&lt;&gt;"",EOMONTH(LoanStartDate,ROW(Sched1[[#This Row],[Pmt No]])-ROW(Sched1[[#Headers],[Pmt No]])-2)+DAY(LoanStartDate),"")</f>
        <v/>
      </c>
      <c r="D277" s="4" t="str">
        <f>IF(Sched1[[#This Row],[Pmt No]]&lt;&gt;"",IF(ROW()-ROW(Sched1[[#Headers],[Beginning Balance]])=1,LoanAmount,INDEX(Sched1[Ending Balance],ROW()-ROW(Sched1[[#Headers],[Beginning Balance]])-1)),"")</f>
        <v/>
      </c>
      <c r="E277" s="4" t="str">
        <f>IF(Sched1[[#This Row],[Pmt No]]&lt;&gt;"",ScheduledPayment,"")</f>
        <v/>
      </c>
      <c r="F277" s="4" t="str">
        <f>IF(Sched1[[#This Row],[Pmt No]]&lt;&gt;"",IF(Sched1[[#This Row],[Scheduled Payment]]+ExtraPayments&lt;Sched1[[#This Row],[Beginning Balance]],ExtraPayments,IF(Sched1[[#This Row],[Beginning Balance]]-Sched1[[#This Row],[Scheduled Payment]]&gt;0,Sched1[[#This Row],[Beginning Balance]]-Sched1[[#This Row],[Scheduled Payment]],0)),"")</f>
        <v/>
      </c>
      <c r="G277" s="4" t="str">
        <f>IF(Sched1[[#This Row],[Pmt No]]&lt;&gt;"",IF(Sched1[[#This Row],[Scheduled Payment]]+Sched1[[#This Row],[Extra Payment]]&lt;=Sched1[[#This Row],[Beginning Balance]],Sched1[[#This Row],[Scheduled Payment]]+Sched1[[#This Row],[Extra Payment]],Sched1[[#This Row],[Beginning Balance]]),"")</f>
        <v/>
      </c>
      <c r="H277" s="4" t="str">
        <f>IF(Sched1[[#This Row],[Pmt No]]&lt;&gt;"",Sched1[[#This Row],[Total Payment]]-Sched1[[#This Row],[Interest]],"")</f>
        <v/>
      </c>
      <c r="I277" s="4" t="str">
        <f>IF(Sched1[[#This Row],[Pmt No]]&lt;&gt;"",Sched1[[#This Row],[Beginning Balance]]*(InterestRate/PaymentsPerYear),"")</f>
        <v/>
      </c>
      <c r="J277" s="4" t="str">
        <f>IF(Sched1[[#This Row],[Pmt No]]&lt;&gt;"",IF(Sched1[[#This Row],[Scheduled Payment]]+Sched1[[#This Row],[Extra Payment]]&lt;=Sched1[[#This Row],[Beginning Balance]],Sched1[[#This Row],[Beginning Balance]]-Sched1[[#This Row],[Principal]],0),"")</f>
        <v/>
      </c>
      <c r="K277" s="4" t="str">
        <f>IF(Sched1[[#This Row],[Pmt No]]&lt;&gt;"",SUM(INDEX(Sched1[Interest],1,1):Sched1[[#This Row],[Interest]]),"")</f>
        <v/>
      </c>
    </row>
    <row r="278" spans="2:11" x14ac:dyDescent="0.2">
      <c r="B278" s="2" t="str">
        <f>IF(LoanIsGood,IF(ROW()-ROW(Sched1[[#Headers],[Pmt No]])&gt;ScheduledNumberOfPayments,"",ROW()-ROW(Sched1[[#Headers],[Pmt No]])),"")</f>
        <v/>
      </c>
      <c r="C278" s="3" t="str">
        <f>IF(Sched1[[#This Row],[Pmt No]]&lt;&gt;"",EOMONTH(LoanStartDate,ROW(Sched1[[#This Row],[Pmt No]])-ROW(Sched1[[#Headers],[Pmt No]])-2)+DAY(LoanStartDate),"")</f>
        <v/>
      </c>
      <c r="D278" s="4" t="str">
        <f>IF(Sched1[[#This Row],[Pmt No]]&lt;&gt;"",IF(ROW()-ROW(Sched1[[#Headers],[Beginning Balance]])=1,LoanAmount,INDEX(Sched1[Ending Balance],ROW()-ROW(Sched1[[#Headers],[Beginning Balance]])-1)),"")</f>
        <v/>
      </c>
      <c r="E278" s="4" t="str">
        <f>IF(Sched1[[#This Row],[Pmt No]]&lt;&gt;"",ScheduledPayment,"")</f>
        <v/>
      </c>
      <c r="F278" s="4" t="str">
        <f>IF(Sched1[[#This Row],[Pmt No]]&lt;&gt;"",IF(Sched1[[#This Row],[Scheduled Payment]]+ExtraPayments&lt;Sched1[[#This Row],[Beginning Balance]],ExtraPayments,IF(Sched1[[#This Row],[Beginning Balance]]-Sched1[[#This Row],[Scheduled Payment]]&gt;0,Sched1[[#This Row],[Beginning Balance]]-Sched1[[#This Row],[Scheduled Payment]],0)),"")</f>
        <v/>
      </c>
      <c r="G278" s="4" t="str">
        <f>IF(Sched1[[#This Row],[Pmt No]]&lt;&gt;"",IF(Sched1[[#This Row],[Scheduled Payment]]+Sched1[[#This Row],[Extra Payment]]&lt;=Sched1[[#This Row],[Beginning Balance]],Sched1[[#This Row],[Scheduled Payment]]+Sched1[[#This Row],[Extra Payment]],Sched1[[#This Row],[Beginning Balance]]),"")</f>
        <v/>
      </c>
      <c r="H278" s="4" t="str">
        <f>IF(Sched1[[#This Row],[Pmt No]]&lt;&gt;"",Sched1[[#This Row],[Total Payment]]-Sched1[[#This Row],[Interest]],"")</f>
        <v/>
      </c>
      <c r="I278" s="4" t="str">
        <f>IF(Sched1[[#This Row],[Pmt No]]&lt;&gt;"",Sched1[[#This Row],[Beginning Balance]]*(InterestRate/PaymentsPerYear),"")</f>
        <v/>
      </c>
      <c r="J278" s="4" t="str">
        <f>IF(Sched1[[#This Row],[Pmt No]]&lt;&gt;"",IF(Sched1[[#This Row],[Scheduled Payment]]+Sched1[[#This Row],[Extra Payment]]&lt;=Sched1[[#This Row],[Beginning Balance]],Sched1[[#This Row],[Beginning Balance]]-Sched1[[#This Row],[Principal]],0),"")</f>
        <v/>
      </c>
      <c r="K278" s="4" t="str">
        <f>IF(Sched1[[#This Row],[Pmt No]]&lt;&gt;"",SUM(INDEX(Sched1[Interest],1,1):Sched1[[#This Row],[Interest]]),"")</f>
        <v/>
      </c>
    </row>
    <row r="279" spans="2:11" x14ac:dyDescent="0.2">
      <c r="B279" s="2" t="str">
        <f>IF(LoanIsGood,IF(ROW()-ROW(Sched1[[#Headers],[Pmt No]])&gt;ScheduledNumberOfPayments,"",ROW()-ROW(Sched1[[#Headers],[Pmt No]])),"")</f>
        <v/>
      </c>
      <c r="C279" s="3" t="str">
        <f>IF(Sched1[[#This Row],[Pmt No]]&lt;&gt;"",EOMONTH(LoanStartDate,ROW(Sched1[[#This Row],[Pmt No]])-ROW(Sched1[[#Headers],[Pmt No]])-2)+DAY(LoanStartDate),"")</f>
        <v/>
      </c>
      <c r="D279" s="4" t="str">
        <f>IF(Sched1[[#This Row],[Pmt No]]&lt;&gt;"",IF(ROW()-ROW(Sched1[[#Headers],[Beginning Balance]])=1,LoanAmount,INDEX(Sched1[Ending Balance],ROW()-ROW(Sched1[[#Headers],[Beginning Balance]])-1)),"")</f>
        <v/>
      </c>
      <c r="E279" s="4" t="str">
        <f>IF(Sched1[[#This Row],[Pmt No]]&lt;&gt;"",ScheduledPayment,"")</f>
        <v/>
      </c>
      <c r="F279" s="4" t="str">
        <f>IF(Sched1[[#This Row],[Pmt No]]&lt;&gt;"",IF(Sched1[[#This Row],[Scheduled Payment]]+ExtraPayments&lt;Sched1[[#This Row],[Beginning Balance]],ExtraPayments,IF(Sched1[[#This Row],[Beginning Balance]]-Sched1[[#This Row],[Scheduled Payment]]&gt;0,Sched1[[#This Row],[Beginning Balance]]-Sched1[[#This Row],[Scheduled Payment]],0)),"")</f>
        <v/>
      </c>
      <c r="G279" s="4" t="str">
        <f>IF(Sched1[[#This Row],[Pmt No]]&lt;&gt;"",IF(Sched1[[#This Row],[Scheduled Payment]]+Sched1[[#This Row],[Extra Payment]]&lt;=Sched1[[#This Row],[Beginning Balance]],Sched1[[#This Row],[Scheduled Payment]]+Sched1[[#This Row],[Extra Payment]],Sched1[[#This Row],[Beginning Balance]]),"")</f>
        <v/>
      </c>
      <c r="H279" s="4" t="str">
        <f>IF(Sched1[[#This Row],[Pmt No]]&lt;&gt;"",Sched1[[#This Row],[Total Payment]]-Sched1[[#This Row],[Interest]],"")</f>
        <v/>
      </c>
      <c r="I279" s="4" t="str">
        <f>IF(Sched1[[#This Row],[Pmt No]]&lt;&gt;"",Sched1[[#This Row],[Beginning Balance]]*(InterestRate/PaymentsPerYear),"")</f>
        <v/>
      </c>
      <c r="J279" s="4" t="str">
        <f>IF(Sched1[[#This Row],[Pmt No]]&lt;&gt;"",IF(Sched1[[#This Row],[Scheduled Payment]]+Sched1[[#This Row],[Extra Payment]]&lt;=Sched1[[#This Row],[Beginning Balance]],Sched1[[#This Row],[Beginning Balance]]-Sched1[[#This Row],[Principal]],0),"")</f>
        <v/>
      </c>
      <c r="K279" s="4" t="str">
        <f>IF(Sched1[[#This Row],[Pmt No]]&lt;&gt;"",SUM(INDEX(Sched1[Interest],1,1):Sched1[[#This Row],[Interest]]),"")</f>
        <v/>
      </c>
    </row>
    <row r="280" spans="2:11" x14ac:dyDescent="0.2">
      <c r="B280" s="2" t="str">
        <f>IF(LoanIsGood,IF(ROW()-ROW(Sched1[[#Headers],[Pmt No]])&gt;ScheduledNumberOfPayments,"",ROW()-ROW(Sched1[[#Headers],[Pmt No]])),"")</f>
        <v/>
      </c>
      <c r="C280" s="3" t="str">
        <f>IF(Sched1[[#This Row],[Pmt No]]&lt;&gt;"",EOMONTH(LoanStartDate,ROW(Sched1[[#This Row],[Pmt No]])-ROW(Sched1[[#Headers],[Pmt No]])-2)+DAY(LoanStartDate),"")</f>
        <v/>
      </c>
      <c r="D280" s="4" t="str">
        <f>IF(Sched1[[#This Row],[Pmt No]]&lt;&gt;"",IF(ROW()-ROW(Sched1[[#Headers],[Beginning Balance]])=1,LoanAmount,INDEX(Sched1[Ending Balance],ROW()-ROW(Sched1[[#Headers],[Beginning Balance]])-1)),"")</f>
        <v/>
      </c>
      <c r="E280" s="4" t="str">
        <f>IF(Sched1[[#This Row],[Pmt No]]&lt;&gt;"",ScheduledPayment,"")</f>
        <v/>
      </c>
      <c r="F280" s="4" t="str">
        <f>IF(Sched1[[#This Row],[Pmt No]]&lt;&gt;"",IF(Sched1[[#This Row],[Scheduled Payment]]+ExtraPayments&lt;Sched1[[#This Row],[Beginning Balance]],ExtraPayments,IF(Sched1[[#This Row],[Beginning Balance]]-Sched1[[#This Row],[Scheduled Payment]]&gt;0,Sched1[[#This Row],[Beginning Balance]]-Sched1[[#This Row],[Scheduled Payment]],0)),"")</f>
        <v/>
      </c>
      <c r="G280" s="4" t="str">
        <f>IF(Sched1[[#This Row],[Pmt No]]&lt;&gt;"",IF(Sched1[[#This Row],[Scheduled Payment]]+Sched1[[#This Row],[Extra Payment]]&lt;=Sched1[[#This Row],[Beginning Balance]],Sched1[[#This Row],[Scheduled Payment]]+Sched1[[#This Row],[Extra Payment]],Sched1[[#This Row],[Beginning Balance]]),"")</f>
        <v/>
      </c>
      <c r="H280" s="4" t="str">
        <f>IF(Sched1[[#This Row],[Pmt No]]&lt;&gt;"",Sched1[[#This Row],[Total Payment]]-Sched1[[#This Row],[Interest]],"")</f>
        <v/>
      </c>
      <c r="I280" s="4" t="str">
        <f>IF(Sched1[[#This Row],[Pmt No]]&lt;&gt;"",Sched1[[#This Row],[Beginning Balance]]*(InterestRate/PaymentsPerYear),"")</f>
        <v/>
      </c>
      <c r="J280" s="4" t="str">
        <f>IF(Sched1[[#This Row],[Pmt No]]&lt;&gt;"",IF(Sched1[[#This Row],[Scheduled Payment]]+Sched1[[#This Row],[Extra Payment]]&lt;=Sched1[[#This Row],[Beginning Balance]],Sched1[[#This Row],[Beginning Balance]]-Sched1[[#This Row],[Principal]],0),"")</f>
        <v/>
      </c>
      <c r="K280" s="4" t="str">
        <f>IF(Sched1[[#This Row],[Pmt No]]&lt;&gt;"",SUM(INDEX(Sched1[Interest],1,1):Sched1[[#This Row],[Interest]]),"")</f>
        <v/>
      </c>
    </row>
    <row r="281" spans="2:11" x14ac:dyDescent="0.2">
      <c r="B281" s="2" t="str">
        <f>IF(LoanIsGood,IF(ROW()-ROW(Sched1[[#Headers],[Pmt No]])&gt;ScheduledNumberOfPayments,"",ROW()-ROW(Sched1[[#Headers],[Pmt No]])),"")</f>
        <v/>
      </c>
      <c r="C281" s="3" t="str">
        <f>IF(Sched1[[#This Row],[Pmt No]]&lt;&gt;"",EOMONTH(LoanStartDate,ROW(Sched1[[#This Row],[Pmt No]])-ROW(Sched1[[#Headers],[Pmt No]])-2)+DAY(LoanStartDate),"")</f>
        <v/>
      </c>
      <c r="D281" s="4" t="str">
        <f>IF(Sched1[[#This Row],[Pmt No]]&lt;&gt;"",IF(ROW()-ROW(Sched1[[#Headers],[Beginning Balance]])=1,LoanAmount,INDEX(Sched1[Ending Balance],ROW()-ROW(Sched1[[#Headers],[Beginning Balance]])-1)),"")</f>
        <v/>
      </c>
      <c r="E281" s="4" t="str">
        <f>IF(Sched1[[#This Row],[Pmt No]]&lt;&gt;"",ScheduledPayment,"")</f>
        <v/>
      </c>
      <c r="F281" s="4" t="str">
        <f>IF(Sched1[[#This Row],[Pmt No]]&lt;&gt;"",IF(Sched1[[#This Row],[Scheduled Payment]]+ExtraPayments&lt;Sched1[[#This Row],[Beginning Balance]],ExtraPayments,IF(Sched1[[#This Row],[Beginning Balance]]-Sched1[[#This Row],[Scheduled Payment]]&gt;0,Sched1[[#This Row],[Beginning Balance]]-Sched1[[#This Row],[Scheduled Payment]],0)),"")</f>
        <v/>
      </c>
      <c r="G281" s="4" t="str">
        <f>IF(Sched1[[#This Row],[Pmt No]]&lt;&gt;"",IF(Sched1[[#This Row],[Scheduled Payment]]+Sched1[[#This Row],[Extra Payment]]&lt;=Sched1[[#This Row],[Beginning Balance]],Sched1[[#This Row],[Scheduled Payment]]+Sched1[[#This Row],[Extra Payment]],Sched1[[#This Row],[Beginning Balance]]),"")</f>
        <v/>
      </c>
      <c r="H281" s="4" t="str">
        <f>IF(Sched1[[#This Row],[Pmt No]]&lt;&gt;"",Sched1[[#This Row],[Total Payment]]-Sched1[[#This Row],[Interest]],"")</f>
        <v/>
      </c>
      <c r="I281" s="4" t="str">
        <f>IF(Sched1[[#This Row],[Pmt No]]&lt;&gt;"",Sched1[[#This Row],[Beginning Balance]]*(InterestRate/PaymentsPerYear),"")</f>
        <v/>
      </c>
      <c r="J281" s="4" t="str">
        <f>IF(Sched1[[#This Row],[Pmt No]]&lt;&gt;"",IF(Sched1[[#This Row],[Scheduled Payment]]+Sched1[[#This Row],[Extra Payment]]&lt;=Sched1[[#This Row],[Beginning Balance]],Sched1[[#This Row],[Beginning Balance]]-Sched1[[#This Row],[Principal]],0),"")</f>
        <v/>
      </c>
      <c r="K281" s="4" t="str">
        <f>IF(Sched1[[#This Row],[Pmt No]]&lt;&gt;"",SUM(INDEX(Sched1[Interest],1,1):Sched1[[#This Row],[Interest]]),"")</f>
        <v/>
      </c>
    </row>
    <row r="282" spans="2:11" x14ac:dyDescent="0.2">
      <c r="B282" s="2" t="str">
        <f>IF(LoanIsGood,IF(ROW()-ROW(Sched1[[#Headers],[Pmt No]])&gt;ScheduledNumberOfPayments,"",ROW()-ROW(Sched1[[#Headers],[Pmt No]])),"")</f>
        <v/>
      </c>
      <c r="C282" s="3" t="str">
        <f>IF(Sched1[[#This Row],[Pmt No]]&lt;&gt;"",EOMONTH(LoanStartDate,ROW(Sched1[[#This Row],[Pmt No]])-ROW(Sched1[[#Headers],[Pmt No]])-2)+DAY(LoanStartDate),"")</f>
        <v/>
      </c>
      <c r="D282" s="4" t="str">
        <f>IF(Sched1[[#This Row],[Pmt No]]&lt;&gt;"",IF(ROW()-ROW(Sched1[[#Headers],[Beginning Balance]])=1,LoanAmount,INDEX(Sched1[Ending Balance],ROW()-ROW(Sched1[[#Headers],[Beginning Balance]])-1)),"")</f>
        <v/>
      </c>
      <c r="E282" s="4" t="str">
        <f>IF(Sched1[[#This Row],[Pmt No]]&lt;&gt;"",ScheduledPayment,"")</f>
        <v/>
      </c>
      <c r="F282" s="4" t="str">
        <f>IF(Sched1[[#This Row],[Pmt No]]&lt;&gt;"",IF(Sched1[[#This Row],[Scheduled Payment]]+ExtraPayments&lt;Sched1[[#This Row],[Beginning Balance]],ExtraPayments,IF(Sched1[[#This Row],[Beginning Balance]]-Sched1[[#This Row],[Scheduled Payment]]&gt;0,Sched1[[#This Row],[Beginning Balance]]-Sched1[[#This Row],[Scheduled Payment]],0)),"")</f>
        <v/>
      </c>
      <c r="G282" s="4" t="str">
        <f>IF(Sched1[[#This Row],[Pmt No]]&lt;&gt;"",IF(Sched1[[#This Row],[Scheduled Payment]]+Sched1[[#This Row],[Extra Payment]]&lt;=Sched1[[#This Row],[Beginning Balance]],Sched1[[#This Row],[Scheduled Payment]]+Sched1[[#This Row],[Extra Payment]],Sched1[[#This Row],[Beginning Balance]]),"")</f>
        <v/>
      </c>
      <c r="H282" s="4" t="str">
        <f>IF(Sched1[[#This Row],[Pmt No]]&lt;&gt;"",Sched1[[#This Row],[Total Payment]]-Sched1[[#This Row],[Interest]],"")</f>
        <v/>
      </c>
      <c r="I282" s="4" t="str">
        <f>IF(Sched1[[#This Row],[Pmt No]]&lt;&gt;"",Sched1[[#This Row],[Beginning Balance]]*(InterestRate/PaymentsPerYear),"")</f>
        <v/>
      </c>
      <c r="J282" s="4" t="str">
        <f>IF(Sched1[[#This Row],[Pmt No]]&lt;&gt;"",IF(Sched1[[#This Row],[Scheduled Payment]]+Sched1[[#This Row],[Extra Payment]]&lt;=Sched1[[#This Row],[Beginning Balance]],Sched1[[#This Row],[Beginning Balance]]-Sched1[[#This Row],[Principal]],0),"")</f>
        <v/>
      </c>
      <c r="K282" s="4" t="str">
        <f>IF(Sched1[[#This Row],[Pmt No]]&lt;&gt;"",SUM(INDEX(Sched1[Interest],1,1):Sched1[[#This Row],[Interest]]),"")</f>
        <v/>
      </c>
    </row>
    <row r="283" spans="2:11" x14ac:dyDescent="0.2">
      <c r="B283" s="2" t="str">
        <f>IF(LoanIsGood,IF(ROW()-ROW(Sched1[[#Headers],[Pmt No]])&gt;ScheduledNumberOfPayments,"",ROW()-ROW(Sched1[[#Headers],[Pmt No]])),"")</f>
        <v/>
      </c>
      <c r="C283" s="3" t="str">
        <f>IF(Sched1[[#This Row],[Pmt No]]&lt;&gt;"",EOMONTH(LoanStartDate,ROW(Sched1[[#This Row],[Pmt No]])-ROW(Sched1[[#Headers],[Pmt No]])-2)+DAY(LoanStartDate),"")</f>
        <v/>
      </c>
      <c r="D283" s="4" t="str">
        <f>IF(Sched1[[#This Row],[Pmt No]]&lt;&gt;"",IF(ROW()-ROW(Sched1[[#Headers],[Beginning Balance]])=1,LoanAmount,INDEX(Sched1[Ending Balance],ROW()-ROW(Sched1[[#Headers],[Beginning Balance]])-1)),"")</f>
        <v/>
      </c>
      <c r="E283" s="4" t="str">
        <f>IF(Sched1[[#This Row],[Pmt No]]&lt;&gt;"",ScheduledPayment,"")</f>
        <v/>
      </c>
      <c r="F283" s="4" t="str">
        <f>IF(Sched1[[#This Row],[Pmt No]]&lt;&gt;"",IF(Sched1[[#This Row],[Scheduled Payment]]+ExtraPayments&lt;Sched1[[#This Row],[Beginning Balance]],ExtraPayments,IF(Sched1[[#This Row],[Beginning Balance]]-Sched1[[#This Row],[Scheduled Payment]]&gt;0,Sched1[[#This Row],[Beginning Balance]]-Sched1[[#This Row],[Scheduled Payment]],0)),"")</f>
        <v/>
      </c>
      <c r="G283" s="4" t="str">
        <f>IF(Sched1[[#This Row],[Pmt No]]&lt;&gt;"",IF(Sched1[[#This Row],[Scheduled Payment]]+Sched1[[#This Row],[Extra Payment]]&lt;=Sched1[[#This Row],[Beginning Balance]],Sched1[[#This Row],[Scheduled Payment]]+Sched1[[#This Row],[Extra Payment]],Sched1[[#This Row],[Beginning Balance]]),"")</f>
        <v/>
      </c>
      <c r="H283" s="4" t="str">
        <f>IF(Sched1[[#This Row],[Pmt No]]&lt;&gt;"",Sched1[[#This Row],[Total Payment]]-Sched1[[#This Row],[Interest]],"")</f>
        <v/>
      </c>
      <c r="I283" s="4" t="str">
        <f>IF(Sched1[[#This Row],[Pmt No]]&lt;&gt;"",Sched1[[#This Row],[Beginning Balance]]*(InterestRate/PaymentsPerYear),"")</f>
        <v/>
      </c>
      <c r="J283" s="4" t="str">
        <f>IF(Sched1[[#This Row],[Pmt No]]&lt;&gt;"",IF(Sched1[[#This Row],[Scheduled Payment]]+Sched1[[#This Row],[Extra Payment]]&lt;=Sched1[[#This Row],[Beginning Balance]],Sched1[[#This Row],[Beginning Balance]]-Sched1[[#This Row],[Principal]],0),"")</f>
        <v/>
      </c>
      <c r="K283" s="4" t="str">
        <f>IF(Sched1[[#This Row],[Pmt No]]&lt;&gt;"",SUM(INDEX(Sched1[Interest],1,1):Sched1[[#This Row],[Interest]]),"")</f>
        <v/>
      </c>
    </row>
    <row r="284" spans="2:11" x14ac:dyDescent="0.2">
      <c r="B284" s="2" t="str">
        <f>IF(LoanIsGood,IF(ROW()-ROW(Sched1[[#Headers],[Pmt No]])&gt;ScheduledNumberOfPayments,"",ROW()-ROW(Sched1[[#Headers],[Pmt No]])),"")</f>
        <v/>
      </c>
      <c r="C284" s="3" t="str">
        <f>IF(Sched1[[#This Row],[Pmt No]]&lt;&gt;"",EOMONTH(LoanStartDate,ROW(Sched1[[#This Row],[Pmt No]])-ROW(Sched1[[#Headers],[Pmt No]])-2)+DAY(LoanStartDate),"")</f>
        <v/>
      </c>
      <c r="D284" s="4" t="str">
        <f>IF(Sched1[[#This Row],[Pmt No]]&lt;&gt;"",IF(ROW()-ROW(Sched1[[#Headers],[Beginning Balance]])=1,LoanAmount,INDEX(Sched1[Ending Balance],ROW()-ROW(Sched1[[#Headers],[Beginning Balance]])-1)),"")</f>
        <v/>
      </c>
      <c r="E284" s="4" t="str">
        <f>IF(Sched1[[#This Row],[Pmt No]]&lt;&gt;"",ScheduledPayment,"")</f>
        <v/>
      </c>
      <c r="F284" s="4" t="str">
        <f>IF(Sched1[[#This Row],[Pmt No]]&lt;&gt;"",IF(Sched1[[#This Row],[Scheduled Payment]]+ExtraPayments&lt;Sched1[[#This Row],[Beginning Balance]],ExtraPayments,IF(Sched1[[#This Row],[Beginning Balance]]-Sched1[[#This Row],[Scheduled Payment]]&gt;0,Sched1[[#This Row],[Beginning Balance]]-Sched1[[#This Row],[Scheduled Payment]],0)),"")</f>
        <v/>
      </c>
      <c r="G284" s="4" t="str">
        <f>IF(Sched1[[#This Row],[Pmt No]]&lt;&gt;"",IF(Sched1[[#This Row],[Scheduled Payment]]+Sched1[[#This Row],[Extra Payment]]&lt;=Sched1[[#This Row],[Beginning Balance]],Sched1[[#This Row],[Scheduled Payment]]+Sched1[[#This Row],[Extra Payment]],Sched1[[#This Row],[Beginning Balance]]),"")</f>
        <v/>
      </c>
      <c r="H284" s="4" t="str">
        <f>IF(Sched1[[#This Row],[Pmt No]]&lt;&gt;"",Sched1[[#This Row],[Total Payment]]-Sched1[[#This Row],[Interest]],"")</f>
        <v/>
      </c>
      <c r="I284" s="4" t="str">
        <f>IF(Sched1[[#This Row],[Pmt No]]&lt;&gt;"",Sched1[[#This Row],[Beginning Balance]]*(InterestRate/PaymentsPerYear),"")</f>
        <v/>
      </c>
      <c r="J284" s="4" t="str">
        <f>IF(Sched1[[#This Row],[Pmt No]]&lt;&gt;"",IF(Sched1[[#This Row],[Scheduled Payment]]+Sched1[[#This Row],[Extra Payment]]&lt;=Sched1[[#This Row],[Beginning Balance]],Sched1[[#This Row],[Beginning Balance]]-Sched1[[#This Row],[Principal]],0),"")</f>
        <v/>
      </c>
      <c r="K284" s="4" t="str">
        <f>IF(Sched1[[#This Row],[Pmt No]]&lt;&gt;"",SUM(INDEX(Sched1[Interest],1,1):Sched1[[#This Row],[Interest]]),"")</f>
        <v/>
      </c>
    </row>
    <row r="285" spans="2:11" x14ac:dyDescent="0.2">
      <c r="B285" s="2" t="str">
        <f>IF(LoanIsGood,IF(ROW()-ROW(Sched1[[#Headers],[Pmt No]])&gt;ScheduledNumberOfPayments,"",ROW()-ROW(Sched1[[#Headers],[Pmt No]])),"")</f>
        <v/>
      </c>
      <c r="C285" s="3" t="str">
        <f>IF(Sched1[[#This Row],[Pmt No]]&lt;&gt;"",EOMONTH(LoanStartDate,ROW(Sched1[[#This Row],[Pmt No]])-ROW(Sched1[[#Headers],[Pmt No]])-2)+DAY(LoanStartDate),"")</f>
        <v/>
      </c>
      <c r="D285" s="4" t="str">
        <f>IF(Sched1[[#This Row],[Pmt No]]&lt;&gt;"",IF(ROW()-ROW(Sched1[[#Headers],[Beginning Balance]])=1,LoanAmount,INDEX(Sched1[Ending Balance],ROW()-ROW(Sched1[[#Headers],[Beginning Balance]])-1)),"")</f>
        <v/>
      </c>
      <c r="E285" s="4" t="str">
        <f>IF(Sched1[[#This Row],[Pmt No]]&lt;&gt;"",ScheduledPayment,"")</f>
        <v/>
      </c>
      <c r="F285" s="4" t="str">
        <f>IF(Sched1[[#This Row],[Pmt No]]&lt;&gt;"",IF(Sched1[[#This Row],[Scheduled Payment]]+ExtraPayments&lt;Sched1[[#This Row],[Beginning Balance]],ExtraPayments,IF(Sched1[[#This Row],[Beginning Balance]]-Sched1[[#This Row],[Scheduled Payment]]&gt;0,Sched1[[#This Row],[Beginning Balance]]-Sched1[[#This Row],[Scheduled Payment]],0)),"")</f>
        <v/>
      </c>
      <c r="G285" s="4" t="str">
        <f>IF(Sched1[[#This Row],[Pmt No]]&lt;&gt;"",IF(Sched1[[#This Row],[Scheduled Payment]]+Sched1[[#This Row],[Extra Payment]]&lt;=Sched1[[#This Row],[Beginning Balance]],Sched1[[#This Row],[Scheduled Payment]]+Sched1[[#This Row],[Extra Payment]],Sched1[[#This Row],[Beginning Balance]]),"")</f>
        <v/>
      </c>
      <c r="H285" s="4" t="str">
        <f>IF(Sched1[[#This Row],[Pmt No]]&lt;&gt;"",Sched1[[#This Row],[Total Payment]]-Sched1[[#This Row],[Interest]],"")</f>
        <v/>
      </c>
      <c r="I285" s="4" t="str">
        <f>IF(Sched1[[#This Row],[Pmt No]]&lt;&gt;"",Sched1[[#This Row],[Beginning Balance]]*(InterestRate/PaymentsPerYear),"")</f>
        <v/>
      </c>
      <c r="J285" s="4" t="str">
        <f>IF(Sched1[[#This Row],[Pmt No]]&lt;&gt;"",IF(Sched1[[#This Row],[Scheduled Payment]]+Sched1[[#This Row],[Extra Payment]]&lt;=Sched1[[#This Row],[Beginning Balance]],Sched1[[#This Row],[Beginning Balance]]-Sched1[[#This Row],[Principal]],0),"")</f>
        <v/>
      </c>
      <c r="K285" s="4" t="str">
        <f>IF(Sched1[[#This Row],[Pmt No]]&lt;&gt;"",SUM(INDEX(Sched1[Interest],1,1):Sched1[[#This Row],[Interest]]),"")</f>
        <v/>
      </c>
    </row>
    <row r="286" spans="2:11" x14ac:dyDescent="0.2">
      <c r="B286" s="2" t="str">
        <f>IF(LoanIsGood,IF(ROW()-ROW(Sched1[[#Headers],[Pmt No]])&gt;ScheduledNumberOfPayments,"",ROW()-ROW(Sched1[[#Headers],[Pmt No]])),"")</f>
        <v/>
      </c>
      <c r="C286" s="3" t="str">
        <f>IF(Sched1[[#This Row],[Pmt No]]&lt;&gt;"",EOMONTH(LoanStartDate,ROW(Sched1[[#This Row],[Pmt No]])-ROW(Sched1[[#Headers],[Pmt No]])-2)+DAY(LoanStartDate),"")</f>
        <v/>
      </c>
      <c r="D286" s="4" t="str">
        <f>IF(Sched1[[#This Row],[Pmt No]]&lt;&gt;"",IF(ROW()-ROW(Sched1[[#Headers],[Beginning Balance]])=1,LoanAmount,INDEX(Sched1[Ending Balance],ROW()-ROW(Sched1[[#Headers],[Beginning Balance]])-1)),"")</f>
        <v/>
      </c>
      <c r="E286" s="4" t="str">
        <f>IF(Sched1[[#This Row],[Pmt No]]&lt;&gt;"",ScheduledPayment,"")</f>
        <v/>
      </c>
      <c r="F286" s="4" t="str">
        <f>IF(Sched1[[#This Row],[Pmt No]]&lt;&gt;"",IF(Sched1[[#This Row],[Scheduled Payment]]+ExtraPayments&lt;Sched1[[#This Row],[Beginning Balance]],ExtraPayments,IF(Sched1[[#This Row],[Beginning Balance]]-Sched1[[#This Row],[Scheduled Payment]]&gt;0,Sched1[[#This Row],[Beginning Balance]]-Sched1[[#This Row],[Scheduled Payment]],0)),"")</f>
        <v/>
      </c>
      <c r="G286" s="4" t="str">
        <f>IF(Sched1[[#This Row],[Pmt No]]&lt;&gt;"",IF(Sched1[[#This Row],[Scheduled Payment]]+Sched1[[#This Row],[Extra Payment]]&lt;=Sched1[[#This Row],[Beginning Balance]],Sched1[[#This Row],[Scheduled Payment]]+Sched1[[#This Row],[Extra Payment]],Sched1[[#This Row],[Beginning Balance]]),"")</f>
        <v/>
      </c>
      <c r="H286" s="4" t="str">
        <f>IF(Sched1[[#This Row],[Pmt No]]&lt;&gt;"",Sched1[[#This Row],[Total Payment]]-Sched1[[#This Row],[Interest]],"")</f>
        <v/>
      </c>
      <c r="I286" s="4" t="str">
        <f>IF(Sched1[[#This Row],[Pmt No]]&lt;&gt;"",Sched1[[#This Row],[Beginning Balance]]*(InterestRate/PaymentsPerYear),"")</f>
        <v/>
      </c>
      <c r="J286" s="4" t="str">
        <f>IF(Sched1[[#This Row],[Pmt No]]&lt;&gt;"",IF(Sched1[[#This Row],[Scheduled Payment]]+Sched1[[#This Row],[Extra Payment]]&lt;=Sched1[[#This Row],[Beginning Balance]],Sched1[[#This Row],[Beginning Balance]]-Sched1[[#This Row],[Principal]],0),"")</f>
        <v/>
      </c>
      <c r="K286" s="4" t="str">
        <f>IF(Sched1[[#This Row],[Pmt No]]&lt;&gt;"",SUM(INDEX(Sched1[Interest],1,1):Sched1[[#This Row],[Interest]]),"")</f>
        <v/>
      </c>
    </row>
    <row r="287" spans="2:11" x14ac:dyDescent="0.2">
      <c r="B287" s="2" t="str">
        <f>IF(LoanIsGood,IF(ROW()-ROW(Sched1[[#Headers],[Pmt No]])&gt;ScheduledNumberOfPayments,"",ROW()-ROW(Sched1[[#Headers],[Pmt No]])),"")</f>
        <v/>
      </c>
      <c r="C287" s="3" t="str">
        <f>IF(Sched1[[#This Row],[Pmt No]]&lt;&gt;"",EOMONTH(LoanStartDate,ROW(Sched1[[#This Row],[Pmt No]])-ROW(Sched1[[#Headers],[Pmt No]])-2)+DAY(LoanStartDate),"")</f>
        <v/>
      </c>
      <c r="D287" s="4" t="str">
        <f>IF(Sched1[[#This Row],[Pmt No]]&lt;&gt;"",IF(ROW()-ROW(Sched1[[#Headers],[Beginning Balance]])=1,LoanAmount,INDEX(Sched1[Ending Balance],ROW()-ROW(Sched1[[#Headers],[Beginning Balance]])-1)),"")</f>
        <v/>
      </c>
      <c r="E287" s="4" t="str">
        <f>IF(Sched1[[#This Row],[Pmt No]]&lt;&gt;"",ScheduledPayment,"")</f>
        <v/>
      </c>
      <c r="F287" s="4" t="str">
        <f>IF(Sched1[[#This Row],[Pmt No]]&lt;&gt;"",IF(Sched1[[#This Row],[Scheduled Payment]]+ExtraPayments&lt;Sched1[[#This Row],[Beginning Balance]],ExtraPayments,IF(Sched1[[#This Row],[Beginning Balance]]-Sched1[[#This Row],[Scheduled Payment]]&gt;0,Sched1[[#This Row],[Beginning Balance]]-Sched1[[#This Row],[Scheduled Payment]],0)),"")</f>
        <v/>
      </c>
      <c r="G287" s="4" t="str">
        <f>IF(Sched1[[#This Row],[Pmt No]]&lt;&gt;"",IF(Sched1[[#This Row],[Scheduled Payment]]+Sched1[[#This Row],[Extra Payment]]&lt;=Sched1[[#This Row],[Beginning Balance]],Sched1[[#This Row],[Scheduled Payment]]+Sched1[[#This Row],[Extra Payment]],Sched1[[#This Row],[Beginning Balance]]),"")</f>
        <v/>
      </c>
      <c r="H287" s="4" t="str">
        <f>IF(Sched1[[#This Row],[Pmt No]]&lt;&gt;"",Sched1[[#This Row],[Total Payment]]-Sched1[[#This Row],[Interest]],"")</f>
        <v/>
      </c>
      <c r="I287" s="4" t="str">
        <f>IF(Sched1[[#This Row],[Pmt No]]&lt;&gt;"",Sched1[[#This Row],[Beginning Balance]]*(InterestRate/PaymentsPerYear),"")</f>
        <v/>
      </c>
      <c r="J287" s="4" t="str">
        <f>IF(Sched1[[#This Row],[Pmt No]]&lt;&gt;"",IF(Sched1[[#This Row],[Scheduled Payment]]+Sched1[[#This Row],[Extra Payment]]&lt;=Sched1[[#This Row],[Beginning Balance]],Sched1[[#This Row],[Beginning Balance]]-Sched1[[#This Row],[Principal]],0),"")</f>
        <v/>
      </c>
      <c r="K287" s="4" t="str">
        <f>IF(Sched1[[#This Row],[Pmt No]]&lt;&gt;"",SUM(INDEX(Sched1[Interest],1,1):Sched1[[#This Row],[Interest]]),"")</f>
        <v/>
      </c>
    </row>
    <row r="288" spans="2:11" x14ac:dyDescent="0.2">
      <c r="B288" s="2" t="str">
        <f>IF(LoanIsGood,IF(ROW()-ROW(Sched1[[#Headers],[Pmt No]])&gt;ScheduledNumberOfPayments,"",ROW()-ROW(Sched1[[#Headers],[Pmt No]])),"")</f>
        <v/>
      </c>
      <c r="C288" s="3" t="str">
        <f>IF(Sched1[[#This Row],[Pmt No]]&lt;&gt;"",EOMONTH(LoanStartDate,ROW(Sched1[[#This Row],[Pmt No]])-ROW(Sched1[[#Headers],[Pmt No]])-2)+DAY(LoanStartDate),"")</f>
        <v/>
      </c>
      <c r="D288" s="4" t="str">
        <f>IF(Sched1[[#This Row],[Pmt No]]&lt;&gt;"",IF(ROW()-ROW(Sched1[[#Headers],[Beginning Balance]])=1,LoanAmount,INDEX(Sched1[Ending Balance],ROW()-ROW(Sched1[[#Headers],[Beginning Balance]])-1)),"")</f>
        <v/>
      </c>
      <c r="E288" s="4" t="str">
        <f>IF(Sched1[[#This Row],[Pmt No]]&lt;&gt;"",ScheduledPayment,"")</f>
        <v/>
      </c>
      <c r="F288" s="4" t="str">
        <f>IF(Sched1[[#This Row],[Pmt No]]&lt;&gt;"",IF(Sched1[[#This Row],[Scheduled Payment]]+ExtraPayments&lt;Sched1[[#This Row],[Beginning Balance]],ExtraPayments,IF(Sched1[[#This Row],[Beginning Balance]]-Sched1[[#This Row],[Scheduled Payment]]&gt;0,Sched1[[#This Row],[Beginning Balance]]-Sched1[[#This Row],[Scheduled Payment]],0)),"")</f>
        <v/>
      </c>
      <c r="G288" s="4" t="str">
        <f>IF(Sched1[[#This Row],[Pmt No]]&lt;&gt;"",IF(Sched1[[#This Row],[Scheduled Payment]]+Sched1[[#This Row],[Extra Payment]]&lt;=Sched1[[#This Row],[Beginning Balance]],Sched1[[#This Row],[Scheduled Payment]]+Sched1[[#This Row],[Extra Payment]],Sched1[[#This Row],[Beginning Balance]]),"")</f>
        <v/>
      </c>
      <c r="H288" s="4" t="str">
        <f>IF(Sched1[[#This Row],[Pmt No]]&lt;&gt;"",Sched1[[#This Row],[Total Payment]]-Sched1[[#This Row],[Interest]],"")</f>
        <v/>
      </c>
      <c r="I288" s="4" t="str">
        <f>IF(Sched1[[#This Row],[Pmt No]]&lt;&gt;"",Sched1[[#This Row],[Beginning Balance]]*(InterestRate/PaymentsPerYear),"")</f>
        <v/>
      </c>
      <c r="J288" s="4" t="str">
        <f>IF(Sched1[[#This Row],[Pmt No]]&lt;&gt;"",IF(Sched1[[#This Row],[Scheduled Payment]]+Sched1[[#This Row],[Extra Payment]]&lt;=Sched1[[#This Row],[Beginning Balance]],Sched1[[#This Row],[Beginning Balance]]-Sched1[[#This Row],[Principal]],0),"")</f>
        <v/>
      </c>
      <c r="K288" s="4" t="str">
        <f>IF(Sched1[[#This Row],[Pmt No]]&lt;&gt;"",SUM(INDEX(Sched1[Interest],1,1):Sched1[[#This Row],[Interest]]),"")</f>
        <v/>
      </c>
    </row>
    <row r="289" spans="2:11" x14ac:dyDescent="0.2">
      <c r="B289" s="2" t="str">
        <f>IF(LoanIsGood,IF(ROW()-ROW(Sched1[[#Headers],[Pmt No]])&gt;ScheduledNumberOfPayments,"",ROW()-ROW(Sched1[[#Headers],[Pmt No]])),"")</f>
        <v/>
      </c>
      <c r="C289" s="3" t="str">
        <f>IF(Sched1[[#This Row],[Pmt No]]&lt;&gt;"",EOMONTH(LoanStartDate,ROW(Sched1[[#This Row],[Pmt No]])-ROW(Sched1[[#Headers],[Pmt No]])-2)+DAY(LoanStartDate),"")</f>
        <v/>
      </c>
      <c r="D289" s="4" t="str">
        <f>IF(Sched1[[#This Row],[Pmt No]]&lt;&gt;"",IF(ROW()-ROW(Sched1[[#Headers],[Beginning Balance]])=1,LoanAmount,INDEX(Sched1[Ending Balance],ROW()-ROW(Sched1[[#Headers],[Beginning Balance]])-1)),"")</f>
        <v/>
      </c>
      <c r="E289" s="4" t="str">
        <f>IF(Sched1[[#This Row],[Pmt No]]&lt;&gt;"",ScheduledPayment,"")</f>
        <v/>
      </c>
      <c r="F289" s="4" t="str">
        <f>IF(Sched1[[#This Row],[Pmt No]]&lt;&gt;"",IF(Sched1[[#This Row],[Scheduled Payment]]+ExtraPayments&lt;Sched1[[#This Row],[Beginning Balance]],ExtraPayments,IF(Sched1[[#This Row],[Beginning Balance]]-Sched1[[#This Row],[Scheduled Payment]]&gt;0,Sched1[[#This Row],[Beginning Balance]]-Sched1[[#This Row],[Scheduled Payment]],0)),"")</f>
        <v/>
      </c>
      <c r="G289" s="4" t="str">
        <f>IF(Sched1[[#This Row],[Pmt No]]&lt;&gt;"",IF(Sched1[[#This Row],[Scheduled Payment]]+Sched1[[#This Row],[Extra Payment]]&lt;=Sched1[[#This Row],[Beginning Balance]],Sched1[[#This Row],[Scheduled Payment]]+Sched1[[#This Row],[Extra Payment]],Sched1[[#This Row],[Beginning Balance]]),"")</f>
        <v/>
      </c>
      <c r="H289" s="4" t="str">
        <f>IF(Sched1[[#This Row],[Pmt No]]&lt;&gt;"",Sched1[[#This Row],[Total Payment]]-Sched1[[#This Row],[Interest]],"")</f>
        <v/>
      </c>
      <c r="I289" s="4" t="str">
        <f>IF(Sched1[[#This Row],[Pmt No]]&lt;&gt;"",Sched1[[#This Row],[Beginning Balance]]*(InterestRate/PaymentsPerYear),"")</f>
        <v/>
      </c>
      <c r="J289" s="4" t="str">
        <f>IF(Sched1[[#This Row],[Pmt No]]&lt;&gt;"",IF(Sched1[[#This Row],[Scheduled Payment]]+Sched1[[#This Row],[Extra Payment]]&lt;=Sched1[[#This Row],[Beginning Balance]],Sched1[[#This Row],[Beginning Balance]]-Sched1[[#This Row],[Principal]],0),"")</f>
        <v/>
      </c>
      <c r="K289" s="4" t="str">
        <f>IF(Sched1[[#This Row],[Pmt No]]&lt;&gt;"",SUM(INDEX(Sched1[Interest],1,1):Sched1[[#This Row],[Interest]]),"")</f>
        <v/>
      </c>
    </row>
    <row r="290" spans="2:11" x14ac:dyDescent="0.2">
      <c r="B290" s="2" t="str">
        <f>IF(LoanIsGood,IF(ROW()-ROW(Sched1[[#Headers],[Pmt No]])&gt;ScheduledNumberOfPayments,"",ROW()-ROW(Sched1[[#Headers],[Pmt No]])),"")</f>
        <v/>
      </c>
      <c r="C290" s="3" t="str">
        <f>IF(Sched1[[#This Row],[Pmt No]]&lt;&gt;"",EOMONTH(LoanStartDate,ROW(Sched1[[#This Row],[Pmt No]])-ROW(Sched1[[#Headers],[Pmt No]])-2)+DAY(LoanStartDate),"")</f>
        <v/>
      </c>
      <c r="D290" s="4" t="str">
        <f>IF(Sched1[[#This Row],[Pmt No]]&lt;&gt;"",IF(ROW()-ROW(Sched1[[#Headers],[Beginning Balance]])=1,LoanAmount,INDEX(Sched1[Ending Balance],ROW()-ROW(Sched1[[#Headers],[Beginning Balance]])-1)),"")</f>
        <v/>
      </c>
      <c r="E290" s="4" t="str">
        <f>IF(Sched1[[#This Row],[Pmt No]]&lt;&gt;"",ScheduledPayment,"")</f>
        <v/>
      </c>
      <c r="F290" s="4" t="str">
        <f>IF(Sched1[[#This Row],[Pmt No]]&lt;&gt;"",IF(Sched1[[#This Row],[Scheduled Payment]]+ExtraPayments&lt;Sched1[[#This Row],[Beginning Balance]],ExtraPayments,IF(Sched1[[#This Row],[Beginning Balance]]-Sched1[[#This Row],[Scheduled Payment]]&gt;0,Sched1[[#This Row],[Beginning Balance]]-Sched1[[#This Row],[Scheduled Payment]],0)),"")</f>
        <v/>
      </c>
      <c r="G290" s="4" t="str">
        <f>IF(Sched1[[#This Row],[Pmt No]]&lt;&gt;"",IF(Sched1[[#This Row],[Scheduled Payment]]+Sched1[[#This Row],[Extra Payment]]&lt;=Sched1[[#This Row],[Beginning Balance]],Sched1[[#This Row],[Scheduled Payment]]+Sched1[[#This Row],[Extra Payment]],Sched1[[#This Row],[Beginning Balance]]),"")</f>
        <v/>
      </c>
      <c r="H290" s="4" t="str">
        <f>IF(Sched1[[#This Row],[Pmt No]]&lt;&gt;"",Sched1[[#This Row],[Total Payment]]-Sched1[[#This Row],[Interest]],"")</f>
        <v/>
      </c>
      <c r="I290" s="4" t="str">
        <f>IF(Sched1[[#This Row],[Pmt No]]&lt;&gt;"",Sched1[[#This Row],[Beginning Balance]]*(InterestRate/PaymentsPerYear),"")</f>
        <v/>
      </c>
      <c r="J290" s="4" t="str">
        <f>IF(Sched1[[#This Row],[Pmt No]]&lt;&gt;"",IF(Sched1[[#This Row],[Scheduled Payment]]+Sched1[[#This Row],[Extra Payment]]&lt;=Sched1[[#This Row],[Beginning Balance]],Sched1[[#This Row],[Beginning Balance]]-Sched1[[#This Row],[Principal]],0),"")</f>
        <v/>
      </c>
      <c r="K290" s="4" t="str">
        <f>IF(Sched1[[#This Row],[Pmt No]]&lt;&gt;"",SUM(INDEX(Sched1[Interest],1,1):Sched1[[#This Row],[Interest]]),"")</f>
        <v/>
      </c>
    </row>
    <row r="291" spans="2:11" x14ac:dyDescent="0.2">
      <c r="B291" s="2" t="str">
        <f>IF(LoanIsGood,IF(ROW()-ROW(Sched1[[#Headers],[Pmt No]])&gt;ScheduledNumberOfPayments,"",ROW()-ROW(Sched1[[#Headers],[Pmt No]])),"")</f>
        <v/>
      </c>
      <c r="C291" s="3" t="str">
        <f>IF(Sched1[[#This Row],[Pmt No]]&lt;&gt;"",EOMONTH(LoanStartDate,ROW(Sched1[[#This Row],[Pmt No]])-ROW(Sched1[[#Headers],[Pmt No]])-2)+DAY(LoanStartDate),"")</f>
        <v/>
      </c>
      <c r="D291" s="4" t="str">
        <f>IF(Sched1[[#This Row],[Pmt No]]&lt;&gt;"",IF(ROW()-ROW(Sched1[[#Headers],[Beginning Balance]])=1,LoanAmount,INDEX(Sched1[Ending Balance],ROW()-ROW(Sched1[[#Headers],[Beginning Balance]])-1)),"")</f>
        <v/>
      </c>
      <c r="E291" s="4" t="str">
        <f>IF(Sched1[[#This Row],[Pmt No]]&lt;&gt;"",ScheduledPayment,"")</f>
        <v/>
      </c>
      <c r="F291" s="4" t="str">
        <f>IF(Sched1[[#This Row],[Pmt No]]&lt;&gt;"",IF(Sched1[[#This Row],[Scheduled Payment]]+ExtraPayments&lt;Sched1[[#This Row],[Beginning Balance]],ExtraPayments,IF(Sched1[[#This Row],[Beginning Balance]]-Sched1[[#This Row],[Scheduled Payment]]&gt;0,Sched1[[#This Row],[Beginning Balance]]-Sched1[[#This Row],[Scheduled Payment]],0)),"")</f>
        <v/>
      </c>
      <c r="G291" s="4" t="str">
        <f>IF(Sched1[[#This Row],[Pmt No]]&lt;&gt;"",IF(Sched1[[#This Row],[Scheduled Payment]]+Sched1[[#This Row],[Extra Payment]]&lt;=Sched1[[#This Row],[Beginning Balance]],Sched1[[#This Row],[Scheduled Payment]]+Sched1[[#This Row],[Extra Payment]],Sched1[[#This Row],[Beginning Balance]]),"")</f>
        <v/>
      </c>
      <c r="H291" s="4" t="str">
        <f>IF(Sched1[[#This Row],[Pmt No]]&lt;&gt;"",Sched1[[#This Row],[Total Payment]]-Sched1[[#This Row],[Interest]],"")</f>
        <v/>
      </c>
      <c r="I291" s="4" t="str">
        <f>IF(Sched1[[#This Row],[Pmt No]]&lt;&gt;"",Sched1[[#This Row],[Beginning Balance]]*(InterestRate/PaymentsPerYear),"")</f>
        <v/>
      </c>
      <c r="J291" s="4" t="str">
        <f>IF(Sched1[[#This Row],[Pmt No]]&lt;&gt;"",IF(Sched1[[#This Row],[Scheduled Payment]]+Sched1[[#This Row],[Extra Payment]]&lt;=Sched1[[#This Row],[Beginning Balance]],Sched1[[#This Row],[Beginning Balance]]-Sched1[[#This Row],[Principal]],0),"")</f>
        <v/>
      </c>
      <c r="K291" s="4" t="str">
        <f>IF(Sched1[[#This Row],[Pmt No]]&lt;&gt;"",SUM(INDEX(Sched1[Interest],1,1):Sched1[[#This Row],[Interest]]),"")</f>
        <v/>
      </c>
    </row>
    <row r="292" spans="2:11" x14ac:dyDescent="0.2">
      <c r="B292" s="2" t="str">
        <f>IF(LoanIsGood,IF(ROW()-ROW(Sched1[[#Headers],[Pmt No]])&gt;ScheduledNumberOfPayments,"",ROW()-ROW(Sched1[[#Headers],[Pmt No]])),"")</f>
        <v/>
      </c>
      <c r="C292" s="3" t="str">
        <f>IF(Sched1[[#This Row],[Pmt No]]&lt;&gt;"",EOMONTH(LoanStartDate,ROW(Sched1[[#This Row],[Pmt No]])-ROW(Sched1[[#Headers],[Pmt No]])-2)+DAY(LoanStartDate),"")</f>
        <v/>
      </c>
      <c r="D292" s="4" t="str">
        <f>IF(Sched1[[#This Row],[Pmt No]]&lt;&gt;"",IF(ROW()-ROW(Sched1[[#Headers],[Beginning Balance]])=1,LoanAmount,INDEX(Sched1[Ending Balance],ROW()-ROW(Sched1[[#Headers],[Beginning Balance]])-1)),"")</f>
        <v/>
      </c>
      <c r="E292" s="4" t="str">
        <f>IF(Sched1[[#This Row],[Pmt No]]&lt;&gt;"",ScheduledPayment,"")</f>
        <v/>
      </c>
      <c r="F292" s="4" t="str">
        <f>IF(Sched1[[#This Row],[Pmt No]]&lt;&gt;"",IF(Sched1[[#This Row],[Scheduled Payment]]+ExtraPayments&lt;Sched1[[#This Row],[Beginning Balance]],ExtraPayments,IF(Sched1[[#This Row],[Beginning Balance]]-Sched1[[#This Row],[Scheduled Payment]]&gt;0,Sched1[[#This Row],[Beginning Balance]]-Sched1[[#This Row],[Scheduled Payment]],0)),"")</f>
        <v/>
      </c>
      <c r="G292" s="4" t="str">
        <f>IF(Sched1[[#This Row],[Pmt No]]&lt;&gt;"",IF(Sched1[[#This Row],[Scheduled Payment]]+Sched1[[#This Row],[Extra Payment]]&lt;=Sched1[[#This Row],[Beginning Balance]],Sched1[[#This Row],[Scheduled Payment]]+Sched1[[#This Row],[Extra Payment]],Sched1[[#This Row],[Beginning Balance]]),"")</f>
        <v/>
      </c>
      <c r="H292" s="4" t="str">
        <f>IF(Sched1[[#This Row],[Pmt No]]&lt;&gt;"",Sched1[[#This Row],[Total Payment]]-Sched1[[#This Row],[Interest]],"")</f>
        <v/>
      </c>
      <c r="I292" s="4" t="str">
        <f>IF(Sched1[[#This Row],[Pmt No]]&lt;&gt;"",Sched1[[#This Row],[Beginning Balance]]*(InterestRate/PaymentsPerYear),"")</f>
        <v/>
      </c>
      <c r="J292" s="4" t="str">
        <f>IF(Sched1[[#This Row],[Pmt No]]&lt;&gt;"",IF(Sched1[[#This Row],[Scheduled Payment]]+Sched1[[#This Row],[Extra Payment]]&lt;=Sched1[[#This Row],[Beginning Balance]],Sched1[[#This Row],[Beginning Balance]]-Sched1[[#This Row],[Principal]],0),"")</f>
        <v/>
      </c>
      <c r="K292" s="4" t="str">
        <f>IF(Sched1[[#This Row],[Pmt No]]&lt;&gt;"",SUM(INDEX(Sched1[Interest],1,1):Sched1[[#This Row],[Interest]]),"")</f>
        <v/>
      </c>
    </row>
    <row r="293" spans="2:11" x14ac:dyDescent="0.2">
      <c r="B293" s="2" t="str">
        <f>IF(LoanIsGood,IF(ROW()-ROW(Sched1[[#Headers],[Pmt No]])&gt;ScheduledNumberOfPayments,"",ROW()-ROW(Sched1[[#Headers],[Pmt No]])),"")</f>
        <v/>
      </c>
      <c r="C293" s="3" t="str">
        <f>IF(Sched1[[#This Row],[Pmt No]]&lt;&gt;"",EOMONTH(LoanStartDate,ROW(Sched1[[#This Row],[Pmt No]])-ROW(Sched1[[#Headers],[Pmt No]])-2)+DAY(LoanStartDate),"")</f>
        <v/>
      </c>
      <c r="D293" s="4" t="str">
        <f>IF(Sched1[[#This Row],[Pmt No]]&lt;&gt;"",IF(ROW()-ROW(Sched1[[#Headers],[Beginning Balance]])=1,LoanAmount,INDEX(Sched1[Ending Balance],ROW()-ROW(Sched1[[#Headers],[Beginning Balance]])-1)),"")</f>
        <v/>
      </c>
      <c r="E293" s="4" t="str">
        <f>IF(Sched1[[#This Row],[Pmt No]]&lt;&gt;"",ScheduledPayment,"")</f>
        <v/>
      </c>
      <c r="F293" s="4" t="str">
        <f>IF(Sched1[[#This Row],[Pmt No]]&lt;&gt;"",IF(Sched1[[#This Row],[Scheduled Payment]]+ExtraPayments&lt;Sched1[[#This Row],[Beginning Balance]],ExtraPayments,IF(Sched1[[#This Row],[Beginning Balance]]-Sched1[[#This Row],[Scheduled Payment]]&gt;0,Sched1[[#This Row],[Beginning Balance]]-Sched1[[#This Row],[Scheduled Payment]],0)),"")</f>
        <v/>
      </c>
      <c r="G293" s="4" t="str">
        <f>IF(Sched1[[#This Row],[Pmt No]]&lt;&gt;"",IF(Sched1[[#This Row],[Scheduled Payment]]+Sched1[[#This Row],[Extra Payment]]&lt;=Sched1[[#This Row],[Beginning Balance]],Sched1[[#This Row],[Scheduled Payment]]+Sched1[[#This Row],[Extra Payment]],Sched1[[#This Row],[Beginning Balance]]),"")</f>
        <v/>
      </c>
      <c r="H293" s="4" t="str">
        <f>IF(Sched1[[#This Row],[Pmt No]]&lt;&gt;"",Sched1[[#This Row],[Total Payment]]-Sched1[[#This Row],[Interest]],"")</f>
        <v/>
      </c>
      <c r="I293" s="4" t="str">
        <f>IF(Sched1[[#This Row],[Pmt No]]&lt;&gt;"",Sched1[[#This Row],[Beginning Balance]]*(InterestRate/PaymentsPerYear),"")</f>
        <v/>
      </c>
      <c r="J293" s="4" t="str">
        <f>IF(Sched1[[#This Row],[Pmt No]]&lt;&gt;"",IF(Sched1[[#This Row],[Scheduled Payment]]+Sched1[[#This Row],[Extra Payment]]&lt;=Sched1[[#This Row],[Beginning Balance]],Sched1[[#This Row],[Beginning Balance]]-Sched1[[#This Row],[Principal]],0),"")</f>
        <v/>
      </c>
      <c r="K293" s="4" t="str">
        <f>IF(Sched1[[#This Row],[Pmt No]]&lt;&gt;"",SUM(INDEX(Sched1[Interest],1,1):Sched1[[#This Row],[Interest]]),"")</f>
        <v/>
      </c>
    </row>
    <row r="294" spans="2:11" x14ac:dyDescent="0.2">
      <c r="B294" s="2" t="str">
        <f>IF(LoanIsGood,IF(ROW()-ROW(Sched1[[#Headers],[Pmt No]])&gt;ScheduledNumberOfPayments,"",ROW()-ROW(Sched1[[#Headers],[Pmt No]])),"")</f>
        <v/>
      </c>
      <c r="C294" s="3" t="str">
        <f>IF(Sched1[[#This Row],[Pmt No]]&lt;&gt;"",EOMONTH(LoanStartDate,ROW(Sched1[[#This Row],[Pmt No]])-ROW(Sched1[[#Headers],[Pmt No]])-2)+DAY(LoanStartDate),"")</f>
        <v/>
      </c>
      <c r="D294" s="4" t="str">
        <f>IF(Sched1[[#This Row],[Pmt No]]&lt;&gt;"",IF(ROW()-ROW(Sched1[[#Headers],[Beginning Balance]])=1,LoanAmount,INDEX(Sched1[Ending Balance],ROW()-ROW(Sched1[[#Headers],[Beginning Balance]])-1)),"")</f>
        <v/>
      </c>
      <c r="E294" s="4" t="str">
        <f>IF(Sched1[[#This Row],[Pmt No]]&lt;&gt;"",ScheduledPayment,"")</f>
        <v/>
      </c>
      <c r="F294" s="4" t="str">
        <f>IF(Sched1[[#This Row],[Pmt No]]&lt;&gt;"",IF(Sched1[[#This Row],[Scheduled Payment]]+ExtraPayments&lt;Sched1[[#This Row],[Beginning Balance]],ExtraPayments,IF(Sched1[[#This Row],[Beginning Balance]]-Sched1[[#This Row],[Scheduled Payment]]&gt;0,Sched1[[#This Row],[Beginning Balance]]-Sched1[[#This Row],[Scheduled Payment]],0)),"")</f>
        <v/>
      </c>
      <c r="G294" s="4" t="str">
        <f>IF(Sched1[[#This Row],[Pmt No]]&lt;&gt;"",IF(Sched1[[#This Row],[Scheduled Payment]]+Sched1[[#This Row],[Extra Payment]]&lt;=Sched1[[#This Row],[Beginning Balance]],Sched1[[#This Row],[Scheduled Payment]]+Sched1[[#This Row],[Extra Payment]],Sched1[[#This Row],[Beginning Balance]]),"")</f>
        <v/>
      </c>
      <c r="H294" s="4" t="str">
        <f>IF(Sched1[[#This Row],[Pmt No]]&lt;&gt;"",Sched1[[#This Row],[Total Payment]]-Sched1[[#This Row],[Interest]],"")</f>
        <v/>
      </c>
      <c r="I294" s="4" t="str">
        <f>IF(Sched1[[#This Row],[Pmt No]]&lt;&gt;"",Sched1[[#This Row],[Beginning Balance]]*(InterestRate/PaymentsPerYear),"")</f>
        <v/>
      </c>
      <c r="J294" s="4" t="str">
        <f>IF(Sched1[[#This Row],[Pmt No]]&lt;&gt;"",IF(Sched1[[#This Row],[Scheduled Payment]]+Sched1[[#This Row],[Extra Payment]]&lt;=Sched1[[#This Row],[Beginning Balance]],Sched1[[#This Row],[Beginning Balance]]-Sched1[[#This Row],[Principal]],0),"")</f>
        <v/>
      </c>
      <c r="K294" s="4" t="str">
        <f>IF(Sched1[[#This Row],[Pmt No]]&lt;&gt;"",SUM(INDEX(Sched1[Interest],1,1):Sched1[[#This Row],[Interest]]),"")</f>
        <v/>
      </c>
    </row>
    <row r="295" spans="2:11" x14ac:dyDescent="0.2">
      <c r="B295" s="2" t="str">
        <f>IF(LoanIsGood,IF(ROW()-ROW(Sched1[[#Headers],[Pmt No]])&gt;ScheduledNumberOfPayments,"",ROW()-ROW(Sched1[[#Headers],[Pmt No]])),"")</f>
        <v/>
      </c>
      <c r="C295" s="3" t="str">
        <f>IF(Sched1[[#This Row],[Pmt No]]&lt;&gt;"",EOMONTH(LoanStartDate,ROW(Sched1[[#This Row],[Pmt No]])-ROW(Sched1[[#Headers],[Pmt No]])-2)+DAY(LoanStartDate),"")</f>
        <v/>
      </c>
      <c r="D295" s="4" t="str">
        <f>IF(Sched1[[#This Row],[Pmt No]]&lt;&gt;"",IF(ROW()-ROW(Sched1[[#Headers],[Beginning Balance]])=1,LoanAmount,INDEX(Sched1[Ending Balance],ROW()-ROW(Sched1[[#Headers],[Beginning Balance]])-1)),"")</f>
        <v/>
      </c>
      <c r="E295" s="4" t="str">
        <f>IF(Sched1[[#This Row],[Pmt No]]&lt;&gt;"",ScheduledPayment,"")</f>
        <v/>
      </c>
      <c r="F295" s="4" t="str">
        <f>IF(Sched1[[#This Row],[Pmt No]]&lt;&gt;"",IF(Sched1[[#This Row],[Scheduled Payment]]+ExtraPayments&lt;Sched1[[#This Row],[Beginning Balance]],ExtraPayments,IF(Sched1[[#This Row],[Beginning Balance]]-Sched1[[#This Row],[Scheduled Payment]]&gt;0,Sched1[[#This Row],[Beginning Balance]]-Sched1[[#This Row],[Scheduled Payment]],0)),"")</f>
        <v/>
      </c>
      <c r="G295" s="4" t="str">
        <f>IF(Sched1[[#This Row],[Pmt No]]&lt;&gt;"",IF(Sched1[[#This Row],[Scheduled Payment]]+Sched1[[#This Row],[Extra Payment]]&lt;=Sched1[[#This Row],[Beginning Balance]],Sched1[[#This Row],[Scheduled Payment]]+Sched1[[#This Row],[Extra Payment]],Sched1[[#This Row],[Beginning Balance]]),"")</f>
        <v/>
      </c>
      <c r="H295" s="4" t="str">
        <f>IF(Sched1[[#This Row],[Pmt No]]&lt;&gt;"",Sched1[[#This Row],[Total Payment]]-Sched1[[#This Row],[Interest]],"")</f>
        <v/>
      </c>
      <c r="I295" s="4" t="str">
        <f>IF(Sched1[[#This Row],[Pmt No]]&lt;&gt;"",Sched1[[#This Row],[Beginning Balance]]*(InterestRate/PaymentsPerYear),"")</f>
        <v/>
      </c>
      <c r="J295" s="4" t="str">
        <f>IF(Sched1[[#This Row],[Pmt No]]&lt;&gt;"",IF(Sched1[[#This Row],[Scheduled Payment]]+Sched1[[#This Row],[Extra Payment]]&lt;=Sched1[[#This Row],[Beginning Balance]],Sched1[[#This Row],[Beginning Balance]]-Sched1[[#This Row],[Principal]],0),"")</f>
        <v/>
      </c>
      <c r="K295" s="4" t="str">
        <f>IF(Sched1[[#This Row],[Pmt No]]&lt;&gt;"",SUM(INDEX(Sched1[Interest],1,1):Sched1[[#This Row],[Interest]]),"")</f>
        <v/>
      </c>
    </row>
    <row r="296" spans="2:11" x14ac:dyDescent="0.2">
      <c r="B296" s="2" t="str">
        <f>IF(LoanIsGood,IF(ROW()-ROW(Sched1[[#Headers],[Pmt No]])&gt;ScheduledNumberOfPayments,"",ROW()-ROW(Sched1[[#Headers],[Pmt No]])),"")</f>
        <v/>
      </c>
      <c r="C296" s="3" t="str">
        <f>IF(Sched1[[#This Row],[Pmt No]]&lt;&gt;"",EOMONTH(LoanStartDate,ROW(Sched1[[#This Row],[Pmt No]])-ROW(Sched1[[#Headers],[Pmt No]])-2)+DAY(LoanStartDate),"")</f>
        <v/>
      </c>
      <c r="D296" s="4" t="str">
        <f>IF(Sched1[[#This Row],[Pmt No]]&lt;&gt;"",IF(ROW()-ROW(Sched1[[#Headers],[Beginning Balance]])=1,LoanAmount,INDEX(Sched1[Ending Balance],ROW()-ROW(Sched1[[#Headers],[Beginning Balance]])-1)),"")</f>
        <v/>
      </c>
      <c r="E296" s="4" t="str">
        <f>IF(Sched1[[#This Row],[Pmt No]]&lt;&gt;"",ScheduledPayment,"")</f>
        <v/>
      </c>
      <c r="F296" s="4" t="str">
        <f>IF(Sched1[[#This Row],[Pmt No]]&lt;&gt;"",IF(Sched1[[#This Row],[Scheduled Payment]]+ExtraPayments&lt;Sched1[[#This Row],[Beginning Balance]],ExtraPayments,IF(Sched1[[#This Row],[Beginning Balance]]-Sched1[[#This Row],[Scheduled Payment]]&gt;0,Sched1[[#This Row],[Beginning Balance]]-Sched1[[#This Row],[Scheduled Payment]],0)),"")</f>
        <v/>
      </c>
      <c r="G296" s="4" t="str">
        <f>IF(Sched1[[#This Row],[Pmt No]]&lt;&gt;"",IF(Sched1[[#This Row],[Scheduled Payment]]+Sched1[[#This Row],[Extra Payment]]&lt;=Sched1[[#This Row],[Beginning Balance]],Sched1[[#This Row],[Scheduled Payment]]+Sched1[[#This Row],[Extra Payment]],Sched1[[#This Row],[Beginning Balance]]),"")</f>
        <v/>
      </c>
      <c r="H296" s="4" t="str">
        <f>IF(Sched1[[#This Row],[Pmt No]]&lt;&gt;"",Sched1[[#This Row],[Total Payment]]-Sched1[[#This Row],[Interest]],"")</f>
        <v/>
      </c>
      <c r="I296" s="4" t="str">
        <f>IF(Sched1[[#This Row],[Pmt No]]&lt;&gt;"",Sched1[[#This Row],[Beginning Balance]]*(InterestRate/PaymentsPerYear),"")</f>
        <v/>
      </c>
      <c r="J296" s="4" t="str">
        <f>IF(Sched1[[#This Row],[Pmt No]]&lt;&gt;"",IF(Sched1[[#This Row],[Scheduled Payment]]+Sched1[[#This Row],[Extra Payment]]&lt;=Sched1[[#This Row],[Beginning Balance]],Sched1[[#This Row],[Beginning Balance]]-Sched1[[#This Row],[Principal]],0),"")</f>
        <v/>
      </c>
      <c r="K296" s="4" t="str">
        <f>IF(Sched1[[#This Row],[Pmt No]]&lt;&gt;"",SUM(INDEX(Sched1[Interest],1,1):Sched1[[#This Row],[Interest]]),"")</f>
        <v/>
      </c>
    </row>
    <row r="297" spans="2:11" x14ac:dyDescent="0.2">
      <c r="B297" s="2" t="str">
        <f>IF(LoanIsGood,IF(ROW()-ROW(Sched1[[#Headers],[Pmt No]])&gt;ScheduledNumberOfPayments,"",ROW()-ROW(Sched1[[#Headers],[Pmt No]])),"")</f>
        <v/>
      </c>
      <c r="C297" s="3" t="str">
        <f>IF(Sched1[[#This Row],[Pmt No]]&lt;&gt;"",EOMONTH(LoanStartDate,ROW(Sched1[[#This Row],[Pmt No]])-ROW(Sched1[[#Headers],[Pmt No]])-2)+DAY(LoanStartDate),"")</f>
        <v/>
      </c>
      <c r="D297" s="4" t="str">
        <f>IF(Sched1[[#This Row],[Pmt No]]&lt;&gt;"",IF(ROW()-ROW(Sched1[[#Headers],[Beginning Balance]])=1,LoanAmount,INDEX(Sched1[Ending Balance],ROW()-ROW(Sched1[[#Headers],[Beginning Balance]])-1)),"")</f>
        <v/>
      </c>
      <c r="E297" s="4" t="str">
        <f>IF(Sched1[[#This Row],[Pmt No]]&lt;&gt;"",ScheduledPayment,"")</f>
        <v/>
      </c>
      <c r="F297" s="4" t="str">
        <f>IF(Sched1[[#This Row],[Pmt No]]&lt;&gt;"",IF(Sched1[[#This Row],[Scheduled Payment]]+ExtraPayments&lt;Sched1[[#This Row],[Beginning Balance]],ExtraPayments,IF(Sched1[[#This Row],[Beginning Balance]]-Sched1[[#This Row],[Scheduled Payment]]&gt;0,Sched1[[#This Row],[Beginning Balance]]-Sched1[[#This Row],[Scheduled Payment]],0)),"")</f>
        <v/>
      </c>
      <c r="G297" s="4" t="str">
        <f>IF(Sched1[[#This Row],[Pmt No]]&lt;&gt;"",IF(Sched1[[#This Row],[Scheduled Payment]]+Sched1[[#This Row],[Extra Payment]]&lt;=Sched1[[#This Row],[Beginning Balance]],Sched1[[#This Row],[Scheduled Payment]]+Sched1[[#This Row],[Extra Payment]],Sched1[[#This Row],[Beginning Balance]]),"")</f>
        <v/>
      </c>
      <c r="H297" s="4" t="str">
        <f>IF(Sched1[[#This Row],[Pmt No]]&lt;&gt;"",Sched1[[#This Row],[Total Payment]]-Sched1[[#This Row],[Interest]],"")</f>
        <v/>
      </c>
      <c r="I297" s="4" t="str">
        <f>IF(Sched1[[#This Row],[Pmt No]]&lt;&gt;"",Sched1[[#This Row],[Beginning Balance]]*(InterestRate/PaymentsPerYear),"")</f>
        <v/>
      </c>
      <c r="J297" s="4" t="str">
        <f>IF(Sched1[[#This Row],[Pmt No]]&lt;&gt;"",IF(Sched1[[#This Row],[Scheduled Payment]]+Sched1[[#This Row],[Extra Payment]]&lt;=Sched1[[#This Row],[Beginning Balance]],Sched1[[#This Row],[Beginning Balance]]-Sched1[[#This Row],[Principal]],0),"")</f>
        <v/>
      </c>
      <c r="K297" s="4" t="str">
        <f>IF(Sched1[[#This Row],[Pmt No]]&lt;&gt;"",SUM(INDEX(Sched1[Interest],1,1):Sched1[[#This Row],[Interest]]),"")</f>
        <v/>
      </c>
    </row>
    <row r="298" spans="2:11" x14ac:dyDescent="0.2">
      <c r="B298" s="2" t="str">
        <f>IF(LoanIsGood,IF(ROW()-ROW(Sched1[[#Headers],[Pmt No]])&gt;ScheduledNumberOfPayments,"",ROW()-ROW(Sched1[[#Headers],[Pmt No]])),"")</f>
        <v/>
      </c>
      <c r="C298" s="3" t="str">
        <f>IF(Sched1[[#This Row],[Pmt No]]&lt;&gt;"",EOMONTH(LoanStartDate,ROW(Sched1[[#This Row],[Pmt No]])-ROW(Sched1[[#Headers],[Pmt No]])-2)+DAY(LoanStartDate),"")</f>
        <v/>
      </c>
      <c r="D298" s="4" t="str">
        <f>IF(Sched1[[#This Row],[Pmt No]]&lt;&gt;"",IF(ROW()-ROW(Sched1[[#Headers],[Beginning Balance]])=1,LoanAmount,INDEX(Sched1[Ending Balance],ROW()-ROW(Sched1[[#Headers],[Beginning Balance]])-1)),"")</f>
        <v/>
      </c>
      <c r="E298" s="4" t="str">
        <f>IF(Sched1[[#This Row],[Pmt No]]&lt;&gt;"",ScheduledPayment,"")</f>
        <v/>
      </c>
      <c r="F298" s="4" t="str">
        <f>IF(Sched1[[#This Row],[Pmt No]]&lt;&gt;"",IF(Sched1[[#This Row],[Scheduled Payment]]+ExtraPayments&lt;Sched1[[#This Row],[Beginning Balance]],ExtraPayments,IF(Sched1[[#This Row],[Beginning Balance]]-Sched1[[#This Row],[Scheduled Payment]]&gt;0,Sched1[[#This Row],[Beginning Balance]]-Sched1[[#This Row],[Scheduled Payment]],0)),"")</f>
        <v/>
      </c>
      <c r="G298" s="4" t="str">
        <f>IF(Sched1[[#This Row],[Pmt No]]&lt;&gt;"",IF(Sched1[[#This Row],[Scheduled Payment]]+Sched1[[#This Row],[Extra Payment]]&lt;=Sched1[[#This Row],[Beginning Balance]],Sched1[[#This Row],[Scheduled Payment]]+Sched1[[#This Row],[Extra Payment]],Sched1[[#This Row],[Beginning Balance]]),"")</f>
        <v/>
      </c>
      <c r="H298" s="4" t="str">
        <f>IF(Sched1[[#This Row],[Pmt No]]&lt;&gt;"",Sched1[[#This Row],[Total Payment]]-Sched1[[#This Row],[Interest]],"")</f>
        <v/>
      </c>
      <c r="I298" s="4" t="str">
        <f>IF(Sched1[[#This Row],[Pmt No]]&lt;&gt;"",Sched1[[#This Row],[Beginning Balance]]*(InterestRate/PaymentsPerYear),"")</f>
        <v/>
      </c>
      <c r="J298" s="4" t="str">
        <f>IF(Sched1[[#This Row],[Pmt No]]&lt;&gt;"",IF(Sched1[[#This Row],[Scheduled Payment]]+Sched1[[#This Row],[Extra Payment]]&lt;=Sched1[[#This Row],[Beginning Balance]],Sched1[[#This Row],[Beginning Balance]]-Sched1[[#This Row],[Principal]],0),"")</f>
        <v/>
      </c>
      <c r="K298" s="4" t="str">
        <f>IF(Sched1[[#This Row],[Pmt No]]&lt;&gt;"",SUM(INDEX(Sched1[Interest],1,1):Sched1[[#This Row],[Interest]]),"")</f>
        <v/>
      </c>
    </row>
    <row r="299" spans="2:11" x14ac:dyDescent="0.2">
      <c r="B299" s="2" t="str">
        <f>IF(LoanIsGood,IF(ROW()-ROW(Sched1[[#Headers],[Pmt No]])&gt;ScheduledNumberOfPayments,"",ROW()-ROW(Sched1[[#Headers],[Pmt No]])),"")</f>
        <v/>
      </c>
      <c r="C299" s="3" t="str">
        <f>IF(Sched1[[#This Row],[Pmt No]]&lt;&gt;"",EOMONTH(LoanStartDate,ROW(Sched1[[#This Row],[Pmt No]])-ROW(Sched1[[#Headers],[Pmt No]])-2)+DAY(LoanStartDate),"")</f>
        <v/>
      </c>
      <c r="D299" s="4" t="str">
        <f>IF(Sched1[[#This Row],[Pmt No]]&lt;&gt;"",IF(ROW()-ROW(Sched1[[#Headers],[Beginning Balance]])=1,LoanAmount,INDEX(Sched1[Ending Balance],ROW()-ROW(Sched1[[#Headers],[Beginning Balance]])-1)),"")</f>
        <v/>
      </c>
      <c r="E299" s="4" t="str">
        <f>IF(Sched1[[#This Row],[Pmt No]]&lt;&gt;"",ScheduledPayment,"")</f>
        <v/>
      </c>
      <c r="F299" s="4" t="str">
        <f>IF(Sched1[[#This Row],[Pmt No]]&lt;&gt;"",IF(Sched1[[#This Row],[Scheduled Payment]]+ExtraPayments&lt;Sched1[[#This Row],[Beginning Balance]],ExtraPayments,IF(Sched1[[#This Row],[Beginning Balance]]-Sched1[[#This Row],[Scheduled Payment]]&gt;0,Sched1[[#This Row],[Beginning Balance]]-Sched1[[#This Row],[Scheduled Payment]],0)),"")</f>
        <v/>
      </c>
      <c r="G299" s="4" t="str">
        <f>IF(Sched1[[#This Row],[Pmt No]]&lt;&gt;"",IF(Sched1[[#This Row],[Scheduled Payment]]+Sched1[[#This Row],[Extra Payment]]&lt;=Sched1[[#This Row],[Beginning Balance]],Sched1[[#This Row],[Scheduled Payment]]+Sched1[[#This Row],[Extra Payment]],Sched1[[#This Row],[Beginning Balance]]),"")</f>
        <v/>
      </c>
      <c r="H299" s="4" t="str">
        <f>IF(Sched1[[#This Row],[Pmt No]]&lt;&gt;"",Sched1[[#This Row],[Total Payment]]-Sched1[[#This Row],[Interest]],"")</f>
        <v/>
      </c>
      <c r="I299" s="4" t="str">
        <f>IF(Sched1[[#This Row],[Pmt No]]&lt;&gt;"",Sched1[[#This Row],[Beginning Balance]]*(InterestRate/PaymentsPerYear),"")</f>
        <v/>
      </c>
      <c r="J299" s="4" t="str">
        <f>IF(Sched1[[#This Row],[Pmt No]]&lt;&gt;"",IF(Sched1[[#This Row],[Scheduled Payment]]+Sched1[[#This Row],[Extra Payment]]&lt;=Sched1[[#This Row],[Beginning Balance]],Sched1[[#This Row],[Beginning Balance]]-Sched1[[#This Row],[Principal]],0),"")</f>
        <v/>
      </c>
      <c r="K299" s="4" t="str">
        <f>IF(Sched1[[#This Row],[Pmt No]]&lt;&gt;"",SUM(INDEX(Sched1[Interest],1,1):Sched1[[#This Row],[Interest]]),"")</f>
        <v/>
      </c>
    </row>
    <row r="300" spans="2:11" x14ac:dyDescent="0.2">
      <c r="B300" s="2" t="str">
        <f>IF(LoanIsGood,IF(ROW()-ROW(Sched1[[#Headers],[Pmt No]])&gt;ScheduledNumberOfPayments,"",ROW()-ROW(Sched1[[#Headers],[Pmt No]])),"")</f>
        <v/>
      </c>
      <c r="C300" s="3" t="str">
        <f>IF(Sched1[[#This Row],[Pmt No]]&lt;&gt;"",EOMONTH(LoanStartDate,ROW(Sched1[[#This Row],[Pmt No]])-ROW(Sched1[[#Headers],[Pmt No]])-2)+DAY(LoanStartDate),"")</f>
        <v/>
      </c>
      <c r="D300" s="4" t="str">
        <f>IF(Sched1[[#This Row],[Pmt No]]&lt;&gt;"",IF(ROW()-ROW(Sched1[[#Headers],[Beginning Balance]])=1,LoanAmount,INDEX(Sched1[Ending Balance],ROW()-ROW(Sched1[[#Headers],[Beginning Balance]])-1)),"")</f>
        <v/>
      </c>
      <c r="E300" s="4" t="str">
        <f>IF(Sched1[[#This Row],[Pmt No]]&lt;&gt;"",ScheduledPayment,"")</f>
        <v/>
      </c>
      <c r="F300" s="4" t="str">
        <f>IF(Sched1[[#This Row],[Pmt No]]&lt;&gt;"",IF(Sched1[[#This Row],[Scheduled Payment]]+ExtraPayments&lt;Sched1[[#This Row],[Beginning Balance]],ExtraPayments,IF(Sched1[[#This Row],[Beginning Balance]]-Sched1[[#This Row],[Scheduled Payment]]&gt;0,Sched1[[#This Row],[Beginning Balance]]-Sched1[[#This Row],[Scheduled Payment]],0)),"")</f>
        <v/>
      </c>
      <c r="G300" s="4" t="str">
        <f>IF(Sched1[[#This Row],[Pmt No]]&lt;&gt;"",IF(Sched1[[#This Row],[Scheduled Payment]]+Sched1[[#This Row],[Extra Payment]]&lt;=Sched1[[#This Row],[Beginning Balance]],Sched1[[#This Row],[Scheduled Payment]]+Sched1[[#This Row],[Extra Payment]],Sched1[[#This Row],[Beginning Balance]]),"")</f>
        <v/>
      </c>
      <c r="H300" s="4" t="str">
        <f>IF(Sched1[[#This Row],[Pmt No]]&lt;&gt;"",Sched1[[#This Row],[Total Payment]]-Sched1[[#This Row],[Interest]],"")</f>
        <v/>
      </c>
      <c r="I300" s="4" t="str">
        <f>IF(Sched1[[#This Row],[Pmt No]]&lt;&gt;"",Sched1[[#This Row],[Beginning Balance]]*(InterestRate/PaymentsPerYear),"")</f>
        <v/>
      </c>
      <c r="J300" s="4" t="str">
        <f>IF(Sched1[[#This Row],[Pmt No]]&lt;&gt;"",IF(Sched1[[#This Row],[Scheduled Payment]]+Sched1[[#This Row],[Extra Payment]]&lt;=Sched1[[#This Row],[Beginning Balance]],Sched1[[#This Row],[Beginning Balance]]-Sched1[[#This Row],[Principal]],0),"")</f>
        <v/>
      </c>
      <c r="K300" s="4" t="str">
        <f>IF(Sched1[[#This Row],[Pmt No]]&lt;&gt;"",SUM(INDEX(Sched1[Interest],1,1):Sched1[[#This Row],[Interest]]),"")</f>
        <v/>
      </c>
    </row>
    <row r="301" spans="2:11" x14ac:dyDescent="0.2">
      <c r="B301" s="2" t="str">
        <f>IF(LoanIsGood,IF(ROW()-ROW(Sched1[[#Headers],[Pmt No]])&gt;ScheduledNumberOfPayments,"",ROW()-ROW(Sched1[[#Headers],[Pmt No]])),"")</f>
        <v/>
      </c>
      <c r="C301" s="3" t="str">
        <f>IF(Sched1[[#This Row],[Pmt No]]&lt;&gt;"",EOMONTH(LoanStartDate,ROW(Sched1[[#This Row],[Pmt No]])-ROW(Sched1[[#Headers],[Pmt No]])-2)+DAY(LoanStartDate),"")</f>
        <v/>
      </c>
      <c r="D301" s="4" t="str">
        <f>IF(Sched1[[#This Row],[Pmt No]]&lt;&gt;"",IF(ROW()-ROW(Sched1[[#Headers],[Beginning Balance]])=1,LoanAmount,INDEX(Sched1[Ending Balance],ROW()-ROW(Sched1[[#Headers],[Beginning Balance]])-1)),"")</f>
        <v/>
      </c>
      <c r="E301" s="4" t="str">
        <f>IF(Sched1[[#This Row],[Pmt No]]&lt;&gt;"",ScheduledPayment,"")</f>
        <v/>
      </c>
      <c r="F301" s="4" t="str">
        <f>IF(Sched1[[#This Row],[Pmt No]]&lt;&gt;"",IF(Sched1[[#This Row],[Scheduled Payment]]+ExtraPayments&lt;Sched1[[#This Row],[Beginning Balance]],ExtraPayments,IF(Sched1[[#This Row],[Beginning Balance]]-Sched1[[#This Row],[Scheduled Payment]]&gt;0,Sched1[[#This Row],[Beginning Balance]]-Sched1[[#This Row],[Scheduled Payment]],0)),"")</f>
        <v/>
      </c>
      <c r="G301" s="4" t="str">
        <f>IF(Sched1[[#This Row],[Pmt No]]&lt;&gt;"",IF(Sched1[[#This Row],[Scheduled Payment]]+Sched1[[#This Row],[Extra Payment]]&lt;=Sched1[[#This Row],[Beginning Balance]],Sched1[[#This Row],[Scheduled Payment]]+Sched1[[#This Row],[Extra Payment]],Sched1[[#This Row],[Beginning Balance]]),"")</f>
        <v/>
      </c>
      <c r="H301" s="4" t="str">
        <f>IF(Sched1[[#This Row],[Pmt No]]&lt;&gt;"",Sched1[[#This Row],[Total Payment]]-Sched1[[#This Row],[Interest]],"")</f>
        <v/>
      </c>
      <c r="I301" s="4" t="str">
        <f>IF(Sched1[[#This Row],[Pmt No]]&lt;&gt;"",Sched1[[#This Row],[Beginning Balance]]*(InterestRate/PaymentsPerYear),"")</f>
        <v/>
      </c>
      <c r="J301" s="4" t="str">
        <f>IF(Sched1[[#This Row],[Pmt No]]&lt;&gt;"",IF(Sched1[[#This Row],[Scheduled Payment]]+Sched1[[#This Row],[Extra Payment]]&lt;=Sched1[[#This Row],[Beginning Balance]],Sched1[[#This Row],[Beginning Balance]]-Sched1[[#This Row],[Principal]],0),"")</f>
        <v/>
      </c>
      <c r="K301" s="4" t="str">
        <f>IF(Sched1[[#This Row],[Pmt No]]&lt;&gt;"",SUM(INDEX(Sched1[Interest],1,1):Sched1[[#This Row],[Interest]]),"")</f>
        <v/>
      </c>
    </row>
    <row r="302" spans="2:11" x14ac:dyDescent="0.2">
      <c r="B302" s="2" t="str">
        <f>IF(LoanIsGood,IF(ROW()-ROW(Sched1[[#Headers],[Pmt No]])&gt;ScheduledNumberOfPayments,"",ROW()-ROW(Sched1[[#Headers],[Pmt No]])),"")</f>
        <v/>
      </c>
      <c r="C302" s="3" t="str">
        <f>IF(Sched1[[#This Row],[Pmt No]]&lt;&gt;"",EOMONTH(LoanStartDate,ROW(Sched1[[#This Row],[Pmt No]])-ROW(Sched1[[#Headers],[Pmt No]])-2)+DAY(LoanStartDate),"")</f>
        <v/>
      </c>
      <c r="D302" s="4" t="str">
        <f>IF(Sched1[[#This Row],[Pmt No]]&lt;&gt;"",IF(ROW()-ROW(Sched1[[#Headers],[Beginning Balance]])=1,LoanAmount,INDEX(Sched1[Ending Balance],ROW()-ROW(Sched1[[#Headers],[Beginning Balance]])-1)),"")</f>
        <v/>
      </c>
      <c r="E302" s="4" t="str">
        <f>IF(Sched1[[#This Row],[Pmt No]]&lt;&gt;"",ScheduledPayment,"")</f>
        <v/>
      </c>
      <c r="F302" s="4" t="str">
        <f>IF(Sched1[[#This Row],[Pmt No]]&lt;&gt;"",IF(Sched1[[#This Row],[Scheduled Payment]]+ExtraPayments&lt;Sched1[[#This Row],[Beginning Balance]],ExtraPayments,IF(Sched1[[#This Row],[Beginning Balance]]-Sched1[[#This Row],[Scheduled Payment]]&gt;0,Sched1[[#This Row],[Beginning Balance]]-Sched1[[#This Row],[Scheduled Payment]],0)),"")</f>
        <v/>
      </c>
      <c r="G302" s="4" t="str">
        <f>IF(Sched1[[#This Row],[Pmt No]]&lt;&gt;"",IF(Sched1[[#This Row],[Scheduled Payment]]+Sched1[[#This Row],[Extra Payment]]&lt;=Sched1[[#This Row],[Beginning Balance]],Sched1[[#This Row],[Scheduled Payment]]+Sched1[[#This Row],[Extra Payment]],Sched1[[#This Row],[Beginning Balance]]),"")</f>
        <v/>
      </c>
      <c r="H302" s="4" t="str">
        <f>IF(Sched1[[#This Row],[Pmt No]]&lt;&gt;"",Sched1[[#This Row],[Total Payment]]-Sched1[[#This Row],[Interest]],"")</f>
        <v/>
      </c>
      <c r="I302" s="4" t="str">
        <f>IF(Sched1[[#This Row],[Pmt No]]&lt;&gt;"",Sched1[[#This Row],[Beginning Balance]]*(InterestRate/PaymentsPerYear),"")</f>
        <v/>
      </c>
      <c r="J302" s="4" t="str">
        <f>IF(Sched1[[#This Row],[Pmt No]]&lt;&gt;"",IF(Sched1[[#This Row],[Scheduled Payment]]+Sched1[[#This Row],[Extra Payment]]&lt;=Sched1[[#This Row],[Beginning Balance]],Sched1[[#This Row],[Beginning Balance]]-Sched1[[#This Row],[Principal]],0),"")</f>
        <v/>
      </c>
      <c r="K302" s="4" t="str">
        <f>IF(Sched1[[#This Row],[Pmt No]]&lt;&gt;"",SUM(INDEX(Sched1[Interest],1,1):Sched1[[#This Row],[Interest]]),"")</f>
        <v/>
      </c>
    </row>
    <row r="303" spans="2:11" x14ac:dyDescent="0.2">
      <c r="B303" s="2" t="str">
        <f>IF(LoanIsGood,IF(ROW()-ROW(Sched1[[#Headers],[Pmt No]])&gt;ScheduledNumberOfPayments,"",ROW()-ROW(Sched1[[#Headers],[Pmt No]])),"")</f>
        <v/>
      </c>
      <c r="C303" s="3" t="str">
        <f>IF(Sched1[[#This Row],[Pmt No]]&lt;&gt;"",EOMONTH(LoanStartDate,ROW(Sched1[[#This Row],[Pmt No]])-ROW(Sched1[[#Headers],[Pmt No]])-2)+DAY(LoanStartDate),"")</f>
        <v/>
      </c>
      <c r="D303" s="4" t="str">
        <f>IF(Sched1[[#This Row],[Pmt No]]&lt;&gt;"",IF(ROW()-ROW(Sched1[[#Headers],[Beginning Balance]])=1,LoanAmount,INDEX(Sched1[Ending Balance],ROW()-ROW(Sched1[[#Headers],[Beginning Balance]])-1)),"")</f>
        <v/>
      </c>
      <c r="E303" s="4" t="str">
        <f>IF(Sched1[[#This Row],[Pmt No]]&lt;&gt;"",ScheduledPayment,"")</f>
        <v/>
      </c>
      <c r="F303" s="4" t="str">
        <f>IF(Sched1[[#This Row],[Pmt No]]&lt;&gt;"",IF(Sched1[[#This Row],[Scheduled Payment]]+ExtraPayments&lt;Sched1[[#This Row],[Beginning Balance]],ExtraPayments,IF(Sched1[[#This Row],[Beginning Balance]]-Sched1[[#This Row],[Scheduled Payment]]&gt;0,Sched1[[#This Row],[Beginning Balance]]-Sched1[[#This Row],[Scheduled Payment]],0)),"")</f>
        <v/>
      </c>
      <c r="G303" s="4" t="str">
        <f>IF(Sched1[[#This Row],[Pmt No]]&lt;&gt;"",IF(Sched1[[#This Row],[Scheduled Payment]]+Sched1[[#This Row],[Extra Payment]]&lt;=Sched1[[#This Row],[Beginning Balance]],Sched1[[#This Row],[Scheduled Payment]]+Sched1[[#This Row],[Extra Payment]],Sched1[[#This Row],[Beginning Balance]]),"")</f>
        <v/>
      </c>
      <c r="H303" s="4" t="str">
        <f>IF(Sched1[[#This Row],[Pmt No]]&lt;&gt;"",Sched1[[#This Row],[Total Payment]]-Sched1[[#This Row],[Interest]],"")</f>
        <v/>
      </c>
      <c r="I303" s="4" t="str">
        <f>IF(Sched1[[#This Row],[Pmt No]]&lt;&gt;"",Sched1[[#This Row],[Beginning Balance]]*(InterestRate/PaymentsPerYear),"")</f>
        <v/>
      </c>
      <c r="J303" s="4" t="str">
        <f>IF(Sched1[[#This Row],[Pmt No]]&lt;&gt;"",IF(Sched1[[#This Row],[Scheduled Payment]]+Sched1[[#This Row],[Extra Payment]]&lt;=Sched1[[#This Row],[Beginning Balance]],Sched1[[#This Row],[Beginning Balance]]-Sched1[[#This Row],[Principal]],0),"")</f>
        <v/>
      </c>
      <c r="K303" s="4" t="str">
        <f>IF(Sched1[[#This Row],[Pmt No]]&lt;&gt;"",SUM(INDEX(Sched1[Interest],1,1):Sched1[[#This Row],[Interest]]),"")</f>
        <v/>
      </c>
    </row>
    <row r="304" spans="2:11" x14ac:dyDescent="0.2">
      <c r="B304" s="2" t="str">
        <f>IF(LoanIsGood,IF(ROW()-ROW(Sched1[[#Headers],[Pmt No]])&gt;ScheduledNumberOfPayments,"",ROW()-ROW(Sched1[[#Headers],[Pmt No]])),"")</f>
        <v/>
      </c>
      <c r="C304" s="3" t="str">
        <f>IF(Sched1[[#This Row],[Pmt No]]&lt;&gt;"",EOMONTH(LoanStartDate,ROW(Sched1[[#This Row],[Pmt No]])-ROW(Sched1[[#Headers],[Pmt No]])-2)+DAY(LoanStartDate),"")</f>
        <v/>
      </c>
      <c r="D304" s="4" t="str">
        <f>IF(Sched1[[#This Row],[Pmt No]]&lt;&gt;"",IF(ROW()-ROW(Sched1[[#Headers],[Beginning Balance]])=1,LoanAmount,INDEX(Sched1[Ending Balance],ROW()-ROW(Sched1[[#Headers],[Beginning Balance]])-1)),"")</f>
        <v/>
      </c>
      <c r="E304" s="4" t="str">
        <f>IF(Sched1[[#This Row],[Pmt No]]&lt;&gt;"",ScheduledPayment,"")</f>
        <v/>
      </c>
      <c r="F304" s="4" t="str">
        <f>IF(Sched1[[#This Row],[Pmt No]]&lt;&gt;"",IF(Sched1[[#This Row],[Scheduled Payment]]+ExtraPayments&lt;Sched1[[#This Row],[Beginning Balance]],ExtraPayments,IF(Sched1[[#This Row],[Beginning Balance]]-Sched1[[#This Row],[Scheduled Payment]]&gt;0,Sched1[[#This Row],[Beginning Balance]]-Sched1[[#This Row],[Scheduled Payment]],0)),"")</f>
        <v/>
      </c>
      <c r="G304" s="4" t="str">
        <f>IF(Sched1[[#This Row],[Pmt No]]&lt;&gt;"",IF(Sched1[[#This Row],[Scheduled Payment]]+Sched1[[#This Row],[Extra Payment]]&lt;=Sched1[[#This Row],[Beginning Balance]],Sched1[[#This Row],[Scheduled Payment]]+Sched1[[#This Row],[Extra Payment]],Sched1[[#This Row],[Beginning Balance]]),"")</f>
        <v/>
      </c>
      <c r="H304" s="4" t="str">
        <f>IF(Sched1[[#This Row],[Pmt No]]&lt;&gt;"",Sched1[[#This Row],[Total Payment]]-Sched1[[#This Row],[Interest]],"")</f>
        <v/>
      </c>
      <c r="I304" s="4" t="str">
        <f>IF(Sched1[[#This Row],[Pmt No]]&lt;&gt;"",Sched1[[#This Row],[Beginning Balance]]*(InterestRate/PaymentsPerYear),"")</f>
        <v/>
      </c>
      <c r="J304" s="4" t="str">
        <f>IF(Sched1[[#This Row],[Pmt No]]&lt;&gt;"",IF(Sched1[[#This Row],[Scheduled Payment]]+Sched1[[#This Row],[Extra Payment]]&lt;=Sched1[[#This Row],[Beginning Balance]],Sched1[[#This Row],[Beginning Balance]]-Sched1[[#This Row],[Principal]],0),"")</f>
        <v/>
      </c>
      <c r="K304" s="4" t="str">
        <f>IF(Sched1[[#This Row],[Pmt No]]&lt;&gt;"",SUM(INDEX(Sched1[Interest],1,1):Sched1[[#This Row],[Interest]]),"")</f>
        <v/>
      </c>
    </row>
    <row r="305" spans="2:11" x14ac:dyDescent="0.2">
      <c r="B305" s="2" t="str">
        <f>IF(LoanIsGood,IF(ROW()-ROW(Sched1[[#Headers],[Pmt No]])&gt;ScheduledNumberOfPayments,"",ROW()-ROW(Sched1[[#Headers],[Pmt No]])),"")</f>
        <v/>
      </c>
      <c r="C305" s="3" t="str">
        <f>IF(Sched1[[#This Row],[Pmt No]]&lt;&gt;"",EOMONTH(LoanStartDate,ROW(Sched1[[#This Row],[Pmt No]])-ROW(Sched1[[#Headers],[Pmt No]])-2)+DAY(LoanStartDate),"")</f>
        <v/>
      </c>
      <c r="D305" s="4" t="str">
        <f>IF(Sched1[[#This Row],[Pmt No]]&lt;&gt;"",IF(ROW()-ROW(Sched1[[#Headers],[Beginning Balance]])=1,LoanAmount,INDEX(Sched1[Ending Balance],ROW()-ROW(Sched1[[#Headers],[Beginning Balance]])-1)),"")</f>
        <v/>
      </c>
      <c r="E305" s="4" t="str">
        <f>IF(Sched1[[#This Row],[Pmt No]]&lt;&gt;"",ScheduledPayment,"")</f>
        <v/>
      </c>
      <c r="F305" s="4" t="str">
        <f>IF(Sched1[[#This Row],[Pmt No]]&lt;&gt;"",IF(Sched1[[#This Row],[Scheduled Payment]]+ExtraPayments&lt;Sched1[[#This Row],[Beginning Balance]],ExtraPayments,IF(Sched1[[#This Row],[Beginning Balance]]-Sched1[[#This Row],[Scheduled Payment]]&gt;0,Sched1[[#This Row],[Beginning Balance]]-Sched1[[#This Row],[Scheduled Payment]],0)),"")</f>
        <v/>
      </c>
      <c r="G305" s="4" t="str">
        <f>IF(Sched1[[#This Row],[Pmt No]]&lt;&gt;"",IF(Sched1[[#This Row],[Scheduled Payment]]+Sched1[[#This Row],[Extra Payment]]&lt;=Sched1[[#This Row],[Beginning Balance]],Sched1[[#This Row],[Scheduled Payment]]+Sched1[[#This Row],[Extra Payment]],Sched1[[#This Row],[Beginning Balance]]),"")</f>
        <v/>
      </c>
      <c r="H305" s="4" t="str">
        <f>IF(Sched1[[#This Row],[Pmt No]]&lt;&gt;"",Sched1[[#This Row],[Total Payment]]-Sched1[[#This Row],[Interest]],"")</f>
        <v/>
      </c>
      <c r="I305" s="4" t="str">
        <f>IF(Sched1[[#This Row],[Pmt No]]&lt;&gt;"",Sched1[[#This Row],[Beginning Balance]]*(InterestRate/PaymentsPerYear),"")</f>
        <v/>
      </c>
      <c r="J305" s="4" t="str">
        <f>IF(Sched1[[#This Row],[Pmt No]]&lt;&gt;"",IF(Sched1[[#This Row],[Scheduled Payment]]+Sched1[[#This Row],[Extra Payment]]&lt;=Sched1[[#This Row],[Beginning Balance]],Sched1[[#This Row],[Beginning Balance]]-Sched1[[#This Row],[Principal]],0),"")</f>
        <v/>
      </c>
      <c r="K305" s="4" t="str">
        <f>IF(Sched1[[#This Row],[Pmt No]]&lt;&gt;"",SUM(INDEX(Sched1[Interest],1,1):Sched1[[#This Row],[Interest]]),"")</f>
        <v/>
      </c>
    </row>
    <row r="306" spans="2:11" x14ac:dyDescent="0.2">
      <c r="B306" s="2" t="str">
        <f>IF(LoanIsGood,IF(ROW()-ROW(Sched1[[#Headers],[Pmt No]])&gt;ScheduledNumberOfPayments,"",ROW()-ROW(Sched1[[#Headers],[Pmt No]])),"")</f>
        <v/>
      </c>
      <c r="C306" s="3" t="str">
        <f>IF(Sched1[[#This Row],[Pmt No]]&lt;&gt;"",EOMONTH(LoanStartDate,ROW(Sched1[[#This Row],[Pmt No]])-ROW(Sched1[[#Headers],[Pmt No]])-2)+DAY(LoanStartDate),"")</f>
        <v/>
      </c>
      <c r="D306" s="4" t="str">
        <f>IF(Sched1[[#This Row],[Pmt No]]&lt;&gt;"",IF(ROW()-ROW(Sched1[[#Headers],[Beginning Balance]])=1,LoanAmount,INDEX(Sched1[Ending Balance],ROW()-ROW(Sched1[[#Headers],[Beginning Balance]])-1)),"")</f>
        <v/>
      </c>
      <c r="E306" s="4" t="str">
        <f>IF(Sched1[[#This Row],[Pmt No]]&lt;&gt;"",ScheduledPayment,"")</f>
        <v/>
      </c>
      <c r="F306" s="4" t="str">
        <f>IF(Sched1[[#This Row],[Pmt No]]&lt;&gt;"",IF(Sched1[[#This Row],[Scheduled Payment]]+ExtraPayments&lt;Sched1[[#This Row],[Beginning Balance]],ExtraPayments,IF(Sched1[[#This Row],[Beginning Balance]]-Sched1[[#This Row],[Scheduled Payment]]&gt;0,Sched1[[#This Row],[Beginning Balance]]-Sched1[[#This Row],[Scheduled Payment]],0)),"")</f>
        <v/>
      </c>
      <c r="G306" s="4" t="str">
        <f>IF(Sched1[[#This Row],[Pmt No]]&lt;&gt;"",IF(Sched1[[#This Row],[Scheduled Payment]]+Sched1[[#This Row],[Extra Payment]]&lt;=Sched1[[#This Row],[Beginning Balance]],Sched1[[#This Row],[Scheduled Payment]]+Sched1[[#This Row],[Extra Payment]],Sched1[[#This Row],[Beginning Balance]]),"")</f>
        <v/>
      </c>
      <c r="H306" s="4" t="str">
        <f>IF(Sched1[[#This Row],[Pmt No]]&lt;&gt;"",Sched1[[#This Row],[Total Payment]]-Sched1[[#This Row],[Interest]],"")</f>
        <v/>
      </c>
      <c r="I306" s="4" t="str">
        <f>IF(Sched1[[#This Row],[Pmt No]]&lt;&gt;"",Sched1[[#This Row],[Beginning Balance]]*(InterestRate/PaymentsPerYear),"")</f>
        <v/>
      </c>
      <c r="J306" s="4" t="str">
        <f>IF(Sched1[[#This Row],[Pmt No]]&lt;&gt;"",IF(Sched1[[#This Row],[Scheduled Payment]]+Sched1[[#This Row],[Extra Payment]]&lt;=Sched1[[#This Row],[Beginning Balance]],Sched1[[#This Row],[Beginning Balance]]-Sched1[[#This Row],[Principal]],0),"")</f>
        <v/>
      </c>
      <c r="K306" s="4" t="str">
        <f>IF(Sched1[[#This Row],[Pmt No]]&lt;&gt;"",SUM(INDEX(Sched1[Interest],1,1):Sched1[[#This Row],[Interest]]),"")</f>
        <v/>
      </c>
    </row>
    <row r="307" spans="2:11" x14ac:dyDescent="0.2">
      <c r="B307" s="2" t="str">
        <f>IF(LoanIsGood,IF(ROW()-ROW(Sched1[[#Headers],[Pmt No]])&gt;ScheduledNumberOfPayments,"",ROW()-ROW(Sched1[[#Headers],[Pmt No]])),"")</f>
        <v/>
      </c>
      <c r="C307" s="3" t="str">
        <f>IF(Sched1[[#This Row],[Pmt No]]&lt;&gt;"",EOMONTH(LoanStartDate,ROW(Sched1[[#This Row],[Pmt No]])-ROW(Sched1[[#Headers],[Pmt No]])-2)+DAY(LoanStartDate),"")</f>
        <v/>
      </c>
      <c r="D307" s="4" t="str">
        <f>IF(Sched1[[#This Row],[Pmt No]]&lt;&gt;"",IF(ROW()-ROW(Sched1[[#Headers],[Beginning Balance]])=1,LoanAmount,INDEX(Sched1[Ending Balance],ROW()-ROW(Sched1[[#Headers],[Beginning Balance]])-1)),"")</f>
        <v/>
      </c>
      <c r="E307" s="4" t="str">
        <f>IF(Sched1[[#This Row],[Pmt No]]&lt;&gt;"",ScheduledPayment,"")</f>
        <v/>
      </c>
      <c r="F307" s="4" t="str">
        <f>IF(Sched1[[#This Row],[Pmt No]]&lt;&gt;"",IF(Sched1[[#This Row],[Scheduled Payment]]+ExtraPayments&lt;Sched1[[#This Row],[Beginning Balance]],ExtraPayments,IF(Sched1[[#This Row],[Beginning Balance]]-Sched1[[#This Row],[Scheduled Payment]]&gt;0,Sched1[[#This Row],[Beginning Balance]]-Sched1[[#This Row],[Scheduled Payment]],0)),"")</f>
        <v/>
      </c>
      <c r="G307" s="4" t="str">
        <f>IF(Sched1[[#This Row],[Pmt No]]&lt;&gt;"",IF(Sched1[[#This Row],[Scheduled Payment]]+Sched1[[#This Row],[Extra Payment]]&lt;=Sched1[[#This Row],[Beginning Balance]],Sched1[[#This Row],[Scheduled Payment]]+Sched1[[#This Row],[Extra Payment]],Sched1[[#This Row],[Beginning Balance]]),"")</f>
        <v/>
      </c>
      <c r="H307" s="4" t="str">
        <f>IF(Sched1[[#This Row],[Pmt No]]&lt;&gt;"",Sched1[[#This Row],[Total Payment]]-Sched1[[#This Row],[Interest]],"")</f>
        <v/>
      </c>
      <c r="I307" s="4" t="str">
        <f>IF(Sched1[[#This Row],[Pmt No]]&lt;&gt;"",Sched1[[#This Row],[Beginning Balance]]*(InterestRate/PaymentsPerYear),"")</f>
        <v/>
      </c>
      <c r="J307" s="4" t="str">
        <f>IF(Sched1[[#This Row],[Pmt No]]&lt;&gt;"",IF(Sched1[[#This Row],[Scheduled Payment]]+Sched1[[#This Row],[Extra Payment]]&lt;=Sched1[[#This Row],[Beginning Balance]],Sched1[[#This Row],[Beginning Balance]]-Sched1[[#This Row],[Principal]],0),"")</f>
        <v/>
      </c>
      <c r="K307" s="4" t="str">
        <f>IF(Sched1[[#This Row],[Pmt No]]&lt;&gt;"",SUM(INDEX(Sched1[Interest],1,1):Sched1[[#This Row],[Interest]]),"")</f>
        <v/>
      </c>
    </row>
    <row r="308" spans="2:11" x14ac:dyDescent="0.2">
      <c r="B308" s="2" t="str">
        <f>IF(LoanIsGood,IF(ROW()-ROW(Sched1[[#Headers],[Pmt No]])&gt;ScheduledNumberOfPayments,"",ROW()-ROW(Sched1[[#Headers],[Pmt No]])),"")</f>
        <v/>
      </c>
      <c r="C308" s="3" t="str">
        <f>IF(Sched1[[#This Row],[Pmt No]]&lt;&gt;"",EOMONTH(LoanStartDate,ROW(Sched1[[#This Row],[Pmt No]])-ROW(Sched1[[#Headers],[Pmt No]])-2)+DAY(LoanStartDate),"")</f>
        <v/>
      </c>
      <c r="D308" s="4" t="str">
        <f>IF(Sched1[[#This Row],[Pmt No]]&lt;&gt;"",IF(ROW()-ROW(Sched1[[#Headers],[Beginning Balance]])=1,LoanAmount,INDEX(Sched1[Ending Balance],ROW()-ROW(Sched1[[#Headers],[Beginning Balance]])-1)),"")</f>
        <v/>
      </c>
      <c r="E308" s="4" t="str">
        <f>IF(Sched1[[#This Row],[Pmt No]]&lt;&gt;"",ScheduledPayment,"")</f>
        <v/>
      </c>
      <c r="F308" s="4" t="str">
        <f>IF(Sched1[[#This Row],[Pmt No]]&lt;&gt;"",IF(Sched1[[#This Row],[Scheduled Payment]]+ExtraPayments&lt;Sched1[[#This Row],[Beginning Balance]],ExtraPayments,IF(Sched1[[#This Row],[Beginning Balance]]-Sched1[[#This Row],[Scheduled Payment]]&gt;0,Sched1[[#This Row],[Beginning Balance]]-Sched1[[#This Row],[Scheduled Payment]],0)),"")</f>
        <v/>
      </c>
      <c r="G308" s="4" t="str">
        <f>IF(Sched1[[#This Row],[Pmt No]]&lt;&gt;"",IF(Sched1[[#This Row],[Scheduled Payment]]+Sched1[[#This Row],[Extra Payment]]&lt;=Sched1[[#This Row],[Beginning Balance]],Sched1[[#This Row],[Scheduled Payment]]+Sched1[[#This Row],[Extra Payment]],Sched1[[#This Row],[Beginning Balance]]),"")</f>
        <v/>
      </c>
      <c r="H308" s="4" t="str">
        <f>IF(Sched1[[#This Row],[Pmt No]]&lt;&gt;"",Sched1[[#This Row],[Total Payment]]-Sched1[[#This Row],[Interest]],"")</f>
        <v/>
      </c>
      <c r="I308" s="4" t="str">
        <f>IF(Sched1[[#This Row],[Pmt No]]&lt;&gt;"",Sched1[[#This Row],[Beginning Balance]]*(InterestRate/PaymentsPerYear),"")</f>
        <v/>
      </c>
      <c r="J308" s="4" t="str">
        <f>IF(Sched1[[#This Row],[Pmt No]]&lt;&gt;"",IF(Sched1[[#This Row],[Scheduled Payment]]+Sched1[[#This Row],[Extra Payment]]&lt;=Sched1[[#This Row],[Beginning Balance]],Sched1[[#This Row],[Beginning Balance]]-Sched1[[#This Row],[Principal]],0),"")</f>
        <v/>
      </c>
      <c r="K308" s="4" t="str">
        <f>IF(Sched1[[#This Row],[Pmt No]]&lt;&gt;"",SUM(INDEX(Sched1[Interest],1,1):Sched1[[#This Row],[Interest]]),"")</f>
        <v/>
      </c>
    </row>
    <row r="309" spans="2:11" x14ac:dyDescent="0.2">
      <c r="B309" s="2" t="str">
        <f>IF(LoanIsGood,IF(ROW()-ROW(Sched1[[#Headers],[Pmt No]])&gt;ScheduledNumberOfPayments,"",ROW()-ROW(Sched1[[#Headers],[Pmt No]])),"")</f>
        <v/>
      </c>
      <c r="C309" s="3" t="str">
        <f>IF(Sched1[[#This Row],[Pmt No]]&lt;&gt;"",EOMONTH(LoanStartDate,ROW(Sched1[[#This Row],[Pmt No]])-ROW(Sched1[[#Headers],[Pmt No]])-2)+DAY(LoanStartDate),"")</f>
        <v/>
      </c>
      <c r="D309" s="4" t="str">
        <f>IF(Sched1[[#This Row],[Pmt No]]&lt;&gt;"",IF(ROW()-ROW(Sched1[[#Headers],[Beginning Balance]])=1,LoanAmount,INDEX(Sched1[Ending Balance],ROW()-ROW(Sched1[[#Headers],[Beginning Balance]])-1)),"")</f>
        <v/>
      </c>
      <c r="E309" s="4" t="str">
        <f>IF(Sched1[[#This Row],[Pmt No]]&lt;&gt;"",ScheduledPayment,"")</f>
        <v/>
      </c>
      <c r="F309" s="4" t="str">
        <f>IF(Sched1[[#This Row],[Pmt No]]&lt;&gt;"",IF(Sched1[[#This Row],[Scheduled Payment]]+ExtraPayments&lt;Sched1[[#This Row],[Beginning Balance]],ExtraPayments,IF(Sched1[[#This Row],[Beginning Balance]]-Sched1[[#This Row],[Scheduled Payment]]&gt;0,Sched1[[#This Row],[Beginning Balance]]-Sched1[[#This Row],[Scheduled Payment]],0)),"")</f>
        <v/>
      </c>
      <c r="G309" s="4" t="str">
        <f>IF(Sched1[[#This Row],[Pmt No]]&lt;&gt;"",IF(Sched1[[#This Row],[Scheduled Payment]]+Sched1[[#This Row],[Extra Payment]]&lt;=Sched1[[#This Row],[Beginning Balance]],Sched1[[#This Row],[Scheduled Payment]]+Sched1[[#This Row],[Extra Payment]],Sched1[[#This Row],[Beginning Balance]]),"")</f>
        <v/>
      </c>
      <c r="H309" s="4" t="str">
        <f>IF(Sched1[[#This Row],[Pmt No]]&lt;&gt;"",Sched1[[#This Row],[Total Payment]]-Sched1[[#This Row],[Interest]],"")</f>
        <v/>
      </c>
      <c r="I309" s="4" t="str">
        <f>IF(Sched1[[#This Row],[Pmt No]]&lt;&gt;"",Sched1[[#This Row],[Beginning Balance]]*(InterestRate/PaymentsPerYear),"")</f>
        <v/>
      </c>
      <c r="J309" s="4" t="str">
        <f>IF(Sched1[[#This Row],[Pmt No]]&lt;&gt;"",IF(Sched1[[#This Row],[Scheduled Payment]]+Sched1[[#This Row],[Extra Payment]]&lt;=Sched1[[#This Row],[Beginning Balance]],Sched1[[#This Row],[Beginning Balance]]-Sched1[[#This Row],[Principal]],0),"")</f>
        <v/>
      </c>
      <c r="K309" s="4" t="str">
        <f>IF(Sched1[[#This Row],[Pmt No]]&lt;&gt;"",SUM(INDEX(Sched1[Interest],1,1):Sched1[[#This Row],[Interest]]),"")</f>
        <v/>
      </c>
    </row>
    <row r="310" spans="2:11" x14ac:dyDescent="0.2">
      <c r="B310" s="2" t="str">
        <f>IF(LoanIsGood,IF(ROW()-ROW(Sched1[[#Headers],[Pmt No]])&gt;ScheduledNumberOfPayments,"",ROW()-ROW(Sched1[[#Headers],[Pmt No]])),"")</f>
        <v/>
      </c>
      <c r="C310" s="3" t="str">
        <f>IF(Sched1[[#This Row],[Pmt No]]&lt;&gt;"",EOMONTH(LoanStartDate,ROW(Sched1[[#This Row],[Pmt No]])-ROW(Sched1[[#Headers],[Pmt No]])-2)+DAY(LoanStartDate),"")</f>
        <v/>
      </c>
      <c r="D310" s="4" t="str">
        <f>IF(Sched1[[#This Row],[Pmt No]]&lt;&gt;"",IF(ROW()-ROW(Sched1[[#Headers],[Beginning Balance]])=1,LoanAmount,INDEX(Sched1[Ending Balance],ROW()-ROW(Sched1[[#Headers],[Beginning Balance]])-1)),"")</f>
        <v/>
      </c>
      <c r="E310" s="4" t="str">
        <f>IF(Sched1[[#This Row],[Pmt No]]&lt;&gt;"",ScheduledPayment,"")</f>
        <v/>
      </c>
      <c r="F310" s="4" t="str">
        <f>IF(Sched1[[#This Row],[Pmt No]]&lt;&gt;"",IF(Sched1[[#This Row],[Scheduled Payment]]+ExtraPayments&lt;Sched1[[#This Row],[Beginning Balance]],ExtraPayments,IF(Sched1[[#This Row],[Beginning Balance]]-Sched1[[#This Row],[Scheduled Payment]]&gt;0,Sched1[[#This Row],[Beginning Balance]]-Sched1[[#This Row],[Scheduled Payment]],0)),"")</f>
        <v/>
      </c>
      <c r="G310" s="4" t="str">
        <f>IF(Sched1[[#This Row],[Pmt No]]&lt;&gt;"",IF(Sched1[[#This Row],[Scheduled Payment]]+Sched1[[#This Row],[Extra Payment]]&lt;=Sched1[[#This Row],[Beginning Balance]],Sched1[[#This Row],[Scheduled Payment]]+Sched1[[#This Row],[Extra Payment]],Sched1[[#This Row],[Beginning Balance]]),"")</f>
        <v/>
      </c>
      <c r="H310" s="4" t="str">
        <f>IF(Sched1[[#This Row],[Pmt No]]&lt;&gt;"",Sched1[[#This Row],[Total Payment]]-Sched1[[#This Row],[Interest]],"")</f>
        <v/>
      </c>
      <c r="I310" s="4" t="str">
        <f>IF(Sched1[[#This Row],[Pmt No]]&lt;&gt;"",Sched1[[#This Row],[Beginning Balance]]*(InterestRate/PaymentsPerYear),"")</f>
        <v/>
      </c>
      <c r="J310" s="4" t="str">
        <f>IF(Sched1[[#This Row],[Pmt No]]&lt;&gt;"",IF(Sched1[[#This Row],[Scheduled Payment]]+Sched1[[#This Row],[Extra Payment]]&lt;=Sched1[[#This Row],[Beginning Balance]],Sched1[[#This Row],[Beginning Balance]]-Sched1[[#This Row],[Principal]],0),"")</f>
        <v/>
      </c>
      <c r="K310" s="4" t="str">
        <f>IF(Sched1[[#This Row],[Pmt No]]&lt;&gt;"",SUM(INDEX(Sched1[Interest],1,1):Sched1[[#This Row],[Interest]]),"")</f>
        <v/>
      </c>
    </row>
    <row r="311" spans="2:11" x14ac:dyDescent="0.2">
      <c r="B311" s="2" t="str">
        <f>IF(LoanIsGood,IF(ROW()-ROW(Sched1[[#Headers],[Pmt No]])&gt;ScheduledNumberOfPayments,"",ROW()-ROW(Sched1[[#Headers],[Pmt No]])),"")</f>
        <v/>
      </c>
      <c r="C311" s="3" t="str">
        <f>IF(Sched1[[#This Row],[Pmt No]]&lt;&gt;"",EOMONTH(LoanStartDate,ROW(Sched1[[#This Row],[Pmt No]])-ROW(Sched1[[#Headers],[Pmt No]])-2)+DAY(LoanStartDate),"")</f>
        <v/>
      </c>
      <c r="D311" s="4" t="str">
        <f>IF(Sched1[[#This Row],[Pmt No]]&lt;&gt;"",IF(ROW()-ROW(Sched1[[#Headers],[Beginning Balance]])=1,LoanAmount,INDEX(Sched1[Ending Balance],ROW()-ROW(Sched1[[#Headers],[Beginning Balance]])-1)),"")</f>
        <v/>
      </c>
      <c r="E311" s="4" t="str">
        <f>IF(Sched1[[#This Row],[Pmt No]]&lt;&gt;"",ScheduledPayment,"")</f>
        <v/>
      </c>
      <c r="F311" s="4" t="str">
        <f>IF(Sched1[[#This Row],[Pmt No]]&lt;&gt;"",IF(Sched1[[#This Row],[Scheduled Payment]]+ExtraPayments&lt;Sched1[[#This Row],[Beginning Balance]],ExtraPayments,IF(Sched1[[#This Row],[Beginning Balance]]-Sched1[[#This Row],[Scheduled Payment]]&gt;0,Sched1[[#This Row],[Beginning Balance]]-Sched1[[#This Row],[Scheduled Payment]],0)),"")</f>
        <v/>
      </c>
      <c r="G311" s="4" t="str">
        <f>IF(Sched1[[#This Row],[Pmt No]]&lt;&gt;"",IF(Sched1[[#This Row],[Scheduled Payment]]+Sched1[[#This Row],[Extra Payment]]&lt;=Sched1[[#This Row],[Beginning Balance]],Sched1[[#This Row],[Scheduled Payment]]+Sched1[[#This Row],[Extra Payment]],Sched1[[#This Row],[Beginning Balance]]),"")</f>
        <v/>
      </c>
      <c r="H311" s="4" t="str">
        <f>IF(Sched1[[#This Row],[Pmt No]]&lt;&gt;"",Sched1[[#This Row],[Total Payment]]-Sched1[[#This Row],[Interest]],"")</f>
        <v/>
      </c>
      <c r="I311" s="4" t="str">
        <f>IF(Sched1[[#This Row],[Pmt No]]&lt;&gt;"",Sched1[[#This Row],[Beginning Balance]]*(InterestRate/PaymentsPerYear),"")</f>
        <v/>
      </c>
      <c r="J311" s="4" t="str">
        <f>IF(Sched1[[#This Row],[Pmt No]]&lt;&gt;"",IF(Sched1[[#This Row],[Scheduled Payment]]+Sched1[[#This Row],[Extra Payment]]&lt;=Sched1[[#This Row],[Beginning Balance]],Sched1[[#This Row],[Beginning Balance]]-Sched1[[#This Row],[Principal]],0),"")</f>
        <v/>
      </c>
      <c r="K311" s="4" t="str">
        <f>IF(Sched1[[#This Row],[Pmt No]]&lt;&gt;"",SUM(INDEX(Sched1[Interest],1,1):Sched1[[#This Row],[Interest]]),"")</f>
        <v/>
      </c>
    </row>
    <row r="312" spans="2:11" x14ac:dyDescent="0.2">
      <c r="B312" s="2" t="str">
        <f>IF(LoanIsGood,IF(ROW()-ROW(Sched1[[#Headers],[Pmt No]])&gt;ScheduledNumberOfPayments,"",ROW()-ROW(Sched1[[#Headers],[Pmt No]])),"")</f>
        <v/>
      </c>
      <c r="C312" s="3" t="str">
        <f>IF(Sched1[[#This Row],[Pmt No]]&lt;&gt;"",EOMONTH(LoanStartDate,ROW(Sched1[[#This Row],[Pmt No]])-ROW(Sched1[[#Headers],[Pmt No]])-2)+DAY(LoanStartDate),"")</f>
        <v/>
      </c>
      <c r="D312" s="4" t="str">
        <f>IF(Sched1[[#This Row],[Pmt No]]&lt;&gt;"",IF(ROW()-ROW(Sched1[[#Headers],[Beginning Balance]])=1,LoanAmount,INDEX(Sched1[Ending Balance],ROW()-ROW(Sched1[[#Headers],[Beginning Balance]])-1)),"")</f>
        <v/>
      </c>
      <c r="E312" s="4" t="str">
        <f>IF(Sched1[[#This Row],[Pmt No]]&lt;&gt;"",ScheduledPayment,"")</f>
        <v/>
      </c>
      <c r="F312" s="4" t="str">
        <f>IF(Sched1[[#This Row],[Pmt No]]&lt;&gt;"",IF(Sched1[[#This Row],[Scheduled Payment]]+ExtraPayments&lt;Sched1[[#This Row],[Beginning Balance]],ExtraPayments,IF(Sched1[[#This Row],[Beginning Balance]]-Sched1[[#This Row],[Scheduled Payment]]&gt;0,Sched1[[#This Row],[Beginning Balance]]-Sched1[[#This Row],[Scheduled Payment]],0)),"")</f>
        <v/>
      </c>
      <c r="G312" s="4" t="str">
        <f>IF(Sched1[[#This Row],[Pmt No]]&lt;&gt;"",IF(Sched1[[#This Row],[Scheduled Payment]]+Sched1[[#This Row],[Extra Payment]]&lt;=Sched1[[#This Row],[Beginning Balance]],Sched1[[#This Row],[Scheduled Payment]]+Sched1[[#This Row],[Extra Payment]],Sched1[[#This Row],[Beginning Balance]]),"")</f>
        <v/>
      </c>
      <c r="H312" s="4" t="str">
        <f>IF(Sched1[[#This Row],[Pmt No]]&lt;&gt;"",Sched1[[#This Row],[Total Payment]]-Sched1[[#This Row],[Interest]],"")</f>
        <v/>
      </c>
      <c r="I312" s="4" t="str">
        <f>IF(Sched1[[#This Row],[Pmt No]]&lt;&gt;"",Sched1[[#This Row],[Beginning Balance]]*(InterestRate/PaymentsPerYear),"")</f>
        <v/>
      </c>
      <c r="J312" s="4" t="str">
        <f>IF(Sched1[[#This Row],[Pmt No]]&lt;&gt;"",IF(Sched1[[#This Row],[Scheduled Payment]]+Sched1[[#This Row],[Extra Payment]]&lt;=Sched1[[#This Row],[Beginning Balance]],Sched1[[#This Row],[Beginning Balance]]-Sched1[[#This Row],[Principal]],0),"")</f>
        <v/>
      </c>
      <c r="K312" s="4" t="str">
        <f>IF(Sched1[[#This Row],[Pmt No]]&lt;&gt;"",SUM(INDEX(Sched1[Interest],1,1):Sched1[[#This Row],[Interest]]),"")</f>
        <v/>
      </c>
    </row>
    <row r="313" spans="2:11" x14ac:dyDescent="0.2">
      <c r="B313" s="2" t="str">
        <f>IF(LoanIsGood,IF(ROW()-ROW(Sched1[[#Headers],[Pmt No]])&gt;ScheduledNumberOfPayments,"",ROW()-ROW(Sched1[[#Headers],[Pmt No]])),"")</f>
        <v/>
      </c>
      <c r="C313" s="3" t="str">
        <f>IF(Sched1[[#This Row],[Pmt No]]&lt;&gt;"",EOMONTH(LoanStartDate,ROW(Sched1[[#This Row],[Pmt No]])-ROW(Sched1[[#Headers],[Pmt No]])-2)+DAY(LoanStartDate),"")</f>
        <v/>
      </c>
      <c r="D313" s="4" t="str">
        <f>IF(Sched1[[#This Row],[Pmt No]]&lt;&gt;"",IF(ROW()-ROW(Sched1[[#Headers],[Beginning Balance]])=1,LoanAmount,INDEX(Sched1[Ending Balance],ROW()-ROW(Sched1[[#Headers],[Beginning Balance]])-1)),"")</f>
        <v/>
      </c>
      <c r="E313" s="4" t="str">
        <f>IF(Sched1[[#This Row],[Pmt No]]&lt;&gt;"",ScheduledPayment,"")</f>
        <v/>
      </c>
      <c r="F313" s="4" t="str">
        <f>IF(Sched1[[#This Row],[Pmt No]]&lt;&gt;"",IF(Sched1[[#This Row],[Scheduled Payment]]+ExtraPayments&lt;Sched1[[#This Row],[Beginning Balance]],ExtraPayments,IF(Sched1[[#This Row],[Beginning Balance]]-Sched1[[#This Row],[Scheduled Payment]]&gt;0,Sched1[[#This Row],[Beginning Balance]]-Sched1[[#This Row],[Scheduled Payment]],0)),"")</f>
        <v/>
      </c>
      <c r="G313" s="4" t="str">
        <f>IF(Sched1[[#This Row],[Pmt No]]&lt;&gt;"",IF(Sched1[[#This Row],[Scheduled Payment]]+Sched1[[#This Row],[Extra Payment]]&lt;=Sched1[[#This Row],[Beginning Balance]],Sched1[[#This Row],[Scheduled Payment]]+Sched1[[#This Row],[Extra Payment]],Sched1[[#This Row],[Beginning Balance]]),"")</f>
        <v/>
      </c>
      <c r="H313" s="4" t="str">
        <f>IF(Sched1[[#This Row],[Pmt No]]&lt;&gt;"",Sched1[[#This Row],[Total Payment]]-Sched1[[#This Row],[Interest]],"")</f>
        <v/>
      </c>
      <c r="I313" s="4" t="str">
        <f>IF(Sched1[[#This Row],[Pmt No]]&lt;&gt;"",Sched1[[#This Row],[Beginning Balance]]*(InterestRate/PaymentsPerYear),"")</f>
        <v/>
      </c>
      <c r="J313" s="4" t="str">
        <f>IF(Sched1[[#This Row],[Pmt No]]&lt;&gt;"",IF(Sched1[[#This Row],[Scheduled Payment]]+Sched1[[#This Row],[Extra Payment]]&lt;=Sched1[[#This Row],[Beginning Balance]],Sched1[[#This Row],[Beginning Balance]]-Sched1[[#This Row],[Principal]],0),"")</f>
        <v/>
      </c>
      <c r="K313" s="4" t="str">
        <f>IF(Sched1[[#This Row],[Pmt No]]&lt;&gt;"",SUM(INDEX(Sched1[Interest],1,1):Sched1[[#This Row],[Interest]]),"")</f>
        <v/>
      </c>
    </row>
    <row r="314" spans="2:11" x14ac:dyDescent="0.2">
      <c r="B314" s="2" t="str">
        <f>IF(LoanIsGood,IF(ROW()-ROW(Sched1[[#Headers],[Pmt No]])&gt;ScheduledNumberOfPayments,"",ROW()-ROW(Sched1[[#Headers],[Pmt No]])),"")</f>
        <v/>
      </c>
      <c r="C314" s="3" t="str">
        <f>IF(Sched1[[#This Row],[Pmt No]]&lt;&gt;"",EOMONTH(LoanStartDate,ROW(Sched1[[#This Row],[Pmt No]])-ROW(Sched1[[#Headers],[Pmt No]])-2)+DAY(LoanStartDate),"")</f>
        <v/>
      </c>
      <c r="D314" s="4" t="str">
        <f>IF(Sched1[[#This Row],[Pmt No]]&lt;&gt;"",IF(ROW()-ROW(Sched1[[#Headers],[Beginning Balance]])=1,LoanAmount,INDEX(Sched1[Ending Balance],ROW()-ROW(Sched1[[#Headers],[Beginning Balance]])-1)),"")</f>
        <v/>
      </c>
      <c r="E314" s="4" t="str">
        <f>IF(Sched1[[#This Row],[Pmt No]]&lt;&gt;"",ScheduledPayment,"")</f>
        <v/>
      </c>
      <c r="F314" s="4" t="str">
        <f>IF(Sched1[[#This Row],[Pmt No]]&lt;&gt;"",IF(Sched1[[#This Row],[Scheduled Payment]]+ExtraPayments&lt;Sched1[[#This Row],[Beginning Balance]],ExtraPayments,IF(Sched1[[#This Row],[Beginning Balance]]-Sched1[[#This Row],[Scheduled Payment]]&gt;0,Sched1[[#This Row],[Beginning Balance]]-Sched1[[#This Row],[Scheduled Payment]],0)),"")</f>
        <v/>
      </c>
      <c r="G314" s="4" t="str">
        <f>IF(Sched1[[#This Row],[Pmt No]]&lt;&gt;"",IF(Sched1[[#This Row],[Scheduled Payment]]+Sched1[[#This Row],[Extra Payment]]&lt;=Sched1[[#This Row],[Beginning Balance]],Sched1[[#This Row],[Scheduled Payment]]+Sched1[[#This Row],[Extra Payment]],Sched1[[#This Row],[Beginning Balance]]),"")</f>
        <v/>
      </c>
      <c r="H314" s="4" t="str">
        <f>IF(Sched1[[#This Row],[Pmt No]]&lt;&gt;"",Sched1[[#This Row],[Total Payment]]-Sched1[[#This Row],[Interest]],"")</f>
        <v/>
      </c>
      <c r="I314" s="4" t="str">
        <f>IF(Sched1[[#This Row],[Pmt No]]&lt;&gt;"",Sched1[[#This Row],[Beginning Balance]]*(InterestRate/PaymentsPerYear),"")</f>
        <v/>
      </c>
      <c r="J314" s="4" t="str">
        <f>IF(Sched1[[#This Row],[Pmt No]]&lt;&gt;"",IF(Sched1[[#This Row],[Scheduled Payment]]+Sched1[[#This Row],[Extra Payment]]&lt;=Sched1[[#This Row],[Beginning Balance]],Sched1[[#This Row],[Beginning Balance]]-Sched1[[#This Row],[Principal]],0),"")</f>
        <v/>
      </c>
      <c r="K314" s="4" t="str">
        <f>IF(Sched1[[#This Row],[Pmt No]]&lt;&gt;"",SUM(INDEX(Sched1[Interest],1,1):Sched1[[#This Row],[Interest]]),"")</f>
        <v/>
      </c>
    </row>
    <row r="315" spans="2:11" x14ac:dyDescent="0.2">
      <c r="B315" s="2" t="str">
        <f>IF(LoanIsGood,IF(ROW()-ROW(Sched1[[#Headers],[Pmt No]])&gt;ScheduledNumberOfPayments,"",ROW()-ROW(Sched1[[#Headers],[Pmt No]])),"")</f>
        <v/>
      </c>
      <c r="C315" s="3" t="str">
        <f>IF(Sched1[[#This Row],[Pmt No]]&lt;&gt;"",EOMONTH(LoanStartDate,ROW(Sched1[[#This Row],[Pmt No]])-ROW(Sched1[[#Headers],[Pmt No]])-2)+DAY(LoanStartDate),"")</f>
        <v/>
      </c>
      <c r="D315" s="4" t="str">
        <f>IF(Sched1[[#This Row],[Pmt No]]&lt;&gt;"",IF(ROW()-ROW(Sched1[[#Headers],[Beginning Balance]])=1,LoanAmount,INDEX(Sched1[Ending Balance],ROW()-ROW(Sched1[[#Headers],[Beginning Balance]])-1)),"")</f>
        <v/>
      </c>
      <c r="E315" s="4" t="str">
        <f>IF(Sched1[[#This Row],[Pmt No]]&lt;&gt;"",ScheduledPayment,"")</f>
        <v/>
      </c>
      <c r="F315" s="4" t="str">
        <f>IF(Sched1[[#This Row],[Pmt No]]&lt;&gt;"",IF(Sched1[[#This Row],[Scheduled Payment]]+ExtraPayments&lt;Sched1[[#This Row],[Beginning Balance]],ExtraPayments,IF(Sched1[[#This Row],[Beginning Balance]]-Sched1[[#This Row],[Scheduled Payment]]&gt;0,Sched1[[#This Row],[Beginning Balance]]-Sched1[[#This Row],[Scheduled Payment]],0)),"")</f>
        <v/>
      </c>
      <c r="G315" s="4" t="str">
        <f>IF(Sched1[[#This Row],[Pmt No]]&lt;&gt;"",IF(Sched1[[#This Row],[Scheduled Payment]]+Sched1[[#This Row],[Extra Payment]]&lt;=Sched1[[#This Row],[Beginning Balance]],Sched1[[#This Row],[Scheduled Payment]]+Sched1[[#This Row],[Extra Payment]],Sched1[[#This Row],[Beginning Balance]]),"")</f>
        <v/>
      </c>
      <c r="H315" s="4" t="str">
        <f>IF(Sched1[[#This Row],[Pmt No]]&lt;&gt;"",Sched1[[#This Row],[Total Payment]]-Sched1[[#This Row],[Interest]],"")</f>
        <v/>
      </c>
      <c r="I315" s="4" t="str">
        <f>IF(Sched1[[#This Row],[Pmt No]]&lt;&gt;"",Sched1[[#This Row],[Beginning Balance]]*(InterestRate/PaymentsPerYear),"")</f>
        <v/>
      </c>
      <c r="J315" s="4" t="str">
        <f>IF(Sched1[[#This Row],[Pmt No]]&lt;&gt;"",IF(Sched1[[#This Row],[Scheduled Payment]]+Sched1[[#This Row],[Extra Payment]]&lt;=Sched1[[#This Row],[Beginning Balance]],Sched1[[#This Row],[Beginning Balance]]-Sched1[[#This Row],[Principal]],0),"")</f>
        <v/>
      </c>
      <c r="K315" s="4" t="str">
        <f>IF(Sched1[[#This Row],[Pmt No]]&lt;&gt;"",SUM(INDEX(Sched1[Interest],1,1):Sched1[[#This Row],[Interest]]),"")</f>
        <v/>
      </c>
    </row>
    <row r="316" spans="2:11" x14ac:dyDescent="0.2">
      <c r="B316" s="2" t="str">
        <f>IF(LoanIsGood,IF(ROW()-ROW(Sched1[[#Headers],[Pmt No]])&gt;ScheduledNumberOfPayments,"",ROW()-ROW(Sched1[[#Headers],[Pmt No]])),"")</f>
        <v/>
      </c>
      <c r="C316" s="3" t="str">
        <f>IF(Sched1[[#This Row],[Pmt No]]&lt;&gt;"",EOMONTH(LoanStartDate,ROW(Sched1[[#This Row],[Pmt No]])-ROW(Sched1[[#Headers],[Pmt No]])-2)+DAY(LoanStartDate),"")</f>
        <v/>
      </c>
      <c r="D316" s="4" t="str">
        <f>IF(Sched1[[#This Row],[Pmt No]]&lt;&gt;"",IF(ROW()-ROW(Sched1[[#Headers],[Beginning Balance]])=1,LoanAmount,INDEX(Sched1[Ending Balance],ROW()-ROW(Sched1[[#Headers],[Beginning Balance]])-1)),"")</f>
        <v/>
      </c>
      <c r="E316" s="4" t="str">
        <f>IF(Sched1[[#This Row],[Pmt No]]&lt;&gt;"",ScheduledPayment,"")</f>
        <v/>
      </c>
      <c r="F316" s="4" t="str">
        <f>IF(Sched1[[#This Row],[Pmt No]]&lt;&gt;"",IF(Sched1[[#This Row],[Scheduled Payment]]+ExtraPayments&lt;Sched1[[#This Row],[Beginning Balance]],ExtraPayments,IF(Sched1[[#This Row],[Beginning Balance]]-Sched1[[#This Row],[Scheduled Payment]]&gt;0,Sched1[[#This Row],[Beginning Balance]]-Sched1[[#This Row],[Scheduled Payment]],0)),"")</f>
        <v/>
      </c>
      <c r="G316" s="4" t="str">
        <f>IF(Sched1[[#This Row],[Pmt No]]&lt;&gt;"",IF(Sched1[[#This Row],[Scheduled Payment]]+Sched1[[#This Row],[Extra Payment]]&lt;=Sched1[[#This Row],[Beginning Balance]],Sched1[[#This Row],[Scheduled Payment]]+Sched1[[#This Row],[Extra Payment]],Sched1[[#This Row],[Beginning Balance]]),"")</f>
        <v/>
      </c>
      <c r="H316" s="4" t="str">
        <f>IF(Sched1[[#This Row],[Pmt No]]&lt;&gt;"",Sched1[[#This Row],[Total Payment]]-Sched1[[#This Row],[Interest]],"")</f>
        <v/>
      </c>
      <c r="I316" s="4" t="str">
        <f>IF(Sched1[[#This Row],[Pmt No]]&lt;&gt;"",Sched1[[#This Row],[Beginning Balance]]*(InterestRate/PaymentsPerYear),"")</f>
        <v/>
      </c>
      <c r="J316" s="4" t="str">
        <f>IF(Sched1[[#This Row],[Pmt No]]&lt;&gt;"",IF(Sched1[[#This Row],[Scheduled Payment]]+Sched1[[#This Row],[Extra Payment]]&lt;=Sched1[[#This Row],[Beginning Balance]],Sched1[[#This Row],[Beginning Balance]]-Sched1[[#This Row],[Principal]],0),"")</f>
        <v/>
      </c>
      <c r="K316" s="4" t="str">
        <f>IF(Sched1[[#This Row],[Pmt No]]&lt;&gt;"",SUM(INDEX(Sched1[Interest],1,1):Sched1[[#This Row],[Interest]]),"")</f>
        <v/>
      </c>
    </row>
    <row r="317" spans="2:11" x14ac:dyDescent="0.2">
      <c r="B317" s="2" t="str">
        <f>IF(LoanIsGood,IF(ROW()-ROW(Sched1[[#Headers],[Pmt No]])&gt;ScheduledNumberOfPayments,"",ROW()-ROW(Sched1[[#Headers],[Pmt No]])),"")</f>
        <v/>
      </c>
      <c r="C317" s="3" t="str">
        <f>IF(Sched1[[#This Row],[Pmt No]]&lt;&gt;"",EOMONTH(LoanStartDate,ROW(Sched1[[#This Row],[Pmt No]])-ROW(Sched1[[#Headers],[Pmt No]])-2)+DAY(LoanStartDate),"")</f>
        <v/>
      </c>
      <c r="D317" s="4" t="str">
        <f>IF(Sched1[[#This Row],[Pmt No]]&lt;&gt;"",IF(ROW()-ROW(Sched1[[#Headers],[Beginning Balance]])=1,LoanAmount,INDEX(Sched1[Ending Balance],ROW()-ROW(Sched1[[#Headers],[Beginning Balance]])-1)),"")</f>
        <v/>
      </c>
      <c r="E317" s="4" t="str">
        <f>IF(Sched1[[#This Row],[Pmt No]]&lt;&gt;"",ScheduledPayment,"")</f>
        <v/>
      </c>
      <c r="F317" s="4" t="str">
        <f>IF(Sched1[[#This Row],[Pmt No]]&lt;&gt;"",IF(Sched1[[#This Row],[Scheduled Payment]]+ExtraPayments&lt;Sched1[[#This Row],[Beginning Balance]],ExtraPayments,IF(Sched1[[#This Row],[Beginning Balance]]-Sched1[[#This Row],[Scheduled Payment]]&gt;0,Sched1[[#This Row],[Beginning Balance]]-Sched1[[#This Row],[Scheduled Payment]],0)),"")</f>
        <v/>
      </c>
      <c r="G317" s="4" t="str">
        <f>IF(Sched1[[#This Row],[Pmt No]]&lt;&gt;"",IF(Sched1[[#This Row],[Scheduled Payment]]+Sched1[[#This Row],[Extra Payment]]&lt;=Sched1[[#This Row],[Beginning Balance]],Sched1[[#This Row],[Scheduled Payment]]+Sched1[[#This Row],[Extra Payment]],Sched1[[#This Row],[Beginning Balance]]),"")</f>
        <v/>
      </c>
      <c r="H317" s="4" t="str">
        <f>IF(Sched1[[#This Row],[Pmt No]]&lt;&gt;"",Sched1[[#This Row],[Total Payment]]-Sched1[[#This Row],[Interest]],"")</f>
        <v/>
      </c>
      <c r="I317" s="4" t="str">
        <f>IF(Sched1[[#This Row],[Pmt No]]&lt;&gt;"",Sched1[[#This Row],[Beginning Balance]]*(InterestRate/PaymentsPerYear),"")</f>
        <v/>
      </c>
      <c r="J317" s="4" t="str">
        <f>IF(Sched1[[#This Row],[Pmt No]]&lt;&gt;"",IF(Sched1[[#This Row],[Scheduled Payment]]+Sched1[[#This Row],[Extra Payment]]&lt;=Sched1[[#This Row],[Beginning Balance]],Sched1[[#This Row],[Beginning Balance]]-Sched1[[#This Row],[Principal]],0),"")</f>
        <v/>
      </c>
      <c r="K317" s="4" t="str">
        <f>IF(Sched1[[#This Row],[Pmt No]]&lt;&gt;"",SUM(INDEX(Sched1[Interest],1,1):Sched1[[#This Row],[Interest]]),"")</f>
        <v/>
      </c>
    </row>
    <row r="318" spans="2:11" x14ac:dyDescent="0.2">
      <c r="B318" s="2" t="str">
        <f>IF(LoanIsGood,IF(ROW()-ROW(Sched1[[#Headers],[Pmt No]])&gt;ScheduledNumberOfPayments,"",ROW()-ROW(Sched1[[#Headers],[Pmt No]])),"")</f>
        <v/>
      </c>
      <c r="C318" s="3" t="str">
        <f>IF(Sched1[[#This Row],[Pmt No]]&lt;&gt;"",EOMONTH(LoanStartDate,ROW(Sched1[[#This Row],[Pmt No]])-ROW(Sched1[[#Headers],[Pmt No]])-2)+DAY(LoanStartDate),"")</f>
        <v/>
      </c>
      <c r="D318" s="4" t="str">
        <f>IF(Sched1[[#This Row],[Pmt No]]&lt;&gt;"",IF(ROW()-ROW(Sched1[[#Headers],[Beginning Balance]])=1,LoanAmount,INDEX(Sched1[Ending Balance],ROW()-ROW(Sched1[[#Headers],[Beginning Balance]])-1)),"")</f>
        <v/>
      </c>
      <c r="E318" s="4" t="str">
        <f>IF(Sched1[[#This Row],[Pmt No]]&lt;&gt;"",ScheduledPayment,"")</f>
        <v/>
      </c>
      <c r="F318" s="4" t="str">
        <f>IF(Sched1[[#This Row],[Pmt No]]&lt;&gt;"",IF(Sched1[[#This Row],[Scheduled Payment]]+ExtraPayments&lt;Sched1[[#This Row],[Beginning Balance]],ExtraPayments,IF(Sched1[[#This Row],[Beginning Balance]]-Sched1[[#This Row],[Scheduled Payment]]&gt;0,Sched1[[#This Row],[Beginning Balance]]-Sched1[[#This Row],[Scheduled Payment]],0)),"")</f>
        <v/>
      </c>
      <c r="G318" s="4" t="str">
        <f>IF(Sched1[[#This Row],[Pmt No]]&lt;&gt;"",IF(Sched1[[#This Row],[Scheduled Payment]]+Sched1[[#This Row],[Extra Payment]]&lt;=Sched1[[#This Row],[Beginning Balance]],Sched1[[#This Row],[Scheduled Payment]]+Sched1[[#This Row],[Extra Payment]],Sched1[[#This Row],[Beginning Balance]]),"")</f>
        <v/>
      </c>
      <c r="H318" s="4" t="str">
        <f>IF(Sched1[[#This Row],[Pmt No]]&lt;&gt;"",Sched1[[#This Row],[Total Payment]]-Sched1[[#This Row],[Interest]],"")</f>
        <v/>
      </c>
      <c r="I318" s="4" t="str">
        <f>IF(Sched1[[#This Row],[Pmt No]]&lt;&gt;"",Sched1[[#This Row],[Beginning Balance]]*(InterestRate/PaymentsPerYear),"")</f>
        <v/>
      </c>
      <c r="J318" s="4" t="str">
        <f>IF(Sched1[[#This Row],[Pmt No]]&lt;&gt;"",IF(Sched1[[#This Row],[Scheduled Payment]]+Sched1[[#This Row],[Extra Payment]]&lt;=Sched1[[#This Row],[Beginning Balance]],Sched1[[#This Row],[Beginning Balance]]-Sched1[[#This Row],[Principal]],0),"")</f>
        <v/>
      </c>
      <c r="K318" s="4" t="str">
        <f>IF(Sched1[[#This Row],[Pmt No]]&lt;&gt;"",SUM(INDEX(Sched1[Interest],1,1):Sched1[[#This Row],[Interest]]),"")</f>
        <v/>
      </c>
    </row>
    <row r="319" spans="2:11" x14ac:dyDescent="0.2">
      <c r="B319" s="2" t="str">
        <f>IF(LoanIsGood,IF(ROW()-ROW(Sched1[[#Headers],[Pmt No]])&gt;ScheduledNumberOfPayments,"",ROW()-ROW(Sched1[[#Headers],[Pmt No]])),"")</f>
        <v/>
      </c>
      <c r="C319" s="3" t="str">
        <f>IF(Sched1[[#This Row],[Pmt No]]&lt;&gt;"",EOMONTH(LoanStartDate,ROW(Sched1[[#This Row],[Pmt No]])-ROW(Sched1[[#Headers],[Pmt No]])-2)+DAY(LoanStartDate),"")</f>
        <v/>
      </c>
      <c r="D319" s="4" t="str">
        <f>IF(Sched1[[#This Row],[Pmt No]]&lt;&gt;"",IF(ROW()-ROW(Sched1[[#Headers],[Beginning Balance]])=1,LoanAmount,INDEX(Sched1[Ending Balance],ROW()-ROW(Sched1[[#Headers],[Beginning Balance]])-1)),"")</f>
        <v/>
      </c>
      <c r="E319" s="4" t="str">
        <f>IF(Sched1[[#This Row],[Pmt No]]&lt;&gt;"",ScheduledPayment,"")</f>
        <v/>
      </c>
      <c r="F319" s="4" t="str">
        <f>IF(Sched1[[#This Row],[Pmt No]]&lt;&gt;"",IF(Sched1[[#This Row],[Scheduled Payment]]+ExtraPayments&lt;Sched1[[#This Row],[Beginning Balance]],ExtraPayments,IF(Sched1[[#This Row],[Beginning Balance]]-Sched1[[#This Row],[Scheduled Payment]]&gt;0,Sched1[[#This Row],[Beginning Balance]]-Sched1[[#This Row],[Scheduled Payment]],0)),"")</f>
        <v/>
      </c>
      <c r="G319" s="4" t="str">
        <f>IF(Sched1[[#This Row],[Pmt No]]&lt;&gt;"",IF(Sched1[[#This Row],[Scheduled Payment]]+Sched1[[#This Row],[Extra Payment]]&lt;=Sched1[[#This Row],[Beginning Balance]],Sched1[[#This Row],[Scheduled Payment]]+Sched1[[#This Row],[Extra Payment]],Sched1[[#This Row],[Beginning Balance]]),"")</f>
        <v/>
      </c>
      <c r="H319" s="4" t="str">
        <f>IF(Sched1[[#This Row],[Pmt No]]&lt;&gt;"",Sched1[[#This Row],[Total Payment]]-Sched1[[#This Row],[Interest]],"")</f>
        <v/>
      </c>
      <c r="I319" s="4" t="str">
        <f>IF(Sched1[[#This Row],[Pmt No]]&lt;&gt;"",Sched1[[#This Row],[Beginning Balance]]*(InterestRate/PaymentsPerYear),"")</f>
        <v/>
      </c>
      <c r="J319" s="4" t="str">
        <f>IF(Sched1[[#This Row],[Pmt No]]&lt;&gt;"",IF(Sched1[[#This Row],[Scheduled Payment]]+Sched1[[#This Row],[Extra Payment]]&lt;=Sched1[[#This Row],[Beginning Balance]],Sched1[[#This Row],[Beginning Balance]]-Sched1[[#This Row],[Principal]],0),"")</f>
        <v/>
      </c>
      <c r="K319" s="4" t="str">
        <f>IF(Sched1[[#This Row],[Pmt No]]&lt;&gt;"",SUM(INDEX(Sched1[Interest],1,1):Sched1[[#This Row],[Interest]]),"")</f>
        <v/>
      </c>
    </row>
    <row r="320" spans="2:11" x14ac:dyDescent="0.2">
      <c r="B320" s="2" t="str">
        <f>IF(LoanIsGood,IF(ROW()-ROW(Sched1[[#Headers],[Pmt No]])&gt;ScheduledNumberOfPayments,"",ROW()-ROW(Sched1[[#Headers],[Pmt No]])),"")</f>
        <v/>
      </c>
      <c r="C320" s="3" t="str">
        <f>IF(Sched1[[#This Row],[Pmt No]]&lt;&gt;"",EOMONTH(LoanStartDate,ROW(Sched1[[#This Row],[Pmt No]])-ROW(Sched1[[#Headers],[Pmt No]])-2)+DAY(LoanStartDate),"")</f>
        <v/>
      </c>
      <c r="D320" s="4" t="str">
        <f>IF(Sched1[[#This Row],[Pmt No]]&lt;&gt;"",IF(ROW()-ROW(Sched1[[#Headers],[Beginning Balance]])=1,LoanAmount,INDEX(Sched1[Ending Balance],ROW()-ROW(Sched1[[#Headers],[Beginning Balance]])-1)),"")</f>
        <v/>
      </c>
      <c r="E320" s="4" t="str">
        <f>IF(Sched1[[#This Row],[Pmt No]]&lt;&gt;"",ScheduledPayment,"")</f>
        <v/>
      </c>
      <c r="F320" s="4" t="str">
        <f>IF(Sched1[[#This Row],[Pmt No]]&lt;&gt;"",IF(Sched1[[#This Row],[Scheduled Payment]]+ExtraPayments&lt;Sched1[[#This Row],[Beginning Balance]],ExtraPayments,IF(Sched1[[#This Row],[Beginning Balance]]-Sched1[[#This Row],[Scheduled Payment]]&gt;0,Sched1[[#This Row],[Beginning Balance]]-Sched1[[#This Row],[Scheduled Payment]],0)),"")</f>
        <v/>
      </c>
      <c r="G320" s="4" t="str">
        <f>IF(Sched1[[#This Row],[Pmt No]]&lt;&gt;"",IF(Sched1[[#This Row],[Scheduled Payment]]+Sched1[[#This Row],[Extra Payment]]&lt;=Sched1[[#This Row],[Beginning Balance]],Sched1[[#This Row],[Scheduled Payment]]+Sched1[[#This Row],[Extra Payment]],Sched1[[#This Row],[Beginning Balance]]),"")</f>
        <v/>
      </c>
      <c r="H320" s="4" t="str">
        <f>IF(Sched1[[#This Row],[Pmt No]]&lt;&gt;"",Sched1[[#This Row],[Total Payment]]-Sched1[[#This Row],[Interest]],"")</f>
        <v/>
      </c>
      <c r="I320" s="4" t="str">
        <f>IF(Sched1[[#This Row],[Pmt No]]&lt;&gt;"",Sched1[[#This Row],[Beginning Balance]]*(InterestRate/PaymentsPerYear),"")</f>
        <v/>
      </c>
      <c r="J320" s="4" t="str">
        <f>IF(Sched1[[#This Row],[Pmt No]]&lt;&gt;"",IF(Sched1[[#This Row],[Scheduled Payment]]+Sched1[[#This Row],[Extra Payment]]&lt;=Sched1[[#This Row],[Beginning Balance]],Sched1[[#This Row],[Beginning Balance]]-Sched1[[#This Row],[Principal]],0),"")</f>
        <v/>
      </c>
      <c r="K320" s="4" t="str">
        <f>IF(Sched1[[#This Row],[Pmt No]]&lt;&gt;"",SUM(INDEX(Sched1[Interest],1,1):Sched1[[#This Row],[Interest]]),"")</f>
        <v/>
      </c>
    </row>
    <row r="321" spans="2:11" x14ac:dyDescent="0.2">
      <c r="B321" s="2" t="str">
        <f>IF(LoanIsGood,IF(ROW()-ROW(Sched1[[#Headers],[Pmt No]])&gt;ScheduledNumberOfPayments,"",ROW()-ROW(Sched1[[#Headers],[Pmt No]])),"")</f>
        <v/>
      </c>
      <c r="C321" s="3" t="str">
        <f>IF(Sched1[[#This Row],[Pmt No]]&lt;&gt;"",EOMONTH(LoanStartDate,ROW(Sched1[[#This Row],[Pmt No]])-ROW(Sched1[[#Headers],[Pmt No]])-2)+DAY(LoanStartDate),"")</f>
        <v/>
      </c>
      <c r="D321" s="4" t="str">
        <f>IF(Sched1[[#This Row],[Pmt No]]&lt;&gt;"",IF(ROW()-ROW(Sched1[[#Headers],[Beginning Balance]])=1,LoanAmount,INDEX(Sched1[Ending Balance],ROW()-ROW(Sched1[[#Headers],[Beginning Balance]])-1)),"")</f>
        <v/>
      </c>
      <c r="E321" s="4" t="str">
        <f>IF(Sched1[[#This Row],[Pmt No]]&lt;&gt;"",ScheduledPayment,"")</f>
        <v/>
      </c>
      <c r="F321" s="4" t="str">
        <f>IF(Sched1[[#This Row],[Pmt No]]&lt;&gt;"",IF(Sched1[[#This Row],[Scheduled Payment]]+ExtraPayments&lt;Sched1[[#This Row],[Beginning Balance]],ExtraPayments,IF(Sched1[[#This Row],[Beginning Balance]]-Sched1[[#This Row],[Scheduled Payment]]&gt;0,Sched1[[#This Row],[Beginning Balance]]-Sched1[[#This Row],[Scheduled Payment]],0)),"")</f>
        <v/>
      </c>
      <c r="G321" s="4" t="str">
        <f>IF(Sched1[[#This Row],[Pmt No]]&lt;&gt;"",IF(Sched1[[#This Row],[Scheduled Payment]]+Sched1[[#This Row],[Extra Payment]]&lt;=Sched1[[#This Row],[Beginning Balance]],Sched1[[#This Row],[Scheduled Payment]]+Sched1[[#This Row],[Extra Payment]],Sched1[[#This Row],[Beginning Balance]]),"")</f>
        <v/>
      </c>
      <c r="H321" s="4" t="str">
        <f>IF(Sched1[[#This Row],[Pmt No]]&lt;&gt;"",Sched1[[#This Row],[Total Payment]]-Sched1[[#This Row],[Interest]],"")</f>
        <v/>
      </c>
      <c r="I321" s="4" t="str">
        <f>IF(Sched1[[#This Row],[Pmt No]]&lt;&gt;"",Sched1[[#This Row],[Beginning Balance]]*(InterestRate/PaymentsPerYear),"")</f>
        <v/>
      </c>
      <c r="J321" s="4" t="str">
        <f>IF(Sched1[[#This Row],[Pmt No]]&lt;&gt;"",IF(Sched1[[#This Row],[Scheduled Payment]]+Sched1[[#This Row],[Extra Payment]]&lt;=Sched1[[#This Row],[Beginning Balance]],Sched1[[#This Row],[Beginning Balance]]-Sched1[[#This Row],[Principal]],0),"")</f>
        <v/>
      </c>
      <c r="K321" s="4" t="str">
        <f>IF(Sched1[[#This Row],[Pmt No]]&lt;&gt;"",SUM(INDEX(Sched1[Interest],1,1):Sched1[[#This Row],[Interest]]),"")</f>
        <v/>
      </c>
    </row>
    <row r="322" spans="2:11" x14ac:dyDescent="0.2">
      <c r="B322" s="2" t="str">
        <f>IF(LoanIsGood,IF(ROW()-ROW(Sched1[[#Headers],[Pmt No]])&gt;ScheduledNumberOfPayments,"",ROW()-ROW(Sched1[[#Headers],[Pmt No]])),"")</f>
        <v/>
      </c>
      <c r="C322" s="3" t="str">
        <f>IF(Sched1[[#This Row],[Pmt No]]&lt;&gt;"",EOMONTH(LoanStartDate,ROW(Sched1[[#This Row],[Pmt No]])-ROW(Sched1[[#Headers],[Pmt No]])-2)+DAY(LoanStartDate),"")</f>
        <v/>
      </c>
      <c r="D322" s="4" t="str">
        <f>IF(Sched1[[#This Row],[Pmt No]]&lt;&gt;"",IF(ROW()-ROW(Sched1[[#Headers],[Beginning Balance]])=1,LoanAmount,INDEX(Sched1[Ending Balance],ROW()-ROW(Sched1[[#Headers],[Beginning Balance]])-1)),"")</f>
        <v/>
      </c>
      <c r="E322" s="4" t="str">
        <f>IF(Sched1[[#This Row],[Pmt No]]&lt;&gt;"",ScheduledPayment,"")</f>
        <v/>
      </c>
      <c r="F322" s="4" t="str">
        <f>IF(Sched1[[#This Row],[Pmt No]]&lt;&gt;"",IF(Sched1[[#This Row],[Scheduled Payment]]+ExtraPayments&lt;Sched1[[#This Row],[Beginning Balance]],ExtraPayments,IF(Sched1[[#This Row],[Beginning Balance]]-Sched1[[#This Row],[Scheduled Payment]]&gt;0,Sched1[[#This Row],[Beginning Balance]]-Sched1[[#This Row],[Scheduled Payment]],0)),"")</f>
        <v/>
      </c>
      <c r="G322" s="4" t="str">
        <f>IF(Sched1[[#This Row],[Pmt No]]&lt;&gt;"",IF(Sched1[[#This Row],[Scheduled Payment]]+Sched1[[#This Row],[Extra Payment]]&lt;=Sched1[[#This Row],[Beginning Balance]],Sched1[[#This Row],[Scheduled Payment]]+Sched1[[#This Row],[Extra Payment]],Sched1[[#This Row],[Beginning Balance]]),"")</f>
        <v/>
      </c>
      <c r="H322" s="4" t="str">
        <f>IF(Sched1[[#This Row],[Pmt No]]&lt;&gt;"",Sched1[[#This Row],[Total Payment]]-Sched1[[#This Row],[Interest]],"")</f>
        <v/>
      </c>
      <c r="I322" s="4" t="str">
        <f>IF(Sched1[[#This Row],[Pmt No]]&lt;&gt;"",Sched1[[#This Row],[Beginning Balance]]*(InterestRate/PaymentsPerYear),"")</f>
        <v/>
      </c>
      <c r="J322" s="4" t="str">
        <f>IF(Sched1[[#This Row],[Pmt No]]&lt;&gt;"",IF(Sched1[[#This Row],[Scheduled Payment]]+Sched1[[#This Row],[Extra Payment]]&lt;=Sched1[[#This Row],[Beginning Balance]],Sched1[[#This Row],[Beginning Balance]]-Sched1[[#This Row],[Principal]],0),"")</f>
        <v/>
      </c>
      <c r="K322" s="4" t="str">
        <f>IF(Sched1[[#This Row],[Pmt No]]&lt;&gt;"",SUM(INDEX(Sched1[Interest],1,1):Sched1[[#This Row],[Interest]]),"")</f>
        <v/>
      </c>
    </row>
    <row r="323" spans="2:11" x14ac:dyDescent="0.2">
      <c r="B323" s="2" t="str">
        <f>IF(LoanIsGood,IF(ROW()-ROW(Sched1[[#Headers],[Pmt No]])&gt;ScheduledNumberOfPayments,"",ROW()-ROW(Sched1[[#Headers],[Pmt No]])),"")</f>
        <v/>
      </c>
      <c r="C323" s="3" t="str">
        <f>IF(Sched1[[#This Row],[Pmt No]]&lt;&gt;"",EOMONTH(LoanStartDate,ROW(Sched1[[#This Row],[Pmt No]])-ROW(Sched1[[#Headers],[Pmt No]])-2)+DAY(LoanStartDate),"")</f>
        <v/>
      </c>
      <c r="D323" s="4" t="str">
        <f>IF(Sched1[[#This Row],[Pmt No]]&lt;&gt;"",IF(ROW()-ROW(Sched1[[#Headers],[Beginning Balance]])=1,LoanAmount,INDEX(Sched1[Ending Balance],ROW()-ROW(Sched1[[#Headers],[Beginning Balance]])-1)),"")</f>
        <v/>
      </c>
      <c r="E323" s="4" t="str">
        <f>IF(Sched1[[#This Row],[Pmt No]]&lt;&gt;"",ScheduledPayment,"")</f>
        <v/>
      </c>
      <c r="F323" s="4" t="str">
        <f>IF(Sched1[[#This Row],[Pmt No]]&lt;&gt;"",IF(Sched1[[#This Row],[Scheduled Payment]]+ExtraPayments&lt;Sched1[[#This Row],[Beginning Balance]],ExtraPayments,IF(Sched1[[#This Row],[Beginning Balance]]-Sched1[[#This Row],[Scheduled Payment]]&gt;0,Sched1[[#This Row],[Beginning Balance]]-Sched1[[#This Row],[Scheduled Payment]],0)),"")</f>
        <v/>
      </c>
      <c r="G323" s="4" t="str">
        <f>IF(Sched1[[#This Row],[Pmt No]]&lt;&gt;"",IF(Sched1[[#This Row],[Scheduled Payment]]+Sched1[[#This Row],[Extra Payment]]&lt;=Sched1[[#This Row],[Beginning Balance]],Sched1[[#This Row],[Scheduled Payment]]+Sched1[[#This Row],[Extra Payment]],Sched1[[#This Row],[Beginning Balance]]),"")</f>
        <v/>
      </c>
      <c r="H323" s="4" t="str">
        <f>IF(Sched1[[#This Row],[Pmt No]]&lt;&gt;"",Sched1[[#This Row],[Total Payment]]-Sched1[[#This Row],[Interest]],"")</f>
        <v/>
      </c>
      <c r="I323" s="4" t="str">
        <f>IF(Sched1[[#This Row],[Pmt No]]&lt;&gt;"",Sched1[[#This Row],[Beginning Balance]]*(InterestRate/PaymentsPerYear),"")</f>
        <v/>
      </c>
      <c r="J323" s="4" t="str">
        <f>IF(Sched1[[#This Row],[Pmt No]]&lt;&gt;"",IF(Sched1[[#This Row],[Scheduled Payment]]+Sched1[[#This Row],[Extra Payment]]&lt;=Sched1[[#This Row],[Beginning Balance]],Sched1[[#This Row],[Beginning Balance]]-Sched1[[#This Row],[Principal]],0),"")</f>
        <v/>
      </c>
      <c r="K323" s="4" t="str">
        <f>IF(Sched1[[#This Row],[Pmt No]]&lt;&gt;"",SUM(INDEX(Sched1[Interest],1,1):Sched1[[#This Row],[Interest]]),"")</f>
        <v/>
      </c>
    </row>
    <row r="324" spans="2:11" x14ac:dyDescent="0.2">
      <c r="B324" s="2" t="str">
        <f>IF(LoanIsGood,IF(ROW()-ROW(Sched1[[#Headers],[Pmt No]])&gt;ScheduledNumberOfPayments,"",ROW()-ROW(Sched1[[#Headers],[Pmt No]])),"")</f>
        <v/>
      </c>
      <c r="C324" s="3" t="str">
        <f>IF(Sched1[[#This Row],[Pmt No]]&lt;&gt;"",EOMONTH(LoanStartDate,ROW(Sched1[[#This Row],[Pmt No]])-ROW(Sched1[[#Headers],[Pmt No]])-2)+DAY(LoanStartDate),"")</f>
        <v/>
      </c>
      <c r="D324" s="4" t="str">
        <f>IF(Sched1[[#This Row],[Pmt No]]&lt;&gt;"",IF(ROW()-ROW(Sched1[[#Headers],[Beginning Balance]])=1,LoanAmount,INDEX(Sched1[Ending Balance],ROW()-ROW(Sched1[[#Headers],[Beginning Balance]])-1)),"")</f>
        <v/>
      </c>
      <c r="E324" s="4" t="str">
        <f>IF(Sched1[[#This Row],[Pmt No]]&lt;&gt;"",ScheduledPayment,"")</f>
        <v/>
      </c>
      <c r="F324" s="4" t="str">
        <f>IF(Sched1[[#This Row],[Pmt No]]&lt;&gt;"",IF(Sched1[[#This Row],[Scheduled Payment]]+ExtraPayments&lt;Sched1[[#This Row],[Beginning Balance]],ExtraPayments,IF(Sched1[[#This Row],[Beginning Balance]]-Sched1[[#This Row],[Scheduled Payment]]&gt;0,Sched1[[#This Row],[Beginning Balance]]-Sched1[[#This Row],[Scheduled Payment]],0)),"")</f>
        <v/>
      </c>
      <c r="G324" s="4" t="str">
        <f>IF(Sched1[[#This Row],[Pmt No]]&lt;&gt;"",IF(Sched1[[#This Row],[Scheduled Payment]]+Sched1[[#This Row],[Extra Payment]]&lt;=Sched1[[#This Row],[Beginning Balance]],Sched1[[#This Row],[Scheduled Payment]]+Sched1[[#This Row],[Extra Payment]],Sched1[[#This Row],[Beginning Balance]]),"")</f>
        <v/>
      </c>
      <c r="H324" s="4" t="str">
        <f>IF(Sched1[[#This Row],[Pmt No]]&lt;&gt;"",Sched1[[#This Row],[Total Payment]]-Sched1[[#This Row],[Interest]],"")</f>
        <v/>
      </c>
      <c r="I324" s="4" t="str">
        <f>IF(Sched1[[#This Row],[Pmt No]]&lt;&gt;"",Sched1[[#This Row],[Beginning Balance]]*(InterestRate/PaymentsPerYear),"")</f>
        <v/>
      </c>
      <c r="J324" s="4" t="str">
        <f>IF(Sched1[[#This Row],[Pmt No]]&lt;&gt;"",IF(Sched1[[#This Row],[Scheduled Payment]]+Sched1[[#This Row],[Extra Payment]]&lt;=Sched1[[#This Row],[Beginning Balance]],Sched1[[#This Row],[Beginning Balance]]-Sched1[[#This Row],[Principal]],0),"")</f>
        <v/>
      </c>
      <c r="K324" s="4" t="str">
        <f>IF(Sched1[[#This Row],[Pmt No]]&lt;&gt;"",SUM(INDEX(Sched1[Interest],1,1):Sched1[[#This Row],[Interest]]),"")</f>
        <v/>
      </c>
    </row>
    <row r="325" spans="2:11" x14ac:dyDescent="0.2">
      <c r="B325" s="2" t="str">
        <f>IF(LoanIsGood,IF(ROW()-ROW(Sched1[[#Headers],[Pmt No]])&gt;ScheduledNumberOfPayments,"",ROW()-ROW(Sched1[[#Headers],[Pmt No]])),"")</f>
        <v/>
      </c>
      <c r="C325" s="3" t="str">
        <f>IF(Sched1[[#This Row],[Pmt No]]&lt;&gt;"",EOMONTH(LoanStartDate,ROW(Sched1[[#This Row],[Pmt No]])-ROW(Sched1[[#Headers],[Pmt No]])-2)+DAY(LoanStartDate),"")</f>
        <v/>
      </c>
      <c r="D325" s="4" t="str">
        <f>IF(Sched1[[#This Row],[Pmt No]]&lt;&gt;"",IF(ROW()-ROW(Sched1[[#Headers],[Beginning Balance]])=1,LoanAmount,INDEX(Sched1[Ending Balance],ROW()-ROW(Sched1[[#Headers],[Beginning Balance]])-1)),"")</f>
        <v/>
      </c>
      <c r="E325" s="4" t="str">
        <f>IF(Sched1[[#This Row],[Pmt No]]&lt;&gt;"",ScheduledPayment,"")</f>
        <v/>
      </c>
      <c r="F325" s="4" t="str">
        <f>IF(Sched1[[#This Row],[Pmt No]]&lt;&gt;"",IF(Sched1[[#This Row],[Scheduled Payment]]+ExtraPayments&lt;Sched1[[#This Row],[Beginning Balance]],ExtraPayments,IF(Sched1[[#This Row],[Beginning Balance]]-Sched1[[#This Row],[Scheduled Payment]]&gt;0,Sched1[[#This Row],[Beginning Balance]]-Sched1[[#This Row],[Scheduled Payment]],0)),"")</f>
        <v/>
      </c>
      <c r="G325" s="4" t="str">
        <f>IF(Sched1[[#This Row],[Pmt No]]&lt;&gt;"",IF(Sched1[[#This Row],[Scheduled Payment]]+Sched1[[#This Row],[Extra Payment]]&lt;=Sched1[[#This Row],[Beginning Balance]],Sched1[[#This Row],[Scheduled Payment]]+Sched1[[#This Row],[Extra Payment]],Sched1[[#This Row],[Beginning Balance]]),"")</f>
        <v/>
      </c>
      <c r="H325" s="4" t="str">
        <f>IF(Sched1[[#This Row],[Pmt No]]&lt;&gt;"",Sched1[[#This Row],[Total Payment]]-Sched1[[#This Row],[Interest]],"")</f>
        <v/>
      </c>
      <c r="I325" s="4" t="str">
        <f>IF(Sched1[[#This Row],[Pmt No]]&lt;&gt;"",Sched1[[#This Row],[Beginning Balance]]*(InterestRate/PaymentsPerYear),"")</f>
        <v/>
      </c>
      <c r="J325" s="4" t="str">
        <f>IF(Sched1[[#This Row],[Pmt No]]&lt;&gt;"",IF(Sched1[[#This Row],[Scheduled Payment]]+Sched1[[#This Row],[Extra Payment]]&lt;=Sched1[[#This Row],[Beginning Balance]],Sched1[[#This Row],[Beginning Balance]]-Sched1[[#This Row],[Principal]],0),"")</f>
        <v/>
      </c>
      <c r="K325" s="4" t="str">
        <f>IF(Sched1[[#This Row],[Pmt No]]&lt;&gt;"",SUM(INDEX(Sched1[Interest],1,1):Sched1[[#This Row],[Interest]]),"")</f>
        <v/>
      </c>
    </row>
    <row r="326" spans="2:11" x14ac:dyDescent="0.2">
      <c r="B326" s="2" t="str">
        <f>IF(LoanIsGood,IF(ROW()-ROW(Sched1[[#Headers],[Pmt No]])&gt;ScheduledNumberOfPayments,"",ROW()-ROW(Sched1[[#Headers],[Pmt No]])),"")</f>
        <v/>
      </c>
      <c r="C326" s="3" t="str">
        <f>IF(Sched1[[#This Row],[Pmt No]]&lt;&gt;"",EOMONTH(LoanStartDate,ROW(Sched1[[#This Row],[Pmt No]])-ROW(Sched1[[#Headers],[Pmt No]])-2)+DAY(LoanStartDate),"")</f>
        <v/>
      </c>
      <c r="D326" s="4" t="str">
        <f>IF(Sched1[[#This Row],[Pmt No]]&lt;&gt;"",IF(ROW()-ROW(Sched1[[#Headers],[Beginning Balance]])=1,LoanAmount,INDEX(Sched1[Ending Balance],ROW()-ROW(Sched1[[#Headers],[Beginning Balance]])-1)),"")</f>
        <v/>
      </c>
      <c r="E326" s="4" t="str">
        <f>IF(Sched1[[#This Row],[Pmt No]]&lt;&gt;"",ScheduledPayment,"")</f>
        <v/>
      </c>
      <c r="F326" s="4" t="str">
        <f>IF(Sched1[[#This Row],[Pmt No]]&lt;&gt;"",IF(Sched1[[#This Row],[Scheduled Payment]]+ExtraPayments&lt;Sched1[[#This Row],[Beginning Balance]],ExtraPayments,IF(Sched1[[#This Row],[Beginning Balance]]-Sched1[[#This Row],[Scheduled Payment]]&gt;0,Sched1[[#This Row],[Beginning Balance]]-Sched1[[#This Row],[Scheduled Payment]],0)),"")</f>
        <v/>
      </c>
      <c r="G326" s="4" t="str">
        <f>IF(Sched1[[#This Row],[Pmt No]]&lt;&gt;"",IF(Sched1[[#This Row],[Scheduled Payment]]+Sched1[[#This Row],[Extra Payment]]&lt;=Sched1[[#This Row],[Beginning Balance]],Sched1[[#This Row],[Scheduled Payment]]+Sched1[[#This Row],[Extra Payment]],Sched1[[#This Row],[Beginning Balance]]),"")</f>
        <v/>
      </c>
      <c r="H326" s="4" t="str">
        <f>IF(Sched1[[#This Row],[Pmt No]]&lt;&gt;"",Sched1[[#This Row],[Total Payment]]-Sched1[[#This Row],[Interest]],"")</f>
        <v/>
      </c>
      <c r="I326" s="4" t="str">
        <f>IF(Sched1[[#This Row],[Pmt No]]&lt;&gt;"",Sched1[[#This Row],[Beginning Balance]]*(InterestRate/PaymentsPerYear),"")</f>
        <v/>
      </c>
      <c r="J326" s="4" t="str">
        <f>IF(Sched1[[#This Row],[Pmt No]]&lt;&gt;"",IF(Sched1[[#This Row],[Scheduled Payment]]+Sched1[[#This Row],[Extra Payment]]&lt;=Sched1[[#This Row],[Beginning Balance]],Sched1[[#This Row],[Beginning Balance]]-Sched1[[#This Row],[Principal]],0),"")</f>
        <v/>
      </c>
      <c r="K326" s="4" t="str">
        <f>IF(Sched1[[#This Row],[Pmt No]]&lt;&gt;"",SUM(INDEX(Sched1[Interest],1,1):Sched1[[#This Row],[Interest]]),"")</f>
        <v/>
      </c>
    </row>
    <row r="327" spans="2:11" x14ac:dyDescent="0.2">
      <c r="B327" s="2" t="str">
        <f>IF(LoanIsGood,IF(ROW()-ROW(Sched1[[#Headers],[Pmt No]])&gt;ScheduledNumberOfPayments,"",ROW()-ROW(Sched1[[#Headers],[Pmt No]])),"")</f>
        <v/>
      </c>
      <c r="C327" s="3" t="str">
        <f>IF(Sched1[[#This Row],[Pmt No]]&lt;&gt;"",EOMONTH(LoanStartDate,ROW(Sched1[[#This Row],[Pmt No]])-ROW(Sched1[[#Headers],[Pmt No]])-2)+DAY(LoanStartDate),"")</f>
        <v/>
      </c>
      <c r="D327" s="4" t="str">
        <f>IF(Sched1[[#This Row],[Pmt No]]&lt;&gt;"",IF(ROW()-ROW(Sched1[[#Headers],[Beginning Balance]])=1,LoanAmount,INDEX(Sched1[Ending Balance],ROW()-ROW(Sched1[[#Headers],[Beginning Balance]])-1)),"")</f>
        <v/>
      </c>
      <c r="E327" s="4" t="str">
        <f>IF(Sched1[[#This Row],[Pmt No]]&lt;&gt;"",ScheduledPayment,"")</f>
        <v/>
      </c>
      <c r="F327" s="4" t="str">
        <f>IF(Sched1[[#This Row],[Pmt No]]&lt;&gt;"",IF(Sched1[[#This Row],[Scheduled Payment]]+ExtraPayments&lt;Sched1[[#This Row],[Beginning Balance]],ExtraPayments,IF(Sched1[[#This Row],[Beginning Balance]]-Sched1[[#This Row],[Scheduled Payment]]&gt;0,Sched1[[#This Row],[Beginning Balance]]-Sched1[[#This Row],[Scheduled Payment]],0)),"")</f>
        <v/>
      </c>
      <c r="G327" s="4" t="str">
        <f>IF(Sched1[[#This Row],[Pmt No]]&lt;&gt;"",IF(Sched1[[#This Row],[Scheduled Payment]]+Sched1[[#This Row],[Extra Payment]]&lt;=Sched1[[#This Row],[Beginning Balance]],Sched1[[#This Row],[Scheduled Payment]]+Sched1[[#This Row],[Extra Payment]],Sched1[[#This Row],[Beginning Balance]]),"")</f>
        <v/>
      </c>
      <c r="H327" s="4" t="str">
        <f>IF(Sched1[[#This Row],[Pmt No]]&lt;&gt;"",Sched1[[#This Row],[Total Payment]]-Sched1[[#This Row],[Interest]],"")</f>
        <v/>
      </c>
      <c r="I327" s="4" t="str">
        <f>IF(Sched1[[#This Row],[Pmt No]]&lt;&gt;"",Sched1[[#This Row],[Beginning Balance]]*(InterestRate/PaymentsPerYear),"")</f>
        <v/>
      </c>
      <c r="J327" s="4" t="str">
        <f>IF(Sched1[[#This Row],[Pmt No]]&lt;&gt;"",IF(Sched1[[#This Row],[Scheduled Payment]]+Sched1[[#This Row],[Extra Payment]]&lt;=Sched1[[#This Row],[Beginning Balance]],Sched1[[#This Row],[Beginning Balance]]-Sched1[[#This Row],[Principal]],0),"")</f>
        <v/>
      </c>
      <c r="K327" s="4" t="str">
        <f>IF(Sched1[[#This Row],[Pmt No]]&lt;&gt;"",SUM(INDEX(Sched1[Interest],1,1):Sched1[[#This Row],[Interest]]),"")</f>
        <v/>
      </c>
    </row>
    <row r="328" spans="2:11" x14ac:dyDescent="0.2">
      <c r="B328" s="2" t="str">
        <f>IF(LoanIsGood,IF(ROW()-ROW(Sched1[[#Headers],[Pmt No]])&gt;ScheduledNumberOfPayments,"",ROW()-ROW(Sched1[[#Headers],[Pmt No]])),"")</f>
        <v/>
      </c>
      <c r="C328" s="3" t="str">
        <f>IF(Sched1[[#This Row],[Pmt No]]&lt;&gt;"",EOMONTH(LoanStartDate,ROW(Sched1[[#This Row],[Pmt No]])-ROW(Sched1[[#Headers],[Pmt No]])-2)+DAY(LoanStartDate),"")</f>
        <v/>
      </c>
      <c r="D328" s="4" t="str">
        <f>IF(Sched1[[#This Row],[Pmt No]]&lt;&gt;"",IF(ROW()-ROW(Sched1[[#Headers],[Beginning Balance]])=1,LoanAmount,INDEX(Sched1[Ending Balance],ROW()-ROW(Sched1[[#Headers],[Beginning Balance]])-1)),"")</f>
        <v/>
      </c>
      <c r="E328" s="4" t="str">
        <f>IF(Sched1[[#This Row],[Pmt No]]&lt;&gt;"",ScheduledPayment,"")</f>
        <v/>
      </c>
      <c r="F328" s="4" t="str">
        <f>IF(Sched1[[#This Row],[Pmt No]]&lt;&gt;"",IF(Sched1[[#This Row],[Scheduled Payment]]+ExtraPayments&lt;Sched1[[#This Row],[Beginning Balance]],ExtraPayments,IF(Sched1[[#This Row],[Beginning Balance]]-Sched1[[#This Row],[Scheduled Payment]]&gt;0,Sched1[[#This Row],[Beginning Balance]]-Sched1[[#This Row],[Scheduled Payment]],0)),"")</f>
        <v/>
      </c>
      <c r="G328" s="4" t="str">
        <f>IF(Sched1[[#This Row],[Pmt No]]&lt;&gt;"",IF(Sched1[[#This Row],[Scheduled Payment]]+Sched1[[#This Row],[Extra Payment]]&lt;=Sched1[[#This Row],[Beginning Balance]],Sched1[[#This Row],[Scheduled Payment]]+Sched1[[#This Row],[Extra Payment]],Sched1[[#This Row],[Beginning Balance]]),"")</f>
        <v/>
      </c>
      <c r="H328" s="4" t="str">
        <f>IF(Sched1[[#This Row],[Pmt No]]&lt;&gt;"",Sched1[[#This Row],[Total Payment]]-Sched1[[#This Row],[Interest]],"")</f>
        <v/>
      </c>
      <c r="I328" s="4" t="str">
        <f>IF(Sched1[[#This Row],[Pmt No]]&lt;&gt;"",Sched1[[#This Row],[Beginning Balance]]*(InterestRate/PaymentsPerYear),"")</f>
        <v/>
      </c>
      <c r="J328" s="4" t="str">
        <f>IF(Sched1[[#This Row],[Pmt No]]&lt;&gt;"",IF(Sched1[[#This Row],[Scheduled Payment]]+Sched1[[#This Row],[Extra Payment]]&lt;=Sched1[[#This Row],[Beginning Balance]],Sched1[[#This Row],[Beginning Balance]]-Sched1[[#This Row],[Principal]],0),"")</f>
        <v/>
      </c>
      <c r="K328" s="4" t="str">
        <f>IF(Sched1[[#This Row],[Pmt No]]&lt;&gt;"",SUM(INDEX(Sched1[Interest],1,1):Sched1[[#This Row],[Interest]]),"")</f>
        <v/>
      </c>
    </row>
    <row r="329" spans="2:11" x14ac:dyDescent="0.2">
      <c r="B329" s="2" t="str">
        <f>IF(LoanIsGood,IF(ROW()-ROW(Sched1[[#Headers],[Pmt No]])&gt;ScheduledNumberOfPayments,"",ROW()-ROW(Sched1[[#Headers],[Pmt No]])),"")</f>
        <v/>
      </c>
      <c r="C329" s="3" t="str">
        <f>IF(Sched1[[#This Row],[Pmt No]]&lt;&gt;"",EOMONTH(LoanStartDate,ROW(Sched1[[#This Row],[Pmt No]])-ROW(Sched1[[#Headers],[Pmt No]])-2)+DAY(LoanStartDate),"")</f>
        <v/>
      </c>
      <c r="D329" s="4" t="str">
        <f>IF(Sched1[[#This Row],[Pmt No]]&lt;&gt;"",IF(ROW()-ROW(Sched1[[#Headers],[Beginning Balance]])=1,LoanAmount,INDEX(Sched1[Ending Balance],ROW()-ROW(Sched1[[#Headers],[Beginning Balance]])-1)),"")</f>
        <v/>
      </c>
      <c r="E329" s="4" t="str">
        <f>IF(Sched1[[#This Row],[Pmt No]]&lt;&gt;"",ScheduledPayment,"")</f>
        <v/>
      </c>
      <c r="F329" s="4" t="str">
        <f>IF(Sched1[[#This Row],[Pmt No]]&lt;&gt;"",IF(Sched1[[#This Row],[Scheduled Payment]]+ExtraPayments&lt;Sched1[[#This Row],[Beginning Balance]],ExtraPayments,IF(Sched1[[#This Row],[Beginning Balance]]-Sched1[[#This Row],[Scheduled Payment]]&gt;0,Sched1[[#This Row],[Beginning Balance]]-Sched1[[#This Row],[Scheduled Payment]],0)),"")</f>
        <v/>
      </c>
      <c r="G329" s="4" t="str">
        <f>IF(Sched1[[#This Row],[Pmt No]]&lt;&gt;"",IF(Sched1[[#This Row],[Scheduled Payment]]+Sched1[[#This Row],[Extra Payment]]&lt;=Sched1[[#This Row],[Beginning Balance]],Sched1[[#This Row],[Scheduled Payment]]+Sched1[[#This Row],[Extra Payment]],Sched1[[#This Row],[Beginning Balance]]),"")</f>
        <v/>
      </c>
      <c r="H329" s="4" t="str">
        <f>IF(Sched1[[#This Row],[Pmt No]]&lt;&gt;"",Sched1[[#This Row],[Total Payment]]-Sched1[[#This Row],[Interest]],"")</f>
        <v/>
      </c>
      <c r="I329" s="4" t="str">
        <f>IF(Sched1[[#This Row],[Pmt No]]&lt;&gt;"",Sched1[[#This Row],[Beginning Balance]]*(InterestRate/PaymentsPerYear),"")</f>
        <v/>
      </c>
      <c r="J329" s="4" t="str">
        <f>IF(Sched1[[#This Row],[Pmt No]]&lt;&gt;"",IF(Sched1[[#This Row],[Scheduled Payment]]+Sched1[[#This Row],[Extra Payment]]&lt;=Sched1[[#This Row],[Beginning Balance]],Sched1[[#This Row],[Beginning Balance]]-Sched1[[#This Row],[Principal]],0),"")</f>
        <v/>
      </c>
      <c r="K329" s="4" t="str">
        <f>IF(Sched1[[#This Row],[Pmt No]]&lt;&gt;"",SUM(INDEX(Sched1[Interest],1,1):Sched1[[#This Row],[Interest]]),"")</f>
        <v/>
      </c>
    </row>
    <row r="330" spans="2:11" x14ac:dyDescent="0.2">
      <c r="B330" s="2" t="str">
        <f>IF(LoanIsGood,IF(ROW()-ROW(Sched1[[#Headers],[Pmt No]])&gt;ScheduledNumberOfPayments,"",ROW()-ROW(Sched1[[#Headers],[Pmt No]])),"")</f>
        <v/>
      </c>
      <c r="C330" s="3" t="str">
        <f>IF(Sched1[[#This Row],[Pmt No]]&lt;&gt;"",EOMONTH(LoanStartDate,ROW(Sched1[[#This Row],[Pmt No]])-ROW(Sched1[[#Headers],[Pmt No]])-2)+DAY(LoanStartDate),"")</f>
        <v/>
      </c>
      <c r="D330" s="4" t="str">
        <f>IF(Sched1[[#This Row],[Pmt No]]&lt;&gt;"",IF(ROW()-ROW(Sched1[[#Headers],[Beginning Balance]])=1,LoanAmount,INDEX(Sched1[Ending Balance],ROW()-ROW(Sched1[[#Headers],[Beginning Balance]])-1)),"")</f>
        <v/>
      </c>
      <c r="E330" s="4" t="str">
        <f>IF(Sched1[[#This Row],[Pmt No]]&lt;&gt;"",ScheduledPayment,"")</f>
        <v/>
      </c>
      <c r="F330" s="4" t="str">
        <f>IF(Sched1[[#This Row],[Pmt No]]&lt;&gt;"",IF(Sched1[[#This Row],[Scheduled Payment]]+ExtraPayments&lt;Sched1[[#This Row],[Beginning Balance]],ExtraPayments,IF(Sched1[[#This Row],[Beginning Balance]]-Sched1[[#This Row],[Scheduled Payment]]&gt;0,Sched1[[#This Row],[Beginning Balance]]-Sched1[[#This Row],[Scheduled Payment]],0)),"")</f>
        <v/>
      </c>
      <c r="G330" s="4" t="str">
        <f>IF(Sched1[[#This Row],[Pmt No]]&lt;&gt;"",IF(Sched1[[#This Row],[Scheduled Payment]]+Sched1[[#This Row],[Extra Payment]]&lt;=Sched1[[#This Row],[Beginning Balance]],Sched1[[#This Row],[Scheduled Payment]]+Sched1[[#This Row],[Extra Payment]],Sched1[[#This Row],[Beginning Balance]]),"")</f>
        <v/>
      </c>
      <c r="H330" s="4" t="str">
        <f>IF(Sched1[[#This Row],[Pmt No]]&lt;&gt;"",Sched1[[#This Row],[Total Payment]]-Sched1[[#This Row],[Interest]],"")</f>
        <v/>
      </c>
      <c r="I330" s="4" t="str">
        <f>IF(Sched1[[#This Row],[Pmt No]]&lt;&gt;"",Sched1[[#This Row],[Beginning Balance]]*(InterestRate/PaymentsPerYear),"")</f>
        <v/>
      </c>
      <c r="J330" s="4" t="str">
        <f>IF(Sched1[[#This Row],[Pmt No]]&lt;&gt;"",IF(Sched1[[#This Row],[Scheduled Payment]]+Sched1[[#This Row],[Extra Payment]]&lt;=Sched1[[#This Row],[Beginning Balance]],Sched1[[#This Row],[Beginning Balance]]-Sched1[[#This Row],[Principal]],0),"")</f>
        <v/>
      </c>
      <c r="K330" s="4" t="str">
        <f>IF(Sched1[[#This Row],[Pmt No]]&lt;&gt;"",SUM(INDEX(Sched1[Interest],1,1):Sched1[[#This Row],[Interest]]),"")</f>
        <v/>
      </c>
    </row>
    <row r="331" spans="2:11" x14ac:dyDescent="0.2">
      <c r="B331" s="2" t="str">
        <f>IF(LoanIsGood,IF(ROW()-ROW(Sched1[[#Headers],[Pmt No]])&gt;ScheduledNumberOfPayments,"",ROW()-ROW(Sched1[[#Headers],[Pmt No]])),"")</f>
        <v/>
      </c>
      <c r="C331" s="3" t="str">
        <f>IF(Sched1[[#This Row],[Pmt No]]&lt;&gt;"",EOMONTH(LoanStartDate,ROW(Sched1[[#This Row],[Pmt No]])-ROW(Sched1[[#Headers],[Pmt No]])-2)+DAY(LoanStartDate),"")</f>
        <v/>
      </c>
      <c r="D331" s="4" t="str">
        <f>IF(Sched1[[#This Row],[Pmt No]]&lt;&gt;"",IF(ROW()-ROW(Sched1[[#Headers],[Beginning Balance]])=1,LoanAmount,INDEX(Sched1[Ending Balance],ROW()-ROW(Sched1[[#Headers],[Beginning Balance]])-1)),"")</f>
        <v/>
      </c>
      <c r="E331" s="4" t="str">
        <f>IF(Sched1[[#This Row],[Pmt No]]&lt;&gt;"",ScheduledPayment,"")</f>
        <v/>
      </c>
      <c r="F331" s="4" t="str">
        <f>IF(Sched1[[#This Row],[Pmt No]]&lt;&gt;"",IF(Sched1[[#This Row],[Scheduled Payment]]+ExtraPayments&lt;Sched1[[#This Row],[Beginning Balance]],ExtraPayments,IF(Sched1[[#This Row],[Beginning Balance]]-Sched1[[#This Row],[Scheduled Payment]]&gt;0,Sched1[[#This Row],[Beginning Balance]]-Sched1[[#This Row],[Scheduled Payment]],0)),"")</f>
        <v/>
      </c>
      <c r="G331" s="4" t="str">
        <f>IF(Sched1[[#This Row],[Pmt No]]&lt;&gt;"",IF(Sched1[[#This Row],[Scheduled Payment]]+Sched1[[#This Row],[Extra Payment]]&lt;=Sched1[[#This Row],[Beginning Balance]],Sched1[[#This Row],[Scheduled Payment]]+Sched1[[#This Row],[Extra Payment]],Sched1[[#This Row],[Beginning Balance]]),"")</f>
        <v/>
      </c>
      <c r="H331" s="4" t="str">
        <f>IF(Sched1[[#This Row],[Pmt No]]&lt;&gt;"",Sched1[[#This Row],[Total Payment]]-Sched1[[#This Row],[Interest]],"")</f>
        <v/>
      </c>
      <c r="I331" s="4" t="str">
        <f>IF(Sched1[[#This Row],[Pmt No]]&lt;&gt;"",Sched1[[#This Row],[Beginning Balance]]*(InterestRate/PaymentsPerYear),"")</f>
        <v/>
      </c>
      <c r="J331" s="4" t="str">
        <f>IF(Sched1[[#This Row],[Pmt No]]&lt;&gt;"",IF(Sched1[[#This Row],[Scheduled Payment]]+Sched1[[#This Row],[Extra Payment]]&lt;=Sched1[[#This Row],[Beginning Balance]],Sched1[[#This Row],[Beginning Balance]]-Sched1[[#This Row],[Principal]],0),"")</f>
        <v/>
      </c>
      <c r="K331" s="4" t="str">
        <f>IF(Sched1[[#This Row],[Pmt No]]&lt;&gt;"",SUM(INDEX(Sched1[Interest],1,1):Sched1[[#This Row],[Interest]]),"")</f>
        <v/>
      </c>
    </row>
    <row r="332" spans="2:11" x14ac:dyDescent="0.2">
      <c r="B332" s="2" t="str">
        <f>IF(LoanIsGood,IF(ROW()-ROW(Sched1[[#Headers],[Pmt No]])&gt;ScheduledNumberOfPayments,"",ROW()-ROW(Sched1[[#Headers],[Pmt No]])),"")</f>
        <v/>
      </c>
      <c r="C332" s="3" t="str">
        <f>IF(Sched1[[#This Row],[Pmt No]]&lt;&gt;"",EOMONTH(LoanStartDate,ROW(Sched1[[#This Row],[Pmt No]])-ROW(Sched1[[#Headers],[Pmt No]])-2)+DAY(LoanStartDate),"")</f>
        <v/>
      </c>
      <c r="D332" s="4" t="str">
        <f>IF(Sched1[[#This Row],[Pmt No]]&lt;&gt;"",IF(ROW()-ROW(Sched1[[#Headers],[Beginning Balance]])=1,LoanAmount,INDEX(Sched1[Ending Balance],ROW()-ROW(Sched1[[#Headers],[Beginning Balance]])-1)),"")</f>
        <v/>
      </c>
      <c r="E332" s="4" t="str">
        <f>IF(Sched1[[#This Row],[Pmt No]]&lt;&gt;"",ScheduledPayment,"")</f>
        <v/>
      </c>
      <c r="F332" s="4" t="str">
        <f>IF(Sched1[[#This Row],[Pmt No]]&lt;&gt;"",IF(Sched1[[#This Row],[Scheduled Payment]]+ExtraPayments&lt;Sched1[[#This Row],[Beginning Balance]],ExtraPayments,IF(Sched1[[#This Row],[Beginning Balance]]-Sched1[[#This Row],[Scheduled Payment]]&gt;0,Sched1[[#This Row],[Beginning Balance]]-Sched1[[#This Row],[Scheduled Payment]],0)),"")</f>
        <v/>
      </c>
      <c r="G332" s="4" t="str">
        <f>IF(Sched1[[#This Row],[Pmt No]]&lt;&gt;"",IF(Sched1[[#This Row],[Scheduled Payment]]+Sched1[[#This Row],[Extra Payment]]&lt;=Sched1[[#This Row],[Beginning Balance]],Sched1[[#This Row],[Scheduled Payment]]+Sched1[[#This Row],[Extra Payment]],Sched1[[#This Row],[Beginning Balance]]),"")</f>
        <v/>
      </c>
      <c r="H332" s="4" t="str">
        <f>IF(Sched1[[#This Row],[Pmt No]]&lt;&gt;"",Sched1[[#This Row],[Total Payment]]-Sched1[[#This Row],[Interest]],"")</f>
        <v/>
      </c>
      <c r="I332" s="4" t="str">
        <f>IF(Sched1[[#This Row],[Pmt No]]&lt;&gt;"",Sched1[[#This Row],[Beginning Balance]]*(InterestRate/PaymentsPerYear),"")</f>
        <v/>
      </c>
      <c r="J332" s="4" t="str">
        <f>IF(Sched1[[#This Row],[Pmt No]]&lt;&gt;"",IF(Sched1[[#This Row],[Scheduled Payment]]+Sched1[[#This Row],[Extra Payment]]&lt;=Sched1[[#This Row],[Beginning Balance]],Sched1[[#This Row],[Beginning Balance]]-Sched1[[#This Row],[Principal]],0),"")</f>
        <v/>
      </c>
      <c r="K332" s="4" t="str">
        <f>IF(Sched1[[#This Row],[Pmt No]]&lt;&gt;"",SUM(INDEX(Sched1[Interest],1,1):Sched1[[#This Row],[Interest]]),"")</f>
        <v/>
      </c>
    </row>
    <row r="333" spans="2:11" x14ac:dyDescent="0.2">
      <c r="B333" s="2" t="str">
        <f>IF(LoanIsGood,IF(ROW()-ROW(Sched1[[#Headers],[Pmt No]])&gt;ScheduledNumberOfPayments,"",ROW()-ROW(Sched1[[#Headers],[Pmt No]])),"")</f>
        <v/>
      </c>
      <c r="C333" s="3" t="str">
        <f>IF(Sched1[[#This Row],[Pmt No]]&lt;&gt;"",EOMONTH(LoanStartDate,ROW(Sched1[[#This Row],[Pmt No]])-ROW(Sched1[[#Headers],[Pmt No]])-2)+DAY(LoanStartDate),"")</f>
        <v/>
      </c>
      <c r="D333" s="4" t="str">
        <f>IF(Sched1[[#This Row],[Pmt No]]&lt;&gt;"",IF(ROW()-ROW(Sched1[[#Headers],[Beginning Balance]])=1,LoanAmount,INDEX(Sched1[Ending Balance],ROW()-ROW(Sched1[[#Headers],[Beginning Balance]])-1)),"")</f>
        <v/>
      </c>
      <c r="E333" s="4" t="str">
        <f>IF(Sched1[[#This Row],[Pmt No]]&lt;&gt;"",ScheduledPayment,"")</f>
        <v/>
      </c>
      <c r="F333" s="4" t="str">
        <f>IF(Sched1[[#This Row],[Pmt No]]&lt;&gt;"",IF(Sched1[[#This Row],[Scheduled Payment]]+ExtraPayments&lt;Sched1[[#This Row],[Beginning Balance]],ExtraPayments,IF(Sched1[[#This Row],[Beginning Balance]]-Sched1[[#This Row],[Scheduled Payment]]&gt;0,Sched1[[#This Row],[Beginning Balance]]-Sched1[[#This Row],[Scheduled Payment]],0)),"")</f>
        <v/>
      </c>
      <c r="G333" s="4" t="str">
        <f>IF(Sched1[[#This Row],[Pmt No]]&lt;&gt;"",IF(Sched1[[#This Row],[Scheduled Payment]]+Sched1[[#This Row],[Extra Payment]]&lt;=Sched1[[#This Row],[Beginning Balance]],Sched1[[#This Row],[Scheduled Payment]]+Sched1[[#This Row],[Extra Payment]],Sched1[[#This Row],[Beginning Balance]]),"")</f>
        <v/>
      </c>
      <c r="H333" s="4" t="str">
        <f>IF(Sched1[[#This Row],[Pmt No]]&lt;&gt;"",Sched1[[#This Row],[Total Payment]]-Sched1[[#This Row],[Interest]],"")</f>
        <v/>
      </c>
      <c r="I333" s="4" t="str">
        <f>IF(Sched1[[#This Row],[Pmt No]]&lt;&gt;"",Sched1[[#This Row],[Beginning Balance]]*(InterestRate/PaymentsPerYear),"")</f>
        <v/>
      </c>
      <c r="J333" s="4" t="str">
        <f>IF(Sched1[[#This Row],[Pmt No]]&lt;&gt;"",IF(Sched1[[#This Row],[Scheduled Payment]]+Sched1[[#This Row],[Extra Payment]]&lt;=Sched1[[#This Row],[Beginning Balance]],Sched1[[#This Row],[Beginning Balance]]-Sched1[[#This Row],[Principal]],0),"")</f>
        <v/>
      </c>
      <c r="K333" s="4" t="str">
        <f>IF(Sched1[[#This Row],[Pmt No]]&lt;&gt;"",SUM(INDEX(Sched1[Interest],1,1):Sched1[[#This Row],[Interest]]),"")</f>
        <v/>
      </c>
    </row>
    <row r="334" spans="2:11" x14ac:dyDescent="0.2">
      <c r="B334" s="2" t="str">
        <f>IF(LoanIsGood,IF(ROW()-ROW(Sched1[[#Headers],[Pmt No]])&gt;ScheduledNumberOfPayments,"",ROW()-ROW(Sched1[[#Headers],[Pmt No]])),"")</f>
        <v/>
      </c>
      <c r="C334" s="3" t="str">
        <f>IF(Sched1[[#This Row],[Pmt No]]&lt;&gt;"",EOMONTH(LoanStartDate,ROW(Sched1[[#This Row],[Pmt No]])-ROW(Sched1[[#Headers],[Pmt No]])-2)+DAY(LoanStartDate),"")</f>
        <v/>
      </c>
      <c r="D334" s="4" t="str">
        <f>IF(Sched1[[#This Row],[Pmt No]]&lt;&gt;"",IF(ROW()-ROW(Sched1[[#Headers],[Beginning Balance]])=1,LoanAmount,INDEX(Sched1[Ending Balance],ROW()-ROW(Sched1[[#Headers],[Beginning Balance]])-1)),"")</f>
        <v/>
      </c>
      <c r="E334" s="4" t="str">
        <f>IF(Sched1[[#This Row],[Pmt No]]&lt;&gt;"",ScheduledPayment,"")</f>
        <v/>
      </c>
      <c r="F334" s="4" t="str">
        <f>IF(Sched1[[#This Row],[Pmt No]]&lt;&gt;"",IF(Sched1[[#This Row],[Scheduled Payment]]+ExtraPayments&lt;Sched1[[#This Row],[Beginning Balance]],ExtraPayments,IF(Sched1[[#This Row],[Beginning Balance]]-Sched1[[#This Row],[Scheduled Payment]]&gt;0,Sched1[[#This Row],[Beginning Balance]]-Sched1[[#This Row],[Scheduled Payment]],0)),"")</f>
        <v/>
      </c>
      <c r="G334" s="4" t="str">
        <f>IF(Sched1[[#This Row],[Pmt No]]&lt;&gt;"",IF(Sched1[[#This Row],[Scheduled Payment]]+Sched1[[#This Row],[Extra Payment]]&lt;=Sched1[[#This Row],[Beginning Balance]],Sched1[[#This Row],[Scheduled Payment]]+Sched1[[#This Row],[Extra Payment]],Sched1[[#This Row],[Beginning Balance]]),"")</f>
        <v/>
      </c>
      <c r="H334" s="4" t="str">
        <f>IF(Sched1[[#This Row],[Pmt No]]&lt;&gt;"",Sched1[[#This Row],[Total Payment]]-Sched1[[#This Row],[Interest]],"")</f>
        <v/>
      </c>
      <c r="I334" s="4" t="str">
        <f>IF(Sched1[[#This Row],[Pmt No]]&lt;&gt;"",Sched1[[#This Row],[Beginning Balance]]*(InterestRate/PaymentsPerYear),"")</f>
        <v/>
      </c>
      <c r="J334" s="4" t="str">
        <f>IF(Sched1[[#This Row],[Pmt No]]&lt;&gt;"",IF(Sched1[[#This Row],[Scheduled Payment]]+Sched1[[#This Row],[Extra Payment]]&lt;=Sched1[[#This Row],[Beginning Balance]],Sched1[[#This Row],[Beginning Balance]]-Sched1[[#This Row],[Principal]],0),"")</f>
        <v/>
      </c>
      <c r="K334" s="4" t="str">
        <f>IF(Sched1[[#This Row],[Pmt No]]&lt;&gt;"",SUM(INDEX(Sched1[Interest],1,1):Sched1[[#This Row],[Interest]]),"")</f>
        <v/>
      </c>
    </row>
    <row r="335" spans="2:11" x14ac:dyDescent="0.2">
      <c r="B335" s="2" t="str">
        <f>IF(LoanIsGood,IF(ROW()-ROW(Sched1[[#Headers],[Pmt No]])&gt;ScheduledNumberOfPayments,"",ROW()-ROW(Sched1[[#Headers],[Pmt No]])),"")</f>
        <v/>
      </c>
      <c r="C335" s="3" t="str">
        <f>IF(Sched1[[#This Row],[Pmt No]]&lt;&gt;"",EOMONTH(LoanStartDate,ROW(Sched1[[#This Row],[Pmt No]])-ROW(Sched1[[#Headers],[Pmt No]])-2)+DAY(LoanStartDate),"")</f>
        <v/>
      </c>
      <c r="D335" s="4" t="str">
        <f>IF(Sched1[[#This Row],[Pmt No]]&lt;&gt;"",IF(ROW()-ROW(Sched1[[#Headers],[Beginning Balance]])=1,LoanAmount,INDEX(Sched1[Ending Balance],ROW()-ROW(Sched1[[#Headers],[Beginning Balance]])-1)),"")</f>
        <v/>
      </c>
      <c r="E335" s="4" t="str">
        <f>IF(Sched1[[#This Row],[Pmt No]]&lt;&gt;"",ScheduledPayment,"")</f>
        <v/>
      </c>
      <c r="F335" s="4" t="str">
        <f>IF(Sched1[[#This Row],[Pmt No]]&lt;&gt;"",IF(Sched1[[#This Row],[Scheduled Payment]]+ExtraPayments&lt;Sched1[[#This Row],[Beginning Balance]],ExtraPayments,IF(Sched1[[#This Row],[Beginning Balance]]-Sched1[[#This Row],[Scheduled Payment]]&gt;0,Sched1[[#This Row],[Beginning Balance]]-Sched1[[#This Row],[Scheduled Payment]],0)),"")</f>
        <v/>
      </c>
      <c r="G335" s="4" t="str">
        <f>IF(Sched1[[#This Row],[Pmt No]]&lt;&gt;"",IF(Sched1[[#This Row],[Scheduled Payment]]+Sched1[[#This Row],[Extra Payment]]&lt;=Sched1[[#This Row],[Beginning Balance]],Sched1[[#This Row],[Scheduled Payment]]+Sched1[[#This Row],[Extra Payment]],Sched1[[#This Row],[Beginning Balance]]),"")</f>
        <v/>
      </c>
      <c r="H335" s="4" t="str">
        <f>IF(Sched1[[#This Row],[Pmt No]]&lt;&gt;"",Sched1[[#This Row],[Total Payment]]-Sched1[[#This Row],[Interest]],"")</f>
        <v/>
      </c>
      <c r="I335" s="4" t="str">
        <f>IF(Sched1[[#This Row],[Pmt No]]&lt;&gt;"",Sched1[[#This Row],[Beginning Balance]]*(InterestRate/PaymentsPerYear),"")</f>
        <v/>
      </c>
      <c r="J335" s="4" t="str">
        <f>IF(Sched1[[#This Row],[Pmt No]]&lt;&gt;"",IF(Sched1[[#This Row],[Scheduled Payment]]+Sched1[[#This Row],[Extra Payment]]&lt;=Sched1[[#This Row],[Beginning Balance]],Sched1[[#This Row],[Beginning Balance]]-Sched1[[#This Row],[Principal]],0),"")</f>
        <v/>
      </c>
      <c r="K335" s="4" t="str">
        <f>IF(Sched1[[#This Row],[Pmt No]]&lt;&gt;"",SUM(INDEX(Sched1[Interest],1,1):Sched1[[#This Row],[Interest]]),"")</f>
        <v/>
      </c>
    </row>
    <row r="336" spans="2:11" x14ac:dyDescent="0.2">
      <c r="B336" s="2" t="str">
        <f>IF(LoanIsGood,IF(ROW()-ROW(Sched1[[#Headers],[Pmt No]])&gt;ScheduledNumberOfPayments,"",ROW()-ROW(Sched1[[#Headers],[Pmt No]])),"")</f>
        <v/>
      </c>
      <c r="C336" s="3" t="str">
        <f>IF(Sched1[[#This Row],[Pmt No]]&lt;&gt;"",EOMONTH(LoanStartDate,ROW(Sched1[[#This Row],[Pmt No]])-ROW(Sched1[[#Headers],[Pmt No]])-2)+DAY(LoanStartDate),"")</f>
        <v/>
      </c>
      <c r="D336" s="4" t="str">
        <f>IF(Sched1[[#This Row],[Pmt No]]&lt;&gt;"",IF(ROW()-ROW(Sched1[[#Headers],[Beginning Balance]])=1,LoanAmount,INDEX(Sched1[Ending Balance],ROW()-ROW(Sched1[[#Headers],[Beginning Balance]])-1)),"")</f>
        <v/>
      </c>
      <c r="E336" s="4" t="str">
        <f>IF(Sched1[[#This Row],[Pmt No]]&lt;&gt;"",ScheduledPayment,"")</f>
        <v/>
      </c>
      <c r="F336" s="4" t="str">
        <f>IF(Sched1[[#This Row],[Pmt No]]&lt;&gt;"",IF(Sched1[[#This Row],[Scheduled Payment]]+ExtraPayments&lt;Sched1[[#This Row],[Beginning Balance]],ExtraPayments,IF(Sched1[[#This Row],[Beginning Balance]]-Sched1[[#This Row],[Scheduled Payment]]&gt;0,Sched1[[#This Row],[Beginning Balance]]-Sched1[[#This Row],[Scheduled Payment]],0)),"")</f>
        <v/>
      </c>
      <c r="G336" s="4" t="str">
        <f>IF(Sched1[[#This Row],[Pmt No]]&lt;&gt;"",IF(Sched1[[#This Row],[Scheduled Payment]]+Sched1[[#This Row],[Extra Payment]]&lt;=Sched1[[#This Row],[Beginning Balance]],Sched1[[#This Row],[Scheduled Payment]]+Sched1[[#This Row],[Extra Payment]],Sched1[[#This Row],[Beginning Balance]]),"")</f>
        <v/>
      </c>
      <c r="H336" s="4" t="str">
        <f>IF(Sched1[[#This Row],[Pmt No]]&lt;&gt;"",Sched1[[#This Row],[Total Payment]]-Sched1[[#This Row],[Interest]],"")</f>
        <v/>
      </c>
      <c r="I336" s="4" t="str">
        <f>IF(Sched1[[#This Row],[Pmt No]]&lt;&gt;"",Sched1[[#This Row],[Beginning Balance]]*(InterestRate/PaymentsPerYear),"")</f>
        <v/>
      </c>
      <c r="J336" s="4" t="str">
        <f>IF(Sched1[[#This Row],[Pmt No]]&lt;&gt;"",IF(Sched1[[#This Row],[Scheduled Payment]]+Sched1[[#This Row],[Extra Payment]]&lt;=Sched1[[#This Row],[Beginning Balance]],Sched1[[#This Row],[Beginning Balance]]-Sched1[[#This Row],[Principal]],0),"")</f>
        <v/>
      </c>
      <c r="K336" s="4" t="str">
        <f>IF(Sched1[[#This Row],[Pmt No]]&lt;&gt;"",SUM(INDEX(Sched1[Interest],1,1):Sched1[[#This Row],[Interest]]),"")</f>
        <v/>
      </c>
    </row>
    <row r="337" spans="2:11" x14ac:dyDescent="0.2">
      <c r="B337" s="2" t="str">
        <f>IF(LoanIsGood,IF(ROW()-ROW(Sched1[[#Headers],[Pmt No]])&gt;ScheduledNumberOfPayments,"",ROW()-ROW(Sched1[[#Headers],[Pmt No]])),"")</f>
        <v/>
      </c>
      <c r="C337" s="3" t="str">
        <f>IF(Sched1[[#This Row],[Pmt No]]&lt;&gt;"",EOMONTH(LoanStartDate,ROW(Sched1[[#This Row],[Pmt No]])-ROW(Sched1[[#Headers],[Pmt No]])-2)+DAY(LoanStartDate),"")</f>
        <v/>
      </c>
      <c r="D337" s="4" t="str">
        <f>IF(Sched1[[#This Row],[Pmt No]]&lt;&gt;"",IF(ROW()-ROW(Sched1[[#Headers],[Beginning Balance]])=1,LoanAmount,INDEX(Sched1[Ending Balance],ROW()-ROW(Sched1[[#Headers],[Beginning Balance]])-1)),"")</f>
        <v/>
      </c>
      <c r="E337" s="4" t="str">
        <f>IF(Sched1[[#This Row],[Pmt No]]&lt;&gt;"",ScheduledPayment,"")</f>
        <v/>
      </c>
      <c r="F337" s="4" t="str">
        <f>IF(Sched1[[#This Row],[Pmt No]]&lt;&gt;"",IF(Sched1[[#This Row],[Scheduled Payment]]+ExtraPayments&lt;Sched1[[#This Row],[Beginning Balance]],ExtraPayments,IF(Sched1[[#This Row],[Beginning Balance]]-Sched1[[#This Row],[Scheduled Payment]]&gt;0,Sched1[[#This Row],[Beginning Balance]]-Sched1[[#This Row],[Scheduled Payment]],0)),"")</f>
        <v/>
      </c>
      <c r="G337" s="4" t="str">
        <f>IF(Sched1[[#This Row],[Pmt No]]&lt;&gt;"",IF(Sched1[[#This Row],[Scheduled Payment]]+Sched1[[#This Row],[Extra Payment]]&lt;=Sched1[[#This Row],[Beginning Balance]],Sched1[[#This Row],[Scheduled Payment]]+Sched1[[#This Row],[Extra Payment]],Sched1[[#This Row],[Beginning Balance]]),"")</f>
        <v/>
      </c>
      <c r="H337" s="4" t="str">
        <f>IF(Sched1[[#This Row],[Pmt No]]&lt;&gt;"",Sched1[[#This Row],[Total Payment]]-Sched1[[#This Row],[Interest]],"")</f>
        <v/>
      </c>
      <c r="I337" s="4" t="str">
        <f>IF(Sched1[[#This Row],[Pmt No]]&lt;&gt;"",Sched1[[#This Row],[Beginning Balance]]*(InterestRate/PaymentsPerYear),"")</f>
        <v/>
      </c>
      <c r="J337" s="4" t="str">
        <f>IF(Sched1[[#This Row],[Pmt No]]&lt;&gt;"",IF(Sched1[[#This Row],[Scheduled Payment]]+Sched1[[#This Row],[Extra Payment]]&lt;=Sched1[[#This Row],[Beginning Balance]],Sched1[[#This Row],[Beginning Balance]]-Sched1[[#This Row],[Principal]],0),"")</f>
        <v/>
      </c>
      <c r="K337" s="4" t="str">
        <f>IF(Sched1[[#This Row],[Pmt No]]&lt;&gt;"",SUM(INDEX(Sched1[Interest],1,1):Sched1[[#This Row],[Interest]]),"")</f>
        <v/>
      </c>
    </row>
    <row r="338" spans="2:11" x14ac:dyDescent="0.2">
      <c r="B338" s="2" t="str">
        <f>IF(LoanIsGood,IF(ROW()-ROW(Sched1[[#Headers],[Pmt No]])&gt;ScheduledNumberOfPayments,"",ROW()-ROW(Sched1[[#Headers],[Pmt No]])),"")</f>
        <v/>
      </c>
      <c r="C338" s="3" t="str">
        <f>IF(Sched1[[#This Row],[Pmt No]]&lt;&gt;"",EOMONTH(LoanStartDate,ROW(Sched1[[#This Row],[Pmt No]])-ROW(Sched1[[#Headers],[Pmt No]])-2)+DAY(LoanStartDate),"")</f>
        <v/>
      </c>
      <c r="D338" s="4" t="str">
        <f>IF(Sched1[[#This Row],[Pmt No]]&lt;&gt;"",IF(ROW()-ROW(Sched1[[#Headers],[Beginning Balance]])=1,LoanAmount,INDEX(Sched1[Ending Balance],ROW()-ROW(Sched1[[#Headers],[Beginning Balance]])-1)),"")</f>
        <v/>
      </c>
      <c r="E338" s="4" t="str">
        <f>IF(Sched1[[#This Row],[Pmt No]]&lt;&gt;"",ScheduledPayment,"")</f>
        <v/>
      </c>
      <c r="F338" s="4" t="str">
        <f>IF(Sched1[[#This Row],[Pmt No]]&lt;&gt;"",IF(Sched1[[#This Row],[Scheduled Payment]]+ExtraPayments&lt;Sched1[[#This Row],[Beginning Balance]],ExtraPayments,IF(Sched1[[#This Row],[Beginning Balance]]-Sched1[[#This Row],[Scheduled Payment]]&gt;0,Sched1[[#This Row],[Beginning Balance]]-Sched1[[#This Row],[Scheduled Payment]],0)),"")</f>
        <v/>
      </c>
      <c r="G338" s="4" t="str">
        <f>IF(Sched1[[#This Row],[Pmt No]]&lt;&gt;"",IF(Sched1[[#This Row],[Scheduled Payment]]+Sched1[[#This Row],[Extra Payment]]&lt;=Sched1[[#This Row],[Beginning Balance]],Sched1[[#This Row],[Scheduled Payment]]+Sched1[[#This Row],[Extra Payment]],Sched1[[#This Row],[Beginning Balance]]),"")</f>
        <v/>
      </c>
      <c r="H338" s="4" t="str">
        <f>IF(Sched1[[#This Row],[Pmt No]]&lt;&gt;"",Sched1[[#This Row],[Total Payment]]-Sched1[[#This Row],[Interest]],"")</f>
        <v/>
      </c>
      <c r="I338" s="4" t="str">
        <f>IF(Sched1[[#This Row],[Pmt No]]&lt;&gt;"",Sched1[[#This Row],[Beginning Balance]]*(InterestRate/PaymentsPerYear),"")</f>
        <v/>
      </c>
      <c r="J338" s="4" t="str">
        <f>IF(Sched1[[#This Row],[Pmt No]]&lt;&gt;"",IF(Sched1[[#This Row],[Scheduled Payment]]+Sched1[[#This Row],[Extra Payment]]&lt;=Sched1[[#This Row],[Beginning Balance]],Sched1[[#This Row],[Beginning Balance]]-Sched1[[#This Row],[Principal]],0),"")</f>
        <v/>
      </c>
      <c r="K338" s="4" t="str">
        <f>IF(Sched1[[#This Row],[Pmt No]]&lt;&gt;"",SUM(INDEX(Sched1[Interest],1,1):Sched1[[#This Row],[Interest]]),"")</f>
        <v/>
      </c>
    </row>
    <row r="339" spans="2:11" x14ac:dyDescent="0.2">
      <c r="B339" s="2" t="str">
        <f>IF(LoanIsGood,IF(ROW()-ROW(Sched1[[#Headers],[Pmt No]])&gt;ScheduledNumberOfPayments,"",ROW()-ROW(Sched1[[#Headers],[Pmt No]])),"")</f>
        <v/>
      </c>
      <c r="C339" s="3" t="str">
        <f>IF(Sched1[[#This Row],[Pmt No]]&lt;&gt;"",EOMONTH(LoanStartDate,ROW(Sched1[[#This Row],[Pmt No]])-ROW(Sched1[[#Headers],[Pmt No]])-2)+DAY(LoanStartDate),"")</f>
        <v/>
      </c>
      <c r="D339" s="4" t="str">
        <f>IF(Sched1[[#This Row],[Pmt No]]&lt;&gt;"",IF(ROW()-ROW(Sched1[[#Headers],[Beginning Balance]])=1,LoanAmount,INDEX(Sched1[Ending Balance],ROW()-ROW(Sched1[[#Headers],[Beginning Balance]])-1)),"")</f>
        <v/>
      </c>
      <c r="E339" s="4" t="str">
        <f>IF(Sched1[[#This Row],[Pmt No]]&lt;&gt;"",ScheduledPayment,"")</f>
        <v/>
      </c>
      <c r="F339" s="4" t="str">
        <f>IF(Sched1[[#This Row],[Pmt No]]&lt;&gt;"",IF(Sched1[[#This Row],[Scheduled Payment]]+ExtraPayments&lt;Sched1[[#This Row],[Beginning Balance]],ExtraPayments,IF(Sched1[[#This Row],[Beginning Balance]]-Sched1[[#This Row],[Scheduled Payment]]&gt;0,Sched1[[#This Row],[Beginning Balance]]-Sched1[[#This Row],[Scheduled Payment]],0)),"")</f>
        <v/>
      </c>
      <c r="G339" s="4" t="str">
        <f>IF(Sched1[[#This Row],[Pmt No]]&lt;&gt;"",IF(Sched1[[#This Row],[Scheduled Payment]]+Sched1[[#This Row],[Extra Payment]]&lt;=Sched1[[#This Row],[Beginning Balance]],Sched1[[#This Row],[Scheduled Payment]]+Sched1[[#This Row],[Extra Payment]],Sched1[[#This Row],[Beginning Balance]]),"")</f>
        <v/>
      </c>
      <c r="H339" s="4" t="str">
        <f>IF(Sched1[[#This Row],[Pmt No]]&lt;&gt;"",Sched1[[#This Row],[Total Payment]]-Sched1[[#This Row],[Interest]],"")</f>
        <v/>
      </c>
      <c r="I339" s="4" t="str">
        <f>IF(Sched1[[#This Row],[Pmt No]]&lt;&gt;"",Sched1[[#This Row],[Beginning Balance]]*(InterestRate/PaymentsPerYear),"")</f>
        <v/>
      </c>
      <c r="J339" s="4" t="str">
        <f>IF(Sched1[[#This Row],[Pmt No]]&lt;&gt;"",IF(Sched1[[#This Row],[Scheduled Payment]]+Sched1[[#This Row],[Extra Payment]]&lt;=Sched1[[#This Row],[Beginning Balance]],Sched1[[#This Row],[Beginning Balance]]-Sched1[[#This Row],[Principal]],0),"")</f>
        <v/>
      </c>
      <c r="K339" s="4" t="str">
        <f>IF(Sched1[[#This Row],[Pmt No]]&lt;&gt;"",SUM(INDEX(Sched1[Interest],1,1):Sched1[[#This Row],[Interest]]),"")</f>
        <v/>
      </c>
    </row>
    <row r="340" spans="2:11" x14ac:dyDescent="0.2">
      <c r="B340" s="2" t="str">
        <f>IF(LoanIsGood,IF(ROW()-ROW(Sched1[[#Headers],[Pmt No]])&gt;ScheduledNumberOfPayments,"",ROW()-ROW(Sched1[[#Headers],[Pmt No]])),"")</f>
        <v/>
      </c>
      <c r="C340" s="3" t="str">
        <f>IF(Sched1[[#This Row],[Pmt No]]&lt;&gt;"",EOMONTH(LoanStartDate,ROW(Sched1[[#This Row],[Pmt No]])-ROW(Sched1[[#Headers],[Pmt No]])-2)+DAY(LoanStartDate),"")</f>
        <v/>
      </c>
      <c r="D340" s="4" t="str">
        <f>IF(Sched1[[#This Row],[Pmt No]]&lt;&gt;"",IF(ROW()-ROW(Sched1[[#Headers],[Beginning Balance]])=1,LoanAmount,INDEX(Sched1[Ending Balance],ROW()-ROW(Sched1[[#Headers],[Beginning Balance]])-1)),"")</f>
        <v/>
      </c>
      <c r="E340" s="4" t="str">
        <f>IF(Sched1[[#This Row],[Pmt No]]&lt;&gt;"",ScheduledPayment,"")</f>
        <v/>
      </c>
      <c r="F340" s="4" t="str">
        <f>IF(Sched1[[#This Row],[Pmt No]]&lt;&gt;"",IF(Sched1[[#This Row],[Scheduled Payment]]+ExtraPayments&lt;Sched1[[#This Row],[Beginning Balance]],ExtraPayments,IF(Sched1[[#This Row],[Beginning Balance]]-Sched1[[#This Row],[Scheduled Payment]]&gt;0,Sched1[[#This Row],[Beginning Balance]]-Sched1[[#This Row],[Scheduled Payment]],0)),"")</f>
        <v/>
      </c>
      <c r="G340" s="4" t="str">
        <f>IF(Sched1[[#This Row],[Pmt No]]&lt;&gt;"",IF(Sched1[[#This Row],[Scheduled Payment]]+Sched1[[#This Row],[Extra Payment]]&lt;=Sched1[[#This Row],[Beginning Balance]],Sched1[[#This Row],[Scheduled Payment]]+Sched1[[#This Row],[Extra Payment]],Sched1[[#This Row],[Beginning Balance]]),"")</f>
        <v/>
      </c>
      <c r="H340" s="4" t="str">
        <f>IF(Sched1[[#This Row],[Pmt No]]&lt;&gt;"",Sched1[[#This Row],[Total Payment]]-Sched1[[#This Row],[Interest]],"")</f>
        <v/>
      </c>
      <c r="I340" s="4" t="str">
        <f>IF(Sched1[[#This Row],[Pmt No]]&lt;&gt;"",Sched1[[#This Row],[Beginning Balance]]*(InterestRate/PaymentsPerYear),"")</f>
        <v/>
      </c>
      <c r="J340" s="4" t="str">
        <f>IF(Sched1[[#This Row],[Pmt No]]&lt;&gt;"",IF(Sched1[[#This Row],[Scheduled Payment]]+Sched1[[#This Row],[Extra Payment]]&lt;=Sched1[[#This Row],[Beginning Balance]],Sched1[[#This Row],[Beginning Balance]]-Sched1[[#This Row],[Principal]],0),"")</f>
        <v/>
      </c>
      <c r="K340" s="4" t="str">
        <f>IF(Sched1[[#This Row],[Pmt No]]&lt;&gt;"",SUM(INDEX(Sched1[Interest],1,1):Sched1[[#This Row],[Interest]]),"")</f>
        <v/>
      </c>
    </row>
    <row r="341" spans="2:11" x14ac:dyDescent="0.2">
      <c r="B341" s="2" t="str">
        <f>IF(LoanIsGood,IF(ROW()-ROW(Sched1[[#Headers],[Pmt No]])&gt;ScheduledNumberOfPayments,"",ROW()-ROW(Sched1[[#Headers],[Pmt No]])),"")</f>
        <v/>
      </c>
      <c r="C341" s="3" t="str">
        <f>IF(Sched1[[#This Row],[Pmt No]]&lt;&gt;"",EOMONTH(LoanStartDate,ROW(Sched1[[#This Row],[Pmt No]])-ROW(Sched1[[#Headers],[Pmt No]])-2)+DAY(LoanStartDate),"")</f>
        <v/>
      </c>
      <c r="D341" s="4" t="str">
        <f>IF(Sched1[[#This Row],[Pmt No]]&lt;&gt;"",IF(ROW()-ROW(Sched1[[#Headers],[Beginning Balance]])=1,LoanAmount,INDEX(Sched1[Ending Balance],ROW()-ROW(Sched1[[#Headers],[Beginning Balance]])-1)),"")</f>
        <v/>
      </c>
      <c r="E341" s="4" t="str">
        <f>IF(Sched1[[#This Row],[Pmt No]]&lt;&gt;"",ScheduledPayment,"")</f>
        <v/>
      </c>
      <c r="F341" s="4" t="str">
        <f>IF(Sched1[[#This Row],[Pmt No]]&lt;&gt;"",IF(Sched1[[#This Row],[Scheduled Payment]]+ExtraPayments&lt;Sched1[[#This Row],[Beginning Balance]],ExtraPayments,IF(Sched1[[#This Row],[Beginning Balance]]-Sched1[[#This Row],[Scheduled Payment]]&gt;0,Sched1[[#This Row],[Beginning Balance]]-Sched1[[#This Row],[Scheduled Payment]],0)),"")</f>
        <v/>
      </c>
      <c r="G341" s="4" t="str">
        <f>IF(Sched1[[#This Row],[Pmt No]]&lt;&gt;"",IF(Sched1[[#This Row],[Scheduled Payment]]+Sched1[[#This Row],[Extra Payment]]&lt;=Sched1[[#This Row],[Beginning Balance]],Sched1[[#This Row],[Scheduled Payment]]+Sched1[[#This Row],[Extra Payment]],Sched1[[#This Row],[Beginning Balance]]),"")</f>
        <v/>
      </c>
      <c r="H341" s="4" t="str">
        <f>IF(Sched1[[#This Row],[Pmt No]]&lt;&gt;"",Sched1[[#This Row],[Total Payment]]-Sched1[[#This Row],[Interest]],"")</f>
        <v/>
      </c>
      <c r="I341" s="4" t="str">
        <f>IF(Sched1[[#This Row],[Pmt No]]&lt;&gt;"",Sched1[[#This Row],[Beginning Balance]]*(InterestRate/PaymentsPerYear),"")</f>
        <v/>
      </c>
      <c r="J341" s="4" t="str">
        <f>IF(Sched1[[#This Row],[Pmt No]]&lt;&gt;"",IF(Sched1[[#This Row],[Scheduled Payment]]+Sched1[[#This Row],[Extra Payment]]&lt;=Sched1[[#This Row],[Beginning Balance]],Sched1[[#This Row],[Beginning Balance]]-Sched1[[#This Row],[Principal]],0),"")</f>
        <v/>
      </c>
      <c r="K341" s="4" t="str">
        <f>IF(Sched1[[#This Row],[Pmt No]]&lt;&gt;"",SUM(INDEX(Sched1[Interest],1,1):Sched1[[#This Row],[Interest]]),"")</f>
        <v/>
      </c>
    </row>
    <row r="342" spans="2:11" x14ac:dyDescent="0.2">
      <c r="B342" s="2" t="str">
        <f>IF(LoanIsGood,IF(ROW()-ROW(Sched1[[#Headers],[Pmt No]])&gt;ScheduledNumberOfPayments,"",ROW()-ROW(Sched1[[#Headers],[Pmt No]])),"")</f>
        <v/>
      </c>
      <c r="C342" s="3" t="str">
        <f>IF(Sched1[[#This Row],[Pmt No]]&lt;&gt;"",EOMONTH(LoanStartDate,ROW(Sched1[[#This Row],[Pmt No]])-ROW(Sched1[[#Headers],[Pmt No]])-2)+DAY(LoanStartDate),"")</f>
        <v/>
      </c>
      <c r="D342" s="4" t="str">
        <f>IF(Sched1[[#This Row],[Pmt No]]&lt;&gt;"",IF(ROW()-ROW(Sched1[[#Headers],[Beginning Balance]])=1,LoanAmount,INDEX(Sched1[Ending Balance],ROW()-ROW(Sched1[[#Headers],[Beginning Balance]])-1)),"")</f>
        <v/>
      </c>
      <c r="E342" s="4" t="str">
        <f>IF(Sched1[[#This Row],[Pmt No]]&lt;&gt;"",ScheduledPayment,"")</f>
        <v/>
      </c>
      <c r="F342" s="4" t="str">
        <f>IF(Sched1[[#This Row],[Pmt No]]&lt;&gt;"",IF(Sched1[[#This Row],[Scheduled Payment]]+ExtraPayments&lt;Sched1[[#This Row],[Beginning Balance]],ExtraPayments,IF(Sched1[[#This Row],[Beginning Balance]]-Sched1[[#This Row],[Scheduled Payment]]&gt;0,Sched1[[#This Row],[Beginning Balance]]-Sched1[[#This Row],[Scheduled Payment]],0)),"")</f>
        <v/>
      </c>
      <c r="G342" s="4" t="str">
        <f>IF(Sched1[[#This Row],[Pmt No]]&lt;&gt;"",IF(Sched1[[#This Row],[Scheduled Payment]]+Sched1[[#This Row],[Extra Payment]]&lt;=Sched1[[#This Row],[Beginning Balance]],Sched1[[#This Row],[Scheduled Payment]]+Sched1[[#This Row],[Extra Payment]],Sched1[[#This Row],[Beginning Balance]]),"")</f>
        <v/>
      </c>
      <c r="H342" s="4" t="str">
        <f>IF(Sched1[[#This Row],[Pmt No]]&lt;&gt;"",Sched1[[#This Row],[Total Payment]]-Sched1[[#This Row],[Interest]],"")</f>
        <v/>
      </c>
      <c r="I342" s="4" t="str">
        <f>IF(Sched1[[#This Row],[Pmt No]]&lt;&gt;"",Sched1[[#This Row],[Beginning Balance]]*(InterestRate/PaymentsPerYear),"")</f>
        <v/>
      </c>
      <c r="J342" s="4" t="str">
        <f>IF(Sched1[[#This Row],[Pmt No]]&lt;&gt;"",IF(Sched1[[#This Row],[Scheduled Payment]]+Sched1[[#This Row],[Extra Payment]]&lt;=Sched1[[#This Row],[Beginning Balance]],Sched1[[#This Row],[Beginning Balance]]-Sched1[[#This Row],[Principal]],0),"")</f>
        <v/>
      </c>
      <c r="K342" s="4" t="str">
        <f>IF(Sched1[[#This Row],[Pmt No]]&lt;&gt;"",SUM(INDEX(Sched1[Interest],1,1):Sched1[[#This Row],[Interest]]),"")</f>
        <v/>
      </c>
    </row>
    <row r="343" spans="2:11" x14ac:dyDescent="0.2">
      <c r="B343" s="2" t="str">
        <f>IF(LoanIsGood,IF(ROW()-ROW(Sched1[[#Headers],[Pmt No]])&gt;ScheduledNumberOfPayments,"",ROW()-ROW(Sched1[[#Headers],[Pmt No]])),"")</f>
        <v/>
      </c>
      <c r="C343" s="3" t="str">
        <f>IF(Sched1[[#This Row],[Pmt No]]&lt;&gt;"",EOMONTH(LoanStartDate,ROW(Sched1[[#This Row],[Pmt No]])-ROW(Sched1[[#Headers],[Pmt No]])-2)+DAY(LoanStartDate),"")</f>
        <v/>
      </c>
      <c r="D343" s="4" t="str">
        <f>IF(Sched1[[#This Row],[Pmt No]]&lt;&gt;"",IF(ROW()-ROW(Sched1[[#Headers],[Beginning Balance]])=1,LoanAmount,INDEX(Sched1[Ending Balance],ROW()-ROW(Sched1[[#Headers],[Beginning Balance]])-1)),"")</f>
        <v/>
      </c>
      <c r="E343" s="4" t="str">
        <f>IF(Sched1[[#This Row],[Pmt No]]&lt;&gt;"",ScheduledPayment,"")</f>
        <v/>
      </c>
      <c r="F343" s="4" t="str">
        <f>IF(Sched1[[#This Row],[Pmt No]]&lt;&gt;"",IF(Sched1[[#This Row],[Scheduled Payment]]+ExtraPayments&lt;Sched1[[#This Row],[Beginning Balance]],ExtraPayments,IF(Sched1[[#This Row],[Beginning Balance]]-Sched1[[#This Row],[Scheduled Payment]]&gt;0,Sched1[[#This Row],[Beginning Balance]]-Sched1[[#This Row],[Scheduled Payment]],0)),"")</f>
        <v/>
      </c>
      <c r="G343" s="4" t="str">
        <f>IF(Sched1[[#This Row],[Pmt No]]&lt;&gt;"",IF(Sched1[[#This Row],[Scheduled Payment]]+Sched1[[#This Row],[Extra Payment]]&lt;=Sched1[[#This Row],[Beginning Balance]],Sched1[[#This Row],[Scheduled Payment]]+Sched1[[#This Row],[Extra Payment]],Sched1[[#This Row],[Beginning Balance]]),"")</f>
        <v/>
      </c>
      <c r="H343" s="4" t="str">
        <f>IF(Sched1[[#This Row],[Pmt No]]&lt;&gt;"",Sched1[[#This Row],[Total Payment]]-Sched1[[#This Row],[Interest]],"")</f>
        <v/>
      </c>
      <c r="I343" s="4" t="str">
        <f>IF(Sched1[[#This Row],[Pmt No]]&lt;&gt;"",Sched1[[#This Row],[Beginning Balance]]*(InterestRate/PaymentsPerYear),"")</f>
        <v/>
      </c>
      <c r="J343" s="4" t="str">
        <f>IF(Sched1[[#This Row],[Pmt No]]&lt;&gt;"",IF(Sched1[[#This Row],[Scheduled Payment]]+Sched1[[#This Row],[Extra Payment]]&lt;=Sched1[[#This Row],[Beginning Balance]],Sched1[[#This Row],[Beginning Balance]]-Sched1[[#This Row],[Principal]],0),"")</f>
        <v/>
      </c>
      <c r="K343" s="4" t="str">
        <f>IF(Sched1[[#This Row],[Pmt No]]&lt;&gt;"",SUM(INDEX(Sched1[Interest],1,1):Sched1[[#This Row],[Interest]]),"")</f>
        <v/>
      </c>
    </row>
    <row r="344" spans="2:11" x14ac:dyDescent="0.2">
      <c r="B344" s="2" t="str">
        <f>IF(LoanIsGood,IF(ROW()-ROW(Sched1[[#Headers],[Pmt No]])&gt;ScheduledNumberOfPayments,"",ROW()-ROW(Sched1[[#Headers],[Pmt No]])),"")</f>
        <v/>
      </c>
      <c r="C344" s="3" t="str">
        <f>IF(Sched1[[#This Row],[Pmt No]]&lt;&gt;"",EOMONTH(LoanStartDate,ROW(Sched1[[#This Row],[Pmt No]])-ROW(Sched1[[#Headers],[Pmt No]])-2)+DAY(LoanStartDate),"")</f>
        <v/>
      </c>
      <c r="D344" s="4" t="str">
        <f>IF(Sched1[[#This Row],[Pmt No]]&lt;&gt;"",IF(ROW()-ROW(Sched1[[#Headers],[Beginning Balance]])=1,LoanAmount,INDEX(Sched1[Ending Balance],ROW()-ROW(Sched1[[#Headers],[Beginning Balance]])-1)),"")</f>
        <v/>
      </c>
      <c r="E344" s="4" t="str">
        <f>IF(Sched1[[#This Row],[Pmt No]]&lt;&gt;"",ScheduledPayment,"")</f>
        <v/>
      </c>
      <c r="F344" s="4" t="str">
        <f>IF(Sched1[[#This Row],[Pmt No]]&lt;&gt;"",IF(Sched1[[#This Row],[Scheduled Payment]]+ExtraPayments&lt;Sched1[[#This Row],[Beginning Balance]],ExtraPayments,IF(Sched1[[#This Row],[Beginning Balance]]-Sched1[[#This Row],[Scheduled Payment]]&gt;0,Sched1[[#This Row],[Beginning Balance]]-Sched1[[#This Row],[Scheduled Payment]],0)),"")</f>
        <v/>
      </c>
      <c r="G344" s="4" t="str">
        <f>IF(Sched1[[#This Row],[Pmt No]]&lt;&gt;"",IF(Sched1[[#This Row],[Scheduled Payment]]+Sched1[[#This Row],[Extra Payment]]&lt;=Sched1[[#This Row],[Beginning Balance]],Sched1[[#This Row],[Scheduled Payment]]+Sched1[[#This Row],[Extra Payment]],Sched1[[#This Row],[Beginning Balance]]),"")</f>
        <v/>
      </c>
      <c r="H344" s="4" t="str">
        <f>IF(Sched1[[#This Row],[Pmt No]]&lt;&gt;"",Sched1[[#This Row],[Total Payment]]-Sched1[[#This Row],[Interest]],"")</f>
        <v/>
      </c>
      <c r="I344" s="4" t="str">
        <f>IF(Sched1[[#This Row],[Pmt No]]&lt;&gt;"",Sched1[[#This Row],[Beginning Balance]]*(InterestRate/PaymentsPerYear),"")</f>
        <v/>
      </c>
      <c r="J344" s="4" t="str">
        <f>IF(Sched1[[#This Row],[Pmt No]]&lt;&gt;"",IF(Sched1[[#This Row],[Scheduled Payment]]+Sched1[[#This Row],[Extra Payment]]&lt;=Sched1[[#This Row],[Beginning Balance]],Sched1[[#This Row],[Beginning Balance]]-Sched1[[#This Row],[Principal]],0),"")</f>
        <v/>
      </c>
      <c r="K344" s="4" t="str">
        <f>IF(Sched1[[#This Row],[Pmt No]]&lt;&gt;"",SUM(INDEX(Sched1[Interest],1,1):Sched1[[#This Row],[Interest]]),"")</f>
        <v/>
      </c>
    </row>
    <row r="345" spans="2:11" x14ac:dyDescent="0.2">
      <c r="B345" s="2" t="str">
        <f>IF(LoanIsGood,IF(ROW()-ROW(Sched1[[#Headers],[Pmt No]])&gt;ScheduledNumberOfPayments,"",ROW()-ROW(Sched1[[#Headers],[Pmt No]])),"")</f>
        <v/>
      </c>
      <c r="C345" s="3" t="str">
        <f>IF(Sched1[[#This Row],[Pmt No]]&lt;&gt;"",EOMONTH(LoanStartDate,ROW(Sched1[[#This Row],[Pmt No]])-ROW(Sched1[[#Headers],[Pmt No]])-2)+DAY(LoanStartDate),"")</f>
        <v/>
      </c>
      <c r="D345" s="4" t="str">
        <f>IF(Sched1[[#This Row],[Pmt No]]&lt;&gt;"",IF(ROW()-ROW(Sched1[[#Headers],[Beginning Balance]])=1,LoanAmount,INDEX(Sched1[Ending Balance],ROW()-ROW(Sched1[[#Headers],[Beginning Balance]])-1)),"")</f>
        <v/>
      </c>
      <c r="E345" s="4" t="str">
        <f>IF(Sched1[[#This Row],[Pmt No]]&lt;&gt;"",ScheduledPayment,"")</f>
        <v/>
      </c>
      <c r="F345" s="4" t="str">
        <f>IF(Sched1[[#This Row],[Pmt No]]&lt;&gt;"",IF(Sched1[[#This Row],[Scheduled Payment]]+ExtraPayments&lt;Sched1[[#This Row],[Beginning Balance]],ExtraPayments,IF(Sched1[[#This Row],[Beginning Balance]]-Sched1[[#This Row],[Scheduled Payment]]&gt;0,Sched1[[#This Row],[Beginning Balance]]-Sched1[[#This Row],[Scheduled Payment]],0)),"")</f>
        <v/>
      </c>
      <c r="G345" s="4" t="str">
        <f>IF(Sched1[[#This Row],[Pmt No]]&lt;&gt;"",IF(Sched1[[#This Row],[Scheduled Payment]]+Sched1[[#This Row],[Extra Payment]]&lt;=Sched1[[#This Row],[Beginning Balance]],Sched1[[#This Row],[Scheduled Payment]]+Sched1[[#This Row],[Extra Payment]],Sched1[[#This Row],[Beginning Balance]]),"")</f>
        <v/>
      </c>
      <c r="H345" s="4" t="str">
        <f>IF(Sched1[[#This Row],[Pmt No]]&lt;&gt;"",Sched1[[#This Row],[Total Payment]]-Sched1[[#This Row],[Interest]],"")</f>
        <v/>
      </c>
      <c r="I345" s="4" t="str">
        <f>IF(Sched1[[#This Row],[Pmt No]]&lt;&gt;"",Sched1[[#This Row],[Beginning Balance]]*(InterestRate/PaymentsPerYear),"")</f>
        <v/>
      </c>
      <c r="J345" s="4" t="str">
        <f>IF(Sched1[[#This Row],[Pmt No]]&lt;&gt;"",IF(Sched1[[#This Row],[Scheduled Payment]]+Sched1[[#This Row],[Extra Payment]]&lt;=Sched1[[#This Row],[Beginning Balance]],Sched1[[#This Row],[Beginning Balance]]-Sched1[[#This Row],[Principal]],0),"")</f>
        <v/>
      </c>
      <c r="K345" s="4" t="str">
        <f>IF(Sched1[[#This Row],[Pmt No]]&lt;&gt;"",SUM(INDEX(Sched1[Interest],1,1):Sched1[[#This Row],[Interest]]),"")</f>
        <v/>
      </c>
    </row>
    <row r="346" spans="2:11" x14ac:dyDescent="0.2">
      <c r="B346" s="2" t="str">
        <f>IF(LoanIsGood,IF(ROW()-ROW(Sched1[[#Headers],[Pmt No]])&gt;ScheduledNumberOfPayments,"",ROW()-ROW(Sched1[[#Headers],[Pmt No]])),"")</f>
        <v/>
      </c>
      <c r="C346" s="3" t="str">
        <f>IF(Sched1[[#This Row],[Pmt No]]&lt;&gt;"",EOMONTH(LoanStartDate,ROW(Sched1[[#This Row],[Pmt No]])-ROW(Sched1[[#Headers],[Pmt No]])-2)+DAY(LoanStartDate),"")</f>
        <v/>
      </c>
      <c r="D346" s="4" t="str">
        <f>IF(Sched1[[#This Row],[Pmt No]]&lt;&gt;"",IF(ROW()-ROW(Sched1[[#Headers],[Beginning Balance]])=1,LoanAmount,INDEX(Sched1[Ending Balance],ROW()-ROW(Sched1[[#Headers],[Beginning Balance]])-1)),"")</f>
        <v/>
      </c>
      <c r="E346" s="4" t="str">
        <f>IF(Sched1[[#This Row],[Pmt No]]&lt;&gt;"",ScheduledPayment,"")</f>
        <v/>
      </c>
      <c r="F346" s="4" t="str">
        <f>IF(Sched1[[#This Row],[Pmt No]]&lt;&gt;"",IF(Sched1[[#This Row],[Scheduled Payment]]+ExtraPayments&lt;Sched1[[#This Row],[Beginning Balance]],ExtraPayments,IF(Sched1[[#This Row],[Beginning Balance]]-Sched1[[#This Row],[Scheduled Payment]]&gt;0,Sched1[[#This Row],[Beginning Balance]]-Sched1[[#This Row],[Scheduled Payment]],0)),"")</f>
        <v/>
      </c>
      <c r="G346" s="4" t="str">
        <f>IF(Sched1[[#This Row],[Pmt No]]&lt;&gt;"",IF(Sched1[[#This Row],[Scheduled Payment]]+Sched1[[#This Row],[Extra Payment]]&lt;=Sched1[[#This Row],[Beginning Balance]],Sched1[[#This Row],[Scheduled Payment]]+Sched1[[#This Row],[Extra Payment]],Sched1[[#This Row],[Beginning Balance]]),"")</f>
        <v/>
      </c>
      <c r="H346" s="4" t="str">
        <f>IF(Sched1[[#This Row],[Pmt No]]&lt;&gt;"",Sched1[[#This Row],[Total Payment]]-Sched1[[#This Row],[Interest]],"")</f>
        <v/>
      </c>
      <c r="I346" s="4" t="str">
        <f>IF(Sched1[[#This Row],[Pmt No]]&lt;&gt;"",Sched1[[#This Row],[Beginning Balance]]*(InterestRate/PaymentsPerYear),"")</f>
        <v/>
      </c>
      <c r="J346" s="4" t="str">
        <f>IF(Sched1[[#This Row],[Pmt No]]&lt;&gt;"",IF(Sched1[[#This Row],[Scheduled Payment]]+Sched1[[#This Row],[Extra Payment]]&lt;=Sched1[[#This Row],[Beginning Balance]],Sched1[[#This Row],[Beginning Balance]]-Sched1[[#This Row],[Principal]],0),"")</f>
        <v/>
      </c>
      <c r="K346" s="4" t="str">
        <f>IF(Sched1[[#This Row],[Pmt No]]&lt;&gt;"",SUM(INDEX(Sched1[Interest],1,1):Sched1[[#This Row],[Interest]]),"")</f>
        <v/>
      </c>
    </row>
    <row r="347" spans="2:11" x14ac:dyDescent="0.2">
      <c r="B347" s="2" t="str">
        <f>IF(LoanIsGood,IF(ROW()-ROW(Sched1[[#Headers],[Pmt No]])&gt;ScheduledNumberOfPayments,"",ROW()-ROW(Sched1[[#Headers],[Pmt No]])),"")</f>
        <v/>
      </c>
      <c r="C347" s="3" t="str">
        <f>IF(Sched1[[#This Row],[Pmt No]]&lt;&gt;"",EOMONTH(LoanStartDate,ROW(Sched1[[#This Row],[Pmt No]])-ROW(Sched1[[#Headers],[Pmt No]])-2)+DAY(LoanStartDate),"")</f>
        <v/>
      </c>
      <c r="D347" s="4" t="str">
        <f>IF(Sched1[[#This Row],[Pmt No]]&lt;&gt;"",IF(ROW()-ROW(Sched1[[#Headers],[Beginning Balance]])=1,LoanAmount,INDEX(Sched1[Ending Balance],ROW()-ROW(Sched1[[#Headers],[Beginning Balance]])-1)),"")</f>
        <v/>
      </c>
      <c r="E347" s="4" t="str">
        <f>IF(Sched1[[#This Row],[Pmt No]]&lt;&gt;"",ScheduledPayment,"")</f>
        <v/>
      </c>
      <c r="F347" s="4" t="str">
        <f>IF(Sched1[[#This Row],[Pmt No]]&lt;&gt;"",IF(Sched1[[#This Row],[Scheduled Payment]]+ExtraPayments&lt;Sched1[[#This Row],[Beginning Balance]],ExtraPayments,IF(Sched1[[#This Row],[Beginning Balance]]-Sched1[[#This Row],[Scheduled Payment]]&gt;0,Sched1[[#This Row],[Beginning Balance]]-Sched1[[#This Row],[Scheduled Payment]],0)),"")</f>
        <v/>
      </c>
      <c r="G347" s="4" t="str">
        <f>IF(Sched1[[#This Row],[Pmt No]]&lt;&gt;"",IF(Sched1[[#This Row],[Scheduled Payment]]+Sched1[[#This Row],[Extra Payment]]&lt;=Sched1[[#This Row],[Beginning Balance]],Sched1[[#This Row],[Scheduled Payment]]+Sched1[[#This Row],[Extra Payment]],Sched1[[#This Row],[Beginning Balance]]),"")</f>
        <v/>
      </c>
      <c r="H347" s="4" t="str">
        <f>IF(Sched1[[#This Row],[Pmt No]]&lt;&gt;"",Sched1[[#This Row],[Total Payment]]-Sched1[[#This Row],[Interest]],"")</f>
        <v/>
      </c>
      <c r="I347" s="4" t="str">
        <f>IF(Sched1[[#This Row],[Pmt No]]&lt;&gt;"",Sched1[[#This Row],[Beginning Balance]]*(InterestRate/PaymentsPerYear),"")</f>
        <v/>
      </c>
      <c r="J347" s="4" t="str">
        <f>IF(Sched1[[#This Row],[Pmt No]]&lt;&gt;"",IF(Sched1[[#This Row],[Scheduled Payment]]+Sched1[[#This Row],[Extra Payment]]&lt;=Sched1[[#This Row],[Beginning Balance]],Sched1[[#This Row],[Beginning Balance]]-Sched1[[#This Row],[Principal]],0),"")</f>
        <v/>
      </c>
      <c r="K347" s="4" t="str">
        <f>IF(Sched1[[#This Row],[Pmt No]]&lt;&gt;"",SUM(INDEX(Sched1[Interest],1,1):Sched1[[#This Row],[Interest]]),"")</f>
        <v/>
      </c>
    </row>
    <row r="348" spans="2:11" x14ac:dyDescent="0.2">
      <c r="B348" s="2" t="str">
        <f>IF(LoanIsGood,IF(ROW()-ROW(Sched1[[#Headers],[Pmt No]])&gt;ScheduledNumberOfPayments,"",ROW()-ROW(Sched1[[#Headers],[Pmt No]])),"")</f>
        <v/>
      </c>
      <c r="C348" s="3" t="str">
        <f>IF(Sched1[[#This Row],[Pmt No]]&lt;&gt;"",EOMONTH(LoanStartDate,ROW(Sched1[[#This Row],[Pmt No]])-ROW(Sched1[[#Headers],[Pmt No]])-2)+DAY(LoanStartDate),"")</f>
        <v/>
      </c>
      <c r="D348" s="4" t="str">
        <f>IF(Sched1[[#This Row],[Pmt No]]&lt;&gt;"",IF(ROW()-ROW(Sched1[[#Headers],[Beginning Balance]])=1,LoanAmount,INDEX(Sched1[Ending Balance],ROW()-ROW(Sched1[[#Headers],[Beginning Balance]])-1)),"")</f>
        <v/>
      </c>
      <c r="E348" s="4" t="str">
        <f>IF(Sched1[[#This Row],[Pmt No]]&lt;&gt;"",ScheduledPayment,"")</f>
        <v/>
      </c>
      <c r="F348" s="4" t="str">
        <f>IF(Sched1[[#This Row],[Pmt No]]&lt;&gt;"",IF(Sched1[[#This Row],[Scheduled Payment]]+ExtraPayments&lt;Sched1[[#This Row],[Beginning Balance]],ExtraPayments,IF(Sched1[[#This Row],[Beginning Balance]]-Sched1[[#This Row],[Scheduled Payment]]&gt;0,Sched1[[#This Row],[Beginning Balance]]-Sched1[[#This Row],[Scheduled Payment]],0)),"")</f>
        <v/>
      </c>
      <c r="G348" s="4" t="str">
        <f>IF(Sched1[[#This Row],[Pmt No]]&lt;&gt;"",IF(Sched1[[#This Row],[Scheduled Payment]]+Sched1[[#This Row],[Extra Payment]]&lt;=Sched1[[#This Row],[Beginning Balance]],Sched1[[#This Row],[Scheduled Payment]]+Sched1[[#This Row],[Extra Payment]],Sched1[[#This Row],[Beginning Balance]]),"")</f>
        <v/>
      </c>
      <c r="H348" s="4" t="str">
        <f>IF(Sched1[[#This Row],[Pmt No]]&lt;&gt;"",Sched1[[#This Row],[Total Payment]]-Sched1[[#This Row],[Interest]],"")</f>
        <v/>
      </c>
      <c r="I348" s="4" t="str">
        <f>IF(Sched1[[#This Row],[Pmt No]]&lt;&gt;"",Sched1[[#This Row],[Beginning Balance]]*(InterestRate/PaymentsPerYear),"")</f>
        <v/>
      </c>
      <c r="J348" s="4" t="str">
        <f>IF(Sched1[[#This Row],[Pmt No]]&lt;&gt;"",IF(Sched1[[#This Row],[Scheduled Payment]]+Sched1[[#This Row],[Extra Payment]]&lt;=Sched1[[#This Row],[Beginning Balance]],Sched1[[#This Row],[Beginning Balance]]-Sched1[[#This Row],[Principal]],0),"")</f>
        <v/>
      </c>
      <c r="K348" s="4" t="str">
        <f>IF(Sched1[[#This Row],[Pmt No]]&lt;&gt;"",SUM(INDEX(Sched1[Interest],1,1):Sched1[[#This Row],[Interest]]),"")</f>
        <v/>
      </c>
    </row>
    <row r="349" spans="2:11" x14ac:dyDescent="0.2">
      <c r="B349" s="2" t="str">
        <f>IF(LoanIsGood,IF(ROW()-ROW(Sched1[[#Headers],[Pmt No]])&gt;ScheduledNumberOfPayments,"",ROW()-ROW(Sched1[[#Headers],[Pmt No]])),"")</f>
        <v/>
      </c>
      <c r="C349" s="3" t="str">
        <f>IF(Sched1[[#This Row],[Pmt No]]&lt;&gt;"",EOMONTH(LoanStartDate,ROW(Sched1[[#This Row],[Pmt No]])-ROW(Sched1[[#Headers],[Pmt No]])-2)+DAY(LoanStartDate),"")</f>
        <v/>
      </c>
      <c r="D349" s="4" t="str">
        <f>IF(Sched1[[#This Row],[Pmt No]]&lt;&gt;"",IF(ROW()-ROW(Sched1[[#Headers],[Beginning Balance]])=1,LoanAmount,INDEX(Sched1[Ending Balance],ROW()-ROW(Sched1[[#Headers],[Beginning Balance]])-1)),"")</f>
        <v/>
      </c>
      <c r="E349" s="4" t="str">
        <f>IF(Sched1[[#This Row],[Pmt No]]&lt;&gt;"",ScheduledPayment,"")</f>
        <v/>
      </c>
      <c r="F349" s="4" t="str">
        <f>IF(Sched1[[#This Row],[Pmt No]]&lt;&gt;"",IF(Sched1[[#This Row],[Scheduled Payment]]+ExtraPayments&lt;Sched1[[#This Row],[Beginning Balance]],ExtraPayments,IF(Sched1[[#This Row],[Beginning Balance]]-Sched1[[#This Row],[Scheduled Payment]]&gt;0,Sched1[[#This Row],[Beginning Balance]]-Sched1[[#This Row],[Scheduled Payment]],0)),"")</f>
        <v/>
      </c>
      <c r="G349" s="4" t="str">
        <f>IF(Sched1[[#This Row],[Pmt No]]&lt;&gt;"",IF(Sched1[[#This Row],[Scheduled Payment]]+Sched1[[#This Row],[Extra Payment]]&lt;=Sched1[[#This Row],[Beginning Balance]],Sched1[[#This Row],[Scheduled Payment]]+Sched1[[#This Row],[Extra Payment]],Sched1[[#This Row],[Beginning Balance]]),"")</f>
        <v/>
      </c>
      <c r="H349" s="4" t="str">
        <f>IF(Sched1[[#This Row],[Pmt No]]&lt;&gt;"",Sched1[[#This Row],[Total Payment]]-Sched1[[#This Row],[Interest]],"")</f>
        <v/>
      </c>
      <c r="I349" s="4" t="str">
        <f>IF(Sched1[[#This Row],[Pmt No]]&lt;&gt;"",Sched1[[#This Row],[Beginning Balance]]*(InterestRate/PaymentsPerYear),"")</f>
        <v/>
      </c>
      <c r="J349" s="4" t="str">
        <f>IF(Sched1[[#This Row],[Pmt No]]&lt;&gt;"",IF(Sched1[[#This Row],[Scheduled Payment]]+Sched1[[#This Row],[Extra Payment]]&lt;=Sched1[[#This Row],[Beginning Balance]],Sched1[[#This Row],[Beginning Balance]]-Sched1[[#This Row],[Principal]],0),"")</f>
        <v/>
      </c>
      <c r="K349" s="4" t="str">
        <f>IF(Sched1[[#This Row],[Pmt No]]&lt;&gt;"",SUM(INDEX(Sched1[Interest],1,1):Sched1[[#This Row],[Interest]]),"")</f>
        <v/>
      </c>
    </row>
    <row r="350" spans="2:11" x14ac:dyDescent="0.2">
      <c r="B350" s="2" t="str">
        <f>IF(LoanIsGood,IF(ROW()-ROW(Sched1[[#Headers],[Pmt No]])&gt;ScheduledNumberOfPayments,"",ROW()-ROW(Sched1[[#Headers],[Pmt No]])),"")</f>
        <v/>
      </c>
      <c r="C350" s="3" t="str">
        <f>IF(Sched1[[#This Row],[Pmt No]]&lt;&gt;"",EOMONTH(LoanStartDate,ROW(Sched1[[#This Row],[Pmt No]])-ROW(Sched1[[#Headers],[Pmt No]])-2)+DAY(LoanStartDate),"")</f>
        <v/>
      </c>
      <c r="D350" s="4" t="str">
        <f>IF(Sched1[[#This Row],[Pmt No]]&lt;&gt;"",IF(ROW()-ROW(Sched1[[#Headers],[Beginning Balance]])=1,LoanAmount,INDEX(Sched1[Ending Balance],ROW()-ROW(Sched1[[#Headers],[Beginning Balance]])-1)),"")</f>
        <v/>
      </c>
      <c r="E350" s="4" t="str">
        <f>IF(Sched1[[#This Row],[Pmt No]]&lt;&gt;"",ScheduledPayment,"")</f>
        <v/>
      </c>
      <c r="F350" s="4" t="str">
        <f>IF(Sched1[[#This Row],[Pmt No]]&lt;&gt;"",IF(Sched1[[#This Row],[Scheduled Payment]]+ExtraPayments&lt;Sched1[[#This Row],[Beginning Balance]],ExtraPayments,IF(Sched1[[#This Row],[Beginning Balance]]-Sched1[[#This Row],[Scheduled Payment]]&gt;0,Sched1[[#This Row],[Beginning Balance]]-Sched1[[#This Row],[Scheduled Payment]],0)),"")</f>
        <v/>
      </c>
      <c r="G350" s="4" t="str">
        <f>IF(Sched1[[#This Row],[Pmt No]]&lt;&gt;"",IF(Sched1[[#This Row],[Scheduled Payment]]+Sched1[[#This Row],[Extra Payment]]&lt;=Sched1[[#This Row],[Beginning Balance]],Sched1[[#This Row],[Scheduled Payment]]+Sched1[[#This Row],[Extra Payment]],Sched1[[#This Row],[Beginning Balance]]),"")</f>
        <v/>
      </c>
      <c r="H350" s="4" t="str">
        <f>IF(Sched1[[#This Row],[Pmt No]]&lt;&gt;"",Sched1[[#This Row],[Total Payment]]-Sched1[[#This Row],[Interest]],"")</f>
        <v/>
      </c>
      <c r="I350" s="4" t="str">
        <f>IF(Sched1[[#This Row],[Pmt No]]&lt;&gt;"",Sched1[[#This Row],[Beginning Balance]]*(InterestRate/PaymentsPerYear),"")</f>
        <v/>
      </c>
      <c r="J350" s="4" t="str">
        <f>IF(Sched1[[#This Row],[Pmt No]]&lt;&gt;"",IF(Sched1[[#This Row],[Scheduled Payment]]+Sched1[[#This Row],[Extra Payment]]&lt;=Sched1[[#This Row],[Beginning Balance]],Sched1[[#This Row],[Beginning Balance]]-Sched1[[#This Row],[Principal]],0),"")</f>
        <v/>
      </c>
      <c r="K350" s="4" t="str">
        <f>IF(Sched1[[#This Row],[Pmt No]]&lt;&gt;"",SUM(INDEX(Sched1[Interest],1,1):Sched1[[#This Row],[Interest]]),"")</f>
        <v/>
      </c>
    </row>
    <row r="351" spans="2:11" x14ac:dyDescent="0.2">
      <c r="B351" s="2" t="str">
        <f>IF(LoanIsGood,IF(ROW()-ROW(Sched1[[#Headers],[Pmt No]])&gt;ScheduledNumberOfPayments,"",ROW()-ROW(Sched1[[#Headers],[Pmt No]])),"")</f>
        <v/>
      </c>
      <c r="C351" s="3" t="str">
        <f>IF(Sched1[[#This Row],[Pmt No]]&lt;&gt;"",EOMONTH(LoanStartDate,ROW(Sched1[[#This Row],[Pmt No]])-ROW(Sched1[[#Headers],[Pmt No]])-2)+DAY(LoanStartDate),"")</f>
        <v/>
      </c>
      <c r="D351" s="4" t="str">
        <f>IF(Sched1[[#This Row],[Pmt No]]&lt;&gt;"",IF(ROW()-ROW(Sched1[[#Headers],[Beginning Balance]])=1,LoanAmount,INDEX(Sched1[Ending Balance],ROW()-ROW(Sched1[[#Headers],[Beginning Balance]])-1)),"")</f>
        <v/>
      </c>
      <c r="E351" s="4" t="str">
        <f>IF(Sched1[[#This Row],[Pmt No]]&lt;&gt;"",ScheduledPayment,"")</f>
        <v/>
      </c>
      <c r="F351" s="4" t="str">
        <f>IF(Sched1[[#This Row],[Pmt No]]&lt;&gt;"",IF(Sched1[[#This Row],[Scheduled Payment]]+ExtraPayments&lt;Sched1[[#This Row],[Beginning Balance]],ExtraPayments,IF(Sched1[[#This Row],[Beginning Balance]]-Sched1[[#This Row],[Scheduled Payment]]&gt;0,Sched1[[#This Row],[Beginning Balance]]-Sched1[[#This Row],[Scheduled Payment]],0)),"")</f>
        <v/>
      </c>
      <c r="G351" s="4" t="str">
        <f>IF(Sched1[[#This Row],[Pmt No]]&lt;&gt;"",IF(Sched1[[#This Row],[Scheduled Payment]]+Sched1[[#This Row],[Extra Payment]]&lt;=Sched1[[#This Row],[Beginning Balance]],Sched1[[#This Row],[Scheduled Payment]]+Sched1[[#This Row],[Extra Payment]],Sched1[[#This Row],[Beginning Balance]]),"")</f>
        <v/>
      </c>
      <c r="H351" s="4" t="str">
        <f>IF(Sched1[[#This Row],[Pmt No]]&lt;&gt;"",Sched1[[#This Row],[Total Payment]]-Sched1[[#This Row],[Interest]],"")</f>
        <v/>
      </c>
      <c r="I351" s="4" t="str">
        <f>IF(Sched1[[#This Row],[Pmt No]]&lt;&gt;"",Sched1[[#This Row],[Beginning Balance]]*(InterestRate/PaymentsPerYear),"")</f>
        <v/>
      </c>
      <c r="J351" s="4" t="str">
        <f>IF(Sched1[[#This Row],[Pmt No]]&lt;&gt;"",IF(Sched1[[#This Row],[Scheduled Payment]]+Sched1[[#This Row],[Extra Payment]]&lt;=Sched1[[#This Row],[Beginning Balance]],Sched1[[#This Row],[Beginning Balance]]-Sched1[[#This Row],[Principal]],0),"")</f>
        <v/>
      </c>
      <c r="K351" s="4" t="str">
        <f>IF(Sched1[[#This Row],[Pmt No]]&lt;&gt;"",SUM(INDEX(Sched1[Interest],1,1):Sched1[[#This Row],[Interest]]),"")</f>
        <v/>
      </c>
    </row>
    <row r="352" spans="2:11" x14ac:dyDescent="0.2">
      <c r="B352" s="2" t="str">
        <f>IF(LoanIsGood,IF(ROW()-ROW(Sched1[[#Headers],[Pmt No]])&gt;ScheduledNumberOfPayments,"",ROW()-ROW(Sched1[[#Headers],[Pmt No]])),"")</f>
        <v/>
      </c>
      <c r="C352" s="3" t="str">
        <f>IF(Sched1[[#This Row],[Pmt No]]&lt;&gt;"",EOMONTH(LoanStartDate,ROW(Sched1[[#This Row],[Pmt No]])-ROW(Sched1[[#Headers],[Pmt No]])-2)+DAY(LoanStartDate),"")</f>
        <v/>
      </c>
      <c r="D352" s="4" t="str">
        <f>IF(Sched1[[#This Row],[Pmt No]]&lt;&gt;"",IF(ROW()-ROW(Sched1[[#Headers],[Beginning Balance]])=1,LoanAmount,INDEX(Sched1[Ending Balance],ROW()-ROW(Sched1[[#Headers],[Beginning Balance]])-1)),"")</f>
        <v/>
      </c>
      <c r="E352" s="4" t="str">
        <f>IF(Sched1[[#This Row],[Pmt No]]&lt;&gt;"",ScheduledPayment,"")</f>
        <v/>
      </c>
      <c r="F352" s="4" t="str">
        <f>IF(Sched1[[#This Row],[Pmt No]]&lt;&gt;"",IF(Sched1[[#This Row],[Scheduled Payment]]+ExtraPayments&lt;Sched1[[#This Row],[Beginning Balance]],ExtraPayments,IF(Sched1[[#This Row],[Beginning Balance]]-Sched1[[#This Row],[Scheduled Payment]]&gt;0,Sched1[[#This Row],[Beginning Balance]]-Sched1[[#This Row],[Scheduled Payment]],0)),"")</f>
        <v/>
      </c>
      <c r="G352" s="4" t="str">
        <f>IF(Sched1[[#This Row],[Pmt No]]&lt;&gt;"",IF(Sched1[[#This Row],[Scheduled Payment]]+Sched1[[#This Row],[Extra Payment]]&lt;=Sched1[[#This Row],[Beginning Balance]],Sched1[[#This Row],[Scheduled Payment]]+Sched1[[#This Row],[Extra Payment]],Sched1[[#This Row],[Beginning Balance]]),"")</f>
        <v/>
      </c>
      <c r="H352" s="4" t="str">
        <f>IF(Sched1[[#This Row],[Pmt No]]&lt;&gt;"",Sched1[[#This Row],[Total Payment]]-Sched1[[#This Row],[Interest]],"")</f>
        <v/>
      </c>
      <c r="I352" s="4" t="str">
        <f>IF(Sched1[[#This Row],[Pmt No]]&lt;&gt;"",Sched1[[#This Row],[Beginning Balance]]*(InterestRate/PaymentsPerYear),"")</f>
        <v/>
      </c>
      <c r="J352" s="4" t="str">
        <f>IF(Sched1[[#This Row],[Pmt No]]&lt;&gt;"",IF(Sched1[[#This Row],[Scheduled Payment]]+Sched1[[#This Row],[Extra Payment]]&lt;=Sched1[[#This Row],[Beginning Balance]],Sched1[[#This Row],[Beginning Balance]]-Sched1[[#This Row],[Principal]],0),"")</f>
        <v/>
      </c>
      <c r="K352" s="4" t="str">
        <f>IF(Sched1[[#This Row],[Pmt No]]&lt;&gt;"",SUM(INDEX(Sched1[Interest],1,1):Sched1[[#This Row],[Interest]]),"")</f>
        <v/>
      </c>
    </row>
    <row r="353" spans="2:11" x14ac:dyDescent="0.2">
      <c r="B353" s="2" t="str">
        <f>IF(LoanIsGood,IF(ROW()-ROW(Sched1[[#Headers],[Pmt No]])&gt;ScheduledNumberOfPayments,"",ROW()-ROW(Sched1[[#Headers],[Pmt No]])),"")</f>
        <v/>
      </c>
      <c r="C353" s="3" t="str">
        <f>IF(Sched1[[#This Row],[Pmt No]]&lt;&gt;"",EOMONTH(LoanStartDate,ROW(Sched1[[#This Row],[Pmt No]])-ROW(Sched1[[#Headers],[Pmt No]])-2)+DAY(LoanStartDate),"")</f>
        <v/>
      </c>
      <c r="D353" s="4" t="str">
        <f>IF(Sched1[[#This Row],[Pmt No]]&lt;&gt;"",IF(ROW()-ROW(Sched1[[#Headers],[Beginning Balance]])=1,LoanAmount,INDEX(Sched1[Ending Balance],ROW()-ROW(Sched1[[#Headers],[Beginning Balance]])-1)),"")</f>
        <v/>
      </c>
      <c r="E353" s="4" t="str">
        <f>IF(Sched1[[#This Row],[Pmt No]]&lt;&gt;"",ScheduledPayment,"")</f>
        <v/>
      </c>
      <c r="F353" s="4" t="str">
        <f>IF(Sched1[[#This Row],[Pmt No]]&lt;&gt;"",IF(Sched1[[#This Row],[Scheduled Payment]]+ExtraPayments&lt;Sched1[[#This Row],[Beginning Balance]],ExtraPayments,IF(Sched1[[#This Row],[Beginning Balance]]-Sched1[[#This Row],[Scheduled Payment]]&gt;0,Sched1[[#This Row],[Beginning Balance]]-Sched1[[#This Row],[Scheduled Payment]],0)),"")</f>
        <v/>
      </c>
      <c r="G353" s="4" t="str">
        <f>IF(Sched1[[#This Row],[Pmt No]]&lt;&gt;"",IF(Sched1[[#This Row],[Scheduled Payment]]+Sched1[[#This Row],[Extra Payment]]&lt;=Sched1[[#This Row],[Beginning Balance]],Sched1[[#This Row],[Scheduled Payment]]+Sched1[[#This Row],[Extra Payment]],Sched1[[#This Row],[Beginning Balance]]),"")</f>
        <v/>
      </c>
      <c r="H353" s="4" t="str">
        <f>IF(Sched1[[#This Row],[Pmt No]]&lt;&gt;"",Sched1[[#This Row],[Total Payment]]-Sched1[[#This Row],[Interest]],"")</f>
        <v/>
      </c>
      <c r="I353" s="4" t="str">
        <f>IF(Sched1[[#This Row],[Pmt No]]&lt;&gt;"",Sched1[[#This Row],[Beginning Balance]]*(InterestRate/PaymentsPerYear),"")</f>
        <v/>
      </c>
      <c r="J353" s="4" t="str">
        <f>IF(Sched1[[#This Row],[Pmt No]]&lt;&gt;"",IF(Sched1[[#This Row],[Scheduled Payment]]+Sched1[[#This Row],[Extra Payment]]&lt;=Sched1[[#This Row],[Beginning Balance]],Sched1[[#This Row],[Beginning Balance]]-Sched1[[#This Row],[Principal]],0),"")</f>
        <v/>
      </c>
      <c r="K353" s="4" t="str">
        <f>IF(Sched1[[#This Row],[Pmt No]]&lt;&gt;"",SUM(INDEX(Sched1[Interest],1,1):Sched1[[#This Row],[Interest]]),"")</f>
        <v/>
      </c>
    </row>
    <row r="354" spans="2:11" x14ac:dyDescent="0.2">
      <c r="B354" s="2" t="str">
        <f>IF(LoanIsGood,IF(ROW()-ROW(Sched1[[#Headers],[Pmt No]])&gt;ScheduledNumberOfPayments,"",ROW()-ROW(Sched1[[#Headers],[Pmt No]])),"")</f>
        <v/>
      </c>
      <c r="C354" s="3" t="str">
        <f>IF(Sched1[[#This Row],[Pmt No]]&lt;&gt;"",EOMONTH(LoanStartDate,ROW(Sched1[[#This Row],[Pmt No]])-ROW(Sched1[[#Headers],[Pmt No]])-2)+DAY(LoanStartDate),"")</f>
        <v/>
      </c>
      <c r="D354" s="4" t="str">
        <f>IF(Sched1[[#This Row],[Pmt No]]&lt;&gt;"",IF(ROW()-ROW(Sched1[[#Headers],[Beginning Balance]])=1,LoanAmount,INDEX(Sched1[Ending Balance],ROW()-ROW(Sched1[[#Headers],[Beginning Balance]])-1)),"")</f>
        <v/>
      </c>
      <c r="E354" s="4" t="str">
        <f>IF(Sched1[[#This Row],[Pmt No]]&lt;&gt;"",ScheduledPayment,"")</f>
        <v/>
      </c>
      <c r="F354" s="4" t="str">
        <f>IF(Sched1[[#This Row],[Pmt No]]&lt;&gt;"",IF(Sched1[[#This Row],[Scheduled Payment]]+ExtraPayments&lt;Sched1[[#This Row],[Beginning Balance]],ExtraPayments,IF(Sched1[[#This Row],[Beginning Balance]]-Sched1[[#This Row],[Scheduled Payment]]&gt;0,Sched1[[#This Row],[Beginning Balance]]-Sched1[[#This Row],[Scheduled Payment]],0)),"")</f>
        <v/>
      </c>
      <c r="G354" s="4" t="str">
        <f>IF(Sched1[[#This Row],[Pmt No]]&lt;&gt;"",IF(Sched1[[#This Row],[Scheduled Payment]]+Sched1[[#This Row],[Extra Payment]]&lt;=Sched1[[#This Row],[Beginning Balance]],Sched1[[#This Row],[Scheduled Payment]]+Sched1[[#This Row],[Extra Payment]],Sched1[[#This Row],[Beginning Balance]]),"")</f>
        <v/>
      </c>
      <c r="H354" s="4" t="str">
        <f>IF(Sched1[[#This Row],[Pmt No]]&lt;&gt;"",Sched1[[#This Row],[Total Payment]]-Sched1[[#This Row],[Interest]],"")</f>
        <v/>
      </c>
      <c r="I354" s="4" t="str">
        <f>IF(Sched1[[#This Row],[Pmt No]]&lt;&gt;"",Sched1[[#This Row],[Beginning Balance]]*(InterestRate/PaymentsPerYear),"")</f>
        <v/>
      </c>
      <c r="J354" s="4" t="str">
        <f>IF(Sched1[[#This Row],[Pmt No]]&lt;&gt;"",IF(Sched1[[#This Row],[Scheduled Payment]]+Sched1[[#This Row],[Extra Payment]]&lt;=Sched1[[#This Row],[Beginning Balance]],Sched1[[#This Row],[Beginning Balance]]-Sched1[[#This Row],[Principal]],0),"")</f>
        <v/>
      </c>
      <c r="K354" s="4" t="str">
        <f>IF(Sched1[[#This Row],[Pmt No]]&lt;&gt;"",SUM(INDEX(Sched1[Interest],1,1):Sched1[[#This Row],[Interest]]),"")</f>
        <v/>
      </c>
    </row>
    <row r="355" spans="2:11" x14ac:dyDescent="0.2">
      <c r="B355" s="2" t="str">
        <f>IF(LoanIsGood,IF(ROW()-ROW(Sched1[[#Headers],[Pmt No]])&gt;ScheduledNumberOfPayments,"",ROW()-ROW(Sched1[[#Headers],[Pmt No]])),"")</f>
        <v/>
      </c>
      <c r="C355" s="3" t="str">
        <f>IF(Sched1[[#This Row],[Pmt No]]&lt;&gt;"",EOMONTH(LoanStartDate,ROW(Sched1[[#This Row],[Pmt No]])-ROW(Sched1[[#Headers],[Pmt No]])-2)+DAY(LoanStartDate),"")</f>
        <v/>
      </c>
      <c r="D355" s="4" t="str">
        <f>IF(Sched1[[#This Row],[Pmt No]]&lt;&gt;"",IF(ROW()-ROW(Sched1[[#Headers],[Beginning Balance]])=1,LoanAmount,INDEX(Sched1[Ending Balance],ROW()-ROW(Sched1[[#Headers],[Beginning Balance]])-1)),"")</f>
        <v/>
      </c>
      <c r="E355" s="4" t="str">
        <f>IF(Sched1[[#This Row],[Pmt No]]&lt;&gt;"",ScheduledPayment,"")</f>
        <v/>
      </c>
      <c r="F355" s="4" t="str">
        <f>IF(Sched1[[#This Row],[Pmt No]]&lt;&gt;"",IF(Sched1[[#This Row],[Scheduled Payment]]+ExtraPayments&lt;Sched1[[#This Row],[Beginning Balance]],ExtraPayments,IF(Sched1[[#This Row],[Beginning Balance]]-Sched1[[#This Row],[Scheduled Payment]]&gt;0,Sched1[[#This Row],[Beginning Balance]]-Sched1[[#This Row],[Scheduled Payment]],0)),"")</f>
        <v/>
      </c>
      <c r="G355" s="4" t="str">
        <f>IF(Sched1[[#This Row],[Pmt No]]&lt;&gt;"",IF(Sched1[[#This Row],[Scheduled Payment]]+Sched1[[#This Row],[Extra Payment]]&lt;=Sched1[[#This Row],[Beginning Balance]],Sched1[[#This Row],[Scheduled Payment]]+Sched1[[#This Row],[Extra Payment]],Sched1[[#This Row],[Beginning Balance]]),"")</f>
        <v/>
      </c>
      <c r="H355" s="4" t="str">
        <f>IF(Sched1[[#This Row],[Pmt No]]&lt;&gt;"",Sched1[[#This Row],[Total Payment]]-Sched1[[#This Row],[Interest]],"")</f>
        <v/>
      </c>
      <c r="I355" s="4" t="str">
        <f>IF(Sched1[[#This Row],[Pmt No]]&lt;&gt;"",Sched1[[#This Row],[Beginning Balance]]*(InterestRate/PaymentsPerYear),"")</f>
        <v/>
      </c>
      <c r="J355" s="4" t="str">
        <f>IF(Sched1[[#This Row],[Pmt No]]&lt;&gt;"",IF(Sched1[[#This Row],[Scheduled Payment]]+Sched1[[#This Row],[Extra Payment]]&lt;=Sched1[[#This Row],[Beginning Balance]],Sched1[[#This Row],[Beginning Balance]]-Sched1[[#This Row],[Principal]],0),"")</f>
        <v/>
      </c>
      <c r="K355" s="4" t="str">
        <f>IF(Sched1[[#This Row],[Pmt No]]&lt;&gt;"",SUM(INDEX(Sched1[Interest],1,1):Sched1[[#This Row],[Interest]]),"")</f>
        <v/>
      </c>
    </row>
    <row r="356" spans="2:11" x14ac:dyDescent="0.2">
      <c r="B356" s="2" t="str">
        <f>IF(LoanIsGood,IF(ROW()-ROW(Sched1[[#Headers],[Pmt No]])&gt;ScheduledNumberOfPayments,"",ROW()-ROW(Sched1[[#Headers],[Pmt No]])),"")</f>
        <v/>
      </c>
      <c r="C356" s="3" t="str">
        <f>IF(Sched1[[#This Row],[Pmt No]]&lt;&gt;"",EOMONTH(LoanStartDate,ROW(Sched1[[#This Row],[Pmt No]])-ROW(Sched1[[#Headers],[Pmt No]])-2)+DAY(LoanStartDate),"")</f>
        <v/>
      </c>
      <c r="D356" s="4" t="str">
        <f>IF(Sched1[[#This Row],[Pmt No]]&lt;&gt;"",IF(ROW()-ROW(Sched1[[#Headers],[Beginning Balance]])=1,LoanAmount,INDEX(Sched1[Ending Balance],ROW()-ROW(Sched1[[#Headers],[Beginning Balance]])-1)),"")</f>
        <v/>
      </c>
      <c r="E356" s="4" t="str">
        <f>IF(Sched1[[#This Row],[Pmt No]]&lt;&gt;"",ScheduledPayment,"")</f>
        <v/>
      </c>
      <c r="F356" s="4" t="str">
        <f>IF(Sched1[[#This Row],[Pmt No]]&lt;&gt;"",IF(Sched1[[#This Row],[Scheduled Payment]]+ExtraPayments&lt;Sched1[[#This Row],[Beginning Balance]],ExtraPayments,IF(Sched1[[#This Row],[Beginning Balance]]-Sched1[[#This Row],[Scheduled Payment]]&gt;0,Sched1[[#This Row],[Beginning Balance]]-Sched1[[#This Row],[Scheduled Payment]],0)),"")</f>
        <v/>
      </c>
      <c r="G356" s="4" t="str">
        <f>IF(Sched1[[#This Row],[Pmt No]]&lt;&gt;"",IF(Sched1[[#This Row],[Scheduled Payment]]+Sched1[[#This Row],[Extra Payment]]&lt;=Sched1[[#This Row],[Beginning Balance]],Sched1[[#This Row],[Scheduled Payment]]+Sched1[[#This Row],[Extra Payment]],Sched1[[#This Row],[Beginning Balance]]),"")</f>
        <v/>
      </c>
      <c r="H356" s="4" t="str">
        <f>IF(Sched1[[#This Row],[Pmt No]]&lt;&gt;"",Sched1[[#This Row],[Total Payment]]-Sched1[[#This Row],[Interest]],"")</f>
        <v/>
      </c>
      <c r="I356" s="4" t="str">
        <f>IF(Sched1[[#This Row],[Pmt No]]&lt;&gt;"",Sched1[[#This Row],[Beginning Balance]]*(InterestRate/PaymentsPerYear),"")</f>
        <v/>
      </c>
      <c r="J356" s="4" t="str">
        <f>IF(Sched1[[#This Row],[Pmt No]]&lt;&gt;"",IF(Sched1[[#This Row],[Scheduled Payment]]+Sched1[[#This Row],[Extra Payment]]&lt;=Sched1[[#This Row],[Beginning Balance]],Sched1[[#This Row],[Beginning Balance]]-Sched1[[#This Row],[Principal]],0),"")</f>
        <v/>
      </c>
      <c r="K356" s="4" t="str">
        <f>IF(Sched1[[#This Row],[Pmt No]]&lt;&gt;"",SUM(INDEX(Sched1[Interest],1,1):Sched1[[#This Row],[Interest]]),"")</f>
        <v/>
      </c>
    </row>
    <row r="357" spans="2:11" x14ac:dyDescent="0.2">
      <c r="B357" s="2" t="str">
        <f>IF(LoanIsGood,IF(ROW()-ROW(Sched1[[#Headers],[Pmt No]])&gt;ScheduledNumberOfPayments,"",ROW()-ROW(Sched1[[#Headers],[Pmt No]])),"")</f>
        <v/>
      </c>
      <c r="C357" s="3" t="str">
        <f>IF(Sched1[[#This Row],[Pmt No]]&lt;&gt;"",EOMONTH(LoanStartDate,ROW(Sched1[[#This Row],[Pmt No]])-ROW(Sched1[[#Headers],[Pmt No]])-2)+DAY(LoanStartDate),"")</f>
        <v/>
      </c>
      <c r="D357" s="4" t="str">
        <f>IF(Sched1[[#This Row],[Pmt No]]&lt;&gt;"",IF(ROW()-ROW(Sched1[[#Headers],[Beginning Balance]])=1,LoanAmount,INDEX(Sched1[Ending Balance],ROW()-ROW(Sched1[[#Headers],[Beginning Balance]])-1)),"")</f>
        <v/>
      </c>
      <c r="E357" s="4" t="str">
        <f>IF(Sched1[[#This Row],[Pmt No]]&lt;&gt;"",ScheduledPayment,"")</f>
        <v/>
      </c>
      <c r="F357" s="4" t="str">
        <f>IF(Sched1[[#This Row],[Pmt No]]&lt;&gt;"",IF(Sched1[[#This Row],[Scheduled Payment]]+ExtraPayments&lt;Sched1[[#This Row],[Beginning Balance]],ExtraPayments,IF(Sched1[[#This Row],[Beginning Balance]]-Sched1[[#This Row],[Scheduled Payment]]&gt;0,Sched1[[#This Row],[Beginning Balance]]-Sched1[[#This Row],[Scheduled Payment]],0)),"")</f>
        <v/>
      </c>
      <c r="G357" s="4" t="str">
        <f>IF(Sched1[[#This Row],[Pmt No]]&lt;&gt;"",IF(Sched1[[#This Row],[Scheduled Payment]]+Sched1[[#This Row],[Extra Payment]]&lt;=Sched1[[#This Row],[Beginning Balance]],Sched1[[#This Row],[Scheduled Payment]]+Sched1[[#This Row],[Extra Payment]],Sched1[[#This Row],[Beginning Balance]]),"")</f>
        <v/>
      </c>
      <c r="H357" s="4" t="str">
        <f>IF(Sched1[[#This Row],[Pmt No]]&lt;&gt;"",Sched1[[#This Row],[Total Payment]]-Sched1[[#This Row],[Interest]],"")</f>
        <v/>
      </c>
      <c r="I357" s="4" t="str">
        <f>IF(Sched1[[#This Row],[Pmt No]]&lt;&gt;"",Sched1[[#This Row],[Beginning Balance]]*(InterestRate/PaymentsPerYear),"")</f>
        <v/>
      </c>
      <c r="J357" s="4" t="str">
        <f>IF(Sched1[[#This Row],[Pmt No]]&lt;&gt;"",IF(Sched1[[#This Row],[Scheduled Payment]]+Sched1[[#This Row],[Extra Payment]]&lt;=Sched1[[#This Row],[Beginning Balance]],Sched1[[#This Row],[Beginning Balance]]-Sched1[[#This Row],[Principal]],0),"")</f>
        <v/>
      </c>
      <c r="K357" s="4" t="str">
        <f>IF(Sched1[[#This Row],[Pmt No]]&lt;&gt;"",SUM(INDEX(Sched1[Interest],1,1):Sched1[[#This Row],[Interest]]),"")</f>
        <v/>
      </c>
    </row>
    <row r="358" spans="2:11" x14ac:dyDescent="0.2">
      <c r="B358" s="2" t="str">
        <f>IF(LoanIsGood,IF(ROW()-ROW(Sched1[[#Headers],[Pmt No]])&gt;ScheduledNumberOfPayments,"",ROW()-ROW(Sched1[[#Headers],[Pmt No]])),"")</f>
        <v/>
      </c>
      <c r="C358" s="3" t="str">
        <f>IF(Sched1[[#This Row],[Pmt No]]&lt;&gt;"",EOMONTH(LoanStartDate,ROW(Sched1[[#This Row],[Pmt No]])-ROW(Sched1[[#Headers],[Pmt No]])-2)+DAY(LoanStartDate),"")</f>
        <v/>
      </c>
      <c r="D358" s="4" t="str">
        <f>IF(Sched1[[#This Row],[Pmt No]]&lt;&gt;"",IF(ROW()-ROW(Sched1[[#Headers],[Beginning Balance]])=1,LoanAmount,INDEX(Sched1[Ending Balance],ROW()-ROW(Sched1[[#Headers],[Beginning Balance]])-1)),"")</f>
        <v/>
      </c>
      <c r="E358" s="4" t="str">
        <f>IF(Sched1[[#This Row],[Pmt No]]&lt;&gt;"",ScheduledPayment,"")</f>
        <v/>
      </c>
      <c r="F358" s="4" t="str">
        <f>IF(Sched1[[#This Row],[Pmt No]]&lt;&gt;"",IF(Sched1[[#This Row],[Scheduled Payment]]+ExtraPayments&lt;Sched1[[#This Row],[Beginning Balance]],ExtraPayments,IF(Sched1[[#This Row],[Beginning Balance]]-Sched1[[#This Row],[Scheduled Payment]]&gt;0,Sched1[[#This Row],[Beginning Balance]]-Sched1[[#This Row],[Scheduled Payment]],0)),"")</f>
        <v/>
      </c>
      <c r="G358" s="4" t="str">
        <f>IF(Sched1[[#This Row],[Pmt No]]&lt;&gt;"",IF(Sched1[[#This Row],[Scheduled Payment]]+Sched1[[#This Row],[Extra Payment]]&lt;=Sched1[[#This Row],[Beginning Balance]],Sched1[[#This Row],[Scheduled Payment]]+Sched1[[#This Row],[Extra Payment]],Sched1[[#This Row],[Beginning Balance]]),"")</f>
        <v/>
      </c>
      <c r="H358" s="4" t="str">
        <f>IF(Sched1[[#This Row],[Pmt No]]&lt;&gt;"",Sched1[[#This Row],[Total Payment]]-Sched1[[#This Row],[Interest]],"")</f>
        <v/>
      </c>
      <c r="I358" s="4" t="str">
        <f>IF(Sched1[[#This Row],[Pmt No]]&lt;&gt;"",Sched1[[#This Row],[Beginning Balance]]*(InterestRate/PaymentsPerYear),"")</f>
        <v/>
      </c>
      <c r="J358" s="4" t="str">
        <f>IF(Sched1[[#This Row],[Pmt No]]&lt;&gt;"",IF(Sched1[[#This Row],[Scheduled Payment]]+Sched1[[#This Row],[Extra Payment]]&lt;=Sched1[[#This Row],[Beginning Balance]],Sched1[[#This Row],[Beginning Balance]]-Sched1[[#This Row],[Principal]],0),"")</f>
        <v/>
      </c>
      <c r="K358" s="4" t="str">
        <f>IF(Sched1[[#This Row],[Pmt No]]&lt;&gt;"",SUM(INDEX(Sched1[Interest],1,1):Sched1[[#This Row],[Interest]]),"")</f>
        <v/>
      </c>
    </row>
    <row r="359" spans="2:11" x14ac:dyDescent="0.2">
      <c r="B359" s="2" t="str">
        <f>IF(LoanIsGood,IF(ROW()-ROW(Sched1[[#Headers],[Pmt No]])&gt;ScheduledNumberOfPayments,"",ROW()-ROW(Sched1[[#Headers],[Pmt No]])),"")</f>
        <v/>
      </c>
      <c r="C359" s="3" t="str">
        <f>IF(Sched1[[#This Row],[Pmt No]]&lt;&gt;"",EOMONTH(LoanStartDate,ROW(Sched1[[#This Row],[Pmt No]])-ROW(Sched1[[#Headers],[Pmt No]])-2)+DAY(LoanStartDate),"")</f>
        <v/>
      </c>
      <c r="D359" s="4" t="str">
        <f>IF(Sched1[[#This Row],[Pmt No]]&lt;&gt;"",IF(ROW()-ROW(Sched1[[#Headers],[Beginning Balance]])=1,LoanAmount,INDEX(Sched1[Ending Balance],ROW()-ROW(Sched1[[#Headers],[Beginning Balance]])-1)),"")</f>
        <v/>
      </c>
      <c r="E359" s="4" t="str">
        <f>IF(Sched1[[#This Row],[Pmt No]]&lt;&gt;"",ScheduledPayment,"")</f>
        <v/>
      </c>
      <c r="F359" s="4" t="str">
        <f>IF(Sched1[[#This Row],[Pmt No]]&lt;&gt;"",IF(Sched1[[#This Row],[Scheduled Payment]]+ExtraPayments&lt;Sched1[[#This Row],[Beginning Balance]],ExtraPayments,IF(Sched1[[#This Row],[Beginning Balance]]-Sched1[[#This Row],[Scheduled Payment]]&gt;0,Sched1[[#This Row],[Beginning Balance]]-Sched1[[#This Row],[Scheduled Payment]],0)),"")</f>
        <v/>
      </c>
      <c r="G359" s="4" t="str">
        <f>IF(Sched1[[#This Row],[Pmt No]]&lt;&gt;"",IF(Sched1[[#This Row],[Scheduled Payment]]+Sched1[[#This Row],[Extra Payment]]&lt;=Sched1[[#This Row],[Beginning Balance]],Sched1[[#This Row],[Scheduled Payment]]+Sched1[[#This Row],[Extra Payment]],Sched1[[#This Row],[Beginning Balance]]),"")</f>
        <v/>
      </c>
      <c r="H359" s="4" t="str">
        <f>IF(Sched1[[#This Row],[Pmt No]]&lt;&gt;"",Sched1[[#This Row],[Total Payment]]-Sched1[[#This Row],[Interest]],"")</f>
        <v/>
      </c>
      <c r="I359" s="4" t="str">
        <f>IF(Sched1[[#This Row],[Pmt No]]&lt;&gt;"",Sched1[[#This Row],[Beginning Balance]]*(InterestRate/PaymentsPerYear),"")</f>
        <v/>
      </c>
      <c r="J359" s="4" t="str">
        <f>IF(Sched1[[#This Row],[Pmt No]]&lt;&gt;"",IF(Sched1[[#This Row],[Scheduled Payment]]+Sched1[[#This Row],[Extra Payment]]&lt;=Sched1[[#This Row],[Beginning Balance]],Sched1[[#This Row],[Beginning Balance]]-Sched1[[#This Row],[Principal]],0),"")</f>
        <v/>
      </c>
      <c r="K359" s="4" t="str">
        <f>IF(Sched1[[#This Row],[Pmt No]]&lt;&gt;"",SUM(INDEX(Sched1[Interest],1,1):Sched1[[#This Row],[Interest]]),"")</f>
        <v/>
      </c>
    </row>
    <row r="360" spans="2:11" x14ac:dyDescent="0.2">
      <c r="B360" s="2" t="str">
        <f>IF(LoanIsGood,IF(ROW()-ROW(Sched1[[#Headers],[Pmt No]])&gt;ScheduledNumberOfPayments,"",ROW()-ROW(Sched1[[#Headers],[Pmt No]])),"")</f>
        <v/>
      </c>
      <c r="C360" s="3" t="str">
        <f>IF(Sched1[[#This Row],[Pmt No]]&lt;&gt;"",EOMONTH(LoanStartDate,ROW(Sched1[[#This Row],[Pmt No]])-ROW(Sched1[[#Headers],[Pmt No]])-2)+DAY(LoanStartDate),"")</f>
        <v/>
      </c>
      <c r="D360" s="4" t="str">
        <f>IF(Sched1[[#This Row],[Pmt No]]&lt;&gt;"",IF(ROW()-ROW(Sched1[[#Headers],[Beginning Balance]])=1,LoanAmount,INDEX(Sched1[Ending Balance],ROW()-ROW(Sched1[[#Headers],[Beginning Balance]])-1)),"")</f>
        <v/>
      </c>
      <c r="E360" s="4" t="str">
        <f>IF(Sched1[[#This Row],[Pmt No]]&lt;&gt;"",ScheduledPayment,"")</f>
        <v/>
      </c>
      <c r="F360" s="4" t="str">
        <f>IF(Sched1[[#This Row],[Pmt No]]&lt;&gt;"",IF(Sched1[[#This Row],[Scheduled Payment]]+ExtraPayments&lt;Sched1[[#This Row],[Beginning Balance]],ExtraPayments,IF(Sched1[[#This Row],[Beginning Balance]]-Sched1[[#This Row],[Scheduled Payment]]&gt;0,Sched1[[#This Row],[Beginning Balance]]-Sched1[[#This Row],[Scheduled Payment]],0)),"")</f>
        <v/>
      </c>
      <c r="G360" s="4" t="str">
        <f>IF(Sched1[[#This Row],[Pmt No]]&lt;&gt;"",IF(Sched1[[#This Row],[Scheduled Payment]]+Sched1[[#This Row],[Extra Payment]]&lt;=Sched1[[#This Row],[Beginning Balance]],Sched1[[#This Row],[Scheduled Payment]]+Sched1[[#This Row],[Extra Payment]],Sched1[[#This Row],[Beginning Balance]]),"")</f>
        <v/>
      </c>
      <c r="H360" s="4" t="str">
        <f>IF(Sched1[[#This Row],[Pmt No]]&lt;&gt;"",Sched1[[#This Row],[Total Payment]]-Sched1[[#This Row],[Interest]],"")</f>
        <v/>
      </c>
      <c r="I360" s="4" t="str">
        <f>IF(Sched1[[#This Row],[Pmt No]]&lt;&gt;"",Sched1[[#This Row],[Beginning Balance]]*(InterestRate/PaymentsPerYear),"")</f>
        <v/>
      </c>
      <c r="J360" s="4" t="str">
        <f>IF(Sched1[[#This Row],[Pmt No]]&lt;&gt;"",IF(Sched1[[#This Row],[Scheduled Payment]]+Sched1[[#This Row],[Extra Payment]]&lt;=Sched1[[#This Row],[Beginning Balance]],Sched1[[#This Row],[Beginning Balance]]-Sched1[[#This Row],[Principal]],0),"")</f>
        <v/>
      </c>
      <c r="K360" s="4" t="str">
        <f>IF(Sched1[[#This Row],[Pmt No]]&lt;&gt;"",SUM(INDEX(Sched1[Interest],1,1):Sched1[[#This Row],[Interest]]),"")</f>
        <v/>
      </c>
    </row>
    <row r="361" spans="2:11" x14ac:dyDescent="0.2">
      <c r="B361" s="2" t="str">
        <f>IF(LoanIsGood,IF(ROW()-ROW(Sched1[[#Headers],[Pmt No]])&gt;ScheduledNumberOfPayments,"",ROW()-ROW(Sched1[[#Headers],[Pmt No]])),"")</f>
        <v/>
      </c>
      <c r="C361" s="3" t="str">
        <f>IF(Sched1[[#This Row],[Pmt No]]&lt;&gt;"",EOMONTH(LoanStartDate,ROW(Sched1[[#This Row],[Pmt No]])-ROW(Sched1[[#Headers],[Pmt No]])-2)+DAY(LoanStartDate),"")</f>
        <v/>
      </c>
      <c r="D361" s="4" t="str">
        <f>IF(Sched1[[#This Row],[Pmt No]]&lt;&gt;"",IF(ROW()-ROW(Sched1[[#Headers],[Beginning Balance]])=1,LoanAmount,INDEX(Sched1[Ending Balance],ROW()-ROW(Sched1[[#Headers],[Beginning Balance]])-1)),"")</f>
        <v/>
      </c>
      <c r="E361" s="4" t="str">
        <f>IF(Sched1[[#This Row],[Pmt No]]&lt;&gt;"",ScheduledPayment,"")</f>
        <v/>
      </c>
      <c r="F361" s="4" t="str">
        <f>IF(Sched1[[#This Row],[Pmt No]]&lt;&gt;"",IF(Sched1[[#This Row],[Scheduled Payment]]+ExtraPayments&lt;Sched1[[#This Row],[Beginning Balance]],ExtraPayments,IF(Sched1[[#This Row],[Beginning Balance]]-Sched1[[#This Row],[Scheduled Payment]]&gt;0,Sched1[[#This Row],[Beginning Balance]]-Sched1[[#This Row],[Scheduled Payment]],0)),"")</f>
        <v/>
      </c>
      <c r="G361" s="4" t="str">
        <f>IF(Sched1[[#This Row],[Pmt No]]&lt;&gt;"",IF(Sched1[[#This Row],[Scheduled Payment]]+Sched1[[#This Row],[Extra Payment]]&lt;=Sched1[[#This Row],[Beginning Balance]],Sched1[[#This Row],[Scheduled Payment]]+Sched1[[#This Row],[Extra Payment]],Sched1[[#This Row],[Beginning Balance]]),"")</f>
        <v/>
      </c>
      <c r="H361" s="4" t="str">
        <f>IF(Sched1[[#This Row],[Pmt No]]&lt;&gt;"",Sched1[[#This Row],[Total Payment]]-Sched1[[#This Row],[Interest]],"")</f>
        <v/>
      </c>
      <c r="I361" s="4" t="str">
        <f>IF(Sched1[[#This Row],[Pmt No]]&lt;&gt;"",Sched1[[#This Row],[Beginning Balance]]*(InterestRate/PaymentsPerYear),"")</f>
        <v/>
      </c>
      <c r="J361" s="4" t="str">
        <f>IF(Sched1[[#This Row],[Pmt No]]&lt;&gt;"",IF(Sched1[[#This Row],[Scheduled Payment]]+Sched1[[#This Row],[Extra Payment]]&lt;=Sched1[[#This Row],[Beginning Balance]],Sched1[[#This Row],[Beginning Balance]]-Sched1[[#This Row],[Principal]],0),"")</f>
        <v/>
      </c>
      <c r="K361" s="4" t="str">
        <f>IF(Sched1[[#This Row],[Pmt No]]&lt;&gt;"",SUM(INDEX(Sched1[Interest],1,1):Sched1[[#This Row],[Interest]]),"")</f>
        <v/>
      </c>
    </row>
    <row r="362" spans="2:11" x14ac:dyDescent="0.2">
      <c r="B362" s="2" t="str">
        <f>IF(LoanIsGood,IF(ROW()-ROW(Sched1[[#Headers],[Pmt No]])&gt;ScheduledNumberOfPayments,"",ROW()-ROW(Sched1[[#Headers],[Pmt No]])),"")</f>
        <v/>
      </c>
      <c r="C362" s="3" t="str">
        <f>IF(Sched1[[#This Row],[Pmt No]]&lt;&gt;"",EOMONTH(LoanStartDate,ROW(Sched1[[#This Row],[Pmt No]])-ROW(Sched1[[#Headers],[Pmt No]])-2)+DAY(LoanStartDate),"")</f>
        <v/>
      </c>
      <c r="D362" s="4" t="str">
        <f>IF(Sched1[[#This Row],[Pmt No]]&lt;&gt;"",IF(ROW()-ROW(Sched1[[#Headers],[Beginning Balance]])=1,LoanAmount,INDEX(Sched1[Ending Balance],ROW()-ROW(Sched1[[#Headers],[Beginning Balance]])-1)),"")</f>
        <v/>
      </c>
      <c r="E362" s="4" t="str">
        <f>IF(Sched1[[#This Row],[Pmt No]]&lt;&gt;"",ScheduledPayment,"")</f>
        <v/>
      </c>
      <c r="F362" s="4" t="str">
        <f>IF(Sched1[[#This Row],[Pmt No]]&lt;&gt;"",IF(Sched1[[#This Row],[Scheduled Payment]]+ExtraPayments&lt;Sched1[[#This Row],[Beginning Balance]],ExtraPayments,IF(Sched1[[#This Row],[Beginning Balance]]-Sched1[[#This Row],[Scheduled Payment]]&gt;0,Sched1[[#This Row],[Beginning Balance]]-Sched1[[#This Row],[Scheduled Payment]],0)),"")</f>
        <v/>
      </c>
      <c r="G362" s="4" t="str">
        <f>IF(Sched1[[#This Row],[Pmt No]]&lt;&gt;"",IF(Sched1[[#This Row],[Scheduled Payment]]+Sched1[[#This Row],[Extra Payment]]&lt;=Sched1[[#This Row],[Beginning Balance]],Sched1[[#This Row],[Scheduled Payment]]+Sched1[[#This Row],[Extra Payment]],Sched1[[#This Row],[Beginning Balance]]),"")</f>
        <v/>
      </c>
      <c r="H362" s="4" t="str">
        <f>IF(Sched1[[#This Row],[Pmt No]]&lt;&gt;"",Sched1[[#This Row],[Total Payment]]-Sched1[[#This Row],[Interest]],"")</f>
        <v/>
      </c>
      <c r="I362" s="4" t="str">
        <f>IF(Sched1[[#This Row],[Pmt No]]&lt;&gt;"",Sched1[[#This Row],[Beginning Balance]]*(InterestRate/PaymentsPerYear),"")</f>
        <v/>
      </c>
      <c r="J362" s="4" t="str">
        <f>IF(Sched1[[#This Row],[Pmt No]]&lt;&gt;"",IF(Sched1[[#This Row],[Scheduled Payment]]+Sched1[[#This Row],[Extra Payment]]&lt;=Sched1[[#This Row],[Beginning Balance]],Sched1[[#This Row],[Beginning Balance]]-Sched1[[#This Row],[Principal]],0),"")</f>
        <v/>
      </c>
      <c r="K362" s="4" t="str">
        <f>IF(Sched1[[#This Row],[Pmt No]]&lt;&gt;"",SUM(INDEX(Sched1[Interest],1,1):Sched1[[#This Row],[Interest]]),"")</f>
        <v/>
      </c>
    </row>
    <row r="363" spans="2:11" x14ac:dyDescent="0.2">
      <c r="B363" s="2" t="str">
        <f>IF(LoanIsGood,IF(ROW()-ROW(Sched1[[#Headers],[Pmt No]])&gt;ScheduledNumberOfPayments,"",ROW()-ROW(Sched1[[#Headers],[Pmt No]])),"")</f>
        <v/>
      </c>
      <c r="C363" s="3" t="str">
        <f>IF(Sched1[[#This Row],[Pmt No]]&lt;&gt;"",EOMONTH(LoanStartDate,ROW(Sched1[[#This Row],[Pmt No]])-ROW(Sched1[[#Headers],[Pmt No]])-2)+DAY(LoanStartDate),"")</f>
        <v/>
      </c>
      <c r="D363" s="4" t="str">
        <f>IF(Sched1[[#This Row],[Pmt No]]&lt;&gt;"",IF(ROW()-ROW(Sched1[[#Headers],[Beginning Balance]])=1,LoanAmount,INDEX(Sched1[Ending Balance],ROW()-ROW(Sched1[[#Headers],[Beginning Balance]])-1)),"")</f>
        <v/>
      </c>
      <c r="E363" s="4" t="str">
        <f>IF(Sched1[[#This Row],[Pmt No]]&lt;&gt;"",ScheduledPayment,"")</f>
        <v/>
      </c>
      <c r="F363" s="4" t="str">
        <f>IF(Sched1[[#This Row],[Pmt No]]&lt;&gt;"",IF(Sched1[[#This Row],[Scheduled Payment]]+ExtraPayments&lt;Sched1[[#This Row],[Beginning Balance]],ExtraPayments,IF(Sched1[[#This Row],[Beginning Balance]]-Sched1[[#This Row],[Scheduled Payment]]&gt;0,Sched1[[#This Row],[Beginning Balance]]-Sched1[[#This Row],[Scheduled Payment]],0)),"")</f>
        <v/>
      </c>
      <c r="G363" s="4" t="str">
        <f>IF(Sched1[[#This Row],[Pmt No]]&lt;&gt;"",IF(Sched1[[#This Row],[Scheduled Payment]]+Sched1[[#This Row],[Extra Payment]]&lt;=Sched1[[#This Row],[Beginning Balance]],Sched1[[#This Row],[Scheduled Payment]]+Sched1[[#This Row],[Extra Payment]],Sched1[[#This Row],[Beginning Balance]]),"")</f>
        <v/>
      </c>
      <c r="H363" s="4" t="str">
        <f>IF(Sched1[[#This Row],[Pmt No]]&lt;&gt;"",Sched1[[#This Row],[Total Payment]]-Sched1[[#This Row],[Interest]],"")</f>
        <v/>
      </c>
      <c r="I363" s="4" t="str">
        <f>IF(Sched1[[#This Row],[Pmt No]]&lt;&gt;"",Sched1[[#This Row],[Beginning Balance]]*(InterestRate/PaymentsPerYear),"")</f>
        <v/>
      </c>
      <c r="J363" s="4" t="str">
        <f>IF(Sched1[[#This Row],[Pmt No]]&lt;&gt;"",IF(Sched1[[#This Row],[Scheduled Payment]]+Sched1[[#This Row],[Extra Payment]]&lt;=Sched1[[#This Row],[Beginning Balance]],Sched1[[#This Row],[Beginning Balance]]-Sched1[[#This Row],[Principal]],0),"")</f>
        <v/>
      </c>
      <c r="K363" s="4" t="str">
        <f>IF(Sched1[[#This Row],[Pmt No]]&lt;&gt;"",SUM(INDEX(Sched1[Interest],1,1):Sched1[[#This Row],[Interest]]),"")</f>
        <v/>
      </c>
    </row>
    <row r="364" spans="2:11" x14ac:dyDescent="0.2">
      <c r="B364" s="2" t="str">
        <f>IF(LoanIsGood,IF(ROW()-ROW(Sched1[[#Headers],[Pmt No]])&gt;ScheduledNumberOfPayments,"",ROW()-ROW(Sched1[[#Headers],[Pmt No]])),"")</f>
        <v/>
      </c>
      <c r="C364" s="3" t="str">
        <f>IF(Sched1[[#This Row],[Pmt No]]&lt;&gt;"",EOMONTH(LoanStartDate,ROW(Sched1[[#This Row],[Pmt No]])-ROW(Sched1[[#Headers],[Pmt No]])-2)+DAY(LoanStartDate),"")</f>
        <v/>
      </c>
      <c r="D364" s="4" t="str">
        <f>IF(Sched1[[#This Row],[Pmt No]]&lt;&gt;"",IF(ROW()-ROW(Sched1[[#Headers],[Beginning Balance]])=1,LoanAmount,INDEX(Sched1[Ending Balance],ROW()-ROW(Sched1[[#Headers],[Beginning Balance]])-1)),"")</f>
        <v/>
      </c>
      <c r="E364" s="4" t="str">
        <f>IF(Sched1[[#This Row],[Pmt No]]&lt;&gt;"",ScheduledPayment,"")</f>
        <v/>
      </c>
      <c r="F364" s="4" t="str">
        <f>IF(Sched1[[#This Row],[Pmt No]]&lt;&gt;"",IF(Sched1[[#This Row],[Scheduled Payment]]+ExtraPayments&lt;Sched1[[#This Row],[Beginning Balance]],ExtraPayments,IF(Sched1[[#This Row],[Beginning Balance]]-Sched1[[#This Row],[Scheduled Payment]]&gt;0,Sched1[[#This Row],[Beginning Balance]]-Sched1[[#This Row],[Scheduled Payment]],0)),"")</f>
        <v/>
      </c>
      <c r="G364" s="4" t="str">
        <f>IF(Sched1[[#This Row],[Pmt No]]&lt;&gt;"",IF(Sched1[[#This Row],[Scheduled Payment]]+Sched1[[#This Row],[Extra Payment]]&lt;=Sched1[[#This Row],[Beginning Balance]],Sched1[[#This Row],[Scheduled Payment]]+Sched1[[#This Row],[Extra Payment]],Sched1[[#This Row],[Beginning Balance]]),"")</f>
        <v/>
      </c>
      <c r="H364" s="4" t="str">
        <f>IF(Sched1[[#This Row],[Pmt No]]&lt;&gt;"",Sched1[[#This Row],[Total Payment]]-Sched1[[#This Row],[Interest]],"")</f>
        <v/>
      </c>
      <c r="I364" s="4" t="str">
        <f>IF(Sched1[[#This Row],[Pmt No]]&lt;&gt;"",Sched1[[#This Row],[Beginning Balance]]*(InterestRate/PaymentsPerYear),"")</f>
        <v/>
      </c>
      <c r="J364" s="4" t="str">
        <f>IF(Sched1[[#This Row],[Pmt No]]&lt;&gt;"",IF(Sched1[[#This Row],[Scheduled Payment]]+Sched1[[#This Row],[Extra Payment]]&lt;=Sched1[[#This Row],[Beginning Balance]],Sched1[[#This Row],[Beginning Balance]]-Sched1[[#This Row],[Principal]],0),"")</f>
        <v/>
      </c>
      <c r="K364" s="4" t="str">
        <f>IF(Sched1[[#This Row],[Pmt No]]&lt;&gt;"",SUM(INDEX(Sched1[Interest],1,1):Sched1[[#This Row],[Interest]]),"")</f>
        <v/>
      </c>
    </row>
    <row r="365" spans="2:11" x14ac:dyDescent="0.2">
      <c r="B365" s="2" t="str">
        <f>IF(LoanIsGood,IF(ROW()-ROW(Sched1[[#Headers],[Pmt No]])&gt;ScheduledNumberOfPayments,"",ROW()-ROW(Sched1[[#Headers],[Pmt No]])),"")</f>
        <v/>
      </c>
      <c r="C365" s="3" t="str">
        <f>IF(Sched1[[#This Row],[Pmt No]]&lt;&gt;"",EOMONTH(LoanStartDate,ROW(Sched1[[#This Row],[Pmt No]])-ROW(Sched1[[#Headers],[Pmt No]])-2)+DAY(LoanStartDate),"")</f>
        <v/>
      </c>
      <c r="D365" s="4" t="str">
        <f>IF(Sched1[[#This Row],[Pmt No]]&lt;&gt;"",IF(ROW()-ROW(Sched1[[#Headers],[Beginning Balance]])=1,LoanAmount,INDEX(Sched1[Ending Balance],ROW()-ROW(Sched1[[#Headers],[Beginning Balance]])-1)),"")</f>
        <v/>
      </c>
      <c r="E365" s="4" t="str">
        <f>IF(Sched1[[#This Row],[Pmt No]]&lt;&gt;"",ScheduledPayment,"")</f>
        <v/>
      </c>
      <c r="F365" s="4" t="str">
        <f>IF(Sched1[[#This Row],[Pmt No]]&lt;&gt;"",IF(Sched1[[#This Row],[Scheduled Payment]]+ExtraPayments&lt;Sched1[[#This Row],[Beginning Balance]],ExtraPayments,IF(Sched1[[#This Row],[Beginning Balance]]-Sched1[[#This Row],[Scheduled Payment]]&gt;0,Sched1[[#This Row],[Beginning Balance]]-Sched1[[#This Row],[Scheduled Payment]],0)),"")</f>
        <v/>
      </c>
      <c r="G365" s="4" t="str">
        <f>IF(Sched1[[#This Row],[Pmt No]]&lt;&gt;"",IF(Sched1[[#This Row],[Scheduled Payment]]+Sched1[[#This Row],[Extra Payment]]&lt;=Sched1[[#This Row],[Beginning Balance]],Sched1[[#This Row],[Scheduled Payment]]+Sched1[[#This Row],[Extra Payment]],Sched1[[#This Row],[Beginning Balance]]),"")</f>
        <v/>
      </c>
      <c r="H365" s="4" t="str">
        <f>IF(Sched1[[#This Row],[Pmt No]]&lt;&gt;"",Sched1[[#This Row],[Total Payment]]-Sched1[[#This Row],[Interest]],"")</f>
        <v/>
      </c>
      <c r="I365" s="4" t="str">
        <f>IF(Sched1[[#This Row],[Pmt No]]&lt;&gt;"",Sched1[[#This Row],[Beginning Balance]]*(InterestRate/PaymentsPerYear),"")</f>
        <v/>
      </c>
      <c r="J365" s="4" t="str">
        <f>IF(Sched1[[#This Row],[Pmt No]]&lt;&gt;"",IF(Sched1[[#This Row],[Scheduled Payment]]+Sched1[[#This Row],[Extra Payment]]&lt;=Sched1[[#This Row],[Beginning Balance]],Sched1[[#This Row],[Beginning Balance]]-Sched1[[#This Row],[Principal]],0),"")</f>
        <v/>
      </c>
      <c r="K365" s="4" t="str">
        <f>IF(Sched1[[#This Row],[Pmt No]]&lt;&gt;"",SUM(INDEX(Sched1[Interest],1,1):Sched1[[#This Row],[Interest]]),"")</f>
        <v/>
      </c>
    </row>
    <row r="366" spans="2:11" x14ac:dyDescent="0.2">
      <c r="B366" s="2" t="str">
        <f>IF(LoanIsGood,IF(ROW()-ROW(Sched1[[#Headers],[Pmt No]])&gt;ScheduledNumberOfPayments,"",ROW()-ROW(Sched1[[#Headers],[Pmt No]])),"")</f>
        <v/>
      </c>
      <c r="C366" s="3" t="str">
        <f>IF(Sched1[[#This Row],[Pmt No]]&lt;&gt;"",EOMONTH(LoanStartDate,ROW(Sched1[[#This Row],[Pmt No]])-ROW(Sched1[[#Headers],[Pmt No]])-2)+DAY(LoanStartDate),"")</f>
        <v/>
      </c>
      <c r="D366" s="4" t="str">
        <f>IF(Sched1[[#This Row],[Pmt No]]&lt;&gt;"",IF(ROW()-ROW(Sched1[[#Headers],[Beginning Balance]])=1,LoanAmount,INDEX(Sched1[Ending Balance],ROW()-ROW(Sched1[[#Headers],[Beginning Balance]])-1)),"")</f>
        <v/>
      </c>
      <c r="E366" s="4" t="str">
        <f>IF(Sched1[[#This Row],[Pmt No]]&lt;&gt;"",ScheduledPayment,"")</f>
        <v/>
      </c>
      <c r="F366" s="4" t="str">
        <f>IF(Sched1[[#This Row],[Pmt No]]&lt;&gt;"",IF(Sched1[[#This Row],[Scheduled Payment]]+ExtraPayments&lt;Sched1[[#This Row],[Beginning Balance]],ExtraPayments,IF(Sched1[[#This Row],[Beginning Balance]]-Sched1[[#This Row],[Scheduled Payment]]&gt;0,Sched1[[#This Row],[Beginning Balance]]-Sched1[[#This Row],[Scheduled Payment]],0)),"")</f>
        <v/>
      </c>
      <c r="G366" s="4" t="str">
        <f>IF(Sched1[[#This Row],[Pmt No]]&lt;&gt;"",IF(Sched1[[#This Row],[Scheduled Payment]]+Sched1[[#This Row],[Extra Payment]]&lt;=Sched1[[#This Row],[Beginning Balance]],Sched1[[#This Row],[Scheduled Payment]]+Sched1[[#This Row],[Extra Payment]],Sched1[[#This Row],[Beginning Balance]]),"")</f>
        <v/>
      </c>
      <c r="H366" s="4" t="str">
        <f>IF(Sched1[[#This Row],[Pmt No]]&lt;&gt;"",Sched1[[#This Row],[Total Payment]]-Sched1[[#This Row],[Interest]],"")</f>
        <v/>
      </c>
      <c r="I366" s="4" t="str">
        <f>IF(Sched1[[#This Row],[Pmt No]]&lt;&gt;"",Sched1[[#This Row],[Beginning Balance]]*(InterestRate/PaymentsPerYear),"")</f>
        <v/>
      </c>
      <c r="J366" s="4" t="str">
        <f>IF(Sched1[[#This Row],[Pmt No]]&lt;&gt;"",IF(Sched1[[#This Row],[Scheduled Payment]]+Sched1[[#This Row],[Extra Payment]]&lt;=Sched1[[#This Row],[Beginning Balance]],Sched1[[#This Row],[Beginning Balance]]-Sched1[[#This Row],[Principal]],0),"")</f>
        <v/>
      </c>
      <c r="K366" s="4" t="str">
        <f>IF(Sched1[[#This Row],[Pmt No]]&lt;&gt;"",SUM(INDEX(Sched1[Interest],1,1):Sched1[[#This Row],[Interest]]),"")</f>
        <v/>
      </c>
    </row>
    <row r="367" spans="2:11" x14ac:dyDescent="0.2">
      <c r="B367" s="2" t="str">
        <f>IF(LoanIsGood,IF(ROW()-ROW(Sched1[[#Headers],[Pmt No]])&gt;ScheduledNumberOfPayments,"",ROW()-ROW(Sched1[[#Headers],[Pmt No]])),"")</f>
        <v/>
      </c>
      <c r="C367" s="3" t="str">
        <f>IF(Sched1[[#This Row],[Pmt No]]&lt;&gt;"",EOMONTH(LoanStartDate,ROW(Sched1[[#This Row],[Pmt No]])-ROW(Sched1[[#Headers],[Pmt No]])-2)+DAY(LoanStartDate),"")</f>
        <v/>
      </c>
      <c r="D367" s="4" t="str">
        <f>IF(Sched1[[#This Row],[Pmt No]]&lt;&gt;"",IF(ROW()-ROW(Sched1[[#Headers],[Beginning Balance]])=1,LoanAmount,INDEX(Sched1[Ending Balance],ROW()-ROW(Sched1[[#Headers],[Beginning Balance]])-1)),"")</f>
        <v/>
      </c>
      <c r="E367" s="4" t="str">
        <f>IF(Sched1[[#This Row],[Pmt No]]&lt;&gt;"",ScheduledPayment,"")</f>
        <v/>
      </c>
      <c r="F367" s="4" t="str">
        <f>IF(Sched1[[#This Row],[Pmt No]]&lt;&gt;"",IF(Sched1[[#This Row],[Scheduled Payment]]+ExtraPayments&lt;Sched1[[#This Row],[Beginning Balance]],ExtraPayments,IF(Sched1[[#This Row],[Beginning Balance]]-Sched1[[#This Row],[Scheduled Payment]]&gt;0,Sched1[[#This Row],[Beginning Balance]]-Sched1[[#This Row],[Scheduled Payment]],0)),"")</f>
        <v/>
      </c>
      <c r="G367" s="4" t="str">
        <f>IF(Sched1[[#This Row],[Pmt No]]&lt;&gt;"",IF(Sched1[[#This Row],[Scheduled Payment]]+Sched1[[#This Row],[Extra Payment]]&lt;=Sched1[[#This Row],[Beginning Balance]],Sched1[[#This Row],[Scheduled Payment]]+Sched1[[#This Row],[Extra Payment]],Sched1[[#This Row],[Beginning Balance]]),"")</f>
        <v/>
      </c>
      <c r="H367" s="4" t="str">
        <f>IF(Sched1[[#This Row],[Pmt No]]&lt;&gt;"",Sched1[[#This Row],[Total Payment]]-Sched1[[#This Row],[Interest]],"")</f>
        <v/>
      </c>
      <c r="I367" s="4" t="str">
        <f>IF(Sched1[[#This Row],[Pmt No]]&lt;&gt;"",Sched1[[#This Row],[Beginning Balance]]*(InterestRate/PaymentsPerYear),"")</f>
        <v/>
      </c>
      <c r="J367" s="4" t="str">
        <f>IF(Sched1[[#This Row],[Pmt No]]&lt;&gt;"",IF(Sched1[[#This Row],[Scheduled Payment]]+Sched1[[#This Row],[Extra Payment]]&lt;=Sched1[[#This Row],[Beginning Balance]],Sched1[[#This Row],[Beginning Balance]]-Sched1[[#This Row],[Principal]],0),"")</f>
        <v/>
      </c>
      <c r="K367" s="4" t="str">
        <f>IF(Sched1[[#This Row],[Pmt No]]&lt;&gt;"",SUM(INDEX(Sched1[Interest],1,1):Sched1[[#This Row],[Interest]]),"")</f>
        <v/>
      </c>
    </row>
    <row r="368" spans="2:11" x14ac:dyDescent="0.2">
      <c r="B368" s="2" t="str">
        <f>IF(LoanIsGood,IF(ROW()-ROW(Sched1[[#Headers],[Pmt No]])&gt;ScheduledNumberOfPayments,"",ROW()-ROW(Sched1[[#Headers],[Pmt No]])),"")</f>
        <v/>
      </c>
      <c r="C368" s="3" t="str">
        <f>IF(Sched1[[#This Row],[Pmt No]]&lt;&gt;"",EOMONTH(LoanStartDate,ROW(Sched1[[#This Row],[Pmt No]])-ROW(Sched1[[#Headers],[Pmt No]])-2)+DAY(LoanStartDate),"")</f>
        <v/>
      </c>
      <c r="D368" s="4" t="str">
        <f>IF(Sched1[[#This Row],[Pmt No]]&lt;&gt;"",IF(ROW()-ROW(Sched1[[#Headers],[Beginning Balance]])=1,LoanAmount,INDEX(Sched1[Ending Balance],ROW()-ROW(Sched1[[#Headers],[Beginning Balance]])-1)),"")</f>
        <v/>
      </c>
      <c r="E368" s="4" t="str">
        <f>IF(Sched1[[#This Row],[Pmt No]]&lt;&gt;"",ScheduledPayment,"")</f>
        <v/>
      </c>
      <c r="F368" s="4" t="str">
        <f>IF(Sched1[[#This Row],[Pmt No]]&lt;&gt;"",IF(Sched1[[#This Row],[Scheduled Payment]]+ExtraPayments&lt;Sched1[[#This Row],[Beginning Balance]],ExtraPayments,IF(Sched1[[#This Row],[Beginning Balance]]-Sched1[[#This Row],[Scheduled Payment]]&gt;0,Sched1[[#This Row],[Beginning Balance]]-Sched1[[#This Row],[Scheduled Payment]],0)),"")</f>
        <v/>
      </c>
      <c r="G368" s="4" t="str">
        <f>IF(Sched1[[#This Row],[Pmt No]]&lt;&gt;"",IF(Sched1[[#This Row],[Scheduled Payment]]+Sched1[[#This Row],[Extra Payment]]&lt;=Sched1[[#This Row],[Beginning Balance]],Sched1[[#This Row],[Scheduled Payment]]+Sched1[[#This Row],[Extra Payment]],Sched1[[#This Row],[Beginning Balance]]),"")</f>
        <v/>
      </c>
      <c r="H368" s="4" t="str">
        <f>IF(Sched1[[#This Row],[Pmt No]]&lt;&gt;"",Sched1[[#This Row],[Total Payment]]-Sched1[[#This Row],[Interest]],"")</f>
        <v/>
      </c>
      <c r="I368" s="4" t="str">
        <f>IF(Sched1[[#This Row],[Pmt No]]&lt;&gt;"",Sched1[[#This Row],[Beginning Balance]]*(InterestRate/PaymentsPerYear),"")</f>
        <v/>
      </c>
      <c r="J368" s="4" t="str">
        <f>IF(Sched1[[#This Row],[Pmt No]]&lt;&gt;"",IF(Sched1[[#This Row],[Scheduled Payment]]+Sched1[[#This Row],[Extra Payment]]&lt;=Sched1[[#This Row],[Beginning Balance]],Sched1[[#This Row],[Beginning Balance]]-Sched1[[#This Row],[Principal]],0),"")</f>
        <v/>
      </c>
      <c r="K368" s="4" t="str">
        <f>IF(Sched1[[#This Row],[Pmt No]]&lt;&gt;"",SUM(INDEX(Sched1[Interest],1,1):Sched1[[#This Row],[Interest]]),"")</f>
        <v/>
      </c>
    </row>
    <row r="369" spans="2:11" x14ac:dyDescent="0.2">
      <c r="B369" s="2" t="str">
        <f>IF(LoanIsGood,IF(ROW()-ROW(Sched1[[#Headers],[Pmt No]])&gt;ScheduledNumberOfPayments,"",ROW()-ROW(Sched1[[#Headers],[Pmt No]])),"")</f>
        <v/>
      </c>
      <c r="C369" s="3" t="str">
        <f>IF(Sched1[[#This Row],[Pmt No]]&lt;&gt;"",EOMONTH(LoanStartDate,ROW(Sched1[[#This Row],[Pmt No]])-ROW(Sched1[[#Headers],[Pmt No]])-2)+DAY(LoanStartDate),"")</f>
        <v/>
      </c>
      <c r="D369" s="4" t="str">
        <f>IF(Sched1[[#This Row],[Pmt No]]&lt;&gt;"",IF(ROW()-ROW(Sched1[[#Headers],[Beginning Balance]])=1,LoanAmount,INDEX(Sched1[Ending Balance],ROW()-ROW(Sched1[[#Headers],[Beginning Balance]])-1)),"")</f>
        <v/>
      </c>
      <c r="E369" s="4" t="str">
        <f>IF(Sched1[[#This Row],[Pmt No]]&lt;&gt;"",ScheduledPayment,"")</f>
        <v/>
      </c>
      <c r="F369" s="4" t="str">
        <f>IF(Sched1[[#This Row],[Pmt No]]&lt;&gt;"",IF(Sched1[[#This Row],[Scheduled Payment]]+ExtraPayments&lt;Sched1[[#This Row],[Beginning Balance]],ExtraPayments,IF(Sched1[[#This Row],[Beginning Balance]]-Sched1[[#This Row],[Scheduled Payment]]&gt;0,Sched1[[#This Row],[Beginning Balance]]-Sched1[[#This Row],[Scheduled Payment]],0)),"")</f>
        <v/>
      </c>
      <c r="G369" s="4" t="str">
        <f>IF(Sched1[[#This Row],[Pmt No]]&lt;&gt;"",IF(Sched1[[#This Row],[Scheduled Payment]]+Sched1[[#This Row],[Extra Payment]]&lt;=Sched1[[#This Row],[Beginning Balance]],Sched1[[#This Row],[Scheduled Payment]]+Sched1[[#This Row],[Extra Payment]],Sched1[[#This Row],[Beginning Balance]]),"")</f>
        <v/>
      </c>
      <c r="H369" s="4" t="str">
        <f>IF(Sched1[[#This Row],[Pmt No]]&lt;&gt;"",Sched1[[#This Row],[Total Payment]]-Sched1[[#This Row],[Interest]],"")</f>
        <v/>
      </c>
      <c r="I369" s="4" t="str">
        <f>IF(Sched1[[#This Row],[Pmt No]]&lt;&gt;"",Sched1[[#This Row],[Beginning Balance]]*(InterestRate/PaymentsPerYear),"")</f>
        <v/>
      </c>
      <c r="J369" s="4" t="str">
        <f>IF(Sched1[[#This Row],[Pmt No]]&lt;&gt;"",IF(Sched1[[#This Row],[Scheduled Payment]]+Sched1[[#This Row],[Extra Payment]]&lt;=Sched1[[#This Row],[Beginning Balance]],Sched1[[#This Row],[Beginning Balance]]-Sched1[[#This Row],[Principal]],0),"")</f>
        <v/>
      </c>
      <c r="K369" s="4" t="str">
        <f>IF(Sched1[[#This Row],[Pmt No]]&lt;&gt;"",SUM(INDEX(Sched1[Interest],1,1):Sched1[[#This Row],[Interest]]),"")</f>
        <v/>
      </c>
    </row>
    <row r="370" spans="2:11" x14ac:dyDescent="0.2">
      <c r="B370" s="2" t="str">
        <f>IF(LoanIsGood,IF(ROW()-ROW(Sched1[[#Headers],[Pmt No]])&gt;ScheduledNumberOfPayments,"",ROW()-ROW(Sched1[[#Headers],[Pmt No]])),"")</f>
        <v/>
      </c>
      <c r="C370" s="3" t="str">
        <f>IF(Sched1[[#This Row],[Pmt No]]&lt;&gt;"",EOMONTH(LoanStartDate,ROW(Sched1[[#This Row],[Pmt No]])-ROW(Sched1[[#Headers],[Pmt No]])-2)+DAY(LoanStartDate),"")</f>
        <v/>
      </c>
      <c r="D370" s="4" t="str">
        <f>IF(Sched1[[#This Row],[Pmt No]]&lt;&gt;"",IF(ROW()-ROW(Sched1[[#Headers],[Beginning Balance]])=1,LoanAmount,INDEX(Sched1[Ending Balance],ROW()-ROW(Sched1[[#Headers],[Beginning Balance]])-1)),"")</f>
        <v/>
      </c>
      <c r="E370" s="4" t="str">
        <f>IF(Sched1[[#This Row],[Pmt No]]&lt;&gt;"",ScheduledPayment,"")</f>
        <v/>
      </c>
      <c r="F370" s="4" t="str">
        <f>IF(Sched1[[#This Row],[Pmt No]]&lt;&gt;"",IF(Sched1[[#This Row],[Scheduled Payment]]+ExtraPayments&lt;Sched1[[#This Row],[Beginning Balance]],ExtraPayments,IF(Sched1[[#This Row],[Beginning Balance]]-Sched1[[#This Row],[Scheduled Payment]]&gt;0,Sched1[[#This Row],[Beginning Balance]]-Sched1[[#This Row],[Scheduled Payment]],0)),"")</f>
        <v/>
      </c>
      <c r="G370" s="4" t="str">
        <f>IF(Sched1[[#This Row],[Pmt No]]&lt;&gt;"",IF(Sched1[[#This Row],[Scheduled Payment]]+Sched1[[#This Row],[Extra Payment]]&lt;=Sched1[[#This Row],[Beginning Balance]],Sched1[[#This Row],[Scheduled Payment]]+Sched1[[#This Row],[Extra Payment]],Sched1[[#This Row],[Beginning Balance]]),"")</f>
        <v/>
      </c>
      <c r="H370" s="4" t="str">
        <f>IF(Sched1[[#This Row],[Pmt No]]&lt;&gt;"",Sched1[[#This Row],[Total Payment]]-Sched1[[#This Row],[Interest]],"")</f>
        <v/>
      </c>
      <c r="I370" s="4" t="str">
        <f>IF(Sched1[[#This Row],[Pmt No]]&lt;&gt;"",Sched1[[#This Row],[Beginning Balance]]*(InterestRate/PaymentsPerYear),"")</f>
        <v/>
      </c>
      <c r="J370" s="4" t="str">
        <f>IF(Sched1[[#This Row],[Pmt No]]&lt;&gt;"",IF(Sched1[[#This Row],[Scheduled Payment]]+Sched1[[#This Row],[Extra Payment]]&lt;=Sched1[[#This Row],[Beginning Balance]],Sched1[[#This Row],[Beginning Balance]]-Sched1[[#This Row],[Principal]],0),"")</f>
        <v/>
      </c>
      <c r="K370" s="4" t="str">
        <f>IF(Sched1[[#This Row],[Pmt No]]&lt;&gt;"",SUM(INDEX(Sched1[Interest],1,1):Sched1[[#This Row],[Interest]]),"")</f>
        <v/>
      </c>
    </row>
    <row r="371" spans="2:11" x14ac:dyDescent="0.2">
      <c r="B371" s="2" t="str">
        <f>IF(LoanIsGood,IF(ROW()-ROW(Sched1[[#Headers],[Pmt No]])&gt;ScheduledNumberOfPayments,"",ROW()-ROW(Sched1[[#Headers],[Pmt No]])),"")</f>
        <v/>
      </c>
      <c r="C371" s="3" t="str">
        <f>IF(Sched1[[#This Row],[Pmt No]]&lt;&gt;"",EOMONTH(LoanStartDate,ROW(Sched1[[#This Row],[Pmt No]])-ROW(Sched1[[#Headers],[Pmt No]])-2)+DAY(LoanStartDate),"")</f>
        <v/>
      </c>
      <c r="D371" s="4" t="str">
        <f>IF(Sched1[[#This Row],[Pmt No]]&lt;&gt;"",IF(ROW()-ROW(Sched1[[#Headers],[Beginning Balance]])=1,LoanAmount,INDEX(Sched1[Ending Balance],ROW()-ROW(Sched1[[#Headers],[Beginning Balance]])-1)),"")</f>
        <v/>
      </c>
      <c r="E371" s="4" t="str">
        <f>IF(Sched1[[#This Row],[Pmt No]]&lt;&gt;"",ScheduledPayment,"")</f>
        <v/>
      </c>
      <c r="F371" s="4" t="str">
        <f>IF(Sched1[[#This Row],[Pmt No]]&lt;&gt;"",IF(Sched1[[#This Row],[Scheduled Payment]]+ExtraPayments&lt;Sched1[[#This Row],[Beginning Balance]],ExtraPayments,IF(Sched1[[#This Row],[Beginning Balance]]-Sched1[[#This Row],[Scheduled Payment]]&gt;0,Sched1[[#This Row],[Beginning Balance]]-Sched1[[#This Row],[Scheduled Payment]],0)),"")</f>
        <v/>
      </c>
      <c r="G371" s="4" t="str">
        <f>IF(Sched1[[#This Row],[Pmt No]]&lt;&gt;"",IF(Sched1[[#This Row],[Scheduled Payment]]+Sched1[[#This Row],[Extra Payment]]&lt;=Sched1[[#This Row],[Beginning Balance]],Sched1[[#This Row],[Scheduled Payment]]+Sched1[[#This Row],[Extra Payment]],Sched1[[#This Row],[Beginning Balance]]),"")</f>
        <v/>
      </c>
      <c r="H371" s="4" t="str">
        <f>IF(Sched1[[#This Row],[Pmt No]]&lt;&gt;"",Sched1[[#This Row],[Total Payment]]-Sched1[[#This Row],[Interest]],"")</f>
        <v/>
      </c>
      <c r="I371" s="4" t="str">
        <f>IF(Sched1[[#This Row],[Pmt No]]&lt;&gt;"",Sched1[[#This Row],[Beginning Balance]]*(InterestRate/PaymentsPerYear),"")</f>
        <v/>
      </c>
      <c r="J371" s="4" t="str">
        <f>IF(Sched1[[#This Row],[Pmt No]]&lt;&gt;"",IF(Sched1[[#This Row],[Scheduled Payment]]+Sched1[[#This Row],[Extra Payment]]&lt;=Sched1[[#This Row],[Beginning Balance]],Sched1[[#This Row],[Beginning Balance]]-Sched1[[#This Row],[Principal]],0),"")</f>
        <v/>
      </c>
      <c r="K371" s="4" t="str">
        <f>IF(Sched1[[#This Row],[Pmt No]]&lt;&gt;"",SUM(INDEX(Sched1[Interest],1,1):Sched1[[#This Row],[Interest]]),"")</f>
        <v/>
      </c>
    </row>
    <row r="372" spans="2:11" x14ac:dyDescent="0.2">
      <c r="B372" s="2" t="str">
        <f>IF(LoanIsGood,IF(ROW()-ROW(Sched1[[#Headers],[Pmt No]])&gt;ScheduledNumberOfPayments,"",ROW()-ROW(Sched1[[#Headers],[Pmt No]])),"")</f>
        <v/>
      </c>
      <c r="C372" s="3" t="str">
        <f>IF(Sched1[[#This Row],[Pmt No]]&lt;&gt;"",EOMONTH(LoanStartDate,ROW(Sched1[[#This Row],[Pmt No]])-ROW(Sched1[[#Headers],[Pmt No]])-2)+DAY(LoanStartDate),"")</f>
        <v/>
      </c>
      <c r="D372" s="4" t="str">
        <f>IF(Sched1[[#This Row],[Pmt No]]&lt;&gt;"",IF(ROW()-ROW(Sched1[[#Headers],[Beginning Balance]])=1,LoanAmount,INDEX(Sched1[Ending Balance],ROW()-ROW(Sched1[[#Headers],[Beginning Balance]])-1)),"")</f>
        <v/>
      </c>
      <c r="E372" s="4" t="str">
        <f>IF(Sched1[[#This Row],[Pmt No]]&lt;&gt;"",ScheduledPayment,"")</f>
        <v/>
      </c>
      <c r="F372" s="4" t="str">
        <f>IF(Sched1[[#This Row],[Pmt No]]&lt;&gt;"",IF(Sched1[[#This Row],[Scheduled Payment]]+ExtraPayments&lt;Sched1[[#This Row],[Beginning Balance]],ExtraPayments,IF(Sched1[[#This Row],[Beginning Balance]]-Sched1[[#This Row],[Scheduled Payment]]&gt;0,Sched1[[#This Row],[Beginning Balance]]-Sched1[[#This Row],[Scheduled Payment]],0)),"")</f>
        <v/>
      </c>
      <c r="G372" s="4" t="str">
        <f>IF(Sched1[[#This Row],[Pmt No]]&lt;&gt;"",IF(Sched1[[#This Row],[Scheduled Payment]]+Sched1[[#This Row],[Extra Payment]]&lt;=Sched1[[#This Row],[Beginning Balance]],Sched1[[#This Row],[Scheduled Payment]]+Sched1[[#This Row],[Extra Payment]],Sched1[[#This Row],[Beginning Balance]]),"")</f>
        <v/>
      </c>
      <c r="H372" s="4" t="str">
        <f>IF(Sched1[[#This Row],[Pmt No]]&lt;&gt;"",Sched1[[#This Row],[Total Payment]]-Sched1[[#This Row],[Interest]],"")</f>
        <v/>
      </c>
      <c r="I372" s="4" t="str">
        <f>IF(Sched1[[#This Row],[Pmt No]]&lt;&gt;"",Sched1[[#This Row],[Beginning Balance]]*(InterestRate/PaymentsPerYear),"")</f>
        <v/>
      </c>
      <c r="J372" s="4" t="str">
        <f>IF(Sched1[[#This Row],[Pmt No]]&lt;&gt;"",IF(Sched1[[#This Row],[Scheduled Payment]]+Sched1[[#This Row],[Extra Payment]]&lt;=Sched1[[#This Row],[Beginning Balance]],Sched1[[#This Row],[Beginning Balance]]-Sched1[[#This Row],[Principal]],0),"")</f>
        <v/>
      </c>
      <c r="K372" s="4" t="str">
        <f>IF(Sched1[[#This Row],[Pmt No]]&lt;&gt;"",SUM(INDEX(Sched1[Interest],1,1):Sched1[[#This Row],[Interest]]),"")</f>
        <v/>
      </c>
    </row>
    <row r="373" spans="2:11" x14ac:dyDescent="0.2">
      <c r="B373" s="2" t="str">
        <f>IF(LoanIsGood,IF(ROW()-ROW(Sched1[[#Headers],[Pmt No]])&gt;ScheduledNumberOfPayments,"",ROW()-ROW(Sched1[[#Headers],[Pmt No]])),"")</f>
        <v/>
      </c>
      <c r="C373" s="3" t="str">
        <f>IF(Sched1[[#This Row],[Pmt No]]&lt;&gt;"",EOMONTH(LoanStartDate,ROW(Sched1[[#This Row],[Pmt No]])-ROW(Sched1[[#Headers],[Pmt No]])-2)+DAY(LoanStartDate),"")</f>
        <v/>
      </c>
      <c r="D373" s="4" t="str">
        <f>IF(Sched1[[#This Row],[Pmt No]]&lt;&gt;"",IF(ROW()-ROW(Sched1[[#Headers],[Beginning Balance]])=1,LoanAmount,INDEX(Sched1[Ending Balance],ROW()-ROW(Sched1[[#Headers],[Beginning Balance]])-1)),"")</f>
        <v/>
      </c>
      <c r="E373" s="4" t="str">
        <f>IF(Sched1[[#This Row],[Pmt No]]&lt;&gt;"",ScheduledPayment,"")</f>
        <v/>
      </c>
      <c r="F373" s="4" t="str">
        <f>IF(Sched1[[#This Row],[Pmt No]]&lt;&gt;"",IF(Sched1[[#This Row],[Scheduled Payment]]+ExtraPayments&lt;Sched1[[#This Row],[Beginning Balance]],ExtraPayments,IF(Sched1[[#This Row],[Beginning Balance]]-Sched1[[#This Row],[Scheduled Payment]]&gt;0,Sched1[[#This Row],[Beginning Balance]]-Sched1[[#This Row],[Scheduled Payment]],0)),"")</f>
        <v/>
      </c>
      <c r="G373" s="4" t="str">
        <f>IF(Sched1[[#This Row],[Pmt No]]&lt;&gt;"",IF(Sched1[[#This Row],[Scheduled Payment]]+Sched1[[#This Row],[Extra Payment]]&lt;=Sched1[[#This Row],[Beginning Balance]],Sched1[[#This Row],[Scheduled Payment]]+Sched1[[#This Row],[Extra Payment]],Sched1[[#This Row],[Beginning Balance]]),"")</f>
        <v/>
      </c>
      <c r="H373" s="4" t="str">
        <f>IF(Sched1[[#This Row],[Pmt No]]&lt;&gt;"",Sched1[[#This Row],[Total Payment]]-Sched1[[#This Row],[Interest]],"")</f>
        <v/>
      </c>
      <c r="I373" s="4" t="str">
        <f>IF(Sched1[[#This Row],[Pmt No]]&lt;&gt;"",Sched1[[#This Row],[Beginning Balance]]*(InterestRate/PaymentsPerYear),"")</f>
        <v/>
      </c>
      <c r="J373" s="4" t="str">
        <f>IF(Sched1[[#This Row],[Pmt No]]&lt;&gt;"",IF(Sched1[[#This Row],[Scheduled Payment]]+Sched1[[#This Row],[Extra Payment]]&lt;=Sched1[[#This Row],[Beginning Balance]],Sched1[[#This Row],[Beginning Balance]]-Sched1[[#This Row],[Principal]],0),"")</f>
        <v/>
      </c>
      <c r="K373" s="4" t="str">
        <f>IF(Sched1[[#This Row],[Pmt No]]&lt;&gt;"",SUM(INDEX(Sched1[Interest],1,1):Sched1[[#This Row],[Interest]]),"")</f>
        <v/>
      </c>
    </row>
  </sheetData>
  <mergeCells count="7">
    <mergeCell ref="A1:B1"/>
    <mergeCell ref="D1:E1"/>
    <mergeCell ref="J1:K1"/>
    <mergeCell ref="D3:E3"/>
    <mergeCell ref="H3:I3"/>
    <mergeCell ref="F1:G1"/>
    <mergeCell ref="H1:I1"/>
  </mergeCells>
  <conditionalFormatting sqref="B14:K373">
    <cfRule type="expression" dxfId="4" priority="1">
      <formula>($B14="")+(($D14=0)*($F14=0))</formula>
    </cfRule>
  </conditionalFormatting>
  <dataValidations count="1">
    <dataValidation allowBlank="1" showErrorMessage="1" sqref="L1:XFD1 N8:N1048576 H1 J1 O2:XFD1048576 N2:N6 A1 C1:D1 A2:M1048576" xr:uid="{645CF1C4-3A1F-4BB4-AD15-9D490C40DA25}"/>
  </dataValidations>
  <hyperlinks>
    <hyperlink ref="A1" location="Introduction!A1" display="Introduction" xr:uid="{D960481A-DFCD-41D1-81C4-88C68F80AC07}"/>
    <hyperlink ref="D1" location="'Loan Schedule 1'!A1" display="Loan 1 Schedule" xr:uid="{87CCF9AD-D1E7-42E4-9283-3B35B4458F35}"/>
    <hyperlink ref="C1" location="Dashboard!A1" display="Dashboard" xr:uid="{8F2E9EEE-2A6C-4FA4-9A38-79AC54AAC3DF}"/>
    <hyperlink ref="F1" location="'Loan Schedule 3'!A1" display="Loan 3 Schedule" xr:uid="{A5843790-6F8B-4D51-B057-942A5CEDDBDD}"/>
    <hyperlink ref="H1" location="'Loan Schedule 4'!A1" display="'Loan Schedule 4'!A1" xr:uid="{14F86786-017A-45D1-9F0D-A84B488A9302}"/>
    <hyperlink ref="J1" location="'Loan Schedule 5'!A1" display="Loan 5 Schedule" xr:uid="{567BA8D1-31AD-4984-A754-9285B3B5778E}"/>
  </hyperlinks>
  <printOptions horizontalCentered="1"/>
  <pageMargins left="0.4" right="0.4" top="0.4" bottom="0.5" header="0.3" footer="0.3"/>
  <pageSetup scale="79" fitToHeight="0" orientation="landscape"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820F6-2400-41A4-8CA4-29BBE1D56972}">
  <sheetPr codeName="Sheet5">
    <tabColor rgb="FF8FCFAD"/>
    <pageSetUpPr autoPageBreaks="0" fitToPage="1"/>
  </sheetPr>
  <dimension ref="A1:L373"/>
  <sheetViews>
    <sheetView showGridLines="0" showRowColHeaders="0" zoomScaleNormal="100" workbookViewId="0">
      <pane ySplit="13" topLeftCell="A14" activePane="bottomLeft" state="frozen"/>
      <selection activeCell="E1" sqref="E1:F1"/>
      <selection pane="bottomLeft" activeCell="M1" sqref="M1:XFD1048576"/>
    </sheetView>
  </sheetViews>
  <sheetFormatPr defaultColWidth="0" defaultRowHeight="12.75" x14ac:dyDescent="0.2"/>
  <cols>
    <col min="1" max="1" width="2.625" style="1" customWidth="1"/>
    <col min="2" max="2" width="6.875" style="1" customWidth="1"/>
    <col min="3" max="11" width="16.875" style="1" customWidth="1"/>
    <col min="12" max="12" width="5" style="1" customWidth="1"/>
    <col min="13" max="16384" width="9" style="1" hidden="1"/>
  </cols>
  <sheetData>
    <row r="1" spans="1:12" s="31" customFormat="1" ht="17.100000000000001" customHeight="1" x14ac:dyDescent="0.2">
      <c r="A1" s="77" t="s">
        <v>12</v>
      </c>
      <c r="B1" s="77"/>
      <c r="C1" s="65" t="s">
        <v>13</v>
      </c>
      <c r="D1" s="77" t="str">
        <f>IF('Loan Schedule 1'!D3&lt;&gt;"",'Loan Schedule 1'!D3&amp;" Schedule","Loan 1 Schedule")</f>
        <v>Mortgage Schedule</v>
      </c>
      <c r="E1" s="77"/>
      <c r="F1" s="77" t="str">
        <f>IF('Loan Schedule 3'!D3&lt;&gt;"",'Loan Schedule 3'!D3&amp;" Schedule","Loan 3 Schedule")</f>
        <v>Personal Debt Schedule</v>
      </c>
      <c r="G1" s="77"/>
      <c r="H1" s="76" t="str">
        <f>IF('Loan Schedule 4'!D3&lt;&gt;"",'Loan Schedule 4'!D3&amp;" Schedule",'Loan Schedule 4'!D3)</f>
        <v>Vehicle - Car Schedule</v>
      </c>
      <c r="I1" s="76"/>
      <c r="J1" s="75" t="str">
        <f>IF('Loan Schedule 5'!D3&lt;&gt;"",'Loan Schedule 5'!D3&amp;" Schedule",'Loan Schedule 5'!D30)</f>
        <v>Personal - Furniture purchase Schedule</v>
      </c>
      <c r="K1" s="75"/>
      <c r="L1" s="66"/>
    </row>
    <row r="2" spans="1:12" s="18" customFormat="1" ht="6" customHeight="1" x14ac:dyDescent="0.2">
      <c r="B2" s="17"/>
      <c r="D2" s="19"/>
      <c r="E2" s="17"/>
      <c r="F2" s="20"/>
      <c r="G2" s="21"/>
      <c r="H2" s="20"/>
      <c r="I2" s="20"/>
      <c r="J2" s="20"/>
      <c r="K2" s="22"/>
      <c r="L2" s="20"/>
    </row>
    <row r="3" spans="1:12" s="29" customFormat="1" ht="13.15" customHeight="1" x14ac:dyDescent="0.2">
      <c r="C3" s="30" t="s">
        <v>27</v>
      </c>
      <c r="D3" s="86" t="s">
        <v>31</v>
      </c>
      <c r="E3" s="86"/>
      <c r="G3" s="30" t="s">
        <v>26</v>
      </c>
      <c r="H3" s="87" t="s">
        <v>11</v>
      </c>
      <c r="I3" s="87"/>
    </row>
    <row r="4" spans="1:12" ht="6" customHeight="1" x14ac:dyDescent="0.2"/>
    <row r="5" spans="1:12" ht="20.100000000000001" customHeight="1" thickBot="1" x14ac:dyDescent="0.25">
      <c r="C5" s="5" t="s">
        <v>24</v>
      </c>
      <c r="D5" s="5"/>
      <c r="E5" s="5"/>
      <c r="G5" s="5" t="s">
        <v>25</v>
      </c>
      <c r="H5" s="5"/>
      <c r="I5" s="5"/>
    </row>
    <row r="6" spans="1:12" x14ac:dyDescent="0.2">
      <c r="C6" s="25"/>
      <c r="D6" s="23" t="s">
        <v>0</v>
      </c>
      <c r="E6" s="11">
        <v>45000</v>
      </c>
      <c r="G6" s="25"/>
      <c r="H6" s="28" t="s">
        <v>6</v>
      </c>
      <c r="I6" s="8">
        <f>IF(LoanIsGood,-PMT(InterestRate/PaymentsPerYear,ScheduledNumberOfPayments,LoanAmount),"")</f>
        <v>820.64531914368342</v>
      </c>
    </row>
    <row r="7" spans="1:12" x14ac:dyDescent="0.2">
      <c r="C7" s="26"/>
      <c r="D7" s="24" t="s">
        <v>1</v>
      </c>
      <c r="E7" s="12">
        <v>3.5999999999999997E-2</v>
      </c>
      <c r="G7" s="26"/>
      <c r="H7" s="27" t="s">
        <v>7</v>
      </c>
      <c r="I7" s="9">
        <f>IF(LoanIsGood,LoanPeriod*PaymentsPerYear,"")</f>
        <v>60</v>
      </c>
    </row>
    <row r="8" spans="1:12" x14ac:dyDescent="0.2">
      <c r="C8" s="26"/>
      <c r="D8" s="24" t="s">
        <v>2</v>
      </c>
      <c r="E8" s="13">
        <v>5</v>
      </c>
      <c r="G8" s="26"/>
      <c r="H8" s="27" t="s">
        <v>8</v>
      </c>
      <c r="I8" s="9">
        <f>IF(ActualNumberOfPayments=FALSE,"",ActualNumberOfPayments)</f>
        <v>59</v>
      </c>
    </row>
    <row r="9" spans="1:12" x14ac:dyDescent="0.2">
      <c r="C9" s="26"/>
      <c r="D9" s="24" t="s">
        <v>3</v>
      </c>
      <c r="E9" s="14">
        <v>12</v>
      </c>
      <c r="G9" s="26"/>
      <c r="H9" s="27" t="s">
        <v>9</v>
      </c>
      <c r="I9" s="10">
        <f>IF(OR(LoanAmount="",InterestRate="",LoanPeriod="",PaymentsPerYear="",LoanStartDate=""),"",TotalEarlyPayments)</f>
        <v>1191.319999999999</v>
      </c>
    </row>
    <row r="10" spans="1:12" x14ac:dyDescent="0.2">
      <c r="C10" s="26"/>
      <c r="D10" s="24" t="s">
        <v>4</v>
      </c>
      <c r="E10" s="15">
        <v>43654</v>
      </c>
      <c r="G10" s="26"/>
      <c r="H10" s="27" t="s">
        <v>10</v>
      </c>
      <c r="I10" s="10">
        <f>IF(OR(LoanAmount="",InterestRate="",LoanPeriod="",PaymentsPerYear="",LoanStartDate=""),"",TotalInterest)</f>
        <v>4124.5621794372046</v>
      </c>
    </row>
    <row r="11" spans="1:12" x14ac:dyDescent="0.2">
      <c r="C11" s="26"/>
      <c r="D11" s="24" t="s">
        <v>5</v>
      </c>
      <c r="E11" s="16">
        <v>20.54</v>
      </c>
    </row>
    <row r="13" spans="1:12" ht="35.1" customHeight="1" x14ac:dyDescent="0.2">
      <c r="B13" s="6" t="s">
        <v>14</v>
      </c>
      <c r="C13" s="6" t="s">
        <v>15</v>
      </c>
      <c r="D13" s="7" t="s">
        <v>16</v>
      </c>
      <c r="E13" s="7" t="s">
        <v>17</v>
      </c>
      <c r="F13" s="7" t="s">
        <v>18</v>
      </c>
      <c r="G13" s="7" t="s">
        <v>19</v>
      </c>
      <c r="H13" s="7" t="s">
        <v>20</v>
      </c>
      <c r="I13" s="7" t="s">
        <v>21</v>
      </c>
      <c r="J13" s="7" t="s">
        <v>22</v>
      </c>
      <c r="K13" s="7" t="s">
        <v>23</v>
      </c>
    </row>
    <row r="14" spans="1:12" x14ac:dyDescent="0.2">
      <c r="B14" s="2">
        <f>IF(LoanIsGood,IF(ROW()-ROW(Sched2[[#Headers],[Pmt No]])&gt;ScheduledNumberOfPayments,"",ROW()-ROW(Sched2[[#Headers],[Pmt No]])),"")</f>
        <v>1</v>
      </c>
      <c r="C14" s="3">
        <f>IF(Sched2[[#This Row],[Pmt No]]&lt;&gt;"",EOMONTH(LoanStartDate,ROW(Sched2[[#This Row],[Pmt No]])-ROW(Sched2[[#Headers],[Pmt No]])-2)+DAY(LoanStartDate),"")</f>
        <v>43654</v>
      </c>
      <c r="D14" s="4">
        <f>IF(Sched2[[#This Row],[Pmt No]]&lt;&gt;"",IF(ROW()-ROW(Sched2[[#Headers],[Beginning Balance]])=1,LoanAmount,INDEX(Sched2[Ending Balance],ROW()-ROW(Sched2[[#Headers],[Beginning Balance]])-1)),"")</f>
        <v>45000</v>
      </c>
      <c r="E14" s="4">
        <f>IF(Sched2[[#This Row],[Pmt No]]&lt;&gt;"",ScheduledPayment,"")</f>
        <v>820.64531914368342</v>
      </c>
      <c r="F14" s="4">
        <f>IF(Sched2[[#This Row],[Pmt No]]&lt;&gt;"",IF(Sched2[[#This Row],[Scheduled Payment]]+ExtraPayments&lt;Sched2[[#This Row],[Beginning Balance]],ExtraPayments,IF(Sched2[[#This Row],[Beginning Balance]]-Sched2[[#This Row],[Scheduled Payment]]&gt;0,Sched2[[#This Row],[Beginning Balance]]-Sched2[[#This Row],[Scheduled Payment]],0)),"")</f>
        <v>20.54</v>
      </c>
      <c r="G14" s="4">
        <f>IF(Sched2[[#This Row],[Pmt No]]&lt;&gt;"",IF(Sched2[[#This Row],[Scheduled Payment]]+Sched2[[#This Row],[Extra Payment]]&lt;=Sched2[[#This Row],[Beginning Balance]],Sched2[[#This Row],[Scheduled Payment]]+Sched2[[#This Row],[Extra Payment]],Sched2[[#This Row],[Beginning Balance]]),"")</f>
        <v>841.18531914368339</v>
      </c>
      <c r="H14" s="4">
        <f>IF(Sched2[[#This Row],[Pmt No]]&lt;&gt;"",Sched2[[#This Row],[Total Payment]]-Sched2[[#This Row],[Interest]],"")</f>
        <v>706.18531914368339</v>
      </c>
      <c r="I14" s="4">
        <f>IF(Sched2[[#This Row],[Pmt No]]&lt;&gt;"",Sched2[[#This Row],[Beginning Balance]]*(InterestRate/PaymentsPerYear),"")</f>
        <v>134.99999999999997</v>
      </c>
      <c r="J14" s="4">
        <f>IF(Sched2[[#This Row],[Pmt No]]&lt;&gt;"",IF(Sched2[[#This Row],[Scheduled Payment]]+Sched2[[#This Row],[Extra Payment]]&lt;=Sched2[[#This Row],[Beginning Balance]],Sched2[[#This Row],[Beginning Balance]]-Sched2[[#This Row],[Principal]],0),"")</f>
        <v>44293.814680856318</v>
      </c>
      <c r="K14" s="4">
        <f>IF(Sched2[[#This Row],[Pmt No]]&lt;&gt;"",SUM(INDEX(Sched2[Interest],1,1):Sched2[[#This Row],[Interest]]),"")</f>
        <v>134.99999999999997</v>
      </c>
    </row>
    <row r="15" spans="1:12" x14ac:dyDescent="0.2">
      <c r="B15" s="2">
        <f>IF(LoanIsGood,IF(ROW()-ROW(Sched2[[#Headers],[Pmt No]])&gt;ScheduledNumberOfPayments,"",ROW()-ROW(Sched2[[#Headers],[Pmt No]])),"")</f>
        <v>2</v>
      </c>
      <c r="C15" s="3">
        <f>IF(Sched2[[#This Row],[Pmt No]]&lt;&gt;"",EOMONTH(LoanStartDate,ROW(Sched2[[#This Row],[Pmt No]])-ROW(Sched2[[#Headers],[Pmt No]])-2)+DAY(LoanStartDate),"")</f>
        <v>43685</v>
      </c>
      <c r="D15" s="4">
        <f>IF(Sched2[[#This Row],[Pmt No]]&lt;&gt;"",IF(ROW()-ROW(Sched2[[#Headers],[Beginning Balance]])=1,LoanAmount,INDEX(Sched2[Ending Balance],ROW()-ROW(Sched2[[#Headers],[Beginning Balance]])-1)),"")</f>
        <v>44293.814680856318</v>
      </c>
      <c r="E15" s="4">
        <f>IF(Sched2[[#This Row],[Pmt No]]&lt;&gt;"",ScheduledPayment,"")</f>
        <v>820.64531914368342</v>
      </c>
      <c r="F15" s="4">
        <f>IF(Sched2[[#This Row],[Pmt No]]&lt;&gt;"",IF(Sched2[[#This Row],[Scheduled Payment]]+ExtraPayments&lt;Sched2[[#This Row],[Beginning Balance]],ExtraPayments,IF(Sched2[[#This Row],[Beginning Balance]]-Sched2[[#This Row],[Scheduled Payment]]&gt;0,Sched2[[#This Row],[Beginning Balance]]-Sched2[[#This Row],[Scheduled Payment]],0)),"")</f>
        <v>20.54</v>
      </c>
      <c r="G15" s="4">
        <f>IF(Sched2[[#This Row],[Pmt No]]&lt;&gt;"",IF(Sched2[[#This Row],[Scheduled Payment]]+Sched2[[#This Row],[Extra Payment]]&lt;=Sched2[[#This Row],[Beginning Balance]],Sched2[[#This Row],[Scheduled Payment]]+Sched2[[#This Row],[Extra Payment]],Sched2[[#This Row],[Beginning Balance]]),"")</f>
        <v>841.18531914368339</v>
      </c>
      <c r="H15" s="4">
        <f>IF(Sched2[[#This Row],[Pmt No]]&lt;&gt;"",Sched2[[#This Row],[Total Payment]]-Sched2[[#This Row],[Interest]],"")</f>
        <v>708.3038751011145</v>
      </c>
      <c r="I15" s="4">
        <f>IF(Sched2[[#This Row],[Pmt No]]&lt;&gt;"",Sched2[[#This Row],[Beginning Balance]]*(InterestRate/PaymentsPerYear),"")</f>
        <v>132.88144404256894</v>
      </c>
      <c r="J15" s="4">
        <f>IF(Sched2[[#This Row],[Pmt No]]&lt;&gt;"",IF(Sched2[[#This Row],[Scheduled Payment]]+Sched2[[#This Row],[Extra Payment]]&lt;=Sched2[[#This Row],[Beginning Balance]],Sched2[[#This Row],[Beginning Balance]]-Sched2[[#This Row],[Principal]],0),"")</f>
        <v>43585.510805755206</v>
      </c>
      <c r="K15" s="4">
        <f>IF(Sched2[[#This Row],[Pmt No]]&lt;&gt;"",SUM(INDEX(Sched2[Interest],1,1):Sched2[[#This Row],[Interest]]),"")</f>
        <v>267.88144404256889</v>
      </c>
    </row>
    <row r="16" spans="1:12" x14ac:dyDescent="0.2">
      <c r="B16" s="2">
        <f>IF(LoanIsGood,IF(ROW()-ROW(Sched2[[#Headers],[Pmt No]])&gt;ScheduledNumberOfPayments,"",ROW()-ROW(Sched2[[#Headers],[Pmt No]])),"")</f>
        <v>3</v>
      </c>
      <c r="C16" s="3">
        <f>IF(Sched2[[#This Row],[Pmt No]]&lt;&gt;"",EOMONTH(LoanStartDate,ROW(Sched2[[#This Row],[Pmt No]])-ROW(Sched2[[#Headers],[Pmt No]])-2)+DAY(LoanStartDate),"")</f>
        <v>43716</v>
      </c>
      <c r="D16" s="4">
        <f>IF(Sched2[[#This Row],[Pmt No]]&lt;&gt;"",IF(ROW()-ROW(Sched2[[#Headers],[Beginning Balance]])=1,LoanAmount,INDEX(Sched2[Ending Balance],ROW()-ROW(Sched2[[#Headers],[Beginning Balance]])-1)),"")</f>
        <v>43585.510805755206</v>
      </c>
      <c r="E16" s="4">
        <f>IF(Sched2[[#This Row],[Pmt No]]&lt;&gt;"",ScheduledPayment,"")</f>
        <v>820.64531914368342</v>
      </c>
      <c r="F16" s="4">
        <f>IF(Sched2[[#This Row],[Pmt No]]&lt;&gt;"",IF(Sched2[[#This Row],[Scheduled Payment]]+ExtraPayments&lt;Sched2[[#This Row],[Beginning Balance]],ExtraPayments,IF(Sched2[[#This Row],[Beginning Balance]]-Sched2[[#This Row],[Scheduled Payment]]&gt;0,Sched2[[#This Row],[Beginning Balance]]-Sched2[[#This Row],[Scheduled Payment]],0)),"")</f>
        <v>20.54</v>
      </c>
      <c r="G16" s="4">
        <f>IF(Sched2[[#This Row],[Pmt No]]&lt;&gt;"",IF(Sched2[[#This Row],[Scheduled Payment]]+Sched2[[#This Row],[Extra Payment]]&lt;=Sched2[[#This Row],[Beginning Balance]],Sched2[[#This Row],[Scheduled Payment]]+Sched2[[#This Row],[Extra Payment]],Sched2[[#This Row],[Beginning Balance]]),"")</f>
        <v>841.18531914368339</v>
      </c>
      <c r="H16" s="4">
        <f>IF(Sched2[[#This Row],[Pmt No]]&lt;&gt;"",Sched2[[#This Row],[Total Payment]]-Sched2[[#This Row],[Interest]],"")</f>
        <v>710.4287867264178</v>
      </c>
      <c r="I16" s="4">
        <f>IF(Sched2[[#This Row],[Pmt No]]&lt;&gt;"",Sched2[[#This Row],[Beginning Balance]]*(InterestRate/PaymentsPerYear),"")</f>
        <v>130.75653241726559</v>
      </c>
      <c r="J16" s="4">
        <f>IF(Sched2[[#This Row],[Pmt No]]&lt;&gt;"",IF(Sched2[[#This Row],[Scheduled Payment]]+Sched2[[#This Row],[Extra Payment]]&lt;=Sched2[[#This Row],[Beginning Balance]],Sched2[[#This Row],[Beginning Balance]]-Sched2[[#This Row],[Principal]],0),"")</f>
        <v>42875.082019028785</v>
      </c>
      <c r="K16" s="4">
        <f>IF(Sched2[[#This Row],[Pmt No]]&lt;&gt;"",SUM(INDEX(Sched2[Interest],1,1):Sched2[[#This Row],[Interest]]),"")</f>
        <v>398.63797645983448</v>
      </c>
    </row>
    <row r="17" spans="2:11" x14ac:dyDescent="0.2">
      <c r="B17" s="2">
        <f>IF(LoanIsGood,IF(ROW()-ROW(Sched2[[#Headers],[Pmt No]])&gt;ScheduledNumberOfPayments,"",ROW()-ROW(Sched2[[#Headers],[Pmt No]])),"")</f>
        <v>4</v>
      </c>
      <c r="C17" s="3">
        <f>IF(Sched2[[#This Row],[Pmt No]]&lt;&gt;"",EOMONTH(LoanStartDate,ROW(Sched2[[#This Row],[Pmt No]])-ROW(Sched2[[#Headers],[Pmt No]])-2)+DAY(LoanStartDate),"")</f>
        <v>43746</v>
      </c>
      <c r="D17" s="4">
        <f>IF(Sched2[[#This Row],[Pmt No]]&lt;&gt;"",IF(ROW()-ROW(Sched2[[#Headers],[Beginning Balance]])=1,LoanAmount,INDEX(Sched2[Ending Balance],ROW()-ROW(Sched2[[#Headers],[Beginning Balance]])-1)),"")</f>
        <v>42875.082019028785</v>
      </c>
      <c r="E17" s="4">
        <f>IF(Sched2[[#This Row],[Pmt No]]&lt;&gt;"",ScheduledPayment,"")</f>
        <v>820.64531914368342</v>
      </c>
      <c r="F17" s="4">
        <f>IF(Sched2[[#This Row],[Pmt No]]&lt;&gt;"",IF(Sched2[[#This Row],[Scheduled Payment]]+ExtraPayments&lt;Sched2[[#This Row],[Beginning Balance]],ExtraPayments,IF(Sched2[[#This Row],[Beginning Balance]]-Sched2[[#This Row],[Scheduled Payment]]&gt;0,Sched2[[#This Row],[Beginning Balance]]-Sched2[[#This Row],[Scheduled Payment]],0)),"")</f>
        <v>20.54</v>
      </c>
      <c r="G17" s="4">
        <f>IF(Sched2[[#This Row],[Pmt No]]&lt;&gt;"",IF(Sched2[[#This Row],[Scheduled Payment]]+Sched2[[#This Row],[Extra Payment]]&lt;=Sched2[[#This Row],[Beginning Balance]],Sched2[[#This Row],[Scheduled Payment]]+Sched2[[#This Row],[Extra Payment]],Sched2[[#This Row],[Beginning Balance]]),"")</f>
        <v>841.18531914368339</v>
      </c>
      <c r="H17" s="4">
        <f>IF(Sched2[[#This Row],[Pmt No]]&lt;&gt;"",Sched2[[#This Row],[Total Payment]]-Sched2[[#This Row],[Interest]],"")</f>
        <v>712.56007308659707</v>
      </c>
      <c r="I17" s="4">
        <f>IF(Sched2[[#This Row],[Pmt No]]&lt;&gt;"",Sched2[[#This Row],[Beginning Balance]]*(InterestRate/PaymentsPerYear),"")</f>
        <v>128.62524605708634</v>
      </c>
      <c r="J17" s="4">
        <f>IF(Sched2[[#This Row],[Pmt No]]&lt;&gt;"",IF(Sched2[[#This Row],[Scheduled Payment]]+Sched2[[#This Row],[Extra Payment]]&lt;=Sched2[[#This Row],[Beginning Balance]],Sched2[[#This Row],[Beginning Balance]]-Sched2[[#This Row],[Principal]],0),"")</f>
        <v>42162.521945942186</v>
      </c>
      <c r="K17" s="4">
        <f>IF(Sched2[[#This Row],[Pmt No]]&lt;&gt;"",SUM(INDEX(Sched2[Interest],1,1):Sched2[[#This Row],[Interest]]),"")</f>
        <v>527.26322251692079</v>
      </c>
    </row>
    <row r="18" spans="2:11" x14ac:dyDescent="0.2">
      <c r="B18" s="2">
        <f>IF(LoanIsGood,IF(ROW()-ROW(Sched2[[#Headers],[Pmt No]])&gt;ScheduledNumberOfPayments,"",ROW()-ROW(Sched2[[#Headers],[Pmt No]])),"")</f>
        <v>5</v>
      </c>
      <c r="C18" s="3">
        <f>IF(Sched2[[#This Row],[Pmt No]]&lt;&gt;"",EOMONTH(LoanStartDate,ROW(Sched2[[#This Row],[Pmt No]])-ROW(Sched2[[#Headers],[Pmt No]])-2)+DAY(LoanStartDate),"")</f>
        <v>43777</v>
      </c>
      <c r="D18" s="4">
        <f>IF(Sched2[[#This Row],[Pmt No]]&lt;&gt;"",IF(ROW()-ROW(Sched2[[#Headers],[Beginning Balance]])=1,LoanAmount,INDEX(Sched2[Ending Balance],ROW()-ROW(Sched2[[#Headers],[Beginning Balance]])-1)),"")</f>
        <v>42162.521945942186</v>
      </c>
      <c r="E18" s="4">
        <f>IF(Sched2[[#This Row],[Pmt No]]&lt;&gt;"",ScheduledPayment,"")</f>
        <v>820.64531914368342</v>
      </c>
      <c r="F18" s="4">
        <f>IF(Sched2[[#This Row],[Pmt No]]&lt;&gt;"",IF(Sched2[[#This Row],[Scheduled Payment]]+ExtraPayments&lt;Sched2[[#This Row],[Beginning Balance]],ExtraPayments,IF(Sched2[[#This Row],[Beginning Balance]]-Sched2[[#This Row],[Scheduled Payment]]&gt;0,Sched2[[#This Row],[Beginning Balance]]-Sched2[[#This Row],[Scheduled Payment]],0)),"")</f>
        <v>20.54</v>
      </c>
      <c r="G18" s="4">
        <f>IF(Sched2[[#This Row],[Pmt No]]&lt;&gt;"",IF(Sched2[[#This Row],[Scheduled Payment]]+Sched2[[#This Row],[Extra Payment]]&lt;=Sched2[[#This Row],[Beginning Balance]],Sched2[[#This Row],[Scheduled Payment]]+Sched2[[#This Row],[Extra Payment]],Sched2[[#This Row],[Beginning Balance]]),"")</f>
        <v>841.18531914368339</v>
      </c>
      <c r="H18" s="4">
        <f>IF(Sched2[[#This Row],[Pmt No]]&lt;&gt;"",Sched2[[#This Row],[Total Payment]]-Sched2[[#This Row],[Interest]],"")</f>
        <v>714.69775330585685</v>
      </c>
      <c r="I18" s="4">
        <f>IF(Sched2[[#This Row],[Pmt No]]&lt;&gt;"",Sched2[[#This Row],[Beginning Balance]]*(InterestRate/PaymentsPerYear),"")</f>
        <v>126.48756583782654</v>
      </c>
      <c r="J18" s="4">
        <f>IF(Sched2[[#This Row],[Pmt No]]&lt;&gt;"",IF(Sched2[[#This Row],[Scheduled Payment]]+Sched2[[#This Row],[Extra Payment]]&lt;=Sched2[[#This Row],[Beginning Balance]],Sched2[[#This Row],[Beginning Balance]]-Sched2[[#This Row],[Principal]],0),"")</f>
        <v>41447.824192636326</v>
      </c>
      <c r="K18" s="4">
        <f>IF(Sched2[[#This Row],[Pmt No]]&lt;&gt;"",SUM(INDEX(Sched2[Interest],1,1):Sched2[[#This Row],[Interest]]),"")</f>
        <v>653.75078835474733</v>
      </c>
    </row>
    <row r="19" spans="2:11" x14ac:dyDescent="0.2">
      <c r="B19" s="2">
        <f>IF(LoanIsGood,IF(ROW()-ROW(Sched2[[#Headers],[Pmt No]])&gt;ScheduledNumberOfPayments,"",ROW()-ROW(Sched2[[#Headers],[Pmt No]])),"")</f>
        <v>6</v>
      </c>
      <c r="C19" s="3">
        <f>IF(Sched2[[#This Row],[Pmt No]]&lt;&gt;"",EOMONTH(LoanStartDate,ROW(Sched2[[#This Row],[Pmt No]])-ROW(Sched2[[#Headers],[Pmt No]])-2)+DAY(LoanStartDate),"")</f>
        <v>43807</v>
      </c>
      <c r="D19" s="4">
        <f>IF(Sched2[[#This Row],[Pmt No]]&lt;&gt;"",IF(ROW()-ROW(Sched2[[#Headers],[Beginning Balance]])=1,LoanAmount,INDEX(Sched2[Ending Balance],ROW()-ROW(Sched2[[#Headers],[Beginning Balance]])-1)),"")</f>
        <v>41447.824192636326</v>
      </c>
      <c r="E19" s="4">
        <f>IF(Sched2[[#This Row],[Pmt No]]&lt;&gt;"",ScheduledPayment,"")</f>
        <v>820.64531914368342</v>
      </c>
      <c r="F19" s="4">
        <f>IF(Sched2[[#This Row],[Pmt No]]&lt;&gt;"",IF(Sched2[[#This Row],[Scheduled Payment]]+ExtraPayments&lt;Sched2[[#This Row],[Beginning Balance]],ExtraPayments,IF(Sched2[[#This Row],[Beginning Balance]]-Sched2[[#This Row],[Scheduled Payment]]&gt;0,Sched2[[#This Row],[Beginning Balance]]-Sched2[[#This Row],[Scheduled Payment]],0)),"")</f>
        <v>20.54</v>
      </c>
      <c r="G19" s="4">
        <f>IF(Sched2[[#This Row],[Pmt No]]&lt;&gt;"",IF(Sched2[[#This Row],[Scheduled Payment]]+Sched2[[#This Row],[Extra Payment]]&lt;=Sched2[[#This Row],[Beginning Balance]],Sched2[[#This Row],[Scheduled Payment]]+Sched2[[#This Row],[Extra Payment]],Sched2[[#This Row],[Beginning Balance]]),"")</f>
        <v>841.18531914368339</v>
      </c>
      <c r="H19" s="4">
        <f>IF(Sched2[[#This Row],[Pmt No]]&lt;&gt;"",Sched2[[#This Row],[Total Payment]]-Sched2[[#This Row],[Interest]],"")</f>
        <v>716.8418465657744</v>
      </c>
      <c r="I19" s="4">
        <f>IF(Sched2[[#This Row],[Pmt No]]&lt;&gt;"",Sched2[[#This Row],[Beginning Balance]]*(InterestRate/PaymentsPerYear),"")</f>
        <v>124.34347257790897</v>
      </c>
      <c r="J19" s="4">
        <f>IF(Sched2[[#This Row],[Pmt No]]&lt;&gt;"",IF(Sched2[[#This Row],[Scheduled Payment]]+Sched2[[#This Row],[Extra Payment]]&lt;=Sched2[[#This Row],[Beginning Balance]],Sched2[[#This Row],[Beginning Balance]]-Sched2[[#This Row],[Principal]],0),"")</f>
        <v>40730.982346070552</v>
      </c>
      <c r="K19" s="4">
        <f>IF(Sched2[[#This Row],[Pmt No]]&lt;&gt;"",SUM(INDEX(Sched2[Interest],1,1):Sched2[[#This Row],[Interest]]),"")</f>
        <v>778.09426093265631</v>
      </c>
    </row>
    <row r="20" spans="2:11" x14ac:dyDescent="0.2">
      <c r="B20" s="2">
        <f>IF(LoanIsGood,IF(ROW()-ROW(Sched2[[#Headers],[Pmt No]])&gt;ScheduledNumberOfPayments,"",ROW()-ROW(Sched2[[#Headers],[Pmt No]])),"")</f>
        <v>7</v>
      </c>
      <c r="C20" s="3">
        <f>IF(Sched2[[#This Row],[Pmt No]]&lt;&gt;"",EOMONTH(LoanStartDate,ROW(Sched2[[#This Row],[Pmt No]])-ROW(Sched2[[#Headers],[Pmt No]])-2)+DAY(LoanStartDate),"")</f>
        <v>43838</v>
      </c>
      <c r="D20" s="4">
        <f>IF(Sched2[[#This Row],[Pmt No]]&lt;&gt;"",IF(ROW()-ROW(Sched2[[#Headers],[Beginning Balance]])=1,LoanAmount,INDEX(Sched2[Ending Balance],ROW()-ROW(Sched2[[#Headers],[Beginning Balance]])-1)),"")</f>
        <v>40730.982346070552</v>
      </c>
      <c r="E20" s="4">
        <f>IF(Sched2[[#This Row],[Pmt No]]&lt;&gt;"",ScheduledPayment,"")</f>
        <v>820.64531914368342</v>
      </c>
      <c r="F20" s="4">
        <f>IF(Sched2[[#This Row],[Pmt No]]&lt;&gt;"",IF(Sched2[[#This Row],[Scheduled Payment]]+ExtraPayments&lt;Sched2[[#This Row],[Beginning Balance]],ExtraPayments,IF(Sched2[[#This Row],[Beginning Balance]]-Sched2[[#This Row],[Scheduled Payment]]&gt;0,Sched2[[#This Row],[Beginning Balance]]-Sched2[[#This Row],[Scheduled Payment]],0)),"")</f>
        <v>20.54</v>
      </c>
      <c r="G20" s="4">
        <f>IF(Sched2[[#This Row],[Pmt No]]&lt;&gt;"",IF(Sched2[[#This Row],[Scheduled Payment]]+Sched2[[#This Row],[Extra Payment]]&lt;=Sched2[[#This Row],[Beginning Balance]],Sched2[[#This Row],[Scheduled Payment]]+Sched2[[#This Row],[Extra Payment]],Sched2[[#This Row],[Beginning Balance]]),"")</f>
        <v>841.18531914368339</v>
      </c>
      <c r="H20" s="4">
        <f>IF(Sched2[[#This Row],[Pmt No]]&lt;&gt;"",Sched2[[#This Row],[Total Payment]]-Sched2[[#This Row],[Interest]],"")</f>
        <v>718.99237210547176</v>
      </c>
      <c r="I20" s="4">
        <f>IF(Sched2[[#This Row],[Pmt No]]&lt;&gt;"",Sched2[[#This Row],[Beginning Balance]]*(InterestRate/PaymentsPerYear),"")</f>
        <v>122.19294703821164</v>
      </c>
      <c r="J20" s="4">
        <f>IF(Sched2[[#This Row],[Pmt No]]&lt;&gt;"",IF(Sched2[[#This Row],[Scheduled Payment]]+Sched2[[#This Row],[Extra Payment]]&lt;=Sched2[[#This Row],[Beginning Balance]],Sched2[[#This Row],[Beginning Balance]]-Sched2[[#This Row],[Principal]],0),"")</f>
        <v>40011.989973965079</v>
      </c>
      <c r="K20" s="4">
        <f>IF(Sched2[[#This Row],[Pmt No]]&lt;&gt;"",SUM(INDEX(Sched2[Interest],1,1):Sched2[[#This Row],[Interest]]),"")</f>
        <v>900.28720797086794</v>
      </c>
    </row>
    <row r="21" spans="2:11" x14ac:dyDescent="0.2">
      <c r="B21" s="2">
        <f>IF(LoanIsGood,IF(ROW()-ROW(Sched2[[#Headers],[Pmt No]])&gt;ScheduledNumberOfPayments,"",ROW()-ROW(Sched2[[#Headers],[Pmt No]])),"")</f>
        <v>8</v>
      </c>
      <c r="C21" s="3">
        <f>IF(Sched2[[#This Row],[Pmt No]]&lt;&gt;"",EOMONTH(LoanStartDate,ROW(Sched2[[#This Row],[Pmt No]])-ROW(Sched2[[#Headers],[Pmt No]])-2)+DAY(LoanStartDate),"")</f>
        <v>43869</v>
      </c>
      <c r="D21" s="4">
        <f>IF(Sched2[[#This Row],[Pmt No]]&lt;&gt;"",IF(ROW()-ROW(Sched2[[#Headers],[Beginning Balance]])=1,LoanAmount,INDEX(Sched2[Ending Balance],ROW()-ROW(Sched2[[#Headers],[Beginning Balance]])-1)),"")</f>
        <v>40011.989973965079</v>
      </c>
      <c r="E21" s="4">
        <f>IF(Sched2[[#This Row],[Pmt No]]&lt;&gt;"",ScheduledPayment,"")</f>
        <v>820.64531914368342</v>
      </c>
      <c r="F21" s="4">
        <f>IF(Sched2[[#This Row],[Pmt No]]&lt;&gt;"",IF(Sched2[[#This Row],[Scheduled Payment]]+ExtraPayments&lt;Sched2[[#This Row],[Beginning Balance]],ExtraPayments,IF(Sched2[[#This Row],[Beginning Balance]]-Sched2[[#This Row],[Scheduled Payment]]&gt;0,Sched2[[#This Row],[Beginning Balance]]-Sched2[[#This Row],[Scheduled Payment]],0)),"")</f>
        <v>20.54</v>
      </c>
      <c r="G21" s="4">
        <f>IF(Sched2[[#This Row],[Pmt No]]&lt;&gt;"",IF(Sched2[[#This Row],[Scheduled Payment]]+Sched2[[#This Row],[Extra Payment]]&lt;=Sched2[[#This Row],[Beginning Balance]],Sched2[[#This Row],[Scheduled Payment]]+Sched2[[#This Row],[Extra Payment]],Sched2[[#This Row],[Beginning Balance]]),"")</f>
        <v>841.18531914368339</v>
      </c>
      <c r="H21" s="4">
        <f>IF(Sched2[[#This Row],[Pmt No]]&lt;&gt;"",Sched2[[#This Row],[Total Payment]]-Sched2[[#This Row],[Interest]],"")</f>
        <v>721.14934922178816</v>
      </c>
      <c r="I21" s="4">
        <f>IF(Sched2[[#This Row],[Pmt No]]&lt;&gt;"",Sched2[[#This Row],[Beginning Balance]]*(InterestRate/PaymentsPerYear),"")</f>
        <v>120.03596992189522</v>
      </c>
      <c r="J21" s="4">
        <f>IF(Sched2[[#This Row],[Pmt No]]&lt;&gt;"",IF(Sched2[[#This Row],[Scheduled Payment]]+Sched2[[#This Row],[Extra Payment]]&lt;=Sched2[[#This Row],[Beginning Balance]],Sched2[[#This Row],[Beginning Balance]]-Sched2[[#This Row],[Principal]],0),"")</f>
        <v>39290.840624743294</v>
      </c>
      <c r="K21" s="4">
        <f>IF(Sched2[[#This Row],[Pmt No]]&lt;&gt;"",SUM(INDEX(Sched2[Interest],1,1):Sched2[[#This Row],[Interest]]),"")</f>
        <v>1020.3231778927632</v>
      </c>
    </row>
    <row r="22" spans="2:11" x14ac:dyDescent="0.2">
      <c r="B22" s="2">
        <f>IF(LoanIsGood,IF(ROW()-ROW(Sched2[[#Headers],[Pmt No]])&gt;ScheduledNumberOfPayments,"",ROW()-ROW(Sched2[[#Headers],[Pmt No]])),"")</f>
        <v>9</v>
      </c>
      <c r="C22" s="3">
        <f>IF(Sched2[[#This Row],[Pmt No]]&lt;&gt;"",EOMONTH(LoanStartDate,ROW(Sched2[[#This Row],[Pmt No]])-ROW(Sched2[[#Headers],[Pmt No]])-2)+DAY(LoanStartDate),"")</f>
        <v>43898</v>
      </c>
      <c r="D22" s="4">
        <f>IF(Sched2[[#This Row],[Pmt No]]&lt;&gt;"",IF(ROW()-ROW(Sched2[[#Headers],[Beginning Balance]])=1,LoanAmount,INDEX(Sched2[Ending Balance],ROW()-ROW(Sched2[[#Headers],[Beginning Balance]])-1)),"")</f>
        <v>39290.840624743294</v>
      </c>
      <c r="E22" s="4">
        <f>IF(Sched2[[#This Row],[Pmt No]]&lt;&gt;"",ScheduledPayment,"")</f>
        <v>820.64531914368342</v>
      </c>
      <c r="F22" s="4">
        <f>IF(Sched2[[#This Row],[Pmt No]]&lt;&gt;"",IF(Sched2[[#This Row],[Scheduled Payment]]+ExtraPayments&lt;Sched2[[#This Row],[Beginning Balance]],ExtraPayments,IF(Sched2[[#This Row],[Beginning Balance]]-Sched2[[#This Row],[Scheduled Payment]]&gt;0,Sched2[[#This Row],[Beginning Balance]]-Sched2[[#This Row],[Scheduled Payment]],0)),"")</f>
        <v>20.54</v>
      </c>
      <c r="G22" s="4">
        <f>IF(Sched2[[#This Row],[Pmt No]]&lt;&gt;"",IF(Sched2[[#This Row],[Scheduled Payment]]+Sched2[[#This Row],[Extra Payment]]&lt;=Sched2[[#This Row],[Beginning Balance]],Sched2[[#This Row],[Scheduled Payment]]+Sched2[[#This Row],[Extra Payment]],Sched2[[#This Row],[Beginning Balance]]),"")</f>
        <v>841.18531914368339</v>
      </c>
      <c r="H22" s="4">
        <f>IF(Sched2[[#This Row],[Pmt No]]&lt;&gt;"",Sched2[[#This Row],[Total Payment]]-Sched2[[#This Row],[Interest]],"")</f>
        <v>723.31279726945354</v>
      </c>
      <c r="I22" s="4">
        <f>IF(Sched2[[#This Row],[Pmt No]]&lt;&gt;"",Sched2[[#This Row],[Beginning Balance]]*(InterestRate/PaymentsPerYear),"")</f>
        <v>117.87252187422986</v>
      </c>
      <c r="J22" s="4">
        <f>IF(Sched2[[#This Row],[Pmt No]]&lt;&gt;"",IF(Sched2[[#This Row],[Scheduled Payment]]+Sched2[[#This Row],[Extra Payment]]&lt;=Sched2[[#This Row],[Beginning Balance]],Sched2[[#This Row],[Beginning Balance]]-Sched2[[#This Row],[Principal]],0),"")</f>
        <v>38567.527827473838</v>
      </c>
      <c r="K22" s="4">
        <f>IF(Sched2[[#This Row],[Pmt No]]&lt;&gt;"",SUM(INDEX(Sched2[Interest],1,1):Sched2[[#This Row],[Interest]]),"")</f>
        <v>1138.1956997669931</v>
      </c>
    </row>
    <row r="23" spans="2:11" x14ac:dyDescent="0.2">
      <c r="B23" s="2">
        <f>IF(LoanIsGood,IF(ROW()-ROW(Sched2[[#Headers],[Pmt No]])&gt;ScheduledNumberOfPayments,"",ROW()-ROW(Sched2[[#Headers],[Pmt No]])),"")</f>
        <v>10</v>
      </c>
      <c r="C23" s="3">
        <f>IF(Sched2[[#This Row],[Pmt No]]&lt;&gt;"",EOMONTH(LoanStartDate,ROW(Sched2[[#This Row],[Pmt No]])-ROW(Sched2[[#Headers],[Pmt No]])-2)+DAY(LoanStartDate),"")</f>
        <v>43929</v>
      </c>
      <c r="D23" s="4">
        <f>IF(Sched2[[#This Row],[Pmt No]]&lt;&gt;"",IF(ROW()-ROW(Sched2[[#Headers],[Beginning Balance]])=1,LoanAmount,INDEX(Sched2[Ending Balance],ROW()-ROW(Sched2[[#Headers],[Beginning Balance]])-1)),"")</f>
        <v>38567.527827473838</v>
      </c>
      <c r="E23" s="4">
        <f>IF(Sched2[[#This Row],[Pmt No]]&lt;&gt;"",ScheduledPayment,"")</f>
        <v>820.64531914368342</v>
      </c>
      <c r="F23" s="4">
        <f>IF(Sched2[[#This Row],[Pmt No]]&lt;&gt;"",IF(Sched2[[#This Row],[Scheduled Payment]]+ExtraPayments&lt;Sched2[[#This Row],[Beginning Balance]],ExtraPayments,IF(Sched2[[#This Row],[Beginning Balance]]-Sched2[[#This Row],[Scheduled Payment]]&gt;0,Sched2[[#This Row],[Beginning Balance]]-Sched2[[#This Row],[Scheduled Payment]],0)),"")</f>
        <v>20.54</v>
      </c>
      <c r="G23" s="4">
        <f>IF(Sched2[[#This Row],[Pmt No]]&lt;&gt;"",IF(Sched2[[#This Row],[Scheduled Payment]]+Sched2[[#This Row],[Extra Payment]]&lt;=Sched2[[#This Row],[Beginning Balance]],Sched2[[#This Row],[Scheduled Payment]]+Sched2[[#This Row],[Extra Payment]],Sched2[[#This Row],[Beginning Balance]]),"")</f>
        <v>841.18531914368339</v>
      </c>
      <c r="H23" s="4">
        <f>IF(Sched2[[#This Row],[Pmt No]]&lt;&gt;"",Sched2[[#This Row],[Total Payment]]-Sched2[[#This Row],[Interest]],"")</f>
        <v>725.48273566126193</v>
      </c>
      <c r="I23" s="4">
        <f>IF(Sched2[[#This Row],[Pmt No]]&lt;&gt;"",Sched2[[#This Row],[Beginning Balance]]*(InterestRate/PaymentsPerYear),"")</f>
        <v>115.7025834824215</v>
      </c>
      <c r="J23" s="4">
        <f>IF(Sched2[[#This Row],[Pmt No]]&lt;&gt;"",IF(Sched2[[#This Row],[Scheduled Payment]]+Sched2[[#This Row],[Extra Payment]]&lt;=Sched2[[#This Row],[Beginning Balance]],Sched2[[#This Row],[Beginning Balance]]-Sched2[[#This Row],[Principal]],0),"")</f>
        <v>37842.045091812579</v>
      </c>
      <c r="K23" s="4">
        <f>IF(Sched2[[#This Row],[Pmt No]]&lt;&gt;"",SUM(INDEX(Sched2[Interest],1,1):Sched2[[#This Row],[Interest]]),"")</f>
        <v>1253.8982832494146</v>
      </c>
    </row>
    <row r="24" spans="2:11" x14ac:dyDescent="0.2">
      <c r="B24" s="2">
        <f>IF(LoanIsGood,IF(ROW()-ROW(Sched2[[#Headers],[Pmt No]])&gt;ScheduledNumberOfPayments,"",ROW()-ROW(Sched2[[#Headers],[Pmt No]])),"")</f>
        <v>11</v>
      </c>
      <c r="C24" s="3">
        <f>IF(Sched2[[#This Row],[Pmt No]]&lt;&gt;"",EOMONTH(LoanStartDate,ROW(Sched2[[#This Row],[Pmt No]])-ROW(Sched2[[#Headers],[Pmt No]])-2)+DAY(LoanStartDate),"")</f>
        <v>43959</v>
      </c>
      <c r="D24" s="4">
        <f>IF(Sched2[[#This Row],[Pmt No]]&lt;&gt;"",IF(ROW()-ROW(Sched2[[#Headers],[Beginning Balance]])=1,LoanAmount,INDEX(Sched2[Ending Balance],ROW()-ROW(Sched2[[#Headers],[Beginning Balance]])-1)),"")</f>
        <v>37842.045091812579</v>
      </c>
      <c r="E24" s="4">
        <f>IF(Sched2[[#This Row],[Pmt No]]&lt;&gt;"",ScheduledPayment,"")</f>
        <v>820.64531914368342</v>
      </c>
      <c r="F24" s="4">
        <f>IF(Sched2[[#This Row],[Pmt No]]&lt;&gt;"",IF(Sched2[[#This Row],[Scheduled Payment]]+ExtraPayments&lt;Sched2[[#This Row],[Beginning Balance]],ExtraPayments,IF(Sched2[[#This Row],[Beginning Balance]]-Sched2[[#This Row],[Scheduled Payment]]&gt;0,Sched2[[#This Row],[Beginning Balance]]-Sched2[[#This Row],[Scheduled Payment]],0)),"")</f>
        <v>20.54</v>
      </c>
      <c r="G24" s="4">
        <f>IF(Sched2[[#This Row],[Pmt No]]&lt;&gt;"",IF(Sched2[[#This Row],[Scheduled Payment]]+Sched2[[#This Row],[Extra Payment]]&lt;=Sched2[[#This Row],[Beginning Balance]],Sched2[[#This Row],[Scheduled Payment]]+Sched2[[#This Row],[Extra Payment]],Sched2[[#This Row],[Beginning Balance]]),"")</f>
        <v>841.18531914368339</v>
      </c>
      <c r="H24" s="4">
        <f>IF(Sched2[[#This Row],[Pmt No]]&lt;&gt;"",Sched2[[#This Row],[Total Payment]]-Sched2[[#This Row],[Interest]],"")</f>
        <v>727.65918386824569</v>
      </c>
      <c r="I24" s="4">
        <f>IF(Sched2[[#This Row],[Pmt No]]&lt;&gt;"",Sched2[[#This Row],[Beginning Balance]]*(InterestRate/PaymentsPerYear),"")</f>
        <v>113.52613527543772</v>
      </c>
      <c r="J24" s="4">
        <f>IF(Sched2[[#This Row],[Pmt No]]&lt;&gt;"",IF(Sched2[[#This Row],[Scheduled Payment]]+Sched2[[#This Row],[Extra Payment]]&lt;=Sched2[[#This Row],[Beginning Balance]],Sched2[[#This Row],[Beginning Balance]]-Sched2[[#This Row],[Principal]],0),"")</f>
        <v>37114.385907944335</v>
      </c>
      <c r="K24" s="4">
        <f>IF(Sched2[[#This Row],[Pmt No]]&lt;&gt;"",SUM(INDEX(Sched2[Interest],1,1):Sched2[[#This Row],[Interest]]),"")</f>
        <v>1367.4244185248524</v>
      </c>
    </row>
    <row r="25" spans="2:11" x14ac:dyDescent="0.2">
      <c r="B25" s="2">
        <f>IF(LoanIsGood,IF(ROW()-ROW(Sched2[[#Headers],[Pmt No]])&gt;ScheduledNumberOfPayments,"",ROW()-ROW(Sched2[[#Headers],[Pmt No]])),"")</f>
        <v>12</v>
      </c>
      <c r="C25" s="3">
        <f>IF(Sched2[[#This Row],[Pmt No]]&lt;&gt;"",EOMONTH(LoanStartDate,ROW(Sched2[[#This Row],[Pmt No]])-ROW(Sched2[[#Headers],[Pmt No]])-2)+DAY(LoanStartDate),"")</f>
        <v>43990</v>
      </c>
      <c r="D25" s="4">
        <f>IF(Sched2[[#This Row],[Pmt No]]&lt;&gt;"",IF(ROW()-ROW(Sched2[[#Headers],[Beginning Balance]])=1,LoanAmount,INDEX(Sched2[Ending Balance],ROW()-ROW(Sched2[[#Headers],[Beginning Balance]])-1)),"")</f>
        <v>37114.385907944335</v>
      </c>
      <c r="E25" s="4">
        <f>IF(Sched2[[#This Row],[Pmt No]]&lt;&gt;"",ScheduledPayment,"")</f>
        <v>820.64531914368342</v>
      </c>
      <c r="F25" s="4">
        <f>IF(Sched2[[#This Row],[Pmt No]]&lt;&gt;"",IF(Sched2[[#This Row],[Scheduled Payment]]+ExtraPayments&lt;Sched2[[#This Row],[Beginning Balance]],ExtraPayments,IF(Sched2[[#This Row],[Beginning Balance]]-Sched2[[#This Row],[Scheduled Payment]]&gt;0,Sched2[[#This Row],[Beginning Balance]]-Sched2[[#This Row],[Scheduled Payment]],0)),"")</f>
        <v>20.54</v>
      </c>
      <c r="G25" s="4">
        <f>IF(Sched2[[#This Row],[Pmt No]]&lt;&gt;"",IF(Sched2[[#This Row],[Scheduled Payment]]+Sched2[[#This Row],[Extra Payment]]&lt;=Sched2[[#This Row],[Beginning Balance]],Sched2[[#This Row],[Scheduled Payment]]+Sched2[[#This Row],[Extra Payment]],Sched2[[#This Row],[Beginning Balance]]),"")</f>
        <v>841.18531914368339</v>
      </c>
      <c r="H25" s="4">
        <f>IF(Sched2[[#This Row],[Pmt No]]&lt;&gt;"",Sched2[[#This Row],[Total Payment]]-Sched2[[#This Row],[Interest]],"")</f>
        <v>729.84216141985041</v>
      </c>
      <c r="I25" s="4">
        <f>IF(Sched2[[#This Row],[Pmt No]]&lt;&gt;"",Sched2[[#This Row],[Beginning Balance]]*(InterestRate/PaymentsPerYear),"")</f>
        <v>111.34315772383299</v>
      </c>
      <c r="J25" s="4">
        <f>IF(Sched2[[#This Row],[Pmt No]]&lt;&gt;"",IF(Sched2[[#This Row],[Scheduled Payment]]+Sched2[[#This Row],[Extra Payment]]&lt;=Sched2[[#This Row],[Beginning Balance]],Sched2[[#This Row],[Beginning Balance]]-Sched2[[#This Row],[Principal]],0),"")</f>
        <v>36384.543746524483</v>
      </c>
      <c r="K25" s="4">
        <f>IF(Sched2[[#This Row],[Pmt No]]&lt;&gt;"",SUM(INDEX(Sched2[Interest],1,1):Sched2[[#This Row],[Interest]]),"")</f>
        <v>1478.7675762486854</v>
      </c>
    </row>
    <row r="26" spans="2:11" x14ac:dyDescent="0.2">
      <c r="B26" s="2">
        <f>IF(LoanIsGood,IF(ROW()-ROW(Sched2[[#Headers],[Pmt No]])&gt;ScheduledNumberOfPayments,"",ROW()-ROW(Sched2[[#Headers],[Pmt No]])),"")</f>
        <v>13</v>
      </c>
      <c r="C26" s="3">
        <f>IF(Sched2[[#This Row],[Pmt No]]&lt;&gt;"",EOMONTH(LoanStartDate,ROW(Sched2[[#This Row],[Pmt No]])-ROW(Sched2[[#Headers],[Pmt No]])-2)+DAY(LoanStartDate),"")</f>
        <v>44020</v>
      </c>
      <c r="D26" s="4">
        <f>IF(Sched2[[#This Row],[Pmt No]]&lt;&gt;"",IF(ROW()-ROW(Sched2[[#Headers],[Beginning Balance]])=1,LoanAmount,INDEX(Sched2[Ending Balance],ROW()-ROW(Sched2[[#Headers],[Beginning Balance]])-1)),"")</f>
        <v>36384.543746524483</v>
      </c>
      <c r="E26" s="4">
        <f>IF(Sched2[[#This Row],[Pmt No]]&lt;&gt;"",ScheduledPayment,"")</f>
        <v>820.64531914368342</v>
      </c>
      <c r="F26" s="4">
        <f>IF(Sched2[[#This Row],[Pmt No]]&lt;&gt;"",IF(Sched2[[#This Row],[Scheduled Payment]]+ExtraPayments&lt;Sched2[[#This Row],[Beginning Balance]],ExtraPayments,IF(Sched2[[#This Row],[Beginning Balance]]-Sched2[[#This Row],[Scheduled Payment]]&gt;0,Sched2[[#This Row],[Beginning Balance]]-Sched2[[#This Row],[Scheduled Payment]],0)),"")</f>
        <v>20.54</v>
      </c>
      <c r="G26" s="4">
        <f>IF(Sched2[[#This Row],[Pmt No]]&lt;&gt;"",IF(Sched2[[#This Row],[Scheduled Payment]]+Sched2[[#This Row],[Extra Payment]]&lt;=Sched2[[#This Row],[Beginning Balance]],Sched2[[#This Row],[Scheduled Payment]]+Sched2[[#This Row],[Extra Payment]],Sched2[[#This Row],[Beginning Balance]]),"")</f>
        <v>841.18531914368339</v>
      </c>
      <c r="H26" s="4">
        <f>IF(Sched2[[#This Row],[Pmt No]]&lt;&gt;"",Sched2[[#This Row],[Total Payment]]-Sched2[[#This Row],[Interest]],"")</f>
        <v>732.03168790410996</v>
      </c>
      <c r="I26" s="4">
        <f>IF(Sched2[[#This Row],[Pmt No]]&lt;&gt;"",Sched2[[#This Row],[Beginning Balance]]*(InterestRate/PaymentsPerYear),"")</f>
        <v>109.15363123957344</v>
      </c>
      <c r="J26" s="4">
        <f>IF(Sched2[[#This Row],[Pmt No]]&lt;&gt;"",IF(Sched2[[#This Row],[Scheduled Payment]]+Sched2[[#This Row],[Extra Payment]]&lt;=Sched2[[#This Row],[Beginning Balance]],Sched2[[#This Row],[Beginning Balance]]-Sched2[[#This Row],[Principal]],0),"")</f>
        <v>35652.51205862037</v>
      </c>
      <c r="K26" s="4">
        <f>IF(Sched2[[#This Row],[Pmt No]]&lt;&gt;"",SUM(INDEX(Sched2[Interest],1,1):Sched2[[#This Row],[Interest]]),"")</f>
        <v>1587.9212074882589</v>
      </c>
    </row>
    <row r="27" spans="2:11" x14ac:dyDescent="0.2">
      <c r="B27" s="2">
        <f>IF(LoanIsGood,IF(ROW()-ROW(Sched2[[#Headers],[Pmt No]])&gt;ScheduledNumberOfPayments,"",ROW()-ROW(Sched2[[#Headers],[Pmt No]])),"")</f>
        <v>14</v>
      </c>
      <c r="C27" s="3">
        <f>IF(Sched2[[#This Row],[Pmt No]]&lt;&gt;"",EOMONTH(LoanStartDate,ROW(Sched2[[#This Row],[Pmt No]])-ROW(Sched2[[#Headers],[Pmt No]])-2)+DAY(LoanStartDate),"")</f>
        <v>44051</v>
      </c>
      <c r="D27" s="4">
        <f>IF(Sched2[[#This Row],[Pmt No]]&lt;&gt;"",IF(ROW()-ROW(Sched2[[#Headers],[Beginning Balance]])=1,LoanAmount,INDEX(Sched2[Ending Balance],ROW()-ROW(Sched2[[#Headers],[Beginning Balance]])-1)),"")</f>
        <v>35652.51205862037</v>
      </c>
      <c r="E27" s="4">
        <f>IF(Sched2[[#This Row],[Pmt No]]&lt;&gt;"",ScheduledPayment,"")</f>
        <v>820.64531914368342</v>
      </c>
      <c r="F27" s="4">
        <f>IF(Sched2[[#This Row],[Pmt No]]&lt;&gt;"",IF(Sched2[[#This Row],[Scheduled Payment]]+ExtraPayments&lt;Sched2[[#This Row],[Beginning Balance]],ExtraPayments,IF(Sched2[[#This Row],[Beginning Balance]]-Sched2[[#This Row],[Scheduled Payment]]&gt;0,Sched2[[#This Row],[Beginning Balance]]-Sched2[[#This Row],[Scheduled Payment]],0)),"")</f>
        <v>20.54</v>
      </c>
      <c r="G27" s="4">
        <f>IF(Sched2[[#This Row],[Pmt No]]&lt;&gt;"",IF(Sched2[[#This Row],[Scheduled Payment]]+Sched2[[#This Row],[Extra Payment]]&lt;=Sched2[[#This Row],[Beginning Balance]],Sched2[[#This Row],[Scheduled Payment]]+Sched2[[#This Row],[Extra Payment]],Sched2[[#This Row],[Beginning Balance]]),"")</f>
        <v>841.18531914368339</v>
      </c>
      <c r="H27" s="4">
        <f>IF(Sched2[[#This Row],[Pmt No]]&lt;&gt;"",Sched2[[#This Row],[Total Payment]]-Sched2[[#This Row],[Interest]],"")</f>
        <v>734.22778296782235</v>
      </c>
      <c r="I27" s="4">
        <f>IF(Sched2[[#This Row],[Pmt No]]&lt;&gt;"",Sched2[[#This Row],[Beginning Balance]]*(InterestRate/PaymentsPerYear),"")</f>
        <v>106.95753617586109</v>
      </c>
      <c r="J27" s="4">
        <f>IF(Sched2[[#This Row],[Pmt No]]&lt;&gt;"",IF(Sched2[[#This Row],[Scheduled Payment]]+Sched2[[#This Row],[Extra Payment]]&lt;=Sched2[[#This Row],[Beginning Balance]],Sched2[[#This Row],[Beginning Balance]]-Sched2[[#This Row],[Principal]],0),"")</f>
        <v>34918.28427565255</v>
      </c>
      <c r="K27" s="4">
        <f>IF(Sched2[[#This Row],[Pmt No]]&lt;&gt;"",SUM(INDEX(Sched2[Interest],1,1):Sched2[[#This Row],[Interest]]),"")</f>
        <v>1694.8787436641201</v>
      </c>
    </row>
    <row r="28" spans="2:11" x14ac:dyDescent="0.2">
      <c r="B28" s="2">
        <f>IF(LoanIsGood,IF(ROW()-ROW(Sched2[[#Headers],[Pmt No]])&gt;ScheduledNumberOfPayments,"",ROW()-ROW(Sched2[[#Headers],[Pmt No]])),"")</f>
        <v>15</v>
      </c>
      <c r="C28" s="3">
        <f>IF(Sched2[[#This Row],[Pmt No]]&lt;&gt;"",EOMONTH(LoanStartDate,ROW(Sched2[[#This Row],[Pmt No]])-ROW(Sched2[[#Headers],[Pmt No]])-2)+DAY(LoanStartDate),"")</f>
        <v>44082</v>
      </c>
      <c r="D28" s="4">
        <f>IF(Sched2[[#This Row],[Pmt No]]&lt;&gt;"",IF(ROW()-ROW(Sched2[[#Headers],[Beginning Balance]])=1,LoanAmount,INDEX(Sched2[Ending Balance],ROW()-ROW(Sched2[[#Headers],[Beginning Balance]])-1)),"")</f>
        <v>34918.28427565255</v>
      </c>
      <c r="E28" s="4">
        <f>IF(Sched2[[#This Row],[Pmt No]]&lt;&gt;"",ScheduledPayment,"")</f>
        <v>820.64531914368342</v>
      </c>
      <c r="F28" s="4">
        <f>IF(Sched2[[#This Row],[Pmt No]]&lt;&gt;"",IF(Sched2[[#This Row],[Scheduled Payment]]+ExtraPayments&lt;Sched2[[#This Row],[Beginning Balance]],ExtraPayments,IF(Sched2[[#This Row],[Beginning Balance]]-Sched2[[#This Row],[Scheduled Payment]]&gt;0,Sched2[[#This Row],[Beginning Balance]]-Sched2[[#This Row],[Scheduled Payment]],0)),"")</f>
        <v>20.54</v>
      </c>
      <c r="G28" s="4">
        <f>IF(Sched2[[#This Row],[Pmt No]]&lt;&gt;"",IF(Sched2[[#This Row],[Scheduled Payment]]+Sched2[[#This Row],[Extra Payment]]&lt;=Sched2[[#This Row],[Beginning Balance]],Sched2[[#This Row],[Scheduled Payment]]+Sched2[[#This Row],[Extra Payment]],Sched2[[#This Row],[Beginning Balance]]),"")</f>
        <v>841.18531914368339</v>
      </c>
      <c r="H28" s="4">
        <f>IF(Sched2[[#This Row],[Pmt No]]&lt;&gt;"",Sched2[[#This Row],[Total Payment]]-Sched2[[#This Row],[Interest]],"")</f>
        <v>736.43046631672576</v>
      </c>
      <c r="I28" s="4">
        <f>IF(Sched2[[#This Row],[Pmt No]]&lt;&gt;"",Sched2[[#This Row],[Beginning Balance]]*(InterestRate/PaymentsPerYear),"")</f>
        <v>104.75485282695763</v>
      </c>
      <c r="J28" s="4">
        <f>IF(Sched2[[#This Row],[Pmt No]]&lt;&gt;"",IF(Sched2[[#This Row],[Scheduled Payment]]+Sched2[[#This Row],[Extra Payment]]&lt;=Sched2[[#This Row],[Beginning Balance]],Sched2[[#This Row],[Beginning Balance]]-Sched2[[#This Row],[Principal]],0),"")</f>
        <v>34181.853809335822</v>
      </c>
      <c r="K28" s="4">
        <f>IF(Sched2[[#This Row],[Pmt No]]&lt;&gt;"",SUM(INDEX(Sched2[Interest],1,1):Sched2[[#This Row],[Interest]]),"")</f>
        <v>1799.6335964910777</v>
      </c>
    </row>
    <row r="29" spans="2:11" x14ac:dyDescent="0.2">
      <c r="B29" s="2">
        <f>IF(LoanIsGood,IF(ROW()-ROW(Sched2[[#Headers],[Pmt No]])&gt;ScheduledNumberOfPayments,"",ROW()-ROW(Sched2[[#Headers],[Pmt No]])),"")</f>
        <v>16</v>
      </c>
      <c r="C29" s="3">
        <f>IF(Sched2[[#This Row],[Pmt No]]&lt;&gt;"",EOMONTH(LoanStartDate,ROW(Sched2[[#This Row],[Pmt No]])-ROW(Sched2[[#Headers],[Pmt No]])-2)+DAY(LoanStartDate),"")</f>
        <v>44112</v>
      </c>
      <c r="D29" s="4">
        <f>IF(Sched2[[#This Row],[Pmt No]]&lt;&gt;"",IF(ROW()-ROW(Sched2[[#Headers],[Beginning Balance]])=1,LoanAmount,INDEX(Sched2[Ending Balance],ROW()-ROW(Sched2[[#Headers],[Beginning Balance]])-1)),"")</f>
        <v>34181.853809335822</v>
      </c>
      <c r="E29" s="4">
        <f>IF(Sched2[[#This Row],[Pmt No]]&lt;&gt;"",ScheduledPayment,"")</f>
        <v>820.64531914368342</v>
      </c>
      <c r="F29" s="4">
        <f>IF(Sched2[[#This Row],[Pmt No]]&lt;&gt;"",IF(Sched2[[#This Row],[Scheduled Payment]]+ExtraPayments&lt;Sched2[[#This Row],[Beginning Balance]],ExtraPayments,IF(Sched2[[#This Row],[Beginning Balance]]-Sched2[[#This Row],[Scheduled Payment]]&gt;0,Sched2[[#This Row],[Beginning Balance]]-Sched2[[#This Row],[Scheduled Payment]],0)),"")</f>
        <v>20.54</v>
      </c>
      <c r="G29" s="4">
        <f>IF(Sched2[[#This Row],[Pmt No]]&lt;&gt;"",IF(Sched2[[#This Row],[Scheduled Payment]]+Sched2[[#This Row],[Extra Payment]]&lt;=Sched2[[#This Row],[Beginning Balance]],Sched2[[#This Row],[Scheduled Payment]]+Sched2[[#This Row],[Extra Payment]],Sched2[[#This Row],[Beginning Balance]]),"")</f>
        <v>841.18531914368339</v>
      </c>
      <c r="H29" s="4">
        <f>IF(Sched2[[#This Row],[Pmt No]]&lt;&gt;"",Sched2[[#This Row],[Total Payment]]-Sched2[[#This Row],[Interest]],"")</f>
        <v>738.63975771567596</v>
      </c>
      <c r="I29" s="4">
        <f>IF(Sched2[[#This Row],[Pmt No]]&lt;&gt;"",Sched2[[#This Row],[Beginning Balance]]*(InterestRate/PaymentsPerYear),"")</f>
        <v>102.54556142800746</v>
      </c>
      <c r="J29" s="4">
        <f>IF(Sched2[[#This Row],[Pmt No]]&lt;&gt;"",IF(Sched2[[#This Row],[Scheduled Payment]]+Sched2[[#This Row],[Extra Payment]]&lt;=Sched2[[#This Row],[Beginning Balance]],Sched2[[#This Row],[Beginning Balance]]-Sched2[[#This Row],[Principal]],0),"")</f>
        <v>33443.214051620147</v>
      </c>
      <c r="K29" s="4">
        <f>IF(Sched2[[#This Row],[Pmt No]]&lt;&gt;"",SUM(INDEX(Sched2[Interest],1,1):Sched2[[#This Row],[Interest]]),"")</f>
        <v>1902.1791579190851</v>
      </c>
    </row>
    <row r="30" spans="2:11" x14ac:dyDescent="0.2">
      <c r="B30" s="2">
        <f>IF(LoanIsGood,IF(ROW()-ROW(Sched2[[#Headers],[Pmt No]])&gt;ScheduledNumberOfPayments,"",ROW()-ROW(Sched2[[#Headers],[Pmt No]])),"")</f>
        <v>17</v>
      </c>
      <c r="C30" s="3">
        <f>IF(Sched2[[#This Row],[Pmt No]]&lt;&gt;"",EOMONTH(LoanStartDate,ROW(Sched2[[#This Row],[Pmt No]])-ROW(Sched2[[#Headers],[Pmt No]])-2)+DAY(LoanStartDate),"")</f>
        <v>44143</v>
      </c>
      <c r="D30" s="4">
        <f>IF(Sched2[[#This Row],[Pmt No]]&lt;&gt;"",IF(ROW()-ROW(Sched2[[#Headers],[Beginning Balance]])=1,LoanAmount,INDEX(Sched2[Ending Balance],ROW()-ROW(Sched2[[#Headers],[Beginning Balance]])-1)),"")</f>
        <v>33443.214051620147</v>
      </c>
      <c r="E30" s="4">
        <f>IF(Sched2[[#This Row],[Pmt No]]&lt;&gt;"",ScheduledPayment,"")</f>
        <v>820.64531914368342</v>
      </c>
      <c r="F30" s="4">
        <f>IF(Sched2[[#This Row],[Pmt No]]&lt;&gt;"",IF(Sched2[[#This Row],[Scheduled Payment]]+ExtraPayments&lt;Sched2[[#This Row],[Beginning Balance]],ExtraPayments,IF(Sched2[[#This Row],[Beginning Balance]]-Sched2[[#This Row],[Scheduled Payment]]&gt;0,Sched2[[#This Row],[Beginning Balance]]-Sched2[[#This Row],[Scheduled Payment]],0)),"")</f>
        <v>20.54</v>
      </c>
      <c r="G30" s="4">
        <f>IF(Sched2[[#This Row],[Pmt No]]&lt;&gt;"",IF(Sched2[[#This Row],[Scheduled Payment]]+Sched2[[#This Row],[Extra Payment]]&lt;=Sched2[[#This Row],[Beginning Balance]],Sched2[[#This Row],[Scheduled Payment]]+Sched2[[#This Row],[Extra Payment]],Sched2[[#This Row],[Beginning Balance]]),"")</f>
        <v>841.18531914368339</v>
      </c>
      <c r="H30" s="4">
        <f>IF(Sched2[[#This Row],[Pmt No]]&lt;&gt;"",Sched2[[#This Row],[Total Payment]]-Sched2[[#This Row],[Interest]],"")</f>
        <v>740.85567698882301</v>
      </c>
      <c r="I30" s="4">
        <f>IF(Sched2[[#This Row],[Pmt No]]&lt;&gt;"",Sched2[[#This Row],[Beginning Balance]]*(InterestRate/PaymentsPerYear),"")</f>
        <v>100.32964215486042</v>
      </c>
      <c r="J30" s="4">
        <f>IF(Sched2[[#This Row],[Pmt No]]&lt;&gt;"",IF(Sched2[[#This Row],[Scheduled Payment]]+Sched2[[#This Row],[Extra Payment]]&lt;=Sched2[[#This Row],[Beginning Balance]],Sched2[[#This Row],[Beginning Balance]]-Sched2[[#This Row],[Principal]],0),"")</f>
        <v>32702.358374631323</v>
      </c>
      <c r="K30" s="4">
        <f>IF(Sched2[[#This Row],[Pmt No]]&lt;&gt;"",SUM(INDEX(Sched2[Interest],1,1):Sched2[[#This Row],[Interest]]),"")</f>
        <v>2002.5088000739456</v>
      </c>
    </row>
    <row r="31" spans="2:11" x14ac:dyDescent="0.2">
      <c r="B31" s="2">
        <f>IF(LoanIsGood,IF(ROW()-ROW(Sched2[[#Headers],[Pmt No]])&gt;ScheduledNumberOfPayments,"",ROW()-ROW(Sched2[[#Headers],[Pmt No]])),"")</f>
        <v>18</v>
      </c>
      <c r="C31" s="3">
        <f>IF(Sched2[[#This Row],[Pmt No]]&lt;&gt;"",EOMONTH(LoanStartDate,ROW(Sched2[[#This Row],[Pmt No]])-ROW(Sched2[[#Headers],[Pmt No]])-2)+DAY(LoanStartDate),"")</f>
        <v>44173</v>
      </c>
      <c r="D31" s="4">
        <f>IF(Sched2[[#This Row],[Pmt No]]&lt;&gt;"",IF(ROW()-ROW(Sched2[[#Headers],[Beginning Balance]])=1,LoanAmount,INDEX(Sched2[Ending Balance],ROW()-ROW(Sched2[[#Headers],[Beginning Balance]])-1)),"")</f>
        <v>32702.358374631323</v>
      </c>
      <c r="E31" s="4">
        <f>IF(Sched2[[#This Row],[Pmt No]]&lt;&gt;"",ScheduledPayment,"")</f>
        <v>820.64531914368342</v>
      </c>
      <c r="F31" s="4">
        <f>IF(Sched2[[#This Row],[Pmt No]]&lt;&gt;"",IF(Sched2[[#This Row],[Scheduled Payment]]+ExtraPayments&lt;Sched2[[#This Row],[Beginning Balance]],ExtraPayments,IF(Sched2[[#This Row],[Beginning Balance]]-Sched2[[#This Row],[Scheduled Payment]]&gt;0,Sched2[[#This Row],[Beginning Balance]]-Sched2[[#This Row],[Scheduled Payment]],0)),"")</f>
        <v>20.54</v>
      </c>
      <c r="G31" s="4">
        <f>IF(Sched2[[#This Row],[Pmt No]]&lt;&gt;"",IF(Sched2[[#This Row],[Scheduled Payment]]+Sched2[[#This Row],[Extra Payment]]&lt;=Sched2[[#This Row],[Beginning Balance]],Sched2[[#This Row],[Scheduled Payment]]+Sched2[[#This Row],[Extra Payment]],Sched2[[#This Row],[Beginning Balance]]),"")</f>
        <v>841.18531914368339</v>
      </c>
      <c r="H31" s="4">
        <f>IF(Sched2[[#This Row],[Pmt No]]&lt;&gt;"",Sched2[[#This Row],[Total Payment]]-Sched2[[#This Row],[Interest]],"")</f>
        <v>743.07824401978939</v>
      </c>
      <c r="I31" s="4">
        <f>IF(Sched2[[#This Row],[Pmt No]]&lt;&gt;"",Sched2[[#This Row],[Beginning Balance]]*(InterestRate/PaymentsPerYear),"")</f>
        <v>98.107075123893964</v>
      </c>
      <c r="J31" s="4">
        <f>IF(Sched2[[#This Row],[Pmt No]]&lt;&gt;"",IF(Sched2[[#This Row],[Scheduled Payment]]+Sched2[[#This Row],[Extra Payment]]&lt;=Sched2[[#This Row],[Beginning Balance]],Sched2[[#This Row],[Beginning Balance]]-Sched2[[#This Row],[Principal]],0),"")</f>
        <v>31959.280130611533</v>
      </c>
      <c r="K31" s="4">
        <f>IF(Sched2[[#This Row],[Pmt No]]&lt;&gt;"",SUM(INDEX(Sched2[Interest],1,1):Sched2[[#This Row],[Interest]]),"")</f>
        <v>2100.6158751978396</v>
      </c>
    </row>
    <row r="32" spans="2:11" x14ac:dyDescent="0.2">
      <c r="B32" s="2">
        <f>IF(LoanIsGood,IF(ROW()-ROW(Sched2[[#Headers],[Pmt No]])&gt;ScheduledNumberOfPayments,"",ROW()-ROW(Sched2[[#Headers],[Pmt No]])),"")</f>
        <v>19</v>
      </c>
      <c r="C32" s="3">
        <f>IF(Sched2[[#This Row],[Pmt No]]&lt;&gt;"",EOMONTH(LoanStartDate,ROW(Sched2[[#This Row],[Pmt No]])-ROW(Sched2[[#Headers],[Pmt No]])-2)+DAY(LoanStartDate),"")</f>
        <v>44204</v>
      </c>
      <c r="D32" s="4">
        <f>IF(Sched2[[#This Row],[Pmt No]]&lt;&gt;"",IF(ROW()-ROW(Sched2[[#Headers],[Beginning Balance]])=1,LoanAmount,INDEX(Sched2[Ending Balance],ROW()-ROW(Sched2[[#Headers],[Beginning Balance]])-1)),"")</f>
        <v>31959.280130611533</v>
      </c>
      <c r="E32" s="4">
        <f>IF(Sched2[[#This Row],[Pmt No]]&lt;&gt;"",ScheduledPayment,"")</f>
        <v>820.64531914368342</v>
      </c>
      <c r="F32" s="4">
        <f>IF(Sched2[[#This Row],[Pmt No]]&lt;&gt;"",IF(Sched2[[#This Row],[Scheduled Payment]]+ExtraPayments&lt;Sched2[[#This Row],[Beginning Balance]],ExtraPayments,IF(Sched2[[#This Row],[Beginning Balance]]-Sched2[[#This Row],[Scheduled Payment]]&gt;0,Sched2[[#This Row],[Beginning Balance]]-Sched2[[#This Row],[Scheduled Payment]],0)),"")</f>
        <v>20.54</v>
      </c>
      <c r="G32" s="4">
        <f>IF(Sched2[[#This Row],[Pmt No]]&lt;&gt;"",IF(Sched2[[#This Row],[Scheduled Payment]]+Sched2[[#This Row],[Extra Payment]]&lt;=Sched2[[#This Row],[Beginning Balance]],Sched2[[#This Row],[Scheduled Payment]]+Sched2[[#This Row],[Extra Payment]],Sched2[[#This Row],[Beginning Balance]]),"")</f>
        <v>841.18531914368339</v>
      </c>
      <c r="H32" s="4">
        <f>IF(Sched2[[#This Row],[Pmt No]]&lt;&gt;"",Sched2[[#This Row],[Total Payment]]-Sched2[[#This Row],[Interest]],"")</f>
        <v>745.30747875184875</v>
      </c>
      <c r="I32" s="4">
        <f>IF(Sched2[[#This Row],[Pmt No]]&lt;&gt;"",Sched2[[#This Row],[Beginning Balance]]*(InterestRate/PaymentsPerYear),"")</f>
        <v>95.877840391834582</v>
      </c>
      <c r="J32" s="4">
        <f>IF(Sched2[[#This Row],[Pmt No]]&lt;&gt;"",IF(Sched2[[#This Row],[Scheduled Payment]]+Sched2[[#This Row],[Extra Payment]]&lt;=Sched2[[#This Row],[Beginning Balance]],Sched2[[#This Row],[Beginning Balance]]-Sched2[[#This Row],[Principal]],0),"")</f>
        <v>31213.972651859684</v>
      </c>
      <c r="K32" s="4">
        <f>IF(Sched2[[#This Row],[Pmt No]]&lt;&gt;"",SUM(INDEX(Sched2[Interest],1,1):Sched2[[#This Row],[Interest]]),"")</f>
        <v>2196.4937155896741</v>
      </c>
    </row>
    <row r="33" spans="2:11" x14ac:dyDescent="0.2">
      <c r="B33" s="2">
        <f>IF(LoanIsGood,IF(ROW()-ROW(Sched2[[#Headers],[Pmt No]])&gt;ScheduledNumberOfPayments,"",ROW()-ROW(Sched2[[#Headers],[Pmt No]])),"")</f>
        <v>20</v>
      </c>
      <c r="C33" s="3">
        <f>IF(Sched2[[#This Row],[Pmt No]]&lt;&gt;"",EOMONTH(LoanStartDate,ROW(Sched2[[#This Row],[Pmt No]])-ROW(Sched2[[#Headers],[Pmt No]])-2)+DAY(LoanStartDate),"")</f>
        <v>44235</v>
      </c>
      <c r="D33" s="4">
        <f>IF(Sched2[[#This Row],[Pmt No]]&lt;&gt;"",IF(ROW()-ROW(Sched2[[#Headers],[Beginning Balance]])=1,LoanAmount,INDEX(Sched2[Ending Balance],ROW()-ROW(Sched2[[#Headers],[Beginning Balance]])-1)),"")</f>
        <v>31213.972651859684</v>
      </c>
      <c r="E33" s="4">
        <f>IF(Sched2[[#This Row],[Pmt No]]&lt;&gt;"",ScheduledPayment,"")</f>
        <v>820.64531914368342</v>
      </c>
      <c r="F33" s="4">
        <f>IF(Sched2[[#This Row],[Pmt No]]&lt;&gt;"",IF(Sched2[[#This Row],[Scheduled Payment]]+ExtraPayments&lt;Sched2[[#This Row],[Beginning Balance]],ExtraPayments,IF(Sched2[[#This Row],[Beginning Balance]]-Sched2[[#This Row],[Scheduled Payment]]&gt;0,Sched2[[#This Row],[Beginning Balance]]-Sched2[[#This Row],[Scheduled Payment]],0)),"")</f>
        <v>20.54</v>
      </c>
      <c r="G33" s="4">
        <f>IF(Sched2[[#This Row],[Pmt No]]&lt;&gt;"",IF(Sched2[[#This Row],[Scheduled Payment]]+Sched2[[#This Row],[Extra Payment]]&lt;=Sched2[[#This Row],[Beginning Balance]],Sched2[[#This Row],[Scheduled Payment]]+Sched2[[#This Row],[Extra Payment]],Sched2[[#This Row],[Beginning Balance]]),"")</f>
        <v>841.18531914368339</v>
      </c>
      <c r="H33" s="4">
        <f>IF(Sched2[[#This Row],[Pmt No]]&lt;&gt;"",Sched2[[#This Row],[Total Payment]]-Sched2[[#This Row],[Interest]],"")</f>
        <v>747.54340118810433</v>
      </c>
      <c r="I33" s="4">
        <f>IF(Sched2[[#This Row],[Pmt No]]&lt;&gt;"",Sched2[[#This Row],[Beginning Balance]]*(InterestRate/PaymentsPerYear),"")</f>
        <v>93.641917955579032</v>
      </c>
      <c r="J33" s="4">
        <f>IF(Sched2[[#This Row],[Pmt No]]&lt;&gt;"",IF(Sched2[[#This Row],[Scheduled Payment]]+Sched2[[#This Row],[Extra Payment]]&lt;=Sched2[[#This Row],[Beginning Balance]],Sched2[[#This Row],[Beginning Balance]]-Sched2[[#This Row],[Principal]],0),"")</f>
        <v>30466.429250671579</v>
      </c>
      <c r="K33" s="4">
        <f>IF(Sched2[[#This Row],[Pmt No]]&lt;&gt;"",SUM(INDEX(Sched2[Interest],1,1):Sched2[[#This Row],[Interest]]),"")</f>
        <v>2290.1356335452533</v>
      </c>
    </row>
    <row r="34" spans="2:11" x14ac:dyDescent="0.2">
      <c r="B34" s="2">
        <f>IF(LoanIsGood,IF(ROW()-ROW(Sched2[[#Headers],[Pmt No]])&gt;ScheduledNumberOfPayments,"",ROW()-ROW(Sched2[[#Headers],[Pmt No]])),"")</f>
        <v>21</v>
      </c>
      <c r="C34" s="3">
        <f>IF(Sched2[[#This Row],[Pmt No]]&lt;&gt;"",EOMONTH(LoanStartDate,ROW(Sched2[[#This Row],[Pmt No]])-ROW(Sched2[[#Headers],[Pmt No]])-2)+DAY(LoanStartDate),"")</f>
        <v>44263</v>
      </c>
      <c r="D34" s="4">
        <f>IF(Sched2[[#This Row],[Pmt No]]&lt;&gt;"",IF(ROW()-ROW(Sched2[[#Headers],[Beginning Balance]])=1,LoanAmount,INDEX(Sched2[Ending Balance],ROW()-ROW(Sched2[[#Headers],[Beginning Balance]])-1)),"")</f>
        <v>30466.429250671579</v>
      </c>
      <c r="E34" s="4">
        <f>IF(Sched2[[#This Row],[Pmt No]]&lt;&gt;"",ScheduledPayment,"")</f>
        <v>820.64531914368342</v>
      </c>
      <c r="F34" s="4">
        <f>IF(Sched2[[#This Row],[Pmt No]]&lt;&gt;"",IF(Sched2[[#This Row],[Scheduled Payment]]+ExtraPayments&lt;Sched2[[#This Row],[Beginning Balance]],ExtraPayments,IF(Sched2[[#This Row],[Beginning Balance]]-Sched2[[#This Row],[Scheduled Payment]]&gt;0,Sched2[[#This Row],[Beginning Balance]]-Sched2[[#This Row],[Scheduled Payment]],0)),"")</f>
        <v>20.54</v>
      </c>
      <c r="G34" s="4">
        <f>IF(Sched2[[#This Row],[Pmt No]]&lt;&gt;"",IF(Sched2[[#This Row],[Scheduled Payment]]+Sched2[[#This Row],[Extra Payment]]&lt;=Sched2[[#This Row],[Beginning Balance]],Sched2[[#This Row],[Scheduled Payment]]+Sched2[[#This Row],[Extra Payment]],Sched2[[#This Row],[Beginning Balance]]),"")</f>
        <v>841.18531914368339</v>
      </c>
      <c r="H34" s="4">
        <f>IF(Sched2[[#This Row],[Pmt No]]&lt;&gt;"",Sched2[[#This Row],[Total Payment]]-Sched2[[#This Row],[Interest]],"")</f>
        <v>749.78603139166864</v>
      </c>
      <c r="I34" s="4">
        <f>IF(Sched2[[#This Row],[Pmt No]]&lt;&gt;"",Sched2[[#This Row],[Beginning Balance]]*(InterestRate/PaymentsPerYear),"")</f>
        <v>91.399287752014729</v>
      </c>
      <c r="J34" s="4">
        <f>IF(Sched2[[#This Row],[Pmt No]]&lt;&gt;"",IF(Sched2[[#This Row],[Scheduled Payment]]+Sched2[[#This Row],[Extra Payment]]&lt;=Sched2[[#This Row],[Beginning Balance]],Sched2[[#This Row],[Beginning Balance]]-Sched2[[#This Row],[Principal]],0),"")</f>
        <v>29716.643219279911</v>
      </c>
      <c r="K34" s="4">
        <f>IF(Sched2[[#This Row],[Pmt No]]&lt;&gt;"",SUM(INDEX(Sched2[Interest],1,1):Sched2[[#This Row],[Interest]]),"")</f>
        <v>2381.5349212972678</v>
      </c>
    </row>
    <row r="35" spans="2:11" x14ac:dyDescent="0.2">
      <c r="B35" s="2">
        <f>IF(LoanIsGood,IF(ROW()-ROW(Sched2[[#Headers],[Pmt No]])&gt;ScheduledNumberOfPayments,"",ROW()-ROW(Sched2[[#Headers],[Pmt No]])),"")</f>
        <v>22</v>
      </c>
      <c r="C35" s="3">
        <f>IF(Sched2[[#This Row],[Pmt No]]&lt;&gt;"",EOMONTH(LoanStartDate,ROW(Sched2[[#This Row],[Pmt No]])-ROW(Sched2[[#Headers],[Pmt No]])-2)+DAY(LoanStartDate),"")</f>
        <v>44294</v>
      </c>
      <c r="D35" s="4">
        <f>IF(Sched2[[#This Row],[Pmt No]]&lt;&gt;"",IF(ROW()-ROW(Sched2[[#Headers],[Beginning Balance]])=1,LoanAmount,INDEX(Sched2[Ending Balance],ROW()-ROW(Sched2[[#Headers],[Beginning Balance]])-1)),"")</f>
        <v>29716.643219279911</v>
      </c>
      <c r="E35" s="4">
        <f>IF(Sched2[[#This Row],[Pmt No]]&lt;&gt;"",ScheduledPayment,"")</f>
        <v>820.64531914368342</v>
      </c>
      <c r="F35" s="4">
        <f>IF(Sched2[[#This Row],[Pmt No]]&lt;&gt;"",IF(Sched2[[#This Row],[Scheduled Payment]]+ExtraPayments&lt;Sched2[[#This Row],[Beginning Balance]],ExtraPayments,IF(Sched2[[#This Row],[Beginning Balance]]-Sched2[[#This Row],[Scheduled Payment]]&gt;0,Sched2[[#This Row],[Beginning Balance]]-Sched2[[#This Row],[Scheduled Payment]],0)),"")</f>
        <v>20.54</v>
      </c>
      <c r="G35" s="4">
        <f>IF(Sched2[[#This Row],[Pmt No]]&lt;&gt;"",IF(Sched2[[#This Row],[Scheduled Payment]]+Sched2[[#This Row],[Extra Payment]]&lt;=Sched2[[#This Row],[Beginning Balance]],Sched2[[#This Row],[Scheduled Payment]]+Sched2[[#This Row],[Extra Payment]],Sched2[[#This Row],[Beginning Balance]]),"")</f>
        <v>841.18531914368339</v>
      </c>
      <c r="H35" s="4">
        <f>IF(Sched2[[#This Row],[Pmt No]]&lt;&gt;"",Sched2[[#This Row],[Total Payment]]-Sched2[[#This Row],[Interest]],"")</f>
        <v>752.03538948584367</v>
      </c>
      <c r="I35" s="4">
        <f>IF(Sched2[[#This Row],[Pmt No]]&lt;&gt;"",Sched2[[#This Row],[Beginning Balance]]*(InterestRate/PaymentsPerYear),"")</f>
        <v>89.149929657839721</v>
      </c>
      <c r="J35" s="4">
        <f>IF(Sched2[[#This Row],[Pmt No]]&lt;&gt;"",IF(Sched2[[#This Row],[Scheduled Payment]]+Sched2[[#This Row],[Extra Payment]]&lt;=Sched2[[#This Row],[Beginning Balance]],Sched2[[#This Row],[Beginning Balance]]-Sched2[[#This Row],[Principal]],0),"")</f>
        <v>28964.607829794066</v>
      </c>
      <c r="K35" s="4">
        <f>IF(Sched2[[#This Row],[Pmt No]]&lt;&gt;"",SUM(INDEX(Sched2[Interest],1,1):Sched2[[#This Row],[Interest]]),"")</f>
        <v>2470.6848509551073</v>
      </c>
    </row>
    <row r="36" spans="2:11" x14ac:dyDescent="0.2">
      <c r="B36" s="2">
        <f>IF(LoanIsGood,IF(ROW()-ROW(Sched2[[#Headers],[Pmt No]])&gt;ScheduledNumberOfPayments,"",ROW()-ROW(Sched2[[#Headers],[Pmt No]])),"")</f>
        <v>23</v>
      </c>
      <c r="C36" s="3">
        <f>IF(Sched2[[#This Row],[Pmt No]]&lt;&gt;"",EOMONTH(LoanStartDate,ROW(Sched2[[#This Row],[Pmt No]])-ROW(Sched2[[#Headers],[Pmt No]])-2)+DAY(LoanStartDate),"")</f>
        <v>44324</v>
      </c>
      <c r="D36" s="4">
        <f>IF(Sched2[[#This Row],[Pmt No]]&lt;&gt;"",IF(ROW()-ROW(Sched2[[#Headers],[Beginning Balance]])=1,LoanAmount,INDEX(Sched2[Ending Balance],ROW()-ROW(Sched2[[#Headers],[Beginning Balance]])-1)),"")</f>
        <v>28964.607829794066</v>
      </c>
      <c r="E36" s="4">
        <f>IF(Sched2[[#This Row],[Pmt No]]&lt;&gt;"",ScheduledPayment,"")</f>
        <v>820.64531914368342</v>
      </c>
      <c r="F36" s="4">
        <f>IF(Sched2[[#This Row],[Pmt No]]&lt;&gt;"",IF(Sched2[[#This Row],[Scheduled Payment]]+ExtraPayments&lt;Sched2[[#This Row],[Beginning Balance]],ExtraPayments,IF(Sched2[[#This Row],[Beginning Balance]]-Sched2[[#This Row],[Scheduled Payment]]&gt;0,Sched2[[#This Row],[Beginning Balance]]-Sched2[[#This Row],[Scheduled Payment]],0)),"")</f>
        <v>20.54</v>
      </c>
      <c r="G36" s="4">
        <f>IF(Sched2[[#This Row],[Pmt No]]&lt;&gt;"",IF(Sched2[[#This Row],[Scheduled Payment]]+Sched2[[#This Row],[Extra Payment]]&lt;=Sched2[[#This Row],[Beginning Balance]],Sched2[[#This Row],[Scheduled Payment]]+Sched2[[#This Row],[Extra Payment]],Sched2[[#This Row],[Beginning Balance]]),"")</f>
        <v>841.18531914368339</v>
      </c>
      <c r="H36" s="4">
        <f>IF(Sched2[[#This Row],[Pmt No]]&lt;&gt;"",Sched2[[#This Row],[Total Payment]]-Sched2[[#This Row],[Interest]],"")</f>
        <v>754.29149565430123</v>
      </c>
      <c r="I36" s="4">
        <f>IF(Sched2[[#This Row],[Pmt No]]&lt;&gt;"",Sched2[[#This Row],[Beginning Balance]]*(InterestRate/PaymentsPerYear),"")</f>
        <v>86.893823489382186</v>
      </c>
      <c r="J36" s="4">
        <f>IF(Sched2[[#This Row],[Pmt No]]&lt;&gt;"",IF(Sched2[[#This Row],[Scheduled Payment]]+Sched2[[#This Row],[Extra Payment]]&lt;=Sched2[[#This Row],[Beginning Balance]],Sched2[[#This Row],[Beginning Balance]]-Sched2[[#This Row],[Principal]],0),"")</f>
        <v>28210.316334139763</v>
      </c>
      <c r="K36" s="4">
        <f>IF(Sched2[[#This Row],[Pmt No]]&lt;&gt;"",SUM(INDEX(Sched2[Interest],1,1):Sched2[[#This Row],[Interest]]),"")</f>
        <v>2557.5786744444895</v>
      </c>
    </row>
    <row r="37" spans="2:11" x14ac:dyDescent="0.2">
      <c r="B37" s="2">
        <f>IF(LoanIsGood,IF(ROW()-ROW(Sched2[[#Headers],[Pmt No]])&gt;ScheduledNumberOfPayments,"",ROW()-ROW(Sched2[[#Headers],[Pmt No]])),"")</f>
        <v>24</v>
      </c>
      <c r="C37" s="3">
        <f>IF(Sched2[[#This Row],[Pmt No]]&lt;&gt;"",EOMONTH(LoanStartDate,ROW(Sched2[[#This Row],[Pmt No]])-ROW(Sched2[[#Headers],[Pmt No]])-2)+DAY(LoanStartDate),"")</f>
        <v>44355</v>
      </c>
      <c r="D37" s="4">
        <f>IF(Sched2[[#This Row],[Pmt No]]&lt;&gt;"",IF(ROW()-ROW(Sched2[[#Headers],[Beginning Balance]])=1,LoanAmount,INDEX(Sched2[Ending Balance],ROW()-ROW(Sched2[[#Headers],[Beginning Balance]])-1)),"")</f>
        <v>28210.316334139763</v>
      </c>
      <c r="E37" s="4">
        <f>IF(Sched2[[#This Row],[Pmt No]]&lt;&gt;"",ScheduledPayment,"")</f>
        <v>820.64531914368342</v>
      </c>
      <c r="F37" s="4">
        <f>IF(Sched2[[#This Row],[Pmt No]]&lt;&gt;"",IF(Sched2[[#This Row],[Scheduled Payment]]+ExtraPayments&lt;Sched2[[#This Row],[Beginning Balance]],ExtraPayments,IF(Sched2[[#This Row],[Beginning Balance]]-Sched2[[#This Row],[Scheduled Payment]]&gt;0,Sched2[[#This Row],[Beginning Balance]]-Sched2[[#This Row],[Scheduled Payment]],0)),"")</f>
        <v>20.54</v>
      </c>
      <c r="G37" s="4">
        <f>IF(Sched2[[#This Row],[Pmt No]]&lt;&gt;"",IF(Sched2[[#This Row],[Scheduled Payment]]+Sched2[[#This Row],[Extra Payment]]&lt;=Sched2[[#This Row],[Beginning Balance]],Sched2[[#This Row],[Scheduled Payment]]+Sched2[[#This Row],[Extra Payment]],Sched2[[#This Row],[Beginning Balance]]),"")</f>
        <v>841.18531914368339</v>
      </c>
      <c r="H37" s="4">
        <f>IF(Sched2[[#This Row],[Pmt No]]&lt;&gt;"",Sched2[[#This Row],[Total Payment]]-Sched2[[#This Row],[Interest]],"")</f>
        <v>756.55437014126414</v>
      </c>
      <c r="I37" s="4">
        <f>IF(Sched2[[#This Row],[Pmt No]]&lt;&gt;"",Sched2[[#This Row],[Beginning Balance]]*(InterestRate/PaymentsPerYear),"")</f>
        <v>84.630949002419285</v>
      </c>
      <c r="J37" s="4">
        <f>IF(Sched2[[#This Row],[Pmt No]]&lt;&gt;"",IF(Sched2[[#This Row],[Scheduled Payment]]+Sched2[[#This Row],[Extra Payment]]&lt;=Sched2[[#This Row],[Beginning Balance]],Sched2[[#This Row],[Beginning Balance]]-Sched2[[#This Row],[Principal]],0),"")</f>
        <v>27453.761963998499</v>
      </c>
      <c r="K37" s="4">
        <f>IF(Sched2[[#This Row],[Pmt No]]&lt;&gt;"",SUM(INDEX(Sched2[Interest],1,1):Sched2[[#This Row],[Interest]]),"")</f>
        <v>2642.2096234469086</v>
      </c>
    </row>
    <row r="38" spans="2:11" x14ac:dyDescent="0.2">
      <c r="B38" s="2">
        <f>IF(LoanIsGood,IF(ROW()-ROW(Sched2[[#Headers],[Pmt No]])&gt;ScheduledNumberOfPayments,"",ROW()-ROW(Sched2[[#Headers],[Pmt No]])),"")</f>
        <v>25</v>
      </c>
      <c r="C38" s="3">
        <f>IF(Sched2[[#This Row],[Pmt No]]&lt;&gt;"",EOMONTH(LoanStartDate,ROW(Sched2[[#This Row],[Pmt No]])-ROW(Sched2[[#Headers],[Pmt No]])-2)+DAY(LoanStartDate),"")</f>
        <v>44385</v>
      </c>
      <c r="D38" s="4">
        <f>IF(Sched2[[#This Row],[Pmt No]]&lt;&gt;"",IF(ROW()-ROW(Sched2[[#Headers],[Beginning Balance]])=1,LoanAmount,INDEX(Sched2[Ending Balance],ROW()-ROW(Sched2[[#Headers],[Beginning Balance]])-1)),"")</f>
        <v>27453.761963998499</v>
      </c>
      <c r="E38" s="4">
        <f>IF(Sched2[[#This Row],[Pmt No]]&lt;&gt;"",ScheduledPayment,"")</f>
        <v>820.64531914368342</v>
      </c>
      <c r="F38" s="4">
        <f>IF(Sched2[[#This Row],[Pmt No]]&lt;&gt;"",IF(Sched2[[#This Row],[Scheduled Payment]]+ExtraPayments&lt;Sched2[[#This Row],[Beginning Balance]],ExtraPayments,IF(Sched2[[#This Row],[Beginning Balance]]-Sched2[[#This Row],[Scheduled Payment]]&gt;0,Sched2[[#This Row],[Beginning Balance]]-Sched2[[#This Row],[Scheduled Payment]],0)),"")</f>
        <v>20.54</v>
      </c>
      <c r="G38" s="4">
        <f>IF(Sched2[[#This Row],[Pmt No]]&lt;&gt;"",IF(Sched2[[#This Row],[Scheduled Payment]]+Sched2[[#This Row],[Extra Payment]]&lt;=Sched2[[#This Row],[Beginning Balance]],Sched2[[#This Row],[Scheduled Payment]]+Sched2[[#This Row],[Extra Payment]],Sched2[[#This Row],[Beginning Balance]]),"")</f>
        <v>841.18531914368339</v>
      </c>
      <c r="H38" s="4">
        <f>IF(Sched2[[#This Row],[Pmt No]]&lt;&gt;"",Sched2[[#This Row],[Total Payment]]-Sched2[[#This Row],[Interest]],"")</f>
        <v>758.82403325168787</v>
      </c>
      <c r="I38" s="4">
        <f>IF(Sched2[[#This Row],[Pmt No]]&lt;&gt;"",Sched2[[#This Row],[Beginning Balance]]*(InterestRate/PaymentsPerYear),"")</f>
        <v>82.361285891995479</v>
      </c>
      <c r="J38" s="4">
        <f>IF(Sched2[[#This Row],[Pmt No]]&lt;&gt;"",IF(Sched2[[#This Row],[Scheduled Payment]]+Sched2[[#This Row],[Extra Payment]]&lt;=Sched2[[#This Row],[Beginning Balance]],Sched2[[#This Row],[Beginning Balance]]-Sched2[[#This Row],[Principal]],0),"")</f>
        <v>26694.937930746812</v>
      </c>
      <c r="K38" s="4">
        <f>IF(Sched2[[#This Row],[Pmt No]]&lt;&gt;"",SUM(INDEX(Sched2[Interest],1,1):Sched2[[#This Row],[Interest]]),"")</f>
        <v>2724.5709093389041</v>
      </c>
    </row>
    <row r="39" spans="2:11" x14ac:dyDescent="0.2">
      <c r="B39" s="2">
        <f>IF(LoanIsGood,IF(ROW()-ROW(Sched2[[#Headers],[Pmt No]])&gt;ScheduledNumberOfPayments,"",ROW()-ROW(Sched2[[#Headers],[Pmt No]])),"")</f>
        <v>26</v>
      </c>
      <c r="C39" s="3">
        <f>IF(Sched2[[#This Row],[Pmt No]]&lt;&gt;"",EOMONTH(LoanStartDate,ROW(Sched2[[#This Row],[Pmt No]])-ROW(Sched2[[#Headers],[Pmt No]])-2)+DAY(LoanStartDate),"")</f>
        <v>44416</v>
      </c>
      <c r="D39" s="4">
        <f>IF(Sched2[[#This Row],[Pmt No]]&lt;&gt;"",IF(ROW()-ROW(Sched2[[#Headers],[Beginning Balance]])=1,LoanAmount,INDEX(Sched2[Ending Balance],ROW()-ROW(Sched2[[#Headers],[Beginning Balance]])-1)),"")</f>
        <v>26694.937930746812</v>
      </c>
      <c r="E39" s="4">
        <f>IF(Sched2[[#This Row],[Pmt No]]&lt;&gt;"",ScheduledPayment,"")</f>
        <v>820.64531914368342</v>
      </c>
      <c r="F39" s="4">
        <f>IF(Sched2[[#This Row],[Pmt No]]&lt;&gt;"",IF(Sched2[[#This Row],[Scheduled Payment]]+ExtraPayments&lt;Sched2[[#This Row],[Beginning Balance]],ExtraPayments,IF(Sched2[[#This Row],[Beginning Balance]]-Sched2[[#This Row],[Scheduled Payment]]&gt;0,Sched2[[#This Row],[Beginning Balance]]-Sched2[[#This Row],[Scheduled Payment]],0)),"")</f>
        <v>20.54</v>
      </c>
      <c r="G39" s="4">
        <f>IF(Sched2[[#This Row],[Pmt No]]&lt;&gt;"",IF(Sched2[[#This Row],[Scheduled Payment]]+Sched2[[#This Row],[Extra Payment]]&lt;=Sched2[[#This Row],[Beginning Balance]],Sched2[[#This Row],[Scheduled Payment]]+Sched2[[#This Row],[Extra Payment]],Sched2[[#This Row],[Beginning Balance]]),"")</f>
        <v>841.18531914368339</v>
      </c>
      <c r="H39" s="4">
        <f>IF(Sched2[[#This Row],[Pmt No]]&lt;&gt;"",Sched2[[#This Row],[Total Payment]]-Sched2[[#This Row],[Interest]],"")</f>
        <v>761.10050535144296</v>
      </c>
      <c r="I39" s="4">
        <f>IF(Sched2[[#This Row],[Pmt No]]&lt;&gt;"",Sched2[[#This Row],[Beginning Balance]]*(InterestRate/PaymentsPerYear),"")</f>
        <v>80.084813792240425</v>
      </c>
      <c r="J39" s="4">
        <f>IF(Sched2[[#This Row],[Pmt No]]&lt;&gt;"",IF(Sched2[[#This Row],[Scheduled Payment]]+Sched2[[#This Row],[Extra Payment]]&lt;=Sched2[[#This Row],[Beginning Balance]],Sched2[[#This Row],[Beginning Balance]]-Sched2[[#This Row],[Principal]],0),"")</f>
        <v>25933.83742539537</v>
      </c>
      <c r="K39" s="4">
        <f>IF(Sched2[[#This Row],[Pmt No]]&lt;&gt;"",SUM(INDEX(Sched2[Interest],1,1):Sched2[[#This Row],[Interest]]),"")</f>
        <v>2804.6557231311444</v>
      </c>
    </row>
    <row r="40" spans="2:11" x14ac:dyDescent="0.2">
      <c r="B40" s="2">
        <f>IF(LoanIsGood,IF(ROW()-ROW(Sched2[[#Headers],[Pmt No]])&gt;ScheduledNumberOfPayments,"",ROW()-ROW(Sched2[[#Headers],[Pmt No]])),"")</f>
        <v>27</v>
      </c>
      <c r="C40" s="3">
        <f>IF(Sched2[[#This Row],[Pmt No]]&lt;&gt;"",EOMONTH(LoanStartDate,ROW(Sched2[[#This Row],[Pmt No]])-ROW(Sched2[[#Headers],[Pmt No]])-2)+DAY(LoanStartDate),"")</f>
        <v>44447</v>
      </c>
      <c r="D40" s="4">
        <f>IF(Sched2[[#This Row],[Pmt No]]&lt;&gt;"",IF(ROW()-ROW(Sched2[[#Headers],[Beginning Balance]])=1,LoanAmount,INDEX(Sched2[Ending Balance],ROW()-ROW(Sched2[[#Headers],[Beginning Balance]])-1)),"")</f>
        <v>25933.83742539537</v>
      </c>
      <c r="E40" s="4">
        <f>IF(Sched2[[#This Row],[Pmt No]]&lt;&gt;"",ScheduledPayment,"")</f>
        <v>820.64531914368342</v>
      </c>
      <c r="F40" s="4">
        <f>IF(Sched2[[#This Row],[Pmt No]]&lt;&gt;"",IF(Sched2[[#This Row],[Scheduled Payment]]+ExtraPayments&lt;Sched2[[#This Row],[Beginning Balance]],ExtraPayments,IF(Sched2[[#This Row],[Beginning Balance]]-Sched2[[#This Row],[Scheduled Payment]]&gt;0,Sched2[[#This Row],[Beginning Balance]]-Sched2[[#This Row],[Scheduled Payment]],0)),"")</f>
        <v>20.54</v>
      </c>
      <c r="G40" s="4">
        <f>IF(Sched2[[#This Row],[Pmt No]]&lt;&gt;"",IF(Sched2[[#This Row],[Scheduled Payment]]+Sched2[[#This Row],[Extra Payment]]&lt;=Sched2[[#This Row],[Beginning Balance]],Sched2[[#This Row],[Scheduled Payment]]+Sched2[[#This Row],[Extra Payment]],Sched2[[#This Row],[Beginning Balance]]),"")</f>
        <v>841.18531914368339</v>
      </c>
      <c r="H40" s="4">
        <f>IF(Sched2[[#This Row],[Pmt No]]&lt;&gt;"",Sched2[[#This Row],[Total Payment]]-Sched2[[#This Row],[Interest]],"")</f>
        <v>763.38380686749724</v>
      </c>
      <c r="I40" s="4">
        <f>IF(Sched2[[#This Row],[Pmt No]]&lt;&gt;"",Sched2[[#This Row],[Beginning Balance]]*(InterestRate/PaymentsPerYear),"")</f>
        <v>77.801512276186102</v>
      </c>
      <c r="J40" s="4">
        <f>IF(Sched2[[#This Row],[Pmt No]]&lt;&gt;"",IF(Sched2[[#This Row],[Scheduled Payment]]+Sched2[[#This Row],[Extra Payment]]&lt;=Sched2[[#This Row],[Beginning Balance]],Sched2[[#This Row],[Beginning Balance]]-Sched2[[#This Row],[Principal]],0),"")</f>
        <v>25170.453618527874</v>
      </c>
      <c r="K40" s="4">
        <f>IF(Sched2[[#This Row],[Pmt No]]&lt;&gt;"",SUM(INDEX(Sched2[Interest],1,1):Sched2[[#This Row],[Interest]]),"")</f>
        <v>2882.4572354073307</v>
      </c>
    </row>
    <row r="41" spans="2:11" x14ac:dyDescent="0.2">
      <c r="B41" s="2">
        <f>IF(LoanIsGood,IF(ROW()-ROW(Sched2[[#Headers],[Pmt No]])&gt;ScheduledNumberOfPayments,"",ROW()-ROW(Sched2[[#Headers],[Pmt No]])),"")</f>
        <v>28</v>
      </c>
      <c r="C41" s="3">
        <f>IF(Sched2[[#This Row],[Pmt No]]&lt;&gt;"",EOMONTH(LoanStartDate,ROW(Sched2[[#This Row],[Pmt No]])-ROW(Sched2[[#Headers],[Pmt No]])-2)+DAY(LoanStartDate),"")</f>
        <v>44477</v>
      </c>
      <c r="D41" s="4">
        <f>IF(Sched2[[#This Row],[Pmt No]]&lt;&gt;"",IF(ROW()-ROW(Sched2[[#Headers],[Beginning Balance]])=1,LoanAmount,INDEX(Sched2[Ending Balance],ROW()-ROW(Sched2[[#Headers],[Beginning Balance]])-1)),"")</f>
        <v>25170.453618527874</v>
      </c>
      <c r="E41" s="4">
        <f>IF(Sched2[[#This Row],[Pmt No]]&lt;&gt;"",ScheduledPayment,"")</f>
        <v>820.64531914368342</v>
      </c>
      <c r="F41" s="4">
        <f>IF(Sched2[[#This Row],[Pmt No]]&lt;&gt;"",IF(Sched2[[#This Row],[Scheduled Payment]]+ExtraPayments&lt;Sched2[[#This Row],[Beginning Balance]],ExtraPayments,IF(Sched2[[#This Row],[Beginning Balance]]-Sched2[[#This Row],[Scheduled Payment]]&gt;0,Sched2[[#This Row],[Beginning Balance]]-Sched2[[#This Row],[Scheduled Payment]],0)),"")</f>
        <v>20.54</v>
      </c>
      <c r="G41" s="4">
        <f>IF(Sched2[[#This Row],[Pmt No]]&lt;&gt;"",IF(Sched2[[#This Row],[Scheduled Payment]]+Sched2[[#This Row],[Extra Payment]]&lt;=Sched2[[#This Row],[Beginning Balance]],Sched2[[#This Row],[Scheduled Payment]]+Sched2[[#This Row],[Extra Payment]],Sched2[[#This Row],[Beginning Balance]]),"")</f>
        <v>841.18531914368339</v>
      </c>
      <c r="H41" s="4">
        <f>IF(Sched2[[#This Row],[Pmt No]]&lt;&gt;"",Sched2[[#This Row],[Total Payment]]-Sched2[[#This Row],[Interest]],"")</f>
        <v>765.67395828809981</v>
      </c>
      <c r="I41" s="4">
        <f>IF(Sched2[[#This Row],[Pmt No]]&lt;&gt;"",Sched2[[#This Row],[Beginning Balance]]*(InterestRate/PaymentsPerYear),"")</f>
        <v>75.511360855583618</v>
      </c>
      <c r="J41" s="4">
        <f>IF(Sched2[[#This Row],[Pmt No]]&lt;&gt;"",IF(Sched2[[#This Row],[Scheduled Payment]]+Sched2[[#This Row],[Extra Payment]]&lt;=Sched2[[#This Row],[Beginning Balance]],Sched2[[#This Row],[Beginning Balance]]-Sched2[[#This Row],[Principal]],0),"")</f>
        <v>24404.779660239776</v>
      </c>
      <c r="K41" s="4">
        <f>IF(Sched2[[#This Row],[Pmt No]]&lt;&gt;"",SUM(INDEX(Sched2[Interest],1,1):Sched2[[#This Row],[Interest]]),"")</f>
        <v>2957.9685962629142</v>
      </c>
    </row>
    <row r="42" spans="2:11" x14ac:dyDescent="0.2">
      <c r="B42" s="2">
        <f>IF(LoanIsGood,IF(ROW()-ROW(Sched2[[#Headers],[Pmt No]])&gt;ScheduledNumberOfPayments,"",ROW()-ROW(Sched2[[#Headers],[Pmt No]])),"")</f>
        <v>29</v>
      </c>
      <c r="C42" s="3">
        <f>IF(Sched2[[#This Row],[Pmt No]]&lt;&gt;"",EOMONTH(LoanStartDate,ROW(Sched2[[#This Row],[Pmt No]])-ROW(Sched2[[#Headers],[Pmt No]])-2)+DAY(LoanStartDate),"")</f>
        <v>44508</v>
      </c>
      <c r="D42" s="4">
        <f>IF(Sched2[[#This Row],[Pmt No]]&lt;&gt;"",IF(ROW()-ROW(Sched2[[#Headers],[Beginning Balance]])=1,LoanAmount,INDEX(Sched2[Ending Balance],ROW()-ROW(Sched2[[#Headers],[Beginning Balance]])-1)),"")</f>
        <v>24404.779660239776</v>
      </c>
      <c r="E42" s="4">
        <f>IF(Sched2[[#This Row],[Pmt No]]&lt;&gt;"",ScheduledPayment,"")</f>
        <v>820.64531914368342</v>
      </c>
      <c r="F42" s="4">
        <f>IF(Sched2[[#This Row],[Pmt No]]&lt;&gt;"",IF(Sched2[[#This Row],[Scheduled Payment]]+ExtraPayments&lt;Sched2[[#This Row],[Beginning Balance]],ExtraPayments,IF(Sched2[[#This Row],[Beginning Balance]]-Sched2[[#This Row],[Scheduled Payment]]&gt;0,Sched2[[#This Row],[Beginning Balance]]-Sched2[[#This Row],[Scheduled Payment]],0)),"")</f>
        <v>20.54</v>
      </c>
      <c r="G42" s="4">
        <f>IF(Sched2[[#This Row],[Pmt No]]&lt;&gt;"",IF(Sched2[[#This Row],[Scheduled Payment]]+Sched2[[#This Row],[Extra Payment]]&lt;=Sched2[[#This Row],[Beginning Balance]],Sched2[[#This Row],[Scheduled Payment]]+Sched2[[#This Row],[Extra Payment]],Sched2[[#This Row],[Beginning Balance]]),"")</f>
        <v>841.18531914368339</v>
      </c>
      <c r="H42" s="4">
        <f>IF(Sched2[[#This Row],[Pmt No]]&lt;&gt;"",Sched2[[#This Row],[Total Payment]]-Sched2[[#This Row],[Interest]],"")</f>
        <v>767.97098016296411</v>
      </c>
      <c r="I42" s="4">
        <f>IF(Sched2[[#This Row],[Pmt No]]&lt;&gt;"",Sched2[[#This Row],[Beginning Balance]]*(InterestRate/PaymentsPerYear),"")</f>
        <v>73.214338980719319</v>
      </c>
      <c r="J42" s="4">
        <f>IF(Sched2[[#This Row],[Pmt No]]&lt;&gt;"",IF(Sched2[[#This Row],[Scheduled Payment]]+Sched2[[#This Row],[Extra Payment]]&lt;=Sched2[[#This Row],[Beginning Balance]],Sched2[[#This Row],[Beginning Balance]]-Sched2[[#This Row],[Principal]],0),"")</f>
        <v>23636.808680076811</v>
      </c>
      <c r="K42" s="4">
        <f>IF(Sched2[[#This Row],[Pmt No]]&lt;&gt;"",SUM(INDEX(Sched2[Interest],1,1):Sched2[[#This Row],[Interest]]),"")</f>
        <v>3031.1829352436334</v>
      </c>
    </row>
    <row r="43" spans="2:11" x14ac:dyDescent="0.2">
      <c r="B43" s="2">
        <f>IF(LoanIsGood,IF(ROW()-ROW(Sched2[[#Headers],[Pmt No]])&gt;ScheduledNumberOfPayments,"",ROW()-ROW(Sched2[[#Headers],[Pmt No]])),"")</f>
        <v>30</v>
      </c>
      <c r="C43" s="3">
        <f>IF(Sched2[[#This Row],[Pmt No]]&lt;&gt;"",EOMONTH(LoanStartDate,ROW(Sched2[[#This Row],[Pmt No]])-ROW(Sched2[[#Headers],[Pmt No]])-2)+DAY(LoanStartDate),"")</f>
        <v>44538</v>
      </c>
      <c r="D43" s="4">
        <f>IF(Sched2[[#This Row],[Pmt No]]&lt;&gt;"",IF(ROW()-ROW(Sched2[[#Headers],[Beginning Balance]])=1,LoanAmount,INDEX(Sched2[Ending Balance],ROW()-ROW(Sched2[[#Headers],[Beginning Balance]])-1)),"")</f>
        <v>23636.808680076811</v>
      </c>
      <c r="E43" s="4">
        <f>IF(Sched2[[#This Row],[Pmt No]]&lt;&gt;"",ScheduledPayment,"")</f>
        <v>820.64531914368342</v>
      </c>
      <c r="F43" s="4">
        <f>IF(Sched2[[#This Row],[Pmt No]]&lt;&gt;"",IF(Sched2[[#This Row],[Scheduled Payment]]+ExtraPayments&lt;Sched2[[#This Row],[Beginning Balance]],ExtraPayments,IF(Sched2[[#This Row],[Beginning Balance]]-Sched2[[#This Row],[Scheduled Payment]]&gt;0,Sched2[[#This Row],[Beginning Balance]]-Sched2[[#This Row],[Scheduled Payment]],0)),"")</f>
        <v>20.54</v>
      </c>
      <c r="G43" s="4">
        <f>IF(Sched2[[#This Row],[Pmt No]]&lt;&gt;"",IF(Sched2[[#This Row],[Scheduled Payment]]+Sched2[[#This Row],[Extra Payment]]&lt;=Sched2[[#This Row],[Beginning Balance]],Sched2[[#This Row],[Scheduled Payment]]+Sched2[[#This Row],[Extra Payment]],Sched2[[#This Row],[Beginning Balance]]),"")</f>
        <v>841.18531914368339</v>
      </c>
      <c r="H43" s="4">
        <f>IF(Sched2[[#This Row],[Pmt No]]&lt;&gt;"",Sched2[[#This Row],[Total Payment]]-Sched2[[#This Row],[Interest]],"")</f>
        <v>770.274893103453</v>
      </c>
      <c r="I43" s="4">
        <f>IF(Sched2[[#This Row],[Pmt No]]&lt;&gt;"",Sched2[[#This Row],[Beginning Balance]]*(InterestRate/PaymentsPerYear),"")</f>
        <v>70.910426040230419</v>
      </c>
      <c r="J43" s="4">
        <f>IF(Sched2[[#This Row],[Pmt No]]&lt;&gt;"",IF(Sched2[[#This Row],[Scheduled Payment]]+Sched2[[#This Row],[Extra Payment]]&lt;=Sched2[[#This Row],[Beginning Balance]],Sched2[[#This Row],[Beginning Balance]]-Sched2[[#This Row],[Principal]],0),"")</f>
        <v>22866.533786973356</v>
      </c>
      <c r="K43" s="4">
        <f>IF(Sched2[[#This Row],[Pmt No]]&lt;&gt;"",SUM(INDEX(Sched2[Interest],1,1):Sched2[[#This Row],[Interest]]),"")</f>
        <v>3102.0933612838639</v>
      </c>
    </row>
    <row r="44" spans="2:11" x14ac:dyDescent="0.2">
      <c r="B44" s="2">
        <f>IF(LoanIsGood,IF(ROW()-ROW(Sched2[[#Headers],[Pmt No]])&gt;ScheduledNumberOfPayments,"",ROW()-ROW(Sched2[[#Headers],[Pmt No]])),"")</f>
        <v>31</v>
      </c>
      <c r="C44" s="3">
        <f>IF(Sched2[[#This Row],[Pmt No]]&lt;&gt;"",EOMONTH(LoanStartDate,ROW(Sched2[[#This Row],[Pmt No]])-ROW(Sched2[[#Headers],[Pmt No]])-2)+DAY(LoanStartDate),"")</f>
        <v>44569</v>
      </c>
      <c r="D44" s="4">
        <f>IF(Sched2[[#This Row],[Pmt No]]&lt;&gt;"",IF(ROW()-ROW(Sched2[[#Headers],[Beginning Balance]])=1,LoanAmount,INDEX(Sched2[Ending Balance],ROW()-ROW(Sched2[[#Headers],[Beginning Balance]])-1)),"")</f>
        <v>22866.533786973356</v>
      </c>
      <c r="E44" s="4">
        <f>IF(Sched2[[#This Row],[Pmt No]]&lt;&gt;"",ScheduledPayment,"")</f>
        <v>820.64531914368342</v>
      </c>
      <c r="F44" s="4">
        <f>IF(Sched2[[#This Row],[Pmt No]]&lt;&gt;"",IF(Sched2[[#This Row],[Scheduled Payment]]+ExtraPayments&lt;Sched2[[#This Row],[Beginning Balance]],ExtraPayments,IF(Sched2[[#This Row],[Beginning Balance]]-Sched2[[#This Row],[Scheduled Payment]]&gt;0,Sched2[[#This Row],[Beginning Balance]]-Sched2[[#This Row],[Scheduled Payment]],0)),"")</f>
        <v>20.54</v>
      </c>
      <c r="G44" s="4">
        <f>IF(Sched2[[#This Row],[Pmt No]]&lt;&gt;"",IF(Sched2[[#This Row],[Scheduled Payment]]+Sched2[[#This Row],[Extra Payment]]&lt;=Sched2[[#This Row],[Beginning Balance]],Sched2[[#This Row],[Scheduled Payment]]+Sched2[[#This Row],[Extra Payment]],Sched2[[#This Row],[Beginning Balance]]),"")</f>
        <v>841.18531914368339</v>
      </c>
      <c r="H44" s="4">
        <f>IF(Sched2[[#This Row],[Pmt No]]&lt;&gt;"",Sched2[[#This Row],[Total Payment]]-Sched2[[#This Row],[Interest]],"")</f>
        <v>772.58571778276337</v>
      </c>
      <c r="I44" s="4">
        <f>IF(Sched2[[#This Row],[Pmt No]]&lt;&gt;"",Sched2[[#This Row],[Beginning Balance]]*(InterestRate/PaymentsPerYear),"")</f>
        <v>68.599601360920062</v>
      </c>
      <c r="J44" s="4">
        <f>IF(Sched2[[#This Row],[Pmt No]]&lt;&gt;"",IF(Sched2[[#This Row],[Scheduled Payment]]+Sched2[[#This Row],[Extra Payment]]&lt;=Sched2[[#This Row],[Beginning Balance]],Sched2[[#This Row],[Beginning Balance]]-Sched2[[#This Row],[Principal]],0),"")</f>
        <v>22093.948069190592</v>
      </c>
      <c r="K44" s="4">
        <f>IF(Sched2[[#This Row],[Pmt No]]&lt;&gt;"",SUM(INDEX(Sched2[Interest],1,1):Sched2[[#This Row],[Interest]]),"")</f>
        <v>3170.6929626447841</v>
      </c>
    </row>
    <row r="45" spans="2:11" x14ac:dyDescent="0.2">
      <c r="B45" s="2">
        <f>IF(LoanIsGood,IF(ROW()-ROW(Sched2[[#Headers],[Pmt No]])&gt;ScheduledNumberOfPayments,"",ROW()-ROW(Sched2[[#Headers],[Pmt No]])),"")</f>
        <v>32</v>
      </c>
      <c r="C45" s="3">
        <f>IF(Sched2[[#This Row],[Pmt No]]&lt;&gt;"",EOMONTH(LoanStartDate,ROW(Sched2[[#This Row],[Pmt No]])-ROW(Sched2[[#Headers],[Pmt No]])-2)+DAY(LoanStartDate),"")</f>
        <v>44600</v>
      </c>
      <c r="D45" s="4">
        <f>IF(Sched2[[#This Row],[Pmt No]]&lt;&gt;"",IF(ROW()-ROW(Sched2[[#Headers],[Beginning Balance]])=1,LoanAmount,INDEX(Sched2[Ending Balance],ROW()-ROW(Sched2[[#Headers],[Beginning Balance]])-1)),"")</f>
        <v>22093.948069190592</v>
      </c>
      <c r="E45" s="4">
        <f>IF(Sched2[[#This Row],[Pmt No]]&lt;&gt;"",ScheduledPayment,"")</f>
        <v>820.64531914368342</v>
      </c>
      <c r="F45" s="4">
        <f>IF(Sched2[[#This Row],[Pmt No]]&lt;&gt;"",IF(Sched2[[#This Row],[Scheduled Payment]]+ExtraPayments&lt;Sched2[[#This Row],[Beginning Balance]],ExtraPayments,IF(Sched2[[#This Row],[Beginning Balance]]-Sched2[[#This Row],[Scheduled Payment]]&gt;0,Sched2[[#This Row],[Beginning Balance]]-Sched2[[#This Row],[Scheduled Payment]],0)),"")</f>
        <v>20.54</v>
      </c>
      <c r="G45" s="4">
        <f>IF(Sched2[[#This Row],[Pmt No]]&lt;&gt;"",IF(Sched2[[#This Row],[Scheduled Payment]]+Sched2[[#This Row],[Extra Payment]]&lt;=Sched2[[#This Row],[Beginning Balance]],Sched2[[#This Row],[Scheduled Payment]]+Sched2[[#This Row],[Extra Payment]],Sched2[[#This Row],[Beginning Balance]]),"")</f>
        <v>841.18531914368339</v>
      </c>
      <c r="H45" s="4">
        <f>IF(Sched2[[#This Row],[Pmt No]]&lt;&gt;"",Sched2[[#This Row],[Total Payment]]-Sched2[[#This Row],[Interest]],"")</f>
        <v>774.90347493611159</v>
      </c>
      <c r="I45" s="4">
        <f>IF(Sched2[[#This Row],[Pmt No]]&lt;&gt;"",Sched2[[#This Row],[Beginning Balance]]*(InterestRate/PaymentsPerYear),"")</f>
        <v>66.281844207571766</v>
      </c>
      <c r="J45" s="4">
        <f>IF(Sched2[[#This Row],[Pmt No]]&lt;&gt;"",IF(Sched2[[#This Row],[Scheduled Payment]]+Sched2[[#This Row],[Extra Payment]]&lt;=Sched2[[#This Row],[Beginning Balance]],Sched2[[#This Row],[Beginning Balance]]-Sched2[[#This Row],[Principal]],0),"")</f>
        <v>21319.044594254479</v>
      </c>
      <c r="K45" s="4">
        <f>IF(Sched2[[#This Row],[Pmt No]]&lt;&gt;"",SUM(INDEX(Sched2[Interest],1,1):Sched2[[#This Row],[Interest]]),"")</f>
        <v>3236.9748068523559</v>
      </c>
    </row>
    <row r="46" spans="2:11" x14ac:dyDescent="0.2">
      <c r="B46" s="2">
        <f>IF(LoanIsGood,IF(ROW()-ROW(Sched2[[#Headers],[Pmt No]])&gt;ScheduledNumberOfPayments,"",ROW()-ROW(Sched2[[#Headers],[Pmt No]])),"")</f>
        <v>33</v>
      </c>
      <c r="C46" s="3">
        <f>IF(Sched2[[#This Row],[Pmt No]]&lt;&gt;"",EOMONTH(LoanStartDate,ROW(Sched2[[#This Row],[Pmt No]])-ROW(Sched2[[#Headers],[Pmt No]])-2)+DAY(LoanStartDate),"")</f>
        <v>44628</v>
      </c>
      <c r="D46" s="4">
        <f>IF(Sched2[[#This Row],[Pmt No]]&lt;&gt;"",IF(ROW()-ROW(Sched2[[#Headers],[Beginning Balance]])=1,LoanAmount,INDEX(Sched2[Ending Balance],ROW()-ROW(Sched2[[#Headers],[Beginning Balance]])-1)),"")</f>
        <v>21319.044594254479</v>
      </c>
      <c r="E46" s="4">
        <f>IF(Sched2[[#This Row],[Pmt No]]&lt;&gt;"",ScheduledPayment,"")</f>
        <v>820.64531914368342</v>
      </c>
      <c r="F46" s="4">
        <f>IF(Sched2[[#This Row],[Pmt No]]&lt;&gt;"",IF(Sched2[[#This Row],[Scheduled Payment]]+ExtraPayments&lt;Sched2[[#This Row],[Beginning Balance]],ExtraPayments,IF(Sched2[[#This Row],[Beginning Balance]]-Sched2[[#This Row],[Scheduled Payment]]&gt;0,Sched2[[#This Row],[Beginning Balance]]-Sched2[[#This Row],[Scheduled Payment]],0)),"")</f>
        <v>20.54</v>
      </c>
      <c r="G46" s="4">
        <f>IF(Sched2[[#This Row],[Pmt No]]&lt;&gt;"",IF(Sched2[[#This Row],[Scheduled Payment]]+Sched2[[#This Row],[Extra Payment]]&lt;=Sched2[[#This Row],[Beginning Balance]],Sched2[[#This Row],[Scheduled Payment]]+Sched2[[#This Row],[Extra Payment]],Sched2[[#This Row],[Beginning Balance]]),"")</f>
        <v>841.18531914368339</v>
      </c>
      <c r="H46" s="4">
        <f>IF(Sched2[[#This Row],[Pmt No]]&lt;&gt;"",Sched2[[#This Row],[Total Payment]]-Sched2[[#This Row],[Interest]],"")</f>
        <v>777.22818536091995</v>
      </c>
      <c r="I46" s="4">
        <f>IF(Sched2[[#This Row],[Pmt No]]&lt;&gt;"",Sched2[[#This Row],[Beginning Balance]]*(InterestRate/PaymentsPerYear),"")</f>
        <v>63.957133782763428</v>
      </c>
      <c r="J46" s="4">
        <f>IF(Sched2[[#This Row],[Pmt No]]&lt;&gt;"",IF(Sched2[[#This Row],[Scheduled Payment]]+Sched2[[#This Row],[Extra Payment]]&lt;=Sched2[[#This Row],[Beginning Balance]],Sched2[[#This Row],[Beginning Balance]]-Sched2[[#This Row],[Principal]],0),"")</f>
        <v>20541.816408893559</v>
      </c>
      <c r="K46" s="4">
        <f>IF(Sched2[[#This Row],[Pmt No]]&lt;&gt;"",SUM(INDEX(Sched2[Interest],1,1):Sched2[[#This Row],[Interest]]),"")</f>
        <v>3300.9319406351192</v>
      </c>
    </row>
    <row r="47" spans="2:11" x14ac:dyDescent="0.2">
      <c r="B47" s="2">
        <f>IF(LoanIsGood,IF(ROW()-ROW(Sched2[[#Headers],[Pmt No]])&gt;ScheduledNumberOfPayments,"",ROW()-ROW(Sched2[[#Headers],[Pmt No]])),"")</f>
        <v>34</v>
      </c>
      <c r="C47" s="3">
        <f>IF(Sched2[[#This Row],[Pmt No]]&lt;&gt;"",EOMONTH(LoanStartDate,ROW(Sched2[[#This Row],[Pmt No]])-ROW(Sched2[[#Headers],[Pmt No]])-2)+DAY(LoanStartDate),"")</f>
        <v>44659</v>
      </c>
      <c r="D47" s="4">
        <f>IF(Sched2[[#This Row],[Pmt No]]&lt;&gt;"",IF(ROW()-ROW(Sched2[[#Headers],[Beginning Balance]])=1,LoanAmount,INDEX(Sched2[Ending Balance],ROW()-ROW(Sched2[[#Headers],[Beginning Balance]])-1)),"")</f>
        <v>20541.816408893559</v>
      </c>
      <c r="E47" s="4">
        <f>IF(Sched2[[#This Row],[Pmt No]]&lt;&gt;"",ScheduledPayment,"")</f>
        <v>820.64531914368342</v>
      </c>
      <c r="F47" s="4">
        <f>IF(Sched2[[#This Row],[Pmt No]]&lt;&gt;"",IF(Sched2[[#This Row],[Scheduled Payment]]+ExtraPayments&lt;Sched2[[#This Row],[Beginning Balance]],ExtraPayments,IF(Sched2[[#This Row],[Beginning Balance]]-Sched2[[#This Row],[Scheduled Payment]]&gt;0,Sched2[[#This Row],[Beginning Balance]]-Sched2[[#This Row],[Scheduled Payment]],0)),"")</f>
        <v>20.54</v>
      </c>
      <c r="G47" s="4">
        <f>IF(Sched2[[#This Row],[Pmt No]]&lt;&gt;"",IF(Sched2[[#This Row],[Scheduled Payment]]+Sched2[[#This Row],[Extra Payment]]&lt;=Sched2[[#This Row],[Beginning Balance]],Sched2[[#This Row],[Scheduled Payment]]+Sched2[[#This Row],[Extra Payment]],Sched2[[#This Row],[Beginning Balance]]),"")</f>
        <v>841.18531914368339</v>
      </c>
      <c r="H47" s="4">
        <f>IF(Sched2[[#This Row],[Pmt No]]&lt;&gt;"",Sched2[[#This Row],[Total Payment]]-Sched2[[#This Row],[Interest]],"")</f>
        <v>779.55986991700274</v>
      </c>
      <c r="I47" s="4">
        <f>IF(Sched2[[#This Row],[Pmt No]]&lt;&gt;"",Sched2[[#This Row],[Beginning Balance]]*(InterestRate/PaymentsPerYear),"")</f>
        <v>61.625449226680672</v>
      </c>
      <c r="J47" s="4">
        <f>IF(Sched2[[#This Row],[Pmt No]]&lt;&gt;"",IF(Sched2[[#This Row],[Scheduled Payment]]+Sched2[[#This Row],[Extra Payment]]&lt;=Sched2[[#This Row],[Beginning Balance]],Sched2[[#This Row],[Beginning Balance]]-Sched2[[#This Row],[Principal]],0),"")</f>
        <v>19762.256538976555</v>
      </c>
      <c r="K47" s="4">
        <f>IF(Sched2[[#This Row],[Pmt No]]&lt;&gt;"",SUM(INDEX(Sched2[Interest],1,1):Sched2[[#This Row],[Interest]]),"")</f>
        <v>3362.5573898617999</v>
      </c>
    </row>
    <row r="48" spans="2:11" x14ac:dyDescent="0.2">
      <c r="B48" s="2">
        <f>IF(LoanIsGood,IF(ROW()-ROW(Sched2[[#Headers],[Pmt No]])&gt;ScheduledNumberOfPayments,"",ROW()-ROW(Sched2[[#Headers],[Pmt No]])),"")</f>
        <v>35</v>
      </c>
      <c r="C48" s="3">
        <f>IF(Sched2[[#This Row],[Pmt No]]&lt;&gt;"",EOMONTH(LoanStartDate,ROW(Sched2[[#This Row],[Pmt No]])-ROW(Sched2[[#Headers],[Pmt No]])-2)+DAY(LoanStartDate),"")</f>
        <v>44689</v>
      </c>
      <c r="D48" s="4">
        <f>IF(Sched2[[#This Row],[Pmt No]]&lt;&gt;"",IF(ROW()-ROW(Sched2[[#Headers],[Beginning Balance]])=1,LoanAmount,INDEX(Sched2[Ending Balance],ROW()-ROW(Sched2[[#Headers],[Beginning Balance]])-1)),"")</f>
        <v>19762.256538976555</v>
      </c>
      <c r="E48" s="4">
        <f>IF(Sched2[[#This Row],[Pmt No]]&lt;&gt;"",ScheduledPayment,"")</f>
        <v>820.64531914368342</v>
      </c>
      <c r="F48" s="4">
        <f>IF(Sched2[[#This Row],[Pmt No]]&lt;&gt;"",IF(Sched2[[#This Row],[Scheduled Payment]]+ExtraPayments&lt;Sched2[[#This Row],[Beginning Balance]],ExtraPayments,IF(Sched2[[#This Row],[Beginning Balance]]-Sched2[[#This Row],[Scheduled Payment]]&gt;0,Sched2[[#This Row],[Beginning Balance]]-Sched2[[#This Row],[Scheduled Payment]],0)),"")</f>
        <v>20.54</v>
      </c>
      <c r="G48" s="4">
        <f>IF(Sched2[[#This Row],[Pmt No]]&lt;&gt;"",IF(Sched2[[#This Row],[Scheduled Payment]]+Sched2[[#This Row],[Extra Payment]]&lt;=Sched2[[#This Row],[Beginning Balance]],Sched2[[#This Row],[Scheduled Payment]]+Sched2[[#This Row],[Extra Payment]],Sched2[[#This Row],[Beginning Balance]]),"")</f>
        <v>841.18531914368339</v>
      </c>
      <c r="H48" s="4">
        <f>IF(Sched2[[#This Row],[Pmt No]]&lt;&gt;"",Sched2[[#This Row],[Total Payment]]-Sched2[[#This Row],[Interest]],"")</f>
        <v>781.89854952675375</v>
      </c>
      <c r="I48" s="4">
        <f>IF(Sched2[[#This Row],[Pmt No]]&lt;&gt;"",Sched2[[#This Row],[Beginning Balance]]*(InterestRate/PaymentsPerYear),"")</f>
        <v>59.286769616929661</v>
      </c>
      <c r="J48" s="4">
        <f>IF(Sched2[[#This Row],[Pmt No]]&lt;&gt;"",IF(Sched2[[#This Row],[Scheduled Payment]]+Sched2[[#This Row],[Extra Payment]]&lt;=Sched2[[#This Row],[Beginning Balance]],Sched2[[#This Row],[Beginning Balance]]-Sched2[[#This Row],[Principal]],0),"")</f>
        <v>18980.3579894498</v>
      </c>
      <c r="K48" s="4">
        <f>IF(Sched2[[#This Row],[Pmt No]]&lt;&gt;"",SUM(INDEX(Sched2[Interest],1,1):Sched2[[#This Row],[Interest]]),"")</f>
        <v>3421.8441594787296</v>
      </c>
    </row>
    <row r="49" spans="2:11" x14ac:dyDescent="0.2">
      <c r="B49" s="2">
        <f>IF(LoanIsGood,IF(ROW()-ROW(Sched2[[#Headers],[Pmt No]])&gt;ScheduledNumberOfPayments,"",ROW()-ROW(Sched2[[#Headers],[Pmt No]])),"")</f>
        <v>36</v>
      </c>
      <c r="C49" s="3">
        <f>IF(Sched2[[#This Row],[Pmt No]]&lt;&gt;"",EOMONTH(LoanStartDate,ROW(Sched2[[#This Row],[Pmt No]])-ROW(Sched2[[#Headers],[Pmt No]])-2)+DAY(LoanStartDate),"")</f>
        <v>44720</v>
      </c>
      <c r="D49" s="4">
        <f>IF(Sched2[[#This Row],[Pmt No]]&lt;&gt;"",IF(ROW()-ROW(Sched2[[#Headers],[Beginning Balance]])=1,LoanAmount,INDEX(Sched2[Ending Balance],ROW()-ROW(Sched2[[#Headers],[Beginning Balance]])-1)),"")</f>
        <v>18980.3579894498</v>
      </c>
      <c r="E49" s="4">
        <f>IF(Sched2[[#This Row],[Pmt No]]&lt;&gt;"",ScheduledPayment,"")</f>
        <v>820.64531914368342</v>
      </c>
      <c r="F49" s="4">
        <f>IF(Sched2[[#This Row],[Pmt No]]&lt;&gt;"",IF(Sched2[[#This Row],[Scheduled Payment]]+ExtraPayments&lt;Sched2[[#This Row],[Beginning Balance]],ExtraPayments,IF(Sched2[[#This Row],[Beginning Balance]]-Sched2[[#This Row],[Scheduled Payment]]&gt;0,Sched2[[#This Row],[Beginning Balance]]-Sched2[[#This Row],[Scheduled Payment]],0)),"")</f>
        <v>20.54</v>
      </c>
      <c r="G49" s="4">
        <f>IF(Sched2[[#This Row],[Pmt No]]&lt;&gt;"",IF(Sched2[[#This Row],[Scheduled Payment]]+Sched2[[#This Row],[Extra Payment]]&lt;=Sched2[[#This Row],[Beginning Balance]],Sched2[[#This Row],[Scheduled Payment]]+Sched2[[#This Row],[Extra Payment]],Sched2[[#This Row],[Beginning Balance]]),"")</f>
        <v>841.18531914368339</v>
      </c>
      <c r="H49" s="4">
        <f>IF(Sched2[[#This Row],[Pmt No]]&lt;&gt;"",Sched2[[#This Row],[Total Payment]]-Sched2[[#This Row],[Interest]],"")</f>
        <v>784.24424517533396</v>
      </c>
      <c r="I49" s="4">
        <f>IF(Sched2[[#This Row],[Pmt No]]&lt;&gt;"",Sched2[[#This Row],[Beginning Balance]]*(InterestRate/PaymentsPerYear),"")</f>
        <v>56.941073968349393</v>
      </c>
      <c r="J49" s="4">
        <f>IF(Sched2[[#This Row],[Pmt No]]&lt;&gt;"",IF(Sched2[[#This Row],[Scheduled Payment]]+Sched2[[#This Row],[Extra Payment]]&lt;=Sched2[[#This Row],[Beginning Balance]],Sched2[[#This Row],[Beginning Balance]]-Sched2[[#This Row],[Principal]],0),"")</f>
        <v>18196.113744274466</v>
      </c>
      <c r="K49" s="4">
        <f>IF(Sched2[[#This Row],[Pmt No]]&lt;&gt;"",SUM(INDEX(Sched2[Interest],1,1):Sched2[[#This Row],[Interest]]),"")</f>
        <v>3478.785233447079</v>
      </c>
    </row>
    <row r="50" spans="2:11" x14ac:dyDescent="0.2">
      <c r="B50" s="2">
        <f>IF(LoanIsGood,IF(ROW()-ROW(Sched2[[#Headers],[Pmt No]])&gt;ScheduledNumberOfPayments,"",ROW()-ROW(Sched2[[#Headers],[Pmt No]])),"")</f>
        <v>37</v>
      </c>
      <c r="C50" s="3">
        <f>IF(Sched2[[#This Row],[Pmt No]]&lt;&gt;"",EOMONTH(LoanStartDate,ROW(Sched2[[#This Row],[Pmt No]])-ROW(Sched2[[#Headers],[Pmt No]])-2)+DAY(LoanStartDate),"")</f>
        <v>44750</v>
      </c>
      <c r="D50" s="4">
        <f>IF(Sched2[[#This Row],[Pmt No]]&lt;&gt;"",IF(ROW()-ROW(Sched2[[#Headers],[Beginning Balance]])=1,LoanAmount,INDEX(Sched2[Ending Balance],ROW()-ROW(Sched2[[#Headers],[Beginning Balance]])-1)),"")</f>
        <v>18196.113744274466</v>
      </c>
      <c r="E50" s="4">
        <f>IF(Sched2[[#This Row],[Pmt No]]&lt;&gt;"",ScheduledPayment,"")</f>
        <v>820.64531914368342</v>
      </c>
      <c r="F50" s="4">
        <f>IF(Sched2[[#This Row],[Pmt No]]&lt;&gt;"",IF(Sched2[[#This Row],[Scheduled Payment]]+ExtraPayments&lt;Sched2[[#This Row],[Beginning Balance]],ExtraPayments,IF(Sched2[[#This Row],[Beginning Balance]]-Sched2[[#This Row],[Scheduled Payment]]&gt;0,Sched2[[#This Row],[Beginning Balance]]-Sched2[[#This Row],[Scheduled Payment]],0)),"")</f>
        <v>20.54</v>
      </c>
      <c r="G50" s="4">
        <f>IF(Sched2[[#This Row],[Pmt No]]&lt;&gt;"",IF(Sched2[[#This Row],[Scheduled Payment]]+Sched2[[#This Row],[Extra Payment]]&lt;=Sched2[[#This Row],[Beginning Balance]],Sched2[[#This Row],[Scheduled Payment]]+Sched2[[#This Row],[Extra Payment]],Sched2[[#This Row],[Beginning Balance]]),"")</f>
        <v>841.18531914368339</v>
      </c>
      <c r="H50" s="4">
        <f>IF(Sched2[[#This Row],[Pmt No]]&lt;&gt;"",Sched2[[#This Row],[Total Payment]]-Sched2[[#This Row],[Interest]],"")</f>
        <v>786.59697791086001</v>
      </c>
      <c r="I50" s="4">
        <f>IF(Sched2[[#This Row],[Pmt No]]&lt;&gt;"",Sched2[[#This Row],[Beginning Balance]]*(InterestRate/PaymentsPerYear),"")</f>
        <v>54.588341232823389</v>
      </c>
      <c r="J50" s="4">
        <f>IF(Sched2[[#This Row],[Pmt No]]&lt;&gt;"",IF(Sched2[[#This Row],[Scheduled Payment]]+Sched2[[#This Row],[Extra Payment]]&lt;=Sched2[[#This Row],[Beginning Balance]],Sched2[[#This Row],[Beginning Balance]]-Sched2[[#This Row],[Principal]],0),"")</f>
        <v>17409.516766363606</v>
      </c>
      <c r="K50" s="4">
        <f>IF(Sched2[[#This Row],[Pmt No]]&lt;&gt;"",SUM(INDEX(Sched2[Interest],1,1):Sched2[[#This Row],[Interest]]),"")</f>
        <v>3533.3735746799025</v>
      </c>
    </row>
    <row r="51" spans="2:11" x14ac:dyDescent="0.2">
      <c r="B51" s="2">
        <f>IF(LoanIsGood,IF(ROW()-ROW(Sched2[[#Headers],[Pmt No]])&gt;ScheduledNumberOfPayments,"",ROW()-ROW(Sched2[[#Headers],[Pmt No]])),"")</f>
        <v>38</v>
      </c>
      <c r="C51" s="3">
        <f>IF(Sched2[[#This Row],[Pmt No]]&lt;&gt;"",EOMONTH(LoanStartDate,ROW(Sched2[[#This Row],[Pmt No]])-ROW(Sched2[[#Headers],[Pmt No]])-2)+DAY(LoanStartDate),"")</f>
        <v>44781</v>
      </c>
      <c r="D51" s="4">
        <f>IF(Sched2[[#This Row],[Pmt No]]&lt;&gt;"",IF(ROW()-ROW(Sched2[[#Headers],[Beginning Balance]])=1,LoanAmount,INDEX(Sched2[Ending Balance],ROW()-ROW(Sched2[[#Headers],[Beginning Balance]])-1)),"")</f>
        <v>17409.516766363606</v>
      </c>
      <c r="E51" s="4">
        <f>IF(Sched2[[#This Row],[Pmt No]]&lt;&gt;"",ScheduledPayment,"")</f>
        <v>820.64531914368342</v>
      </c>
      <c r="F51" s="4">
        <f>IF(Sched2[[#This Row],[Pmt No]]&lt;&gt;"",IF(Sched2[[#This Row],[Scheduled Payment]]+ExtraPayments&lt;Sched2[[#This Row],[Beginning Balance]],ExtraPayments,IF(Sched2[[#This Row],[Beginning Balance]]-Sched2[[#This Row],[Scheduled Payment]]&gt;0,Sched2[[#This Row],[Beginning Balance]]-Sched2[[#This Row],[Scheduled Payment]],0)),"")</f>
        <v>20.54</v>
      </c>
      <c r="G51" s="4">
        <f>IF(Sched2[[#This Row],[Pmt No]]&lt;&gt;"",IF(Sched2[[#This Row],[Scheduled Payment]]+Sched2[[#This Row],[Extra Payment]]&lt;=Sched2[[#This Row],[Beginning Balance]],Sched2[[#This Row],[Scheduled Payment]]+Sched2[[#This Row],[Extra Payment]],Sched2[[#This Row],[Beginning Balance]]),"")</f>
        <v>841.18531914368339</v>
      </c>
      <c r="H51" s="4">
        <f>IF(Sched2[[#This Row],[Pmt No]]&lt;&gt;"",Sched2[[#This Row],[Total Payment]]-Sched2[[#This Row],[Interest]],"")</f>
        <v>788.9567688445926</v>
      </c>
      <c r="I51" s="4">
        <f>IF(Sched2[[#This Row],[Pmt No]]&lt;&gt;"",Sched2[[#This Row],[Beginning Balance]]*(InterestRate/PaymentsPerYear),"")</f>
        <v>52.228550299090813</v>
      </c>
      <c r="J51" s="4">
        <f>IF(Sched2[[#This Row],[Pmt No]]&lt;&gt;"",IF(Sched2[[#This Row],[Scheduled Payment]]+Sched2[[#This Row],[Extra Payment]]&lt;=Sched2[[#This Row],[Beginning Balance]],Sched2[[#This Row],[Beginning Balance]]-Sched2[[#This Row],[Principal]],0),"")</f>
        <v>16620.559997519013</v>
      </c>
      <c r="K51" s="4">
        <f>IF(Sched2[[#This Row],[Pmt No]]&lt;&gt;"",SUM(INDEX(Sched2[Interest],1,1):Sched2[[#This Row],[Interest]]),"")</f>
        <v>3585.6021249789933</v>
      </c>
    </row>
    <row r="52" spans="2:11" x14ac:dyDescent="0.2">
      <c r="B52" s="2">
        <f>IF(LoanIsGood,IF(ROW()-ROW(Sched2[[#Headers],[Pmt No]])&gt;ScheduledNumberOfPayments,"",ROW()-ROW(Sched2[[#Headers],[Pmt No]])),"")</f>
        <v>39</v>
      </c>
      <c r="C52" s="3">
        <f>IF(Sched2[[#This Row],[Pmt No]]&lt;&gt;"",EOMONTH(LoanStartDate,ROW(Sched2[[#This Row],[Pmt No]])-ROW(Sched2[[#Headers],[Pmt No]])-2)+DAY(LoanStartDate),"")</f>
        <v>44812</v>
      </c>
      <c r="D52" s="4">
        <f>IF(Sched2[[#This Row],[Pmt No]]&lt;&gt;"",IF(ROW()-ROW(Sched2[[#Headers],[Beginning Balance]])=1,LoanAmount,INDEX(Sched2[Ending Balance],ROW()-ROW(Sched2[[#Headers],[Beginning Balance]])-1)),"")</f>
        <v>16620.559997519013</v>
      </c>
      <c r="E52" s="4">
        <f>IF(Sched2[[#This Row],[Pmt No]]&lt;&gt;"",ScheduledPayment,"")</f>
        <v>820.64531914368342</v>
      </c>
      <c r="F52" s="4">
        <f>IF(Sched2[[#This Row],[Pmt No]]&lt;&gt;"",IF(Sched2[[#This Row],[Scheduled Payment]]+ExtraPayments&lt;Sched2[[#This Row],[Beginning Balance]],ExtraPayments,IF(Sched2[[#This Row],[Beginning Balance]]-Sched2[[#This Row],[Scheduled Payment]]&gt;0,Sched2[[#This Row],[Beginning Balance]]-Sched2[[#This Row],[Scheduled Payment]],0)),"")</f>
        <v>20.54</v>
      </c>
      <c r="G52" s="4">
        <f>IF(Sched2[[#This Row],[Pmt No]]&lt;&gt;"",IF(Sched2[[#This Row],[Scheduled Payment]]+Sched2[[#This Row],[Extra Payment]]&lt;=Sched2[[#This Row],[Beginning Balance]],Sched2[[#This Row],[Scheduled Payment]]+Sched2[[#This Row],[Extra Payment]],Sched2[[#This Row],[Beginning Balance]]),"")</f>
        <v>841.18531914368339</v>
      </c>
      <c r="H52" s="4">
        <f>IF(Sched2[[#This Row],[Pmt No]]&lt;&gt;"",Sched2[[#This Row],[Total Payment]]-Sched2[[#This Row],[Interest]],"")</f>
        <v>791.32363915112637</v>
      </c>
      <c r="I52" s="4">
        <f>IF(Sched2[[#This Row],[Pmt No]]&lt;&gt;"",Sched2[[#This Row],[Beginning Balance]]*(InterestRate/PaymentsPerYear),"")</f>
        <v>49.861679992557029</v>
      </c>
      <c r="J52" s="4">
        <f>IF(Sched2[[#This Row],[Pmt No]]&lt;&gt;"",IF(Sched2[[#This Row],[Scheduled Payment]]+Sched2[[#This Row],[Extra Payment]]&lt;=Sched2[[#This Row],[Beginning Balance]],Sched2[[#This Row],[Beginning Balance]]-Sched2[[#This Row],[Principal]],0),"")</f>
        <v>15829.236358367885</v>
      </c>
      <c r="K52" s="4">
        <f>IF(Sched2[[#This Row],[Pmt No]]&lt;&gt;"",SUM(INDEX(Sched2[Interest],1,1):Sched2[[#This Row],[Interest]]),"")</f>
        <v>3635.4638049715504</v>
      </c>
    </row>
    <row r="53" spans="2:11" x14ac:dyDescent="0.2">
      <c r="B53" s="2">
        <f>IF(LoanIsGood,IF(ROW()-ROW(Sched2[[#Headers],[Pmt No]])&gt;ScheduledNumberOfPayments,"",ROW()-ROW(Sched2[[#Headers],[Pmt No]])),"")</f>
        <v>40</v>
      </c>
      <c r="C53" s="3">
        <f>IF(Sched2[[#This Row],[Pmt No]]&lt;&gt;"",EOMONTH(LoanStartDate,ROW(Sched2[[#This Row],[Pmt No]])-ROW(Sched2[[#Headers],[Pmt No]])-2)+DAY(LoanStartDate),"")</f>
        <v>44842</v>
      </c>
      <c r="D53" s="4">
        <f>IF(Sched2[[#This Row],[Pmt No]]&lt;&gt;"",IF(ROW()-ROW(Sched2[[#Headers],[Beginning Balance]])=1,LoanAmount,INDEX(Sched2[Ending Balance],ROW()-ROW(Sched2[[#Headers],[Beginning Balance]])-1)),"")</f>
        <v>15829.236358367885</v>
      </c>
      <c r="E53" s="4">
        <f>IF(Sched2[[#This Row],[Pmt No]]&lt;&gt;"",ScheduledPayment,"")</f>
        <v>820.64531914368342</v>
      </c>
      <c r="F53" s="4">
        <f>IF(Sched2[[#This Row],[Pmt No]]&lt;&gt;"",IF(Sched2[[#This Row],[Scheduled Payment]]+ExtraPayments&lt;Sched2[[#This Row],[Beginning Balance]],ExtraPayments,IF(Sched2[[#This Row],[Beginning Balance]]-Sched2[[#This Row],[Scheduled Payment]]&gt;0,Sched2[[#This Row],[Beginning Balance]]-Sched2[[#This Row],[Scheduled Payment]],0)),"")</f>
        <v>20.54</v>
      </c>
      <c r="G53" s="4">
        <f>IF(Sched2[[#This Row],[Pmt No]]&lt;&gt;"",IF(Sched2[[#This Row],[Scheduled Payment]]+Sched2[[#This Row],[Extra Payment]]&lt;=Sched2[[#This Row],[Beginning Balance]],Sched2[[#This Row],[Scheduled Payment]]+Sched2[[#This Row],[Extra Payment]],Sched2[[#This Row],[Beginning Balance]]),"")</f>
        <v>841.18531914368339</v>
      </c>
      <c r="H53" s="4">
        <f>IF(Sched2[[#This Row],[Pmt No]]&lt;&gt;"",Sched2[[#This Row],[Total Payment]]-Sched2[[#This Row],[Interest]],"")</f>
        <v>793.69761006857971</v>
      </c>
      <c r="I53" s="4">
        <f>IF(Sched2[[#This Row],[Pmt No]]&lt;&gt;"",Sched2[[#This Row],[Beginning Balance]]*(InterestRate/PaymentsPerYear),"")</f>
        <v>47.487709075103652</v>
      </c>
      <c r="J53" s="4">
        <f>IF(Sched2[[#This Row],[Pmt No]]&lt;&gt;"",IF(Sched2[[#This Row],[Scheduled Payment]]+Sched2[[#This Row],[Extra Payment]]&lt;=Sched2[[#This Row],[Beginning Balance]],Sched2[[#This Row],[Beginning Balance]]-Sched2[[#This Row],[Principal]],0),"")</f>
        <v>15035.538748299306</v>
      </c>
      <c r="K53" s="4">
        <f>IF(Sched2[[#This Row],[Pmt No]]&lt;&gt;"",SUM(INDEX(Sched2[Interest],1,1):Sched2[[#This Row],[Interest]]),"")</f>
        <v>3682.9515140466542</v>
      </c>
    </row>
    <row r="54" spans="2:11" x14ac:dyDescent="0.2">
      <c r="B54" s="2">
        <f>IF(LoanIsGood,IF(ROW()-ROW(Sched2[[#Headers],[Pmt No]])&gt;ScheduledNumberOfPayments,"",ROW()-ROW(Sched2[[#Headers],[Pmt No]])),"")</f>
        <v>41</v>
      </c>
      <c r="C54" s="3">
        <f>IF(Sched2[[#This Row],[Pmt No]]&lt;&gt;"",EOMONTH(LoanStartDate,ROW(Sched2[[#This Row],[Pmt No]])-ROW(Sched2[[#Headers],[Pmt No]])-2)+DAY(LoanStartDate),"")</f>
        <v>44873</v>
      </c>
      <c r="D54" s="4">
        <f>IF(Sched2[[#This Row],[Pmt No]]&lt;&gt;"",IF(ROW()-ROW(Sched2[[#Headers],[Beginning Balance]])=1,LoanAmount,INDEX(Sched2[Ending Balance],ROW()-ROW(Sched2[[#Headers],[Beginning Balance]])-1)),"")</f>
        <v>15035.538748299306</v>
      </c>
      <c r="E54" s="4">
        <f>IF(Sched2[[#This Row],[Pmt No]]&lt;&gt;"",ScheduledPayment,"")</f>
        <v>820.64531914368342</v>
      </c>
      <c r="F54" s="4">
        <f>IF(Sched2[[#This Row],[Pmt No]]&lt;&gt;"",IF(Sched2[[#This Row],[Scheduled Payment]]+ExtraPayments&lt;Sched2[[#This Row],[Beginning Balance]],ExtraPayments,IF(Sched2[[#This Row],[Beginning Balance]]-Sched2[[#This Row],[Scheduled Payment]]&gt;0,Sched2[[#This Row],[Beginning Balance]]-Sched2[[#This Row],[Scheduled Payment]],0)),"")</f>
        <v>20.54</v>
      </c>
      <c r="G54" s="4">
        <f>IF(Sched2[[#This Row],[Pmt No]]&lt;&gt;"",IF(Sched2[[#This Row],[Scheduled Payment]]+Sched2[[#This Row],[Extra Payment]]&lt;=Sched2[[#This Row],[Beginning Balance]],Sched2[[#This Row],[Scheduled Payment]]+Sched2[[#This Row],[Extra Payment]],Sched2[[#This Row],[Beginning Balance]]),"")</f>
        <v>841.18531914368339</v>
      </c>
      <c r="H54" s="4">
        <f>IF(Sched2[[#This Row],[Pmt No]]&lt;&gt;"",Sched2[[#This Row],[Total Payment]]-Sched2[[#This Row],[Interest]],"")</f>
        <v>796.07870289878542</v>
      </c>
      <c r="I54" s="4">
        <f>IF(Sched2[[#This Row],[Pmt No]]&lt;&gt;"",Sched2[[#This Row],[Beginning Balance]]*(InterestRate/PaymentsPerYear),"")</f>
        <v>45.106616244897914</v>
      </c>
      <c r="J54" s="4">
        <f>IF(Sched2[[#This Row],[Pmt No]]&lt;&gt;"",IF(Sched2[[#This Row],[Scheduled Payment]]+Sched2[[#This Row],[Extra Payment]]&lt;=Sched2[[#This Row],[Beginning Balance]],Sched2[[#This Row],[Beginning Balance]]-Sched2[[#This Row],[Principal]],0),"")</f>
        <v>14239.460045400521</v>
      </c>
      <c r="K54" s="4">
        <f>IF(Sched2[[#This Row],[Pmt No]]&lt;&gt;"",SUM(INDEX(Sched2[Interest],1,1):Sched2[[#This Row],[Interest]]),"")</f>
        <v>3728.0581302915521</v>
      </c>
    </row>
    <row r="55" spans="2:11" x14ac:dyDescent="0.2">
      <c r="B55" s="2">
        <f>IF(LoanIsGood,IF(ROW()-ROW(Sched2[[#Headers],[Pmt No]])&gt;ScheduledNumberOfPayments,"",ROW()-ROW(Sched2[[#Headers],[Pmt No]])),"")</f>
        <v>42</v>
      </c>
      <c r="C55" s="3">
        <f>IF(Sched2[[#This Row],[Pmt No]]&lt;&gt;"",EOMONTH(LoanStartDate,ROW(Sched2[[#This Row],[Pmt No]])-ROW(Sched2[[#Headers],[Pmt No]])-2)+DAY(LoanStartDate),"")</f>
        <v>44903</v>
      </c>
      <c r="D55" s="4">
        <f>IF(Sched2[[#This Row],[Pmt No]]&lt;&gt;"",IF(ROW()-ROW(Sched2[[#Headers],[Beginning Balance]])=1,LoanAmount,INDEX(Sched2[Ending Balance],ROW()-ROW(Sched2[[#Headers],[Beginning Balance]])-1)),"")</f>
        <v>14239.460045400521</v>
      </c>
      <c r="E55" s="4">
        <f>IF(Sched2[[#This Row],[Pmt No]]&lt;&gt;"",ScheduledPayment,"")</f>
        <v>820.64531914368342</v>
      </c>
      <c r="F55" s="4">
        <f>IF(Sched2[[#This Row],[Pmt No]]&lt;&gt;"",IF(Sched2[[#This Row],[Scheduled Payment]]+ExtraPayments&lt;Sched2[[#This Row],[Beginning Balance]],ExtraPayments,IF(Sched2[[#This Row],[Beginning Balance]]-Sched2[[#This Row],[Scheduled Payment]]&gt;0,Sched2[[#This Row],[Beginning Balance]]-Sched2[[#This Row],[Scheduled Payment]],0)),"")</f>
        <v>20.54</v>
      </c>
      <c r="G55" s="4">
        <f>IF(Sched2[[#This Row],[Pmt No]]&lt;&gt;"",IF(Sched2[[#This Row],[Scheduled Payment]]+Sched2[[#This Row],[Extra Payment]]&lt;=Sched2[[#This Row],[Beginning Balance]],Sched2[[#This Row],[Scheduled Payment]]+Sched2[[#This Row],[Extra Payment]],Sched2[[#This Row],[Beginning Balance]]),"")</f>
        <v>841.18531914368339</v>
      </c>
      <c r="H55" s="4">
        <f>IF(Sched2[[#This Row],[Pmt No]]&lt;&gt;"",Sched2[[#This Row],[Total Payment]]-Sched2[[#This Row],[Interest]],"")</f>
        <v>798.46693900748187</v>
      </c>
      <c r="I55" s="4">
        <f>IF(Sched2[[#This Row],[Pmt No]]&lt;&gt;"",Sched2[[#This Row],[Beginning Balance]]*(InterestRate/PaymentsPerYear),"")</f>
        <v>42.71838013620156</v>
      </c>
      <c r="J55" s="4">
        <f>IF(Sched2[[#This Row],[Pmt No]]&lt;&gt;"",IF(Sched2[[#This Row],[Scheduled Payment]]+Sched2[[#This Row],[Extra Payment]]&lt;=Sched2[[#This Row],[Beginning Balance]],Sched2[[#This Row],[Beginning Balance]]-Sched2[[#This Row],[Principal]],0),"")</f>
        <v>13440.99310639304</v>
      </c>
      <c r="K55" s="4">
        <f>IF(Sched2[[#This Row],[Pmt No]]&lt;&gt;"",SUM(INDEX(Sched2[Interest],1,1):Sched2[[#This Row],[Interest]]),"")</f>
        <v>3770.7765104277537</v>
      </c>
    </row>
    <row r="56" spans="2:11" x14ac:dyDescent="0.2">
      <c r="B56" s="2">
        <f>IF(LoanIsGood,IF(ROW()-ROW(Sched2[[#Headers],[Pmt No]])&gt;ScheduledNumberOfPayments,"",ROW()-ROW(Sched2[[#Headers],[Pmt No]])),"")</f>
        <v>43</v>
      </c>
      <c r="C56" s="3">
        <f>IF(Sched2[[#This Row],[Pmt No]]&lt;&gt;"",EOMONTH(LoanStartDate,ROW(Sched2[[#This Row],[Pmt No]])-ROW(Sched2[[#Headers],[Pmt No]])-2)+DAY(LoanStartDate),"")</f>
        <v>44934</v>
      </c>
      <c r="D56" s="4">
        <f>IF(Sched2[[#This Row],[Pmt No]]&lt;&gt;"",IF(ROW()-ROW(Sched2[[#Headers],[Beginning Balance]])=1,LoanAmount,INDEX(Sched2[Ending Balance],ROW()-ROW(Sched2[[#Headers],[Beginning Balance]])-1)),"")</f>
        <v>13440.99310639304</v>
      </c>
      <c r="E56" s="4">
        <f>IF(Sched2[[#This Row],[Pmt No]]&lt;&gt;"",ScheduledPayment,"")</f>
        <v>820.64531914368342</v>
      </c>
      <c r="F56" s="4">
        <f>IF(Sched2[[#This Row],[Pmt No]]&lt;&gt;"",IF(Sched2[[#This Row],[Scheduled Payment]]+ExtraPayments&lt;Sched2[[#This Row],[Beginning Balance]],ExtraPayments,IF(Sched2[[#This Row],[Beginning Balance]]-Sched2[[#This Row],[Scheduled Payment]]&gt;0,Sched2[[#This Row],[Beginning Balance]]-Sched2[[#This Row],[Scheduled Payment]],0)),"")</f>
        <v>20.54</v>
      </c>
      <c r="G56" s="4">
        <f>IF(Sched2[[#This Row],[Pmt No]]&lt;&gt;"",IF(Sched2[[#This Row],[Scheduled Payment]]+Sched2[[#This Row],[Extra Payment]]&lt;=Sched2[[#This Row],[Beginning Balance]],Sched2[[#This Row],[Scheduled Payment]]+Sched2[[#This Row],[Extra Payment]],Sched2[[#This Row],[Beginning Balance]]),"")</f>
        <v>841.18531914368339</v>
      </c>
      <c r="H56" s="4">
        <f>IF(Sched2[[#This Row],[Pmt No]]&lt;&gt;"",Sched2[[#This Row],[Total Payment]]-Sched2[[#This Row],[Interest]],"")</f>
        <v>800.86233982450426</v>
      </c>
      <c r="I56" s="4">
        <f>IF(Sched2[[#This Row],[Pmt No]]&lt;&gt;"",Sched2[[#This Row],[Beginning Balance]]*(InterestRate/PaymentsPerYear),"")</f>
        <v>40.322979319179112</v>
      </c>
      <c r="J56" s="4">
        <f>IF(Sched2[[#This Row],[Pmt No]]&lt;&gt;"",IF(Sched2[[#This Row],[Scheduled Payment]]+Sched2[[#This Row],[Extra Payment]]&lt;=Sched2[[#This Row],[Beginning Balance]],Sched2[[#This Row],[Beginning Balance]]-Sched2[[#This Row],[Principal]],0),"")</f>
        <v>12640.130766568536</v>
      </c>
      <c r="K56" s="4">
        <f>IF(Sched2[[#This Row],[Pmt No]]&lt;&gt;"",SUM(INDEX(Sched2[Interest],1,1):Sched2[[#This Row],[Interest]]),"")</f>
        <v>3811.0994897469327</v>
      </c>
    </row>
    <row r="57" spans="2:11" x14ac:dyDescent="0.2">
      <c r="B57" s="2">
        <f>IF(LoanIsGood,IF(ROW()-ROW(Sched2[[#Headers],[Pmt No]])&gt;ScheduledNumberOfPayments,"",ROW()-ROW(Sched2[[#Headers],[Pmt No]])),"")</f>
        <v>44</v>
      </c>
      <c r="C57" s="3">
        <f>IF(Sched2[[#This Row],[Pmt No]]&lt;&gt;"",EOMONTH(LoanStartDate,ROW(Sched2[[#This Row],[Pmt No]])-ROW(Sched2[[#Headers],[Pmt No]])-2)+DAY(LoanStartDate),"")</f>
        <v>44965</v>
      </c>
      <c r="D57" s="4">
        <f>IF(Sched2[[#This Row],[Pmt No]]&lt;&gt;"",IF(ROW()-ROW(Sched2[[#Headers],[Beginning Balance]])=1,LoanAmount,INDEX(Sched2[Ending Balance],ROW()-ROW(Sched2[[#Headers],[Beginning Balance]])-1)),"")</f>
        <v>12640.130766568536</v>
      </c>
      <c r="E57" s="4">
        <f>IF(Sched2[[#This Row],[Pmt No]]&lt;&gt;"",ScheduledPayment,"")</f>
        <v>820.64531914368342</v>
      </c>
      <c r="F57" s="4">
        <f>IF(Sched2[[#This Row],[Pmt No]]&lt;&gt;"",IF(Sched2[[#This Row],[Scheduled Payment]]+ExtraPayments&lt;Sched2[[#This Row],[Beginning Balance]],ExtraPayments,IF(Sched2[[#This Row],[Beginning Balance]]-Sched2[[#This Row],[Scheduled Payment]]&gt;0,Sched2[[#This Row],[Beginning Balance]]-Sched2[[#This Row],[Scheduled Payment]],0)),"")</f>
        <v>20.54</v>
      </c>
      <c r="G57" s="4">
        <f>IF(Sched2[[#This Row],[Pmt No]]&lt;&gt;"",IF(Sched2[[#This Row],[Scheduled Payment]]+Sched2[[#This Row],[Extra Payment]]&lt;=Sched2[[#This Row],[Beginning Balance]],Sched2[[#This Row],[Scheduled Payment]]+Sched2[[#This Row],[Extra Payment]],Sched2[[#This Row],[Beginning Balance]]),"")</f>
        <v>841.18531914368339</v>
      </c>
      <c r="H57" s="4">
        <f>IF(Sched2[[#This Row],[Pmt No]]&lt;&gt;"",Sched2[[#This Row],[Total Payment]]-Sched2[[#This Row],[Interest]],"")</f>
        <v>803.26492684397783</v>
      </c>
      <c r="I57" s="4">
        <f>IF(Sched2[[#This Row],[Pmt No]]&lt;&gt;"",Sched2[[#This Row],[Beginning Balance]]*(InterestRate/PaymentsPerYear),"")</f>
        <v>37.920392299705604</v>
      </c>
      <c r="J57" s="4">
        <f>IF(Sched2[[#This Row],[Pmt No]]&lt;&gt;"",IF(Sched2[[#This Row],[Scheduled Payment]]+Sched2[[#This Row],[Extra Payment]]&lt;=Sched2[[#This Row],[Beginning Balance]],Sched2[[#This Row],[Beginning Balance]]-Sched2[[#This Row],[Principal]],0),"")</f>
        <v>11836.865839724558</v>
      </c>
      <c r="K57" s="4">
        <f>IF(Sched2[[#This Row],[Pmt No]]&lt;&gt;"",SUM(INDEX(Sched2[Interest],1,1):Sched2[[#This Row],[Interest]]),"")</f>
        <v>3849.0198820466385</v>
      </c>
    </row>
    <row r="58" spans="2:11" x14ac:dyDescent="0.2">
      <c r="B58" s="2">
        <f>IF(LoanIsGood,IF(ROW()-ROW(Sched2[[#Headers],[Pmt No]])&gt;ScheduledNumberOfPayments,"",ROW()-ROW(Sched2[[#Headers],[Pmt No]])),"")</f>
        <v>45</v>
      </c>
      <c r="C58" s="3">
        <f>IF(Sched2[[#This Row],[Pmt No]]&lt;&gt;"",EOMONTH(LoanStartDate,ROW(Sched2[[#This Row],[Pmt No]])-ROW(Sched2[[#Headers],[Pmt No]])-2)+DAY(LoanStartDate),"")</f>
        <v>44993</v>
      </c>
      <c r="D58" s="4">
        <f>IF(Sched2[[#This Row],[Pmt No]]&lt;&gt;"",IF(ROW()-ROW(Sched2[[#Headers],[Beginning Balance]])=1,LoanAmount,INDEX(Sched2[Ending Balance],ROW()-ROW(Sched2[[#Headers],[Beginning Balance]])-1)),"")</f>
        <v>11836.865839724558</v>
      </c>
      <c r="E58" s="4">
        <f>IF(Sched2[[#This Row],[Pmt No]]&lt;&gt;"",ScheduledPayment,"")</f>
        <v>820.64531914368342</v>
      </c>
      <c r="F58" s="4">
        <f>IF(Sched2[[#This Row],[Pmt No]]&lt;&gt;"",IF(Sched2[[#This Row],[Scheduled Payment]]+ExtraPayments&lt;Sched2[[#This Row],[Beginning Balance]],ExtraPayments,IF(Sched2[[#This Row],[Beginning Balance]]-Sched2[[#This Row],[Scheduled Payment]]&gt;0,Sched2[[#This Row],[Beginning Balance]]-Sched2[[#This Row],[Scheduled Payment]],0)),"")</f>
        <v>20.54</v>
      </c>
      <c r="G58" s="4">
        <f>IF(Sched2[[#This Row],[Pmt No]]&lt;&gt;"",IF(Sched2[[#This Row],[Scheduled Payment]]+Sched2[[#This Row],[Extra Payment]]&lt;=Sched2[[#This Row],[Beginning Balance]],Sched2[[#This Row],[Scheduled Payment]]+Sched2[[#This Row],[Extra Payment]],Sched2[[#This Row],[Beginning Balance]]),"")</f>
        <v>841.18531914368339</v>
      </c>
      <c r="H58" s="4">
        <f>IF(Sched2[[#This Row],[Pmt No]]&lt;&gt;"",Sched2[[#This Row],[Total Payment]]-Sched2[[#This Row],[Interest]],"")</f>
        <v>805.67472162450974</v>
      </c>
      <c r="I58" s="4">
        <f>IF(Sched2[[#This Row],[Pmt No]]&lt;&gt;"",Sched2[[#This Row],[Beginning Balance]]*(InterestRate/PaymentsPerYear),"")</f>
        <v>35.510597519173672</v>
      </c>
      <c r="J58" s="4">
        <f>IF(Sched2[[#This Row],[Pmt No]]&lt;&gt;"",IF(Sched2[[#This Row],[Scheduled Payment]]+Sched2[[#This Row],[Extra Payment]]&lt;=Sched2[[#This Row],[Beginning Balance]],Sched2[[#This Row],[Beginning Balance]]-Sched2[[#This Row],[Principal]],0),"")</f>
        <v>11031.191118100049</v>
      </c>
      <c r="K58" s="4">
        <f>IF(Sched2[[#This Row],[Pmt No]]&lt;&gt;"",SUM(INDEX(Sched2[Interest],1,1):Sched2[[#This Row],[Interest]]),"")</f>
        <v>3884.5304795658121</v>
      </c>
    </row>
    <row r="59" spans="2:11" x14ac:dyDescent="0.2">
      <c r="B59" s="2">
        <f>IF(LoanIsGood,IF(ROW()-ROW(Sched2[[#Headers],[Pmt No]])&gt;ScheduledNumberOfPayments,"",ROW()-ROW(Sched2[[#Headers],[Pmt No]])),"")</f>
        <v>46</v>
      </c>
      <c r="C59" s="3">
        <f>IF(Sched2[[#This Row],[Pmt No]]&lt;&gt;"",EOMONTH(LoanStartDate,ROW(Sched2[[#This Row],[Pmt No]])-ROW(Sched2[[#Headers],[Pmt No]])-2)+DAY(LoanStartDate),"")</f>
        <v>45024</v>
      </c>
      <c r="D59" s="4">
        <f>IF(Sched2[[#This Row],[Pmt No]]&lt;&gt;"",IF(ROW()-ROW(Sched2[[#Headers],[Beginning Balance]])=1,LoanAmount,INDEX(Sched2[Ending Balance],ROW()-ROW(Sched2[[#Headers],[Beginning Balance]])-1)),"")</f>
        <v>11031.191118100049</v>
      </c>
      <c r="E59" s="4">
        <f>IF(Sched2[[#This Row],[Pmt No]]&lt;&gt;"",ScheduledPayment,"")</f>
        <v>820.64531914368342</v>
      </c>
      <c r="F59" s="4">
        <f>IF(Sched2[[#This Row],[Pmt No]]&lt;&gt;"",IF(Sched2[[#This Row],[Scheduled Payment]]+ExtraPayments&lt;Sched2[[#This Row],[Beginning Balance]],ExtraPayments,IF(Sched2[[#This Row],[Beginning Balance]]-Sched2[[#This Row],[Scheduled Payment]]&gt;0,Sched2[[#This Row],[Beginning Balance]]-Sched2[[#This Row],[Scheduled Payment]],0)),"")</f>
        <v>20.54</v>
      </c>
      <c r="G59" s="4">
        <f>IF(Sched2[[#This Row],[Pmt No]]&lt;&gt;"",IF(Sched2[[#This Row],[Scheduled Payment]]+Sched2[[#This Row],[Extra Payment]]&lt;=Sched2[[#This Row],[Beginning Balance]],Sched2[[#This Row],[Scheduled Payment]]+Sched2[[#This Row],[Extra Payment]],Sched2[[#This Row],[Beginning Balance]]),"")</f>
        <v>841.18531914368339</v>
      </c>
      <c r="H59" s="4">
        <f>IF(Sched2[[#This Row],[Pmt No]]&lt;&gt;"",Sched2[[#This Row],[Total Payment]]-Sched2[[#This Row],[Interest]],"")</f>
        <v>808.09174578938325</v>
      </c>
      <c r="I59" s="4">
        <f>IF(Sched2[[#This Row],[Pmt No]]&lt;&gt;"",Sched2[[#This Row],[Beginning Balance]]*(InterestRate/PaymentsPerYear),"")</f>
        <v>33.09357335430014</v>
      </c>
      <c r="J59" s="4">
        <f>IF(Sched2[[#This Row],[Pmt No]]&lt;&gt;"",IF(Sched2[[#This Row],[Scheduled Payment]]+Sched2[[#This Row],[Extra Payment]]&lt;=Sched2[[#This Row],[Beginning Balance]],Sched2[[#This Row],[Beginning Balance]]-Sched2[[#This Row],[Principal]],0),"")</f>
        <v>10223.099372310666</v>
      </c>
      <c r="K59" s="4">
        <f>IF(Sched2[[#This Row],[Pmt No]]&lt;&gt;"",SUM(INDEX(Sched2[Interest],1,1):Sched2[[#This Row],[Interest]]),"")</f>
        <v>3917.6240529201123</v>
      </c>
    </row>
    <row r="60" spans="2:11" x14ac:dyDescent="0.2">
      <c r="B60" s="2">
        <f>IF(LoanIsGood,IF(ROW()-ROW(Sched2[[#Headers],[Pmt No]])&gt;ScheduledNumberOfPayments,"",ROW()-ROW(Sched2[[#Headers],[Pmt No]])),"")</f>
        <v>47</v>
      </c>
      <c r="C60" s="3">
        <f>IF(Sched2[[#This Row],[Pmt No]]&lt;&gt;"",EOMONTH(LoanStartDate,ROW(Sched2[[#This Row],[Pmt No]])-ROW(Sched2[[#Headers],[Pmt No]])-2)+DAY(LoanStartDate),"")</f>
        <v>45054</v>
      </c>
      <c r="D60" s="4">
        <f>IF(Sched2[[#This Row],[Pmt No]]&lt;&gt;"",IF(ROW()-ROW(Sched2[[#Headers],[Beginning Balance]])=1,LoanAmount,INDEX(Sched2[Ending Balance],ROW()-ROW(Sched2[[#Headers],[Beginning Balance]])-1)),"")</f>
        <v>10223.099372310666</v>
      </c>
      <c r="E60" s="4">
        <f>IF(Sched2[[#This Row],[Pmt No]]&lt;&gt;"",ScheduledPayment,"")</f>
        <v>820.64531914368342</v>
      </c>
      <c r="F60" s="4">
        <f>IF(Sched2[[#This Row],[Pmt No]]&lt;&gt;"",IF(Sched2[[#This Row],[Scheduled Payment]]+ExtraPayments&lt;Sched2[[#This Row],[Beginning Balance]],ExtraPayments,IF(Sched2[[#This Row],[Beginning Balance]]-Sched2[[#This Row],[Scheduled Payment]]&gt;0,Sched2[[#This Row],[Beginning Balance]]-Sched2[[#This Row],[Scheduled Payment]],0)),"")</f>
        <v>20.54</v>
      </c>
      <c r="G60" s="4">
        <f>IF(Sched2[[#This Row],[Pmt No]]&lt;&gt;"",IF(Sched2[[#This Row],[Scheduled Payment]]+Sched2[[#This Row],[Extra Payment]]&lt;=Sched2[[#This Row],[Beginning Balance]],Sched2[[#This Row],[Scheduled Payment]]+Sched2[[#This Row],[Extra Payment]],Sched2[[#This Row],[Beginning Balance]]),"")</f>
        <v>841.18531914368339</v>
      </c>
      <c r="H60" s="4">
        <f>IF(Sched2[[#This Row],[Pmt No]]&lt;&gt;"",Sched2[[#This Row],[Total Payment]]-Sched2[[#This Row],[Interest]],"")</f>
        <v>810.51602102675145</v>
      </c>
      <c r="I60" s="4">
        <f>IF(Sched2[[#This Row],[Pmt No]]&lt;&gt;"",Sched2[[#This Row],[Beginning Balance]]*(InterestRate/PaymentsPerYear),"")</f>
        <v>30.669298116931994</v>
      </c>
      <c r="J60" s="4">
        <f>IF(Sched2[[#This Row],[Pmt No]]&lt;&gt;"",IF(Sched2[[#This Row],[Scheduled Payment]]+Sched2[[#This Row],[Extra Payment]]&lt;=Sched2[[#This Row],[Beginning Balance]],Sched2[[#This Row],[Beginning Balance]]-Sched2[[#This Row],[Principal]],0),"")</f>
        <v>9412.5833512839145</v>
      </c>
      <c r="K60" s="4">
        <f>IF(Sched2[[#This Row],[Pmt No]]&lt;&gt;"",SUM(INDEX(Sched2[Interest],1,1):Sched2[[#This Row],[Interest]]),"")</f>
        <v>3948.2933510370444</v>
      </c>
    </row>
    <row r="61" spans="2:11" x14ac:dyDescent="0.2">
      <c r="B61" s="2">
        <f>IF(LoanIsGood,IF(ROW()-ROW(Sched2[[#Headers],[Pmt No]])&gt;ScheduledNumberOfPayments,"",ROW()-ROW(Sched2[[#Headers],[Pmt No]])),"")</f>
        <v>48</v>
      </c>
      <c r="C61" s="3">
        <f>IF(Sched2[[#This Row],[Pmt No]]&lt;&gt;"",EOMONTH(LoanStartDate,ROW(Sched2[[#This Row],[Pmt No]])-ROW(Sched2[[#Headers],[Pmt No]])-2)+DAY(LoanStartDate),"")</f>
        <v>45085</v>
      </c>
      <c r="D61" s="4">
        <f>IF(Sched2[[#This Row],[Pmt No]]&lt;&gt;"",IF(ROW()-ROW(Sched2[[#Headers],[Beginning Balance]])=1,LoanAmount,INDEX(Sched2[Ending Balance],ROW()-ROW(Sched2[[#Headers],[Beginning Balance]])-1)),"")</f>
        <v>9412.5833512839145</v>
      </c>
      <c r="E61" s="4">
        <f>IF(Sched2[[#This Row],[Pmt No]]&lt;&gt;"",ScheduledPayment,"")</f>
        <v>820.64531914368342</v>
      </c>
      <c r="F61" s="4">
        <f>IF(Sched2[[#This Row],[Pmt No]]&lt;&gt;"",IF(Sched2[[#This Row],[Scheduled Payment]]+ExtraPayments&lt;Sched2[[#This Row],[Beginning Balance]],ExtraPayments,IF(Sched2[[#This Row],[Beginning Balance]]-Sched2[[#This Row],[Scheduled Payment]]&gt;0,Sched2[[#This Row],[Beginning Balance]]-Sched2[[#This Row],[Scheduled Payment]],0)),"")</f>
        <v>20.54</v>
      </c>
      <c r="G61" s="4">
        <f>IF(Sched2[[#This Row],[Pmt No]]&lt;&gt;"",IF(Sched2[[#This Row],[Scheduled Payment]]+Sched2[[#This Row],[Extra Payment]]&lt;=Sched2[[#This Row],[Beginning Balance]],Sched2[[#This Row],[Scheduled Payment]]+Sched2[[#This Row],[Extra Payment]],Sched2[[#This Row],[Beginning Balance]]),"")</f>
        <v>841.18531914368339</v>
      </c>
      <c r="H61" s="4">
        <f>IF(Sched2[[#This Row],[Pmt No]]&lt;&gt;"",Sched2[[#This Row],[Total Payment]]-Sched2[[#This Row],[Interest]],"")</f>
        <v>812.94756908983163</v>
      </c>
      <c r="I61" s="4">
        <f>IF(Sched2[[#This Row],[Pmt No]]&lt;&gt;"",Sched2[[#This Row],[Beginning Balance]]*(InterestRate/PaymentsPerYear),"")</f>
        <v>28.237750053851741</v>
      </c>
      <c r="J61" s="4">
        <f>IF(Sched2[[#This Row],[Pmt No]]&lt;&gt;"",IF(Sched2[[#This Row],[Scheduled Payment]]+Sched2[[#This Row],[Extra Payment]]&lt;=Sched2[[#This Row],[Beginning Balance]],Sched2[[#This Row],[Beginning Balance]]-Sched2[[#This Row],[Principal]],0),"")</f>
        <v>8599.6357821940837</v>
      </c>
      <c r="K61" s="4">
        <f>IF(Sched2[[#This Row],[Pmt No]]&lt;&gt;"",SUM(INDEX(Sched2[Interest],1,1):Sched2[[#This Row],[Interest]]),"")</f>
        <v>3976.5311010908963</v>
      </c>
    </row>
    <row r="62" spans="2:11" x14ac:dyDescent="0.2">
      <c r="B62" s="2">
        <f>IF(LoanIsGood,IF(ROW()-ROW(Sched2[[#Headers],[Pmt No]])&gt;ScheduledNumberOfPayments,"",ROW()-ROW(Sched2[[#Headers],[Pmt No]])),"")</f>
        <v>49</v>
      </c>
      <c r="C62" s="3">
        <f>IF(Sched2[[#This Row],[Pmt No]]&lt;&gt;"",EOMONTH(LoanStartDate,ROW(Sched2[[#This Row],[Pmt No]])-ROW(Sched2[[#Headers],[Pmt No]])-2)+DAY(LoanStartDate),"")</f>
        <v>45115</v>
      </c>
      <c r="D62" s="4">
        <f>IF(Sched2[[#This Row],[Pmt No]]&lt;&gt;"",IF(ROW()-ROW(Sched2[[#Headers],[Beginning Balance]])=1,LoanAmount,INDEX(Sched2[Ending Balance],ROW()-ROW(Sched2[[#Headers],[Beginning Balance]])-1)),"")</f>
        <v>8599.6357821940837</v>
      </c>
      <c r="E62" s="4">
        <f>IF(Sched2[[#This Row],[Pmt No]]&lt;&gt;"",ScheduledPayment,"")</f>
        <v>820.64531914368342</v>
      </c>
      <c r="F62" s="4">
        <f>IF(Sched2[[#This Row],[Pmt No]]&lt;&gt;"",IF(Sched2[[#This Row],[Scheduled Payment]]+ExtraPayments&lt;Sched2[[#This Row],[Beginning Balance]],ExtraPayments,IF(Sched2[[#This Row],[Beginning Balance]]-Sched2[[#This Row],[Scheduled Payment]]&gt;0,Sched2[[#This Row],[Beginning Balance]]-Sched2[[#This Row],[Scheduled Payment]],0)),"")</f>
        <v>20.54</v>
      </c>
      <c r="G62" s="4">
        <f>IF(Sched2[[#This Row],[Pmt No]]&lt;&gt;"",IF(Sched2[[#This Row],[Scheduled Payment]]+Sched2[[#This Row],[Extra Payment]]&lt;=Sched2[[#This Row],[Beginning Balance]],Sched2[[#This Row],[Scheduled Payment]]+Sched2[[#This Row],[Extra Payment]],Sched2[[#This Row],[Beginning Balance]]),"")</f>
        <v>841.18531914368339</v>
      </c>
      <c r="H62" s="4">
        <f>IF(Sched2[[#This Row],[Pmt No]]&lt;&gt;"",Sched2[[#This Row],[Total Payment]]-Sched2[[#This Row],[Interest]],"")</f>
        <v>815.38641179710112</v>
      </c>
      <c r="I62" s="4">
        <f>IF(Sched2[[#This Row],[Pmt No]]&lt;&gt;"",Sched2[[#This Row],[Beginning Balance]]*(InterestRate/PaymentsPerYear),"")</f>
        <v>25.798907346582247</v>
      </c>
      <c r="J62" s="4">
        <f>IF(Sched2[[#This Row],[Pmt No]]&lt;&gt;"",IF(Sched2[[#This Row],[Scheduled Payment]]+Sched2[[#This Row],[Extra Payment]]&lt;=Sched2[[#This Row],[Beginning Balance]],Sched2[[#This Row],[Beginning Balance]]-Sched2[[#This Row],[Principal]],0),"")</f>
        <v>7784.2493703969831</v>
      </c>
      <c r="K62" s="4">
        <f>IF(Sched2[[#This Row],[Pmt No]]&lt;&gt;"",SUM(INDEX(Sched2[Interest],1,1):Sched2[[#This Row],[Interest]]),"")</f>
        <v>4002.3300084374787</v>
      </c>
    </row>
    <row r="63" spans="2:11" x14ac:dyDescent="0.2">
      <c r="B63" s="2">
        <f>IF(LoanIsGood,IF(ROW()-ROW(Sched2[[#Headers],[Pmt No]])&gt;ScheduledNumberOfPayments,"",ROW()-ROW(Sched2[[#Headers],[Pmt No]])),"")</f>
        <v>50</v>
      </c>
      <c r="C63" s="3">
        <f>IF(Sched2[[#This Row],[Pmt No]]&lt;&gt;"",EOMONTH(LoanStartDate,ROW(Sched2[[#This Row],[Pmt No]])-ROW(Sched2[[#Headers],[Pmt No]])-2)+DAY(LoanStartDate),"")</f>
        <v>45146</v>
      </c>
      <c r="D63" s="4">
        <f>IF(Sched2[[#This Row],[Pmt No]]&lt;&gt;"",IF(ROW()-ROW(Sched2[[#Headers],[Beginning Balance]])=1,LoanAmount,INDEX(Sched2[Ending Balance],ROW()-ROW(Sched2[[#Headers],[Beginning Balance]])-1)),"")</f>
        <v>7784.2493703969831</v>
      </c>
      <c r="E63" s="4">
        <f>IF(Sched2[[#This Row],[Pmt No]]&lt;&gt;"",ScheduledPayment,"")</f>
        <v>820.64531914368342</v>
      </c>
      <c r="F63" s="4">
        <f>IF(Sched2[[#This Row],[Pmt No]]&lt;&gt;"",IF(Sched2[[#This Row],[Scheduled Payment]]+ExtraPayments&lt;Sched2[[#This Row],[Beginning Balance]],ExtraPayments,IF(Sched2[[#This Row],[Beginning Balance]]-Sched2[[#This Row],[Scheduled Payment]]&gt;0,Sched2[[#This Row],[Beginning Balance]]-Sched2[[#This Row],[Scheduled Payment]],0)),"")</f>
        <v>20.54</v>
      </c>
      <c r="G63" s="4">
        <f>IF(Sched2[[#This Row],[Pmt No]]&lt;&gt;"",IF(Sched2[[#This Row],[Scheduled Payment]]+Sched2[[#This Row],[Extra Payment]]&lt;=Sched2[[#This Row],[Beginning Balance]],Sched2[[#This Row],[Scheduled Payment]]+Sched2[[#This Row],[Extra Payment]],Sched2[[#This Row],[Beginning Balance]]),"")</f>
        <v>841.18531914368339</v>
      </c>
      <c r="H63" s="4">
        <f>IF(Sched2[[#This Row],[Pmt No]]&lt;&gt;"",Sched2[[#This Row],[Total Payment]]-Sched2[[#This Row],[Interest]],"")</f>
        <v>817.83257103249241</v>
      </c>
      <c r="I63" s="4">
        <f>IF(Sched2[[#This Row],[Pmt No]]&lt;&gt;"",Sched2[[#This Row],[Beginning Balance]]*(InterestRate/PaymentsPerYear),"")</f>
        <v>23.352748111190948</v>
      </c>
      <c r="J63" s="4">
        <f>IF(Sched2[[#This Row],[Pmt No]]&lt;&gt;"",IF(Sched2[[#This Row],[Scheduled Payment]]+Sched2[[#This Row],[Extra Payment]]&lt;=Sched2[[#This Row],[Beginning Balance]],Sched2[[#This Row],[Beginning Balance]]-Sched2[[#This Row],[Principal]],0),"")</f>
        <v>6966.4167993644905</v>
      </c>
      <c r="K63" s="4">
        <f>IF(Sched2[[#This Row],[Pmt No]]&lt;&gt;"",SUM(INDEX(Sched2[Interest],1,1):Sched2[[#This Row],[Interest]]),"")</f>
        <v>4025.6827565486697</v>
      </c>
    </row>
    <row r="64" spans="2:11" x14ac:dyDescent="0.2">
      <c r="B64" s="2">
        <f>IF(LoanIsGood,IF(ROW()-ROW(Sched2[[#Headers],[Pmt No]])&gt;ScheduledNumberOfPayments,"",ROW()-ROW(Sched2[[#Headers],[Pmt No]])),"")</f>
        <v>51</v>
      </c>
      <c r="C64" s="3">
        <f>IF(Sched2[[#This Row],[Pmt No]]&lt;&gt;"",EOMONTH(LoanStartDate,ROW(Sched2[[#This Row],[Pmt No]])-ROW(Sched2[[#Headers],[Pmt No]])-2)+DAY(LoanStartDate),"")</f>
        <v>45177</v>
      </c>
      <c r="D64" s="4">
        <f>IF(Sched2[[#This Row],[Pmt No]]&lt;&gt;"",IF(ROW()-ROW(Sched2[[#Headers],[Beginning Balance]])=1,LoanAmount,INDEX(Sched2[Ending Balance],ROW()-ROW(Sched2[[#Headers],[Beginning Balance]])-1)),"")</f>
        <v>6966.4167993644905</v>
      </c>
      <c r="E64" s="4">
        <f>IF(Sched2[[#This Row],[Pmt No]]&lt;&gt;"",ScheduledPayment,"")</f>
        <v>820.64531914368342</v>
      </c>
      <c r="F64" s="4">
        <f>IF(Sched2[[#This Row],[Pmt No]]&lt;&gt;"",IF(Sched2[[#This Row],[Scheduled Payment]]+ExtraPayments&lt;Sched2[[#This Row],[Beginning Balance]],ExtraPayments,IF(Sched2[[#This Row],[Beginning Balance]]-Sched2[[#This Row],[Scheduled Payment]]&gt;0,Sched2[[#This Row],[Beginning Balance]]-Sched2[[#This Row],[Scheduled Payment]],0)),"")</f>
        <v>20.54</v>
      </c>
      <c r="G64" s="4">
        <f>IF(Sched2[[#This Row],[Pmt No]]&lt;&gt;"",IF(Sched2[[#This Row],[Scheduled Payment]]+Sched2[[#This Row],[Extra Payment]]&lt;=Sched2[[#This Row],[Beginning Balance]],Sched2[[#This Row],[Scheduled Payment]]+Sched2[[#This Row],[Extra Payment]],Sched2[[#This Row],[Beginning Balance]]),"")</f>
        <v>841.18531914368339</v>
      </c>
      <c r="H64" s="4">
        <f>IF(Sched2[[#This Row],[Pmt No]]&lt;&gt;"",Sched2[[#This Row],[Total Payment]]-Sched2[[#This Row],[Interest]],"")</f>
        <v>820.28606874558989</v>
      </c>
      <c r="I64" s="4">
        <f>IF(Sched2[[#This Row],[Pmt No]]&lt;&gt;"",Sched2[[#This Row],[Beginning Balance]]*(InterestRate/PaymentsPerYear),"")</f>
        <v>20.899250398093468</v>
      </c>
      <c r="J64" s="4">
        <f>IF(Sched2[[#This Row],[Pmt No]]&lt;&gt;"",IF(Sched2[[#This Row],[Scheduled Payment]]+Sched2[[#This Row],[Extra Payment]]&lt;=Sched2[[#This Row],[Beginning Balance]],Sched2[[#This Row],[Beginning Balance]]-Sched2[[#This Row],[Principal]],0),"")</f>
        <v>6146.130730618901</v>
      </c>
      <c r="K64" s="4">
        <f>IF(Sched2[[#This Row],[Pmt No]]&lt;&gt;"",SUM(INDEX(Sched2[Interest],1,1):Sched2[[#This Row],[Interest]]),"")</f>
        <v>4046.5820069467632</v>
      </c>
    </row>
    <row r="65" spans="2:11" x14ac:dyDescent="0.2">
      <c r="B65" s="2">
        <f>IF(LoanIsGood,IF(ROW()-ROW(Sched2[[#Headers],[Pmt No]])&gt;ScheduledNumberOfPayments,"",ROW()-ROW(Sched2[[#Headers],[Pmt No]])),"")</f>
        <v>52</v>
      </c>
      <c r="C65" s="3">
        <f>IF(Sched2[[#This Row],[Pmt No]]&lt;&gt;"",EOMONTH(LoanStartDate,ROW(Sched2[[#This Row],[Pmt No]])-ROW(Sched2[[#Headers],[Pmt No]])-2)+DAY(LoanStartDate),"")</f>
        <v>45207</v>
      </c>
      <c r="D65" s="4">
        <f>IF(Sched2[[#This Row],[Pmt No]]&lt;&gt;"",IF(ROW()-ROW(Sched2[[#Headers],[Beginning Balance]])=1,LoanAmount,INDEX(Sched2[Ending Balance],ROW()-ROW(Sched2[[#Headers],[Beginning Balance]])-1)),"")</f>
        <v>6146.130730618901</v>
      </c>
      <c r="E65" s="4">
        <f>IF(Sched2[[#This Row],[Pmt No]]&lt;&gt;"",ScheduledPayment,"")</f>
        <v>820.64531914368342</v>
      </c>
      <c r="F65" s="4">
        <f>IF(Sched2[[#This Row],[Pmt No]]&lt;&gt;"",IF(Sched2[[#This Row],[Scheduled Payment]]+ExtraPayments&lt;Sched2[[#This Row],[Beginning Balance]],ExtraPayments,IF(Sched2[[#This Row],[Beginning Balance]]-Sched2[[#This Row],[Scheduled Payment]]&gt;0,Sched2[[#This Row],[Beginning Balance]]-Sched2[[#This Row],[Scheduled Payment]],0)),"")</f>
        <v>20.54</v>
      </c>
      <c r="G65" s="4">
        <f>IF(Sched2[[#This Row],[Pmt No]]&lt;&gt;"",IF(Sched2[[#This Row],[Scheduled Payment]]+Sched2[[#This Row],[Extra Payment]]&lt;=Sched2[[#This Row],[Beginning Balance]],Sched2[[#This Row],[Scheduled Payment]]+Sched2[[#This Row],[Extra Payment]],Sched2[[#This Row],[Beginning Balance]]),"")</f>
        <v>841.18531914368339</v>
      </c>
      <c r="H65" s="4">
        <f>IF(Sched2[[#This Row],[Pmt No]]&lt;&gt;"",Sched2[[#This Row],[Total Payment]]-Sched2[[#This Row],[Interest]],"")</f>
        <v>822.74692695182671</v>
      </c>
      <c r="I65" s="4">
        <f>IF(Sched2[[#This Row],[Pmt No]]&lt;&gt;"",Sched2[[#This Row],[Beginning Balance]]*(InterestRate/PaymentsPerYear),"")</f>
        <v>18.4383921918567</v>
      </c>
      <c r="J65" s="4">
        <f>IF(Sched2[[#This Row],[Pmt No]]&lt;&gt;"",IF(Sched2[[#This Row],[Scheduled Payment]]+Sched2[[#This Row],[Extra Payment]]&lt;=Sched2[[#This Row],[Beginning Balance]],Sched2[[#This Row],[Beginning Balance]]-Sched2[[#This Row],[Principal]],0),"")</f>
        <v>5323.3838036670741</v>
      </c>
      <c r="K65" s="4">
        <f>IF(Sched2[[#This Row],[Pmt No]]&lt;&gt;"",SUM(INDEX(Sched2[Interest],1,1):Sched2[[#This Row],[Interest]]),"")</f>
        <v>4065.0203991386197</v>
      </c>
    </row>
    <row r="66" spans="2:11" x14ac:dyDescent="0.2">
      <c r="B66" s="2">
        <f>IF(LoanIsGood,IF(ROW()-ROW(Sched2[[#Headers],[Pmt No]])&gt;ScheduledNumberOfPayments,"",ROW()-ROW(Sched2[[#Headers],[Pmt No]])),"")</f>
        <v>53</v>
      </c>
      <c r="C66" s="3">
        <f>IF(Sched2[[#This Row],[Pmt No]]&lt;&gt;"",EOMONTH(LoanStartDate,ROW(Sched2[[#This Row],[Pmt No]])-ROW(Sched2[[#Headers],[Pmt No]])-2)+DAY(LoanStartDate),"")</f>
        <v>45238</v>
      </c>
      <c r="D66" s="4">
        <f>IF(Sched2[[#This Row],[Pmt No]]&lt;&gt;"",IF(ROW()-ROW(Sched2[[#Headers],[Beginning Balance]])=1,LoanAmount,INDEX(Sched2[Ending Balance],ROW()-ROW(Sched2[[#Headers],[Beginning Balance]])-1)),"")</f>
        <v>5323.3838036670741</v>
      </c>
      <c r="E66" s="4">
        <f>IF(Sched2[[#This Row],[Pmt No]]&lt;&gt;"",ScheduledPayment,"")</f>
        <v>820.64531914368342</v>
      </c>
      <c r="F66" s="4">
        <f>IF(Sched2[[#This Row],[Pmt No]]&lt;&gt;"",IF(Sched2[[#This Row],[Scheduled Payment]]+ExtraPayments&lt;Sched2[[#This Row],[Beginning Balance]],ExtraPayments,IF(Sched2[[#This Row],[Beginning Balance]]-Sched2[[#This Row],[Scheduled Payment]]&gt;0,Sched2[[#This Row],[Beginning Balance]]-Sched2[[#This Row],[Scheduled Payment]],0)),"")</f>
        <v>20.54</v>
      </c>
      <c r="G66" s="4">
        <f>IF(Sched2[[#This Row],[Pmt No]]&lt;&gt;"",IF(Sched2[[#This Row],[Scheduled Payment]]+Sched2[[#This Row],[Extra Payment]]&lt;=Sched2[[#This Row],[Beginning Balance]],Sched2[[#This Row],[Scheduled Payment]]+Sched2[[#This Row],[Extra Payment]],Sched2[[#This Row],[Beginning Balance]]),"")</f>
        <v>841.18531914368339</v>
      </c>
      <c r="H66" s="4">
        <f>IF(Sched2[[#This Row],[Pmt No]]&lt;&gt;"",Sched2[[#This Row],[Total Payment]]-Sched2[[#This Row],[Interest]],"")</f>
        <v>825.21516773268218</v>
      </c>
      <c r="I66" s="4">
        <f>IF(Sched2[[#This Row],[Pmt No]]&lt;&gt;"",Sched2[[#This Row],[Beginning Balance]]*(InterestRate/PaymentsPerYear),"")</f>
        <v>15.97015141100122</v>
      </c>
      <c r="J66" s="4">
        <f>IF(Sched2[[#This Row],[Pmt No]]&lt;&gt;"",IF(Sched2[[#This Row],[Scheduled Payment]]+Sched2[[#This Row],[Extra Payment]]&lt;=Sched2[[#This Row],[Beginning Balance]],Sched2[[#This Row],[Beginning Balance]]-Sched2[[#This Row],[Principal]],0),"")</f>
        <v>4498.1686359343921</v>
      </c>
      <c r="K66" s="4">
        <f>IF(Sched2[[#This Row],[Pmt No]]&lt;&gt;"",SUM(INDEX(Sched2[Interest],1,1):Sched2[[#This Row],[Interest]]),"")</f>
        <v>4080.9905505496208</v>
      </c>
    </row>
    <row r="67" spans="2:11" x14ac:dyDescent="0.2">
      <c r="B67" s="2">
        <f>IF(LoanIsGood,IF(ROW()-ROW(Sched2[[#Headers],[Pmt No]])&gt;ScheduledNumberOfPayments,"",ROW()-ROW(Sched2[[#Headers],[Pmt No]])),"")</f>
        <v>54</v>
      </c>
      <c r="C67" s="3">
        <f>IF(Sched2[[#This Row],[Pmt No]]&lt;&gt;"",EOMONTH(LoanStartDate,ROW(Sched2[[#This Row],[Pmt No]])-ROW(Sched2[[#Headers],[Pmt No]])-2)+DAY(LoanStartDate),"")</f>
        <v>45268</v>
      </c>
      <c r="D67" s="4">
        <f>IF(Sched2[[#This Row],[Pmt No]]&lt;&gt;"",IF(ROW()-ROW(Sched2[[#Headers],[Beginning Balance]])=1,LoanAmount,INDEX(Sched2[Ending Balance],ROW()-ROW(Sched2[[#Headers],[Beginning Balance]])-1)),"")</f>
        <v>4498.1686359343921</v>
      </c>
      <c r="E67" s="4">
        <f>IF(Sched2[[#This Row],[Pmt No]]&lt;&gt;"",ScheduledPayment,"")</f>
        <v>820.64531914368342</v>
      </c>
      <c r="F67" s="4">
        <f>IF(Sched2[[#This Row],[Pmt No]]&lt;&gt;"",IF(Sched2[[#This Row],[Scheduled Payment]]+ExtraPayments&lt;Sched2[[#This Row],[Beginning Balance]],ExtraPayments,IF(Sched2[[#This Row],[Beginning Balance]]-Sched2[[#This Row],[Scheduled Payment]]&gt;0,Sched2[[#This Row],[Beginning Balance]]-Sched2[[#This Row],[Scheduled Payment]],0)),"")</f>
        <v>20.54</v>
      </c>
      <c r="G67" s="4">
        <f>IF(Sched2[[#This Row],[Pmt No]]&lt;&gt;"",IF(Sched2[[#This Row],[Scheduled Payment]]+Sched2[[#This Row],[Extra Payment]]&lt;=Sched2[[#This Row],[Beginning Balance]],Sched2[[#This Row],[Scheduled Payment]]+Sched2[[#This Row],[Extra Payment]],Sched2[[#This Row],[Beginning Balance]]),"")</f>
        <v>841.18531914368339</v>
      </c>
      <c r="H67" s="4">
        <f>IF(Sched2[[#This Row],[Pmt No]]&lt;&gt;"",Sched2[[#This Row],[Total Payment]]-Sched2[[#This Row],[Interest]],"")</f>
        <v>827.69081323588023</v>
      </c>
      <c r="I67" s="4">
        <f>IF(Sched2[[#This Row],[Pmt No]]&lt;&gt;"",Sched2[[#This Row],[Beginning Balance]]*(InterestRate/PaymentsPerYear),"")</f>
        <v>13.494505907803175</v>
      </c>
      <c r="J67" s="4">
        <f>IF(Sched2[[#This Row],[Pmt No]]&lt;&gt;"",IF(Sched2[[#This Row],[Scheduled Payment]]+Sched2[[#This Row],[Extra Payment]]&lt;=Sched2[[#This Row],[Beginning Balance]],Sched2[[#This Row],[Beginning Balance]]-Sched2[[#This Row],[Principal]],0),"")</f>
        <v>3670.4778226985118</v>
      </c>
      <c r="K67" s="4">
        <f>IF(Sched2[[#This Row],[Pmt No]]&lt;&gt;"",SUM(INDEX(Sched2[Interest],1,1):Sched2[[#This Row],[Interest]]),"")</f>
        <v>4094.485056457424</v>
      </c>
    </row>
    <row r="68" spans="2:11" x14ac:dyDescent="0.2">
      <c r="B68" s="2">
        <f>IF(LoanIsGood,IF(ROW()-ROW(Sched2[[#Headers],[Pmt No]])&gt;ScheduledNumberOfPayments,"",ROW()-ROW(Sched2[[#Headers],[Pmt No]])),"")</f>
        <v>55</v>
      </c>
      <c r="C68" s="3">
        <f>IF(Sched2[[#This Row],[Pmt No]]&lt;&gt;"",EOMONTH(LoanStartDate,ROW(Sched2[[#This Row],[Pmt No]])-ROW(Sched2[[#Headers],[Pmt No]])-2)+DAY(LoanStartDate),"")</f>
        <v>45299</v>
      </c>
      <c r="D68" s="4">
        <f>IF(Sched2[[#This Row],[Pmt No]]&lt;&gt;"",IF(ROW()-ROW(Sched2[[#Headers],[Beginning Balance]])=1,LoanAmount,INDEX(Sched2[Ending Balance],ROW()-ROW(Sched2[[#Headers],[Beginning Balance]])-1)),"")</f>
        <v>3670.4778226985118</v>
      </c>
      <c r="E68" s="4">
        <f>IF(Sched2[[#This Row],[Pmt No]]&lt;&gt;"",ScheduledPayment,"")</f>
        <v>820.64531914368342</v>
      </c>
      <c r="F68" s="4">
        <f>IF(Sched2[[#This Row],[Pmt No]]&lt;&gt;"",IF(Sched2[[#This Row],[Scheduled Payment]]+ExtraPayments&lt;Sched2[[#This Row],[Beginning Balance]],ExtraPayments,IF(Sched2[[#This Row],[Beginning Balance]]-Sched2[[#This Row],[Scheduled Payment]]&gt;0,Sched2[[#This Row],[Beginning Balance]]-Sched2[[#This Row],[Scheduled Payment]],0)),"")</f>
        <v>20.54</v>
      </c>
      <c r="G68" s="4">
        <f>IF(Sched2[[#This Row],[Pmt No]]&lt;&gt;"",IF(Sched2[[#This Row],[Scheduled Payment]]+Sched2[[#This Row],[Extra Payment]]&lt;=Sched2[[#This Row],[Beginning Balance]],Sched2[[#This Row],[Scheduled Payment]]+Sched2[[#This Row],[Extra Payment]],Sched2[[#This Row],[Beginning Balance]]),"")</f>
        <v>841.18531914368339</v>
      </c>
      <c r="H68" s="4">
        <f>IF(Sched2[[#This Row],[Pmt No]]&lt;&gt;"",Sched2[[#This Row],[Total Payment]]-Sched2[[#This Row],[Interest]],"")</f>
        <v>830.17388567558783</v>
      </c>
      <c r="I68" s="4">
        <f>IF(Sched2[[#This Row],[Pmt No]]&lt;&gt;"",Sched2[[#This Row],[Beginning Balance]]*(InterestRate/PaymentsPerYear),"")</f>
        <v>11.011433468095534</v>
      </c>
      <c r="J68" s="4">
        <f>IF(Sched2[[#This Row],[Pmt No]]&lt;&gt;"",IF(Sched2[[#This Row],[Scheduled Payment]]+Sched2[[#This Row],[Extra Payment]]&lt;=Sched2[[#This Row],[Beginning Balance]],Sched2[[#This Row],[Beginning Balance]]-Sched2[[#This Row],[Principal]],0),"")</f>
        <v>2840.3039370229239</v>
      </c>
      <c r="K68" s="4">
        <f>IF(Sched2[[#This Row],[Pmt No]]&lt;&gt;"",SUM(INDEX(Sched2[Interest],1,1):Sched2[[#This Row],[Interest]]),"")</f>
        <v>4105.4964899255192</v>
      </c>
    </row>
    <row r="69" spans="2:11" x14ac:dyDescent="0.2">
      <c r="B69" s="2">
        <f>IF(LoanIsGood,IF(ROW()-ROW(Sched2[[#Headers],[Pmt No]])&gt;ScheduledNumberOfPayments,"",ROW()-ROW(Sched2[[#Headers],[Pmt No]])),"")</f>
        <v>56</v>
      </c>
      <c r="C69" s="3">
        <f>IF(Sched2[[#This Row],[Pmt No]]&lt;&gt;"",EOMONTH(LoanStartDate,ROW(Sched2[[#This Row],[Pmt No]])-ROW(Sched2[[#Headers],[Pmt No]])-2)+DAY(LoanStartDate),"")</f>
        <v>45330</v>
      </c>
      <c r="D69" s="4">
        <f>IF(Sched2[[#This Row],[Pmt No]]&lt;&gt;"",IF(ROW()-ROW(Sched2[[#Headers],[Beginning Balance]])=1,LoanAmount,INDEX(Sched2[Ending Balance],ROW()-ROW(Sched2[[#Headers],[Beginning Balance]])-1)),"")</f>
        <v>2840.3039370229239</v>
      </c>
      <c r="E69" s="4">
        <f>IF(Sched2[[#This Row],[Pmt No]]&lt;&gt;"",ScheduledPayment,"")</f>
        <v>820.64531914368342</v>
      </c>
      <c r="F69" s="4">
        <f>IF(Sched2[[#This Row],[Pmt No]]&lt;&gt;"",IF(Sched2[[#This Row],[Scheduled Payment]]+ExtraPayments&lt;Sched2[[#This Row],[Beginning Balance]],ExtraPayments,IF(Sched2[[#This Row],[Beginning Balance]]-Sched2[[#This Row],[Scheduled Payment]]&gt;0,Sched2[[#This Row],[Beginning Balance]]-Sched2[[#This Row],[Scheduled Payment]],0)),"")</f>
        <v>20.54</v>
      </c>
      <c r="G69" s="4">
        <f>IF(Sched2[[#This Row],[Pmt No]]&lt;&gt;"",IF(Sched2[[#This Row],[Scheduled Payment]]+Sched2[[#This Row],[Extra Payment]]&lt;=Sched2[[#This Row],[Beginning Balance]],Sched2[[#This Row],[Scheduled Payment]]+Sched2[[#This Row],[Extra Payment]],Sched2[[#This Row],[Beginning Balance]]),"")</f>
        <v>841.18531914368339</v>
      </c>
      <c r="H69" s="4">
        <f>IF(Sched2[[#This Row],[Pmt No]]&lt;&gt;"",Sched2[[#This Row],[Total Payment]]-Sched2[[#This Row],[Interest]],"")</f>
        <v>832.66440733261459</v>
      </c>
      <c r="I69" s="4">
        <f>IF(Sched2[[#This Row],[Pmt No]]&lt;&gt;"",Sched2[[#This Row],[Beginning Balance]]*(InterestRate/PaymentsPerYear),"")</f>
        <v>8.5209118110687712</v>
      </c>
      <c r="J69" s="4">
        <f>IF(Sched2[[#This Row],[Pmt No]]&lt;&gt;"",IF(Sched2[[#This Row],[Scheduled Payment]]+Sched2[[#This Row],[Extra Payment]]&lt;=Sched2[[#This Row],[Beginning Balance]],Sched2[[#This Row],[Beginning Balance]]-Sched2[[#This Row],[Principal]],0),"")</f>
        <v>2007.6395296903092</v>
      </c>
      <c r="K69" s="4">
        <f>IF(Sched2[[#This Row],[Pmt No]]&lt;&gt;"",SUM(INDEX(Sched2[Interest],1,1):Sched2[[#This Row],[Interest]]),"")</f>
        <v>4114.017401736588</v>
      </c>
    </row>
    <row r="70" spans="2:11" x14ac:dyDescent="0.2">
      <c r="B70" s="2">
        <f>IF(LoanIsGood,IF(ROW()-ROW(Sched2[[#Headers],[Pmt No]])&gt;ScheduledNumberOfPayments,"",ROW()-ROW(Sched2[[#Headers],[Pmt No]])),"")</f>
        <v>57</v>
      </c>
      <c r="C70" s="3">
        <f>IF(Sched2[[#This Row],[Pmt No]]&lt;&gt;"",EOMONTH(LoanStartDate,ROW(Sched2[[#This Row],[Pmt No]])-ROW(Sched2[[#Headers],[Pmt No]])-2)+DAY(LoanStartDate),"")</f>
        <v>45359</v>
      </c>
      <c r="D70" s="4">
        <f>IF(Sched2[[#This Row],[Pmt No]]&lt;&gt;"",IF(ROW()-ROW(Sched2[[#Headers],[Beginning Balance]])=1,LoanAmount,INDEX(Sched2[Ending Balance],ROW()-ROW(Sched2[[#Headers],[Beginning Balance]])-1)),"")</f>
        <v>2007.6395296903092</v>
      </c>
      <c r="E70" s="4">
        <f>IF(Sched2[[#This Row],[Pmt No]]&lt;&gt;"",ScheduledPayment,"")</f>
        <v>820.64531914368342</v>
      </c>
      <c r="F70" s="4">
        <f>IF(Sched2[[#This Row],[Pmt No]]&lt;&gt;"",IF(Sched2[[#This Row],[Scheduled Payment]]+ExtraPayments&lt;Sched2[[#This Row],[Beginning Balance]],ExtraPayments,IF(Sched2[[#This Row],[Beginning Balance]]-Sched2[[#This Row],[Scheduled Payment]]&gt;0,Sched2[[#This Row],[Beginning Balance]]-Sched2[[#This Row],[Scheduled Payment]],0)),"")</f>
        <v>20.54</v>
      </c>
      <c r="G70" s="4">
        <f>IF(Sched2[[#This Row],[Pmt No]]&lt;&gt;"",IF(Sched2[[#This Row],[Scheduled Payment]]+Sched2[[#This Row],[Extra Payment]]&lt;=Sched2[[#This Row],[Beginning Balance]],Sched2[[#This Row],[Scheduled Payment]]+Sched2[[#This Row],[Extra Payment]],Sched2[[#This Row],[Beginning Balance]]),"")</f>
        <v>841.18531914368339</v>
      </c>
      <c r="H70" s="4">
        <f>IF(Sched2[[#This Row],[Pmt No]]&lt;&gt;"",Sched2[[#This Row],[Total Payment]]-Sched2[[#This Row],[Interest]],"")</f>
        <v>835.16240055461242</v>
      </c>
      <c r="I70" s="4">
        <f>IF(Sched2[[#This Row],[Pmt No]]&lt;&gt;"",Sched2[[#This Row],[Beginning Balance]]*(InterestRate/PaymentsPerYear),"")</f>
        <v>6.0229185890709269</v>
      </c>
      <c r="J70" s="4">
        <f>IF(Sched2[[#This Row],[Pmt No]]&lt;&gt;"",IF(Sched2[[#This Row],[Scheduled Payment]]+Sched2[[#This Row],[Extra Payment]]&lt;=Sched2[[#This Row],[Beginning Balance]],Sched2[[#This Row],[Beginning Balance]]-Sched2[[#This Row],[Principal]],0),"")</f>
        <v>1172.4771291356969</v>
      </c>
      <c r="K70" s="4">
        <f>IF(Sched2[[#This Row],[Pmt No]]&lt;&gt;"",SUM(INDEX(Sched2[Interest],1,1):Sched2[[#This Row],[Interest]]),"")</f>
        <v>4120.0403203256592</v>
      </c>
    </row>
    <row r="71" spans="2:11" x14ac:dyDescent="0.2">
      <c r="B71" s="2">
        <f>IF(LoanIsGood,IF(ROW()-ROW(Sched2[[#Headers],[Pmt No]])&gt;ScheduledNumberOfPayments,"",ROW()-ROW(Sched2[[#Headers],[Pmt No]])),"")</f>
        <v>58</v>
      </c>
      <c r="C71" s="3">
        <f>IF(Sched2[[#This Row],[Pmt No]]&lt;&gt;"",EOMONTH(LoanStartDate,ROW(Sched2[[#This Row],[Pmt No]])-ROW(Sched2[[#Headers],[Pmt No]])-2)+DAY(LoanStartDate),"")</f>
        <v>45390</v>
      </c>
      <c r="D71" s="4">
        <f>IF(Sched2[[#This Row],[Pmt No]]&lt;&gt;"",IF(ROW()-ROW(Sched2[[#Headers],[Beginning Balance]])=1,LoanAmount,INDEX(Sched2[Ending Balance],ROW()-ROW(Sched2[[#Headers],[Beginning Balance]])-1)),"")</f>
        <v>1172.4771291356969</v>
      </c>
      <c r="E71" s="4">
        <f>IF(Sched2[[#This Row],[Pmt No]]&lt;&gt;"",ScheduledPayment,"")</f>
        <v>820.64531914368342</v>
      </c>
      <c r="F71" s="4">
        <f>IF(Sched2[[#This Row],[Pmt No]]&lt;&gt;"",IF(Sched2[[#This Row],[Scheduled Payment]]+ExtraPayments&lt;Sched2[[#This Row],[Beginning Balance]],ExtraPayments,IF(Sched2[[#This Row],[Beginning Balance]]-Sched2[[#This Row],[Scheduled Payment]]&gt;0,Sched2[[#This Row],[Beginning Balance]]-Sched2[[#This Row],[Scheduled Payment]],0)),"")</f>
        <v>20.54</v>
      </c>
      <c r="G71" s="4">
        <f>IF(Sched2[[#This Row],[Pmt No]]&lt;&gt;"",IF(Sched2[[#This Row],[Scheduled Payment]]+Sched2[[#This Row],[Extra Payment]]&lt;=Sched2[[#This Row],[Beginning Balance]],Sched2[[#This Row],[Scheduled Payment]]+Sched2[[#This Row],[Extra Payment]],Sched2[[#This Row],[Beginning Balance]]),"")</f>
        <v>841.18531914368339</v>
      </c>
      <c r="H71" s="4">
        <f>IF(Sched2[[#This Row],[Pmt No]]&lt;&gt;"",Sched2[[#This Row],[Total Payment]]-Sched2[[#This Row],[Interest]],"")</f>
        <v>837.66788775627629</v>
      </c>
      <c r="I71" s="4">
        <f>IF(Sched2[[#This Row],[Pmt No]]&lt;&gt;"",Sched2[[#This Row],[Beginning Balance]]*(InterestRate/PaymentsPerYear),"")</f>
        <v>3.5174313874070906</v>
      </c>
      <c r="J71" s="4">
        <f>IF(Sched2[[#This Row],[Pmt No]]&lt;&gt;"",IF(Sched2[[#This Row],[Scheduled Payment]]+Sched2[[#This Row],[Extra Payment]]&lt;=Sched2[[#This Row],[Beginning Balance]],Sched2[[#This Row],[Beginning Balance]]-Sched2[[#This Row],[Principal]],0),"")</f>
        <v>334.80924137942065</v>
      </c>
      <c r="K71" s="4">
        <f>IF(Sched2[[#This Row],[Pmt No]]&lt;&gt;"",SUM(INDEX(Sched2[Interest],1,1):Sched2[[#This Row],[Interest]]),"")</f>
        <v>4123.557751713066</v>
      </c>
    </row>
    <row r="72" spans="2:11" x14ac:dyDescent="0.2">
      <c r="B72" s="2">
        <f>IF(LoanIsGood,IF(ROW()-ROW(Sched2[[#Headers],[Pmt No]])&gt;ScheduledNumberOfPayments,"",ROW()-ROW(Sched2[[#Headers],[Pmt No]])),"")</f>
        <v>59</v>
      </c>
      <c r="C72" s="3">
        <f>IF(Sched2[[#This Row],[Pmt No]]&lt;&gt;"",EOMONTH(LoanStartDate,ROW(Sched2[[#This Row],[Pmt No]])-ROW(Sched2[[#Headers],[Pmt No]])-2)+DAY(LoanStartDate),"")</f>
        <v>45420</v>
      </c>
      <c r="D72" s="4">
        <f>IF(Sched2[[#This Row],[Pmt No]]&lt;&gt;"",IF(ROW()-ROW(Sched2[[#Headers],[Beginning Balance]])=1,LoanAmount,INDEX(Sched2[Ending Balance],ROW()-ROW(Sched2[[#Headers],[Beginning Balance]])-1)),"")</f>
        <v>334.80924137942065</v>
      </c>
      <c r="E72" s="4">
        <f>IF(Sched2[[#This Row],[Pmt No]]&lt;&gt;"",ScheduledPayment,"")</f>
        <v>820.64531914368342</v>
      </c>
      <c r="F72" s="4">
        <f>IF(Sched2[[#This Row],[Pmt No]]&lt;&gt;"",IF(Sched2[[#This Row],[Scheduled Payment]]+ExtraPayments&lt;Sched2[[#This Row],[Beginning Balance]],ExtraPayments,IF(Sched2[[#This Row],[Beginning Balance]]-Sched2[[#This Row],[Scheduled Payment]]&gt;0,Sched2[[#This Row],[Beginning Balance]]-Sched2[[#This Row],[Scheduled Payment]],0)),"")</f>
        <v>0</v>
      </c>
      <c r="G72" s="4">
        <f>IF(Sched2[[#This Row],[Pmt No]]&lt;&gt;"",IF(Sched2[[#This Row],[Scheduled Payment]]+Sched2[[#This Row],[Extra Payment]]&lt;=Sched2[[#This Row],[Beginning Balance]],Sched2[[#This Row],[Scheduled Payment]]+Sched2[[#This Row],[Extra Payment]],Sched2[[#This Row],[Beginning Balance]]),"")</f>
        <v>334.80924137942065</v>
      </c>
      <c r="H72" s="4">
        <f>IF(Sched2[[#This Row],[Pmt No]]&lt;&gt;"",Sched2[[#This Row],[Total Payment]]-Sched2[[#This Row],[Interest]],"")</f>
        <v>333.80481365528237</v>
      </c>
      <c r="I72" s="4">
        <f>IF(Sched2[[#This Row],[Pmt No]]&lt;&gt;"",Sched2[[#This Row],[Beginning Balance]]*(InterestRate/PaymentsPerYear),"")</f>
        <v>1.0044277241382618</v>
      </c>
      <c r="J72" s="4">
        <f>IF(Sched2[[#This Row],[Pmt No]]&lt;&gt;"",IF(Sched2[[#This Row],[Scheduled Payment]]+Sched2[[#This Row],[Extra Payment]]&lt;=Sched2[[#This Row],[Beginning Balance]],Sched2[[#This Row],[Beginning Balance]]-Sched2[[#This Row],[Principal]],0),"")</f>
        <v>0</v>
      </c>
      <c r="K72" s="4">
        <f>IF(Sched2[[#This Row],[Pmt No]]&lt;&gt;"",SUM(INDEX(Sched2[Interest],1,1):Sched2[[#This Row],[Interest]]),"")</f>
        <v>4124.5621794372046</v>
      </c>
    </row>
    <row r="73" spans="2:11" x14ac:dyDescent="0.2">
      <c r="B73" s="2">
        <f>IF(LoanIsGood,IF(ROW()-ROW(Sched2[[#Headers],[Pmt No]])&gt;ScheduledNumberOfPayments,"",ROW()-ROW(Sched2[[#Headers],[Pmt No]])),"")</f>
        <v>60</v>
      </c>
      <c r="C73" s="3">
        <f>IF(Sched2[[#This Row],[Pmt No]]&lt;&gt;"",EOMONTH(LoanStartDate,ROW(Sched2[[#This Row],[Pmt No]])-ROW(Sched2[[#Headers],[Pmt No]])-2)+DAY(LoanStartDate),"")</f>
        <v>45451</v>
      </c>
      <c r="D73" s="4">
        <f>IF(Sched2[[#This Row],[Pmt No]]&lt;&gt;"",IF(ROW()-ROW(Sched2[[#Headers],[Beginning Balance]])=1,LoanAmount,INDEX(Sched2[Ending Balance],ROW()-ROW(Sched2[[#Headers],[Beginning Balance]])-1)),"")</f>
        <v>0</v>
      </c>
      <c r="E73" s="4">
        <f>IF(Sched2[[#This Row],[Pmt No]]&lt;&gt;"",ScheduledPayment,"")</f>
        <v>820.64531914368342</v>
      </c>
      <c r="F73" s="4">
        <f>IF(Sched2[[#This Row],[Pmt No]]&lt;&gt;"",IF(Sched2[[#This Row],[Scheduled Payment]]+ExtraPayments&lt;Sched2[[#This Row],[Beginning Balance]],ExtraPayments,IF(Sched2[[#This Row],[Beginning Balance]]-Sched2[[#This Row],[Scheduled Payment]]&gt;0,Sched2[[#This Row],[Beginning Balance]]-Sched2[[#This Row],[Scheduled Payment]],0)),"")</f>
        <v>0</v>
      </c>
      <c r="G73" s="4">
        <f>IF(Sched2[[#This Row],[Pmt No]]&lt;&gt;"",IF(Sched2[[#This Row],[Scheduled Payment]]+Sched2[[#This Row],[Extra Payment]]&lt;=Sched2[[#This Row],[Beginning Balance]],Sched2[[#This Row],[Scheduled Payment]]+Sched2[[#This Row],[Extra Payment]],Sched2[[#This Row],[Beginning Balance]]),"")</f>
        <v>0</v>
      </c>
      <c r="H73" s="4">
        <f>IF(Sched2[[#This Row],[Pmt No]]&lt;&gt;"",Sched2[[#This Row],[Total Payment]]-Sched2[[#This Row],[Interest]],"")</f>
        <v>0</v>
      </c>
      <c r="I73" s="4">
        <f>IF(Sched2[[#This Row],[Pmt No]]&lt;&gt;"",Sched2[[#This Row],[Beginning Balance]]*(InterestRate/PaymentsPerYear),"")</f>
        <v>0</v>
      </c>
      <c r="J73" s="4">
        <f>IF(Sched2[[#This Row],[Pmt No]]&lt;&gt;"",IF(Sched2[[#This Row],[Scheduled Payment]]+Sched2[[#This Row],[Extra Payment]]&lt;=Sched2[[#This Row],[Beginning Balance]],Sched2[[#This Row],[Beginning Balance]]-Sched2[[#This Row],[Principal]],0),"")</f>
        <v>0</v>
      </c>
      <c r="K73" s="4">
        <f>IF(Sched2[[#This Row],[Pmt No]]&lt;&gt;"",SUM(INDEX(Sched2[Interest],1,1):Sched2[[#This Row],[Interest]]),"")</f>
        <v>4124.5621794372046</v>
      </c>
    </row>
    <row r="74" spans="2:11" x14ac:dyDescent="0.2">
      <c r="B74" s="2" t="str">
        <f>IF(LoanIsGood,IF(ROW()-ROW(Sched2[[#Headers],[Pmt No]])&gt;ScheduledNumberOfPayments,"",ROW()-ROW(Sched2[[#Headers],[Pmt No]])),"")</f>
        <v/>
      </c>
      <c r="C74" s="3" t="str">
        <f>IF(Sched2[[#This Row],[Pmt No]]&lt;&gt;"",EOMONTH(LoanStartDate,ROW(Sched2[[#This Row],[Pmt No]])-ROW(Sched2[[#Headers],[Pmt No]])-2)+DAY(LoanStartDate),"")</f>
        <v/>
      </c>
      <c r="D74" s="4" t="str">
        <f>IF(Sched2[[#This Row],[Pmt No]]&lt;&gt;"",IF(ROW()-ROW(Sched2[[#Headers],[Beginning Balance]])=1,LoanAmount,INDEX(Sched2[Ending Balance],ROW()-ROW(Sched2[[#Headers],[Beginning Balance]])-1)),"")</f>
        <v/>
      </c>
      <c r="E74" s="4" t="str">
        <f>IF(Sched2[[#This Row],[Pmt No]]&lt;&gt;"",ScheduledPayment,"")</f>
        <v/>
      </c>
      <c r="F74" s="4" t="str">
        <f>IF(Sched2[[#This Row],[Pmt No]]&lt;&gt;"",IF(Sched2[[#This Row],[Scheduled Payment]]+ExtraPayments&lt;Sched2[[#This Row],[Beginning Balance]],ExtraPayments,IF(Sched2[[#This Row],[Beginning Balance]]-Sched2[[#This Row],[Scheduled Payment]]&gt;0,Sched2[[#This Row],[Beginning Balance]]-Sched2[[#This Row],[Scheduled Payment]],0)),"")</f>
        <v/>
      </c>
      <c r="G74" s="4" t="str">
        <f>IF(Sched2[[#This Row],[Pmt No]]&lt;&gt;"",IF(Sched2[[#This Row],[Scheduled Payment]]+Sched2[[#This Row],[Extra Payment]]&lt;=Sched2[[#This Row],[Beginning Balance]],Sched2[[#This Row],[Scheduled Payment]]+Sched2[[#This Row],[Extra Payment]],Sched2[[#This Row],[Beginning Balance]]),"")</f>
        <v/>
      </c>
      <c r="H74" s="4" t="str">
        <f>IF(Sched2[[#This Row],[Pmt No]]&lt;&gt;"",Sched2[[#This Row],[Total Payment]]-Sched2[[#This Row],[Interest]],"")</f>
        <v/>
      </c>
      <c r="I74" s="4" t="str">
        <f>IF(Sched2[[#This Row],[Pmt No]]&lt;&gt;"",Sched2[[#This Row],[Beginning Balance]]*(InterestRate/PaymentsPerYear),"")</f>
        <v/>
      </c>
      <c r="J74" s="4" t="str">
        <f>IF(Sched2[[#This Row],[Pmt No]]&lt;&gt;"",IF(Sched2[[#This Row],[Scheduled Payment]]+Sched2[[#This Row],[Extra Payment]]&lt;=Sched2[[#This Row],[Beginning Balance]],Sched2[[#This Row],[Beginning Balance]]-Sched2[[#This Row],[Principal]],0),"")</f>
        <v/>
      </c>
      <c r="K74" s="4" t="str">
        <f>IF(Sched2[[#This Row],[Pmt No]]&lt;&gt;"",SUM(INDEX(Sched2[Interest],1,1):Sched2[[#This Row],[Interest]]),"")</f>
        <v/>
      </c>
    </row>
    <row r="75" spans="2:11" x14ac:dyDescent="0.2">
      <c r="B75" s="2" t="str">
        <f>IF(LoanIsGood,IF(ROW()-ROW(Sched2[[#Headers],[Pmt No]])&gt;ScheduledNumberOfPayments,"",ROW()-ROW(Sched2[[#Headers],[Pmt No]])),"")</f>
        <v/>
      </c>
      <c r="C75" s="3" t="str">
        <f>IF(Sched2[[#This Row],[Pmt No]]&lt;&gt;"",EOMONTH(LoanStartDate,ROW(Sched2[[#This Row],[Pmt No]])-ROW(Sched2[[#Headers],[Pmt No]])-2)+DAY(LoanStartDate),"")</f>
        <v/>
      </c>
      <c r="D75" s="4" t="str">
        <f>IF(Sched2[[#This Row],[Pmt No]]&lt;&gt;"",IF(ROW()-ROW(Sched2[[#Headers],[Beginning Balance]])=1,LoanAmount,INDEX(Sched2[Ending Balance],ROW()-ROW(Sched2[[#Headers],[Beginning Balance]])-1)),"")</f>
        <v/>
      </c>
      <c r="E75" s="4" t="str">
        <f>IF(Sched2[[#This Row],[Pmt No]]&lt;&gt;"",ScheduledPayment,"")</f>
        <v/>
      </c>
      <c r="F75" s="4" t="str">
        <f>IF(Sched2[[#This Row],[Pmt No]]&lt;&gt;"",IF(Sched2[[#This Row],[Scheduled Payment]]+ExtraPayments&lt;Sched2[[#This Row],[Beginning Balance]],ExtraPayments,IF(Sched2[[#This Row],[Beginning Balance]]-Sched2[[#This Row],[Scheduled Payment]]&gt;0,Sched2[[#This Row],[Beginning Balance]]-Sched2[[#This Row],[Scheduled Payment]],0)),"")</f>
        <v/>
      </c>
      <c r="G75" s="4" t="str">
        <f>IF(Sched2[[#This Row],[Pmt No]]&lt;&gt;"",IF(Sched2[[#This Row],[Scheduled Payment]]+Sched2[[#This Row],[Extra Payment]]&lt;=Sched2[[#This Row],[Beginning Balance]],Sched2[[#This Row],[Scheduled Payment]]+Sched2[[#This Row],[Extra Payment]],Sched2[[#This Row],[Beginning Balance]]),"")</f>
        <v/>
      </c>
      <c r="H75" s="4" t="str">
        <f>IF(Sched2[[#This Row],[Pmt No]]&lt;&gt;"",Sched2[[#This Row],[Total Payment]]-Sched2[[#This Row],[Interest]],"")</f>
        <v/>
      </c>
      <c r="I75" s="4" t="str">
        <f>IF(Sched2[[#This Row],[Pmt No]]&lt;&gt;"",Sched2[[#This Row],[Beginning Balance]]*(InterestRate/PaymentsPerYear),"")</f>
        <v/>
      </c>
      <c r="J75" s="4" t="str">
        <f>IF(Sched2[[#This Row],[Pmt No]]&lt;&gt;"",IF(Sched2[[#This Row],[Scheduled Payment]]+Sched2[[#This Row],[Extra Payment]]&lt;=Sched2[[#This Row],[Beginning Balance]],Sched2[[#This Row],[Beginning Balance]]-Sched2[[#This Row],[Principal]],0),"")</f>
        <v/>
      </c>
      <c r="K75" s="4" t="str">
        <f>IF(Sched2[[#This Row],[Pmt No]]&lt;&gt;"",SUM(INDEX(Sched2[Interest],1,1):Sched2[[#This Row],[Interest]]),"")</f>
        <v/>
      </c>
    </row>
    <row r="76" spans="2:11" x14ac:dyDescent="0.2">
      <c r="B76" s="2" t="str">
        <f>IF(LoanIsGood,IF(ROW()-ROW(Sched2[[#Headers],[Pmt No]])&gt;ScheduledNumberOfPayments,"",ROW()-ROW(Sched2[[#Headers],[Pmt No]])),"")</f>
        <v/>
      </c>
      <c r="C76" s="3" t="str">
        <f>IF(Sched2[[#This Row],[Pmt No]]&lt;&gt;"",EOMONTH(LoanStartDate,ROW(Sched2[[#This Row],[Pmt No]])-ROW(Sched2[[#Headers],[Pmt No]])-2)+DAY(LoanStartDate),"")</f>
        <v/>
      </c>
      <c r="D76" s="4" t="str">
        <f>IF(Sched2[[#This Row],[Pmt No]]&lt;&gt;"",IF(ROW()-ROW(Sched2[[#Headers],[Beginning Balance]])=1,LoanAmount,INDEX(Sched2[Ending Balance],ROW()-ROW(Sched2[[#Headers],[Beginning Balance]])-1)),"")</f>
        <v/>
      </c>
      <c r="E76" s="4" t="str">
        <f>IF(Sched2[[#This Row],[Pmt No]]&lt;&gt;"",ScheduledPayment,"")</f>
        <v/>
      </c>
      <c r="F76" s="4" t="str">
        <f>IF(Sched2[[#This Row],[Pmt No]]&lt;&gt;"",IF(Sched2[[#This Row],[Scheduled Payment]]+ExtraPayments&lt;Sched2[[#This Row],[Beginning Balance]],ExtraPayments,IF(Sched2[[#This Row],[Beginning Balance]]-Sched2[[#This Row],[Scheduled Payment]]&gt;0,Sched2[[#This Row],[Beginning Balance]]-Sched2[[#This Row],[Scheduled Payment]],0)),"")</f>
        <v/>
      </c>
      <c r="G76" s="4" t="str">
        <f>IF(Sched2[[#This Row],[Pmt No]]&lt;&gt;"",IF(Sched2[[#This Row],[Scheduled Payment]]+Sched2[[#This Row],[Extra Payment]]&lt;=Sched2[[#This Row],[Beginning Balance]],Sched2[[#This Row],[Scheduled Payment]]+Sched2[[#This Row],[Extra Payment]],Sched2[[#This Row],[Beginning Balance]]),"")</f>
        <v/>
      </c>
      <c r="H76" s="4" t="str">
        <f>IF(Sched2[[#This Row],[Pmt No]]&lt;&gt;"",Sched2[[#This Row],[Total Payment]]-Sched2[[#This Row],[Interest]],"")</f>
        <v/>
      </c>
      <c r="I76" s="4" t="str">
        <f>IF(Sched2[[#This Row],[Pmt No]]&lt;&gt;"",Sched2[[#This Row],[Beginning Balance]]*(InterestRate/PaymentsPerYear),"")</f>
        <v/>
      </c>
      <c r="J76" s="4" t="str">
        <f>IF(Sched2[[#This Row],[Pmt No]]&lt;&gt;"",IF(Sched2[[#This Row],[Scheduled Payment]]+Sched2[[#This Row],[Extra Payment]]&lt;=Sched2[[#This Row],[Beginning Balance]],Sched2[[#This Row],[Beginning Balance]]-Sched2[[#This Row],[Principal]],0),"")</f>
        <v/>
      </c>
      <c r="K76" s="4" t="str">
        <f>IF(Sched2[[#This Row],[Pmt No]]&lt;&gt;"",SUM(INDEX(Sched2[Interest],1,1):Sched2[[#This Row],[Interest]]),"")</f>
        <v/>
      </c>
    </row>
    <row r="77" spans="2:11" x14ac:dyDescent="0.2">
      <c r="B77" s="2" t="str">
        <f>IF(LoanIsGood,IF(ROW()-ROW(Sched2[[#Headers],[Pmt No]])&gt;ScheduledNumberOfPayments,"",ROW()-ROW(Sched2[[#Headers],[Pmt No]])),"")</f>
        <v/>
      </c>
      <c r="C77" s="3" t="str">
        <f>IF(Sched2[[#This Row],[Pmt No]]&lt;&gt;"",EOMONTH(LoanStartDate,ROW(Sched2[[#This Row],[Pmt No]])-ROW(Sched2[[#Headers],[Pmt No]])-2)+DAY(LoanStartDate),"")</f>
        <v/>
      </c>
      <c r="D77" s="4" t="str">
        <f>IF(Sched2[[#This Row],[Pmt No]]&lt;&gt;"",IF(ROW()-ROW(Sched2[[#Headers],[Beginning Balance]])=1,LoanAmount,INDEX(Sched2[Ending Balance],ROW()-ROW(Sched2[[#Headers],[Beginning Balance]])-1)),"")</f>
        <v/>
      </c>
      <c r="E77" s="4" t="str">
        <f>IF(Sched2[[#This Row],[Pmt No]]&lt;&gt;"",ScheduledPayment,"")</f>
        <v/>
      </c>
      <c r="F77" s="4" t="str">
        <f>IF(Sched2[[#This Row],[Pmt No]]&lt;&gt;"",IF(Sched2[[#This Row],[Scheduled Payment]]+ExtraPayments&lt;Sched2[[#This Row],[Beginning Balance]],ExtraPayments,IF(Sched2[[#This Row],[Beginning Balance]]-Sched2[[#This Row],[Scheduled Payment]]&gt;0,Sched2[[#This Row],[Beginning Balance]]-Sched2[[#This Row],[Scheduled Payment]],0)),"")</f>
        <v/>
      </c>
      <c r="G77" s="4" t="str">
        <f>IF(Sched2[[#This Row],[Pmt No]]&lt;&gt;"",IF(Sched2[[#This Row],[Scheduled Payment]]+Sched2[[#This Row],[Extra Payment]]&lt;=Sched2[[#This Row],[Beginning Balance]],Sched2[[#This Row],[Scheduled Payment]]+Sched2[[#This Row],[Extra Payment]],Sched2[[#This Row],[Beginning Balance]]),"")</f>
        <v/>
      </c>
      <c r="H77" s="4" t="str">
        <f>IF(Sched2[[#This Row],[Pmt No]]&lt;&gt;"",Sched2[[#This Row],[Total Payment]]-Sched2[[#This Row],[Interest]],"")</f>
        <v/>
      </c>
      <c r="I77" s="4" t="str">
        <f>IF(Sched2[[#This Row],[Pmt No]]&lt;&gt;"",Sched2[[#This Row],[Beginning Balance]]*(InterestRate/PaymentsPerYear),"")</f>
        <v/>
      </c>
      <c r="J77" s="4" t="str">
        <f>IF(Sched2[[#This Row],[Pmt No]]&lt;&gt;"",IF(Sched2[[#This Row],[Scheduled Payment]]+Sched2[[#This Row],[Extra Payment]]&lt;=Sched2[[#This Row],[Beginning Balance]],Sched2[[#This Row],[Beginning Balance]]-Sched2[[#This Row],[Principal]],0),"")</f>
        <v/>
      </c>
      <c r="K77" s="4" t="str">
        <f>IF(Sched2[[#This Row],[Pmt No]]&lt;&gt;"",SUM(INDEX(Sched2[Interest],1,1):Sched2[[#This Row],[Interest]]),"")</f>
        <v/>
      </c>
    </row>
    <row r="78" spans="2:11" x14ac:dyDescent="0.2">
      <c r="B78" s="2" t="str">
        <f>IF(LoanIsGood,IF(ROW()-ROW(Sched2[[#Headers],[Pmt No]])&gt;ScheduledNumberOfPayments,"",ROW()-ROW(Sched2[[#Headers],[Pmt No]])),"")</f>
        <v/>
      </c>
      <c r="C78" s="3" t="str">
        <f>IF(Sched2[[#This Row],[Pmt No]]&lt;&gt;"",EOMONTH(LoanStartDate,ROW(Sched2[[#This Row],[Pmt No]])-ROW(Sched2[[#Headers],[Pmt No]])-2)+DAY(LoanStartDate),"")</f>
        <v/>
      </c>
      <c r="D78" s="4" t="str">
        <f>IF(Sched2[[#This Row],[Pmt No]]&lt;&gt;"",IF(ROW()-ROW(Sched2[[#Headers],[Beginning Balance]])=1,LoanAmount,INDEX(Sched2[Ending Balance],ROW()-ROW(Sched2[[#Headers],[Beginning Balance]])-1)),"")</f>
        <v/>
      </c>
      <c r="E78" s="4" t="str">
        <f>IF(Sched2[[#This Row],[Pmt No]]&lt;&gt;"",ScheduledPayment,"")</f>
        <v/>
      </c>
      <c r="F78" s="4" t="str">
        <f>IF(Sched2[[#This Row],[Pmt No]]&lt;&gt;"",IF(Sched2[[#This Row],[Scheduled Payment]]+ExtraPayments&lt;Sched2[[#This Row],[Beginning Balance]],ExtraPayments,IF(Sched2[[#This Row],[Beginning Balance]]-Sched2[[#This Row],[Scheduled Payment]]&gt;0,Sched2[[#This Row],[Beginning Balance]]-Sched2[[#This Row],[Scheduled Payment]],0)),"")</f>
        <v/>
      </c>
      <c r="G78" s="4" t="str">
        <f>IF(Sched2[[#This Row],[Pmt No]]&lt;&gt;"",IF(Sched2[[#This Row],[Scheduled Payment]]+Sched2[[#This Row],[Extra Payment]]&lt;=Sched2[[#This Row],[Beginning Balance]],Sched2[[#This Row],[Scheduled Payment]]+Sched2[[#This Row],[Extra Payment]],Sched2[[#This Row],[Beginning Balance]]),"")</f>
        <v/>
      </c>
      <c r="H78" s="4" t="str">
        <f>IF(Sched2[[#This Row],[Pmt No]]&lt;&gt;"",Sched2[[#This Row],[Total Payment]]-Sched2[[#This Row],[Interest]],"")</f>
        <v/>
      </c>
      <c r="I78" s="4" t="str">
        <f>IF(Sched2[[#This Row],[Pmt No]]&lt;&gt;"",Sched2[[#This Row],[Beginning Balance]]*(InterestRate/PaymentsPerYear),"")</f>
        <v/>
      </c>
      <c r="J78" s="4" t="str">
        <f>IF(Sched2[[#This Row],[Pmt No]]&lt;&gt;"",IF(Sched2[[#This Row],[Scheduled Payment]]+Sched2[[#This Row],[Extra Payment]]&lt;=Sched2[[#This Row],[Beginning Balance]],Sched2[[#This Row],[Beginning Balance]]-Sched2[[#This Row],[Principal]],0),"")</f>
        <v/>
      </c>
      <c r="K78" s="4" t="str">
        <f>IF(Sched2[[#This Row],[Pmt No]]&lt;&gt;"",SUM(INDEX(Sched2[Interest],1,1):Sched2[[#This Row],[Interest]]),"")</f>
        <v/>
      </c>
    </row>
    <row r="79" spans="2:11" x14ac:dyDescent="0.2">
      <c r="B79" s="2" t="str">
        <f>IF(LoanIsGood,IF(ROW()-ROW(Sched2[[#Headers],[Pmt No]])&gt;ScheduledNumberOfPayments,"",ROW()-ROW(Sched2[[#Headers],[Pmt No]])),"")</f>
        <v/>
      </c>
      <c r="C79" s="3" t="str">
        <f>IF(Sched2[[#This Row],[Pmt No]]&lt;&gt;"",EOMONTH(LoanStartDate,ROW(Sched2[[#This Row],[Pmt No]])-ROW(Sched2[[#Headers],[Pmt No]])-2)+DAY(LoanStartDate),"")</f>
        <v/>
      </c>
      <c r="D79" s="4" t="str">
        <f>IF(Sched2[[#This Row],[Pmt No]]&lt;&gt;"",IF(ROW()-ROW(Sched2[[#Headers],[Beginning Balance]])=1,LoanAmount,INDEX(Sched2[Ending Balance],ROW()-ROW(Sched2[[#Headers],[Beginning Balance]])-1)),"")</f>
        <v/>
      </c>
      <c r="E79" s="4" t="str">
        <f>IF(Sched2[[#This Row],[Pmt No]]&lt;&gt;"",ScheduledPayment,"")</f>
        <v/>
      </c>
      <c r="F79" s="4" t="str">
        <f>IF(Sched2[[#This Row],[Pmt No]]&lt;&gt;"",IF(Sched2[[#This Row],[Scheduled Payment]]+ExtraPayments&lt;Sched2[[#This Row],[Beginning Balance]],ExtraPayments,IF(Sched2[[#This Row],[Beginning Balance]]-Sched2[[#This Row],[Scheduled Payment]]&gt;0,Sched2[[#This Row],[Beginning Balance]]-Sched2[[#This Row],[Scheduled Payment]],0)),"")</f>
        <v/>
      </c>
      <c r="G79" s="4" t="str">
        <f>IF(Sched2[[#This Row],[Pmt No]]&lt;&gt;"",IF(Sched2[[#This Row],[Scheduled Payment]]+Sched2[[#This Row],[Extra Payment]]&lt;=Sched2[[#This Row],[Beginning Balance]],Sched2[[#This Row],[Scheduled Payment]]+Sched2[[#This Row],[Extra Payment]],Sched2[[#This Row],[Beginning Balance]]),"")</f>
        <v/>
      </c>
      <c r="H79" s="4" t="str">
        <f>IF(Sched2[[#This Row],[Pmt No]]&lt;&gt;"",Sched2[[#This Row],[Total Payment]]-Sched2[[#This Row],[Interest]],"")</f>
        <v/>
      </c>
      <c r="I79" s="4" t="str">
        <f>IF(Sched2[[#This Row],[Pmt No]]&lt;&gt;"",Sched2[[#This Row],[Beginning Balance]]*(InterestRate/PaymentsPerYear),"")</f>
        <v/>
      </c>
      <c r="J79" s="4" t="str">
        <f>IF(Sched2[[#This Row],[Pmt No]]&lt;&gt;"",IF(Sched2[[#This Row],[Scheduled Payment]]+Sched2[[#This Row],[Extra Payment]]&lt;=Sched2[[#This Row],[Beginning Balance]],Sched2[[#This Row],[Beginning Balance]]-Sched2[[#This Row],[Principal]],0),"")</f>
        <v/>
      </c>
      <c r="K79" s="4" t="str">
        <f>IF(Sched2[[#This Row],[Pmt No]]&lt;&gt;"",SUM(INDEX(Sched2[Interest],1,1):Sched2[[#This Row],[Interest]]),"")</f>
        <v/>
      </c>
    </row>
    <row r="80" spans="2:11" x14ac:dyDescent="0.2">
      <c r="B80" s="2" t="str">
        <f>IF(LoanIsGood,IF(ROW()-ROW(Sched2[[#Headers],[Pmt No]])&gt;ScheduledNumberOfPayments,"",ROW()-ROW(Sched2[[#Headers],[Pmt No]])),"")</f>
        <v/>
      </c>
      <c r="C80" s="3" t="str">
        <f>IF(Sched2[[#This Row],[Pmt No]]&lt;&gt;"",EOMONTH(LoanStartDate,ROW(Sched2[[#This Row],[Pmt No]])-ROW(Sched2[[#Headers],[Pmt No]])-2)+DAY(LoanStartDate),"")</f>
        <v/>
      </c>
      <c r="D80" s="4" t="str">
        <f>IF(Sched2[[#This Row],[Pmt No]]&lt;&gt;"",IF(ROW()-ROW(Sched2[[#Headers],[Beginning Balance]])=1,LoanAmount,INDEX(Sched2[Ending Balance],ROW()-ROW(Sched2[[#Headers],[Beginning Balance]])-1)),"")</f>
        <v/>
      </c>
      <c r="E80" s="4" t="str">
        <f>IF(Sched2[[#This Row],[Pmt No]]&lt;&gt;"",ScheduledPayment,"")</f>
        <v/>
      </c>
      <c r="F80" s="4" t="str">
        <f>IF(Sched2[[#This Row],[Pmt No]]&lt;&gt;"",IF(Sched2[[#This Row],[Scheduled Payment]]+ExtraPayments&lt;Sched2[[#This Row],[Beginning Balance]],ExtraPayments,IF(Sched2[[#This Row],[Beginning Balance]]-Sched2[[#This Row],[Scheduled Payment]]&gt;0,Sched2[[#This Row],[Beginning Balance]]-Sched2[[#This Row],[Scheduled Payment]],0)),"")</f>
        <v/>
      </c>
      <c r="G80" s="4" t="str">
        <f>IF(Sched2[[#This Row],[Pmt No]]&lt;&gt;"",IF(Sched2[[#This Row],[Scheduled Payment]]+Sched2[[#This Row],[Extra Payment]]&lt;=Sched2[[#This Row],[Beginning Balance]],Sched2[[#This Row],[Scheduled Payment]]+Sched2[[#This Row],[Extra Payment]],Sched2[[#This Row],[Beginning Balance]]),"")</f>
        <v/>
      </c>
      <c r="H80" s="4" t="str">
        <f>IF(Sched2[[#This Row],[Pmt No]]&lt;&gt;"",Sched2[[#This Row],[Total Payment]]-Sched2[[#This Row],[Interest]],"")</f>
        <v/>
      </c>
      <c r="I80" s="4" t="str">
        <f>IF(Sched2[[#This Row],[Pmt No]]&lt;&gt;"",Sched2[[#This Row],[Beginning Balance]]*(InterestRate/PaymentsPerYear),"")</f>
        <v/>
      </c>
      <c r="J80" s="4" t="str">
        <f>IF(Sched2[[#This Row],[Pmt No]]&lt;&gt;"",IF(Sched2[[#This Row],[Scheduled Payment]]+Sched2[[#This Row],[Extra Payment]]&lt;=Sched2[[#This Row],[Beginning Balance]],Sched2[[#This Row],[Beginning Balance]]-Sched2[[#This Row],[Principal]],0),"")</f>
        <v/>
      </c>
      <c r="K80" s="4" t="str">
        <f>IF(Sched2[[#This Row],[Pmt No]]&lt;&gt;"",SUM(INDEX(Sched2[Interest],1,1):Sched2[[#This Row],[Interest]]),"")</f>
        <v/>
      </c>
    </row>
    <row r="81" spans="2:11" x14ac:dyDescent="0.2">
      <c r="B81" s="2" t="str">
        <f>IF(LoanIsGood,IF(ROW()-ROW(Sched2[[#Headers],[Pmt No]])&gt;ScheduledNumberOfPayments,"",ROW()-ROW(Sched2[[#Headers],[Pmt No]])),"")</f>
        <v/>
      </c>
      <c r="C81" s="3" t="str">
        <f>IF(Sched2[[#This Row],[Pmt No]]&lt;&gt;"",EOMONTH(LoanStartDate,ROW(Sched2[[#This Row],[Pmt No]])-ROW(Sched2[[#Headers],[Pmt No]])-2)+DAY(LoanStartDate),"")</f>
        <v/>
      </c>
      <c r="D81" s="4" t="str">
        <f>IF(Sched2[[#This Row],[Pmt No]]&lt;&gt;"",IF(ROW()-ROW(Sched2[[#Headers],[Beginning Balance]])=1,LoanAmount,INDEX(Sched2[Ending Balance],ROW()-ROW(Sched2[[#Headers],[Beginning Balance]])-1)),"")</f>
        <v/>
      </c>
      <c r="E81" s="4" t="str">
        <f>IF(Sched2[[#This Row],[Pmt No]]&lt;&gt;"",ScheduledPayment,"")</f>
        <v/>
      </c>
      <c r="F81" s="4" t="str">
        <f>IF(Sched2[[#This Row],[Pmt No]]&lt;&gt;"",IF(Sched2[[#This Row],[Scheduled Payment]]+ExtraPayments&lt;Sched2[[#This Row],[Beginning Balance]],ExtraPayments,IF(Sched2[[#This Row],[Beginning Balance]]-Sched2[[#This Row],[Scheduled Payment]]&gt;0,Sched2[[#This Row],[Beginning Balance]]-Sched2[[#This Row],[Scheduled Payment]],0)),"")</f>
        <v/>
      </c>
      <c r="G81" s="4" t="str">
        <f>IF(Sched2[[#This Row],[Pmt No]]&lt;&gt;"",IF(Sched2[[#This Row],[Scheduled Payment]]+Sched2[[#This Row],[Extra Payment]]&lt;=Sched2[[#This Row],[Beginning Balance]],Sched2[[#This Row],[Scheduled Payment]]+Sched2[[#This Row],[Extra Payment]],Sched2[[#This Row],[Beginning Balance]]),"")</f>
        <v/>
      </c>
      <c r="H81" s="4" t="str">
        <f>IF(Sched2[[#This Row],[Pmt No]]&lt;&gt;"",Sched2[[#This Row],[Total Payment]]-Sched2[[#This Row],[Interest]],"")</f>
        <v/>
      </c>
      <c r="I81" s="4" t="str">
        <f>IF(Sched2[[#This Row],[Pmt No]]&lt;&gt;"",Sched2[[#This Row],[Beginning Balance]]*(InterestRate/PaymentsPerYear),"")</f>
        <v/>
      </c>
      <c r="J81" s="4" t="str">
        <f>IF(Sched2[[#This Row],[Pmt No]]&lt;&gt;"",IF(Sched2[[#This Row],[Scheduled Payment]]+Sched2[[#This Row],[Extra Payment]]&lt;=Sched2[[#This Row],[Beginning Balance]],Sched2[[#This Row],[Beginning Balance]]-Sched2[[#This Row],[Principal]],0),"")</f>
        <v/>
      </c>
      <c r="K81" s="4" t="str">
        <f>IF(Sched2[[#This Row],[Pmt No]]&lt;&gt;"",SUM(INDEX(Sched2[Interest],1,1):Sched2[[#This Row],[Interest]]),"")</f>
        <v/>
      </c>
    </row>
    <row r="82" spans="2:11" x14ac:dyDescent="0.2">
      <c r="B82" s="2" t="str">
        <f>IF(LoanIsGood,IF(ROW()-ROW(Sched2[[#Headers],[Pmt No]])&gt;ScheduledNumberOfPayments,"",ROW()-ROW(Sched2[[#Headers],[Pmt No]])),"")</f>
        <v/>
      </c>
      <c r="C82" s="3" t="str">
        <f>IF(Sched2[[#This Row],[Pmt No]]&lt;&gt;"",EOMONTH(LoanStartDate,ROW(Sched2[[#This Row],[Pmt No]])-ROW(Sched2[[#Headers],[Pmt No]])-2)+DAY(LoanStartDate),"")</f>
        <v/>
      </c>
      <c r="D82" s="4" t="str">
        <f>IF(Sched2[[#This Row],[Pmt No]]&lt;&gt;"",IF(ROW()-ROW(Sched2[[#Headers],[Beginning Balance]])=1,LoanAmount,INDEX(Sched2[Ending Balance],ROW()-ROW(Sched2[[#Headers],[Beginning Balance]])-1)),"")</f>
        <v/>
      </c>
      <c r="E82" s="4" t="str">
        <f>IF(Sched2[[#This Row],[Pmt No]]&lt;&gt;"",ScheduledPayment,"")</f>
        <v/>
      </c>
      <c r="F82" s="4" t="str">
        <f>IF(Sched2[[#This Row],[Pmt No]]&lt;&gt;"",IF(Sched2[[#This Row],[Scheduled Payment]]+ExtraPayments&lt;Sched2[[#This Row],[Beginning Balance]],ExtraPayments,IF(Sched2[[#This Row],[Beginning Balance]]-Sched2[[#This Row],[Scheduled Payment]]&gt;0,Sched2[[#This Row],[Beginning Balance]]-Sched2[[#This Row],[Scheduled Payment]],0)),"")</f>
        <v/>
      </c>
      <c r="G82" s="4" t="str">
        <f>IF(Sched2[[#This Row],[Pmt No]]&lt;&gt;"",IF(Sched2[[#This Row],[Scheduled Payment]]+Sched2[[#This Row],[Extra Payment]]&lt;=Sched2[[#This Row],[Beginning Balance]],Sched2[[#This Row],[Scheduled Payment]]+Sched2[[#This Row],[Extra Payment]],Sched2[[#This Row],[Beginning Balance]]),"")</f>
        <v/>
      </c>
      <c r="H82" s="4" t="str">
        <f>IF(Sched2[[#This Row],[Pmt No]]&lt;&gt;"",Sched2[[#This Row],[Total Payment]]-Sched2[[#This Row],[Interest]],"")</f>
        <v/>
      </c>
      <c r="I82" s="4" t="str">
        <f>IF(Sched2[[#This Row],[Pmt No]]&lt;&gt;"",Sched2[[#This Row],[Beginning Balance]]*(InterestRate/PaymentsPerYear),"")</f>
        <v/>
      </c>
      <c r="J82" s="4" t="str">
        <f>IF(Sched2[[#This Row],[Pmt No]]&lt;&gt;"",IF(Sched2[[#This Row],[Scheduled Payment]]+Sched2[[#This Row],[Extra Payment]]&lt;=Sched2[[#This Row],[Beginning Balance]],Sched2[[#This Row],[Beginning Balance]]-Sched2[[#This Row],[Principal]],0),"")</f>
        <v/>
      </c>
      <c r="K82" s="4" t="str">
        <f>IF(Sched2[[#This Row],[Pmt No]]&lt;&gt;"",SUM(INDEX(Sched2[Interest],1,1):Sched2[[#This Row],[Interest]]),"")</f>
        <v/>
      </c>
    </row>
    <row r="83" spans="2:11" x14ac:dyDescent="0.2">
      <c r="B83" s="2" t="str">
        <f>IF(LoanIsGood,IF(ROW()-ROW(Sched2[[#Headers],[Pmt No]])&gt;ScheduledNumberOfPayments,"",ROW()-ROW(Sched2[[#Headers],[Pmt No]])),"")</f>
        <v/>
      </c>
      <c r="C83" s="3" t="str">
        <f>IF(Sched2[[#This Row],[Pmt No]]&lt;&gt;"",EOMONTH(LoanStartDate,ROW(Sched2[[#This Row],[Pmt No]])-ROW(Sched2[[#Headers],[Pmt No]])-2)+DAY(LoanStartDate),"")</f>
        <v/>
      </c>
      <c r="D83" s="4" t="str">
        <f>IF(Sched2[[#This Row],[Pmt No]]&lt;&gt;"",IF(ROW()-ROW(Sched2[[#Headers],[Beginning Balance]])=1,LoanAmount,INDEX(Sched2[Ending Balance],ROW()-ROW(Sched2[[#Headers],[Beginning Balance]])-1)),"")</f>
        <v/>
      </c>
      <c r="E83" s="4" t="str">
        <f>IF(Sched2[[#This Row],[Pmt No]]&lt;&gt;"",ScheduledPayment,"")</f>
        <v/>
      </c>
      <c r="F83" s="4" t="str">
        <f>IF(Sched2[[#This Row],[Pmt No]]&lt;&gt;"",IF(Sched2[[#This Row],[Scheduled Payment]]+ExtraPayments&lt;Sched2[[#This Row],[Beginning Balance]],ExtraPayments,IF(Sched2[[#This Row],[Beginning Balance]]-Sched2[[#This Row],[Scheduled Payment]]&gt;0,Sched2[[#This Row],[Beginning Balance]]-Sched2[[#This Row],[Scheduled Payment]],0)),"")</f>
        <v/>
      </c>
      <c r="G83" s="4" t="str">
        <f>IF(Sched2[[#This Row],[Pmt No]]&lt;&gt;"",IF(Sched2[[#This Row],[Scheduled Payment]]+Sched2[[#This Row],[Extra Payment]]&lt;=Sched2[[#This Row],[Beginning Balance]],Sched2[[#This Row],[Scheduled Payment]]+Sched2[[#This Row],[Extra Payment]],Sched2[[#This Row],[Beginning Balance]]),"")</f>
        <v/>
      </c>
      <c r="H83" s="4" t="str">
        <f>IF(Sched2[[#This Row],[Pmt No]]&lt;&gt;"",Sched2[[#This Row],[Total Payment]]-Sched2[[#This Row],[Interest]],"")</f>
        <v/>
      </c>
      <c r="I83" s="4" t="str">
        <f>IF(Sched2[[#This Row],[Pmt No]]&lt;&gt;"",Sched2[[#This Row],[Beginning Balance]]*(InterestRate/PaymentsPerYear),"")</f>
        <v/>
      </c>
      <c r="J83" s="4" t="str">
        <f>IF(Sched2[[#This Row],[Pmt No]]&lt;&gt;"",IF(Sched2[[#This Row],[Scheduled Payment]]+Sched2[[#This Row],[Extra Payment]]&lt;=Sched2[[#This Row],[Beginning Balance]],Sched2[[#This Row],[Beginning Balance]]-Sched2[[#This Row],[Principal]],0),"")</f>
        <v/>
      </c>
      <c r="K83" s="4" t="str">
        <f>IF(Sched2[[#This Row],[Pmt No]]&lt;&gt;"",SUM(INDEX(Sched2[Interest],1,1):Sched2[[#This Row],[Interest]]),"")</f>
        <v/>
      </c>
    </row>
    <row r="84" spans="2:11" x14ac:dyDescent="0.2">
      <c r="B84" s="2" t="str">
        <f>IF(LoanIsGood,IF(ROW()-ROW(Sched2[[#Headers],[Pmt No]])&gt;ScheduledNumberOfPayments,"",ROW()-ROW(Sched2[[#Headers],[Pmt No]])),"")</f>
        <v/>
      </c>
      <c r="C84" s="3" t="str">
        <f>IF(Sched2[[#This Row],[Pmt No]]&lt;&gt;"",EOMONTH(LoanStartDate,ROW(Sched2[[#This Row],[Pmt No]])-ROW(Sched2[[#Headers],[Pmt No]])-2)+DAY(LoanStartDate),"")</f>
        <v/>
      </c>
      <c r="D84" s="4" t="str">
        <f>IF(Sched2[[#This Row],[Pmt No]]&lt;&gt;"",IF(ROW()-ROW(Sched2[[#Headers],[Beginning Balance]])=1,LoanAmount,INDEX(Sched2[Ending Balance],ROW()-ROW(Sched2[[#Headers],[Beginning Balance]])-1)),"")</f>
        <v/>
      </c>
      <c r="E84" s="4" t="str">
        <f>IF(Sched2[[#This Row],[Pmt No]]&lt;&gt;"",ScheduledPayment,"")</f>
        <v/>
      </c>
      <c r="F84" s="4" t="str">
        <f>IF(Sched2[[#This Row],[Pmt No]]&lt;&gt;"",IF(Sched2[[#This Row],[Scheduled Payment]]+ExtraPayments&lt;Sched2[[#This Row],[Beginning Balance]],ExtraPayments,IF(Sched2[[#This Row],[Beginning Balance]]-Sched2[[#This Row],[Scheduled Payment]]&gt;0,Sched2[[#This Row],[Beginning Balance]]-Sched2[[#This Row],[Scheduled Payment]],0)),"")</f>
        <v/>
      </c>
      <c r="G84" s="4" t="str">
        <f>IF(Sched2[[#This Row],[Pmt No]]&lt;&gt;"",IF(Sched2[[#This Row],[Scheduled Payment]]+Sched2[[#This Row],[Extra Payment]]&lt;=Sched2[[#This Row],[Beginning Balance]],Sched2[[#This Row],[Scheduled Payment]]+Sched2[[#This Row],[Extra Payment]],Sched2[[#This Row],[Beginning Balance]]),"")</f>
        <v/>
      </c>
      <c r="H84" s="4" t="str">
        <f>IF(Sched2[[#This Row],[Pmt No]]&lt;&gt;"",Sched2[[#This Row],[Total Payment]]-Sched2[[#This Row],[Interest]],"")</f>
        <v/>
      </c>
      <c r="I84" s="4" t="str">
        <f>IF(Sched2[[#This Row],[Pmt No]]&lt;&gt;"",Sched2[[#This Row],[Beginning Balance]]*(InterestRate/PaymentsPerYear),"")</f>
        <v/>
      </c>
      <c r="J84" s="4" t="str">
        <f>IF(Sched2[[#This Row],[Pmt No]]&lt;&gt;"",IF(Sched2[[#This Row],[Scheduled Payment]]+Sched2[[#This Row],[Extra Payment]]&lt;=Sched2[[#This Row],[Beginning Balance]],Sched2[[#This Row],[Beginning Balance]]-Sched2[[#This Row],[Principal]],0),"")</f>
        <v/>
      </c>
      <c r="K84" s="4" t="str">
        <f>IF(Sched2[[#This Row],[Pmt No]]&lt;&gt;"",SUM(INDEX(Sched2[Interest],1,1):Sched2[[#This Row],[Interest]]),"")</f>
        <v/>
      </c>
    </row>
    <row r="85" spans="2:11" x14ac:dyDescent="0.2">
      <c r="B85" s="2" t="str">
        <f>IF(LoanIsGood,IF(ROW()-ROW(Sched2[[#Headers],[Pmt No]])&gt;ScheduledNumberOfPayments,"",ROW()-ROW(Sched2[[#Headers],[Pmt No]])),"")</f>
        <v/>
      </c>
      <c r="C85" s="3" t="str">
        <f>IF(Sched2[[#This Row],[Pmt No]]&lt;&gt;"",EOMONTH(LoanStartDate,ROW(Sched2[[#This Row],[Pmt No]])-ROW(Sched2[[#Headers],[Pmt No]])-2)+DAY(LoanStartDate),"")</f>
        <v/>
      </c>
      <c r="D85" s="4" t="str">
        <f>IF(Sched2[[#This Row],[Pmt No]]&lt;&gt;"",IF(ROW()-ROW(Sched2[[#Headers],[Beginning Balance]])=1,LoanAmount,INDEX(Sched2[Ending Balance],ROW()-ROW(Sched2[[#Headers],[Beginning Balance]])-1)),"")</f>
        <v/>
      </c>
      <c r="E85" s="4" t="str">
        <f>IF(Sched2[[#This Row],[Pmt No]]&lt;&gt;"",ScheduledPayment,"")</f>
        <v/>
      </c>
      <c r="F85" s="4" t="str">
        <f>IF(Sched2[[#This Row],[Pmt No]]&lt;&gt;"",IF(Sched2[[#This Row],[Scheduled Payment]]+ExtraPayments&lt;Sched2[[#This Row],[Beginning Balance]],ExtraPayments,IF(Sched2[[#This Row],[Beginning Balance]]-Sched2[[#This Row],[Scheduled Payment]]&gt;0,Sched2[[#This Row],[Beginning Balance]]-Sched2[[#This Row],[Scheduled Payment]],0)),"")</f>
        <v/>
      </c>
      <c r="G85" s="4" t="str">
        <f>IF(Sched2[[#This Row],[Pmt No]]&lt;&gt;"",IF(Sched2[[#This Row],[Scheduled Payment]]+Sched2[[#This Row],[Extra Payment]]&lt;=Sched2[[#This Row],[Beginning Balance]],Sched2[[#This Row],[Scheduled Payment]]+Sched2[[#This Row],[Extra Payment]],Sched2[[#This Row],[Beginning Balance]]),"")</f>
        <v/>
      </c>
      <c r="H85" s="4" t="str">
        <f>IF(Sched2[[#This Row],[Pmt No]]&lt;&gt;"",Sched2[[#This Row],[Total Payment]]-Sched2[[#This Row],[Interest]],"")</f>
        <v/>
      </c>
      <c r="I85" s="4" t="str">
        <f>IF(Sched2[[#This Row],[Pmt No]]&lt;&gt;"",Sched2[[#This Row],[Beginning Balance]]*(InterestRate/PaymentsPerYear),"")</f>
        <v/>
      </c>
      <c r="J85" s="4" t="str">
        <f>IF(Sched2[[#This Row],[Pmt No]]&lt;&gt;"",IF(Sched2[[#This Row],[Scheduled Payment]]+Sched2[[#This Row],[Extra Payment]]&lt;=Sched2[[#This Row],[Beginning Balance]],Sched2[[#This Row],[Beginning Balance]]-Sched2[[#This Row],[Principal]],0),"")</f>
        <v/>
      </c>
      <c r="K85" s="4" t="str">
        <f>IF(Sched2[[#This Row],[Pmt No]]&lt;&gt;"",SUM(INDEX(Sched2[Interest],1,1):Sched2[[#This Row],[Interest]]),"")</f>
        <v/>
      </c>
    </row>
    <row r="86" spans="2:11" x14ac:dyDescent="0.2">
      <c r="B86" s="2" t="str">
        <f>IF(LoanIsGood,IF(ROW()-ROW(Sched2[[#Headers],[Pmt No]])&gt;ScheduledNumberOfPayments,"",ROW()-ROW(Sched2[[#Headers],[Pmt No]])),"")</f>
        <v/>
      </c>
      <c r="C86" s="3" t="str">
        <f>IF(Sched2[[#This Row],[Pmt No]]&lt;&gt;"",EOMONTH(LoanStartDate,ROW(Sched2[[#This Row],[Pmt No]])-ROW(Sched2[[#Headers],[Pmt No]])-2)+DAY(LoanStartDate),"")</f>
        <v/>
      </c>
      <c r="D86" s="4" t="str">
        <f>IF(Sched2[[#This Row],[Pmt No]]&lt;&gt;"",IF(ROW()-ROW(Sched2[[#Headers],[Beginning Balance]])=1,LoanAmount,INDEX(Sched2[Ending Balance],ROW()-ROW(Sched2[[#Headers],[Beginning Balance]])-1)),"")</f>
        <v/>
      </c>
      <c r="E86" s="4" t="str">
        <f>IF(Sched2[[#This Row],[Pmt No]]&lt;&gt;"",ScheduledPayment,"")</f>
        <v/>
      </c>
      <c r="F86" s="4" t="str">
        <f>IF(Sched2[[#This Row],[Pmt No]]&lt;&gt;"",IF(Sched2[[#This Row],[Scheduled Payment]]+ExtraPayments&lt;Sched2[[#This Row],[Beginning Balance]],ExtraPayments,IF(Sched2[[#This Row],[Beginning Balance]]-Sched2[[#This Row],[Scheduled Payment]]&gt;0,Sched2[[#This Row],[Beginning Balance]]-Sched2[[#This Row],[Scheduled Payment]],0)),"")</f>
        <v/>
      </c>
      <c r="G86" s="4" t="str">
        <f>IF(Sched2[[#This Row],[Pmt No]]&lt;&gt;"",IF(Sched2[[#This Row],[Scheduled Payment]]+Sched2[[#This Row],[Extra Payment]]&lt;=Sched2[[#This Row],[Beginning Balance]],Sched2[[#This Row],[Scheduled Payment]]+Sched2[[#This Row],[Extra Payment]],Sched2[[#This Row],[Beginning Balance]]),"")</f>
        <v/>
      </c>
      <c r="H86" s="4" t="str">
        <f>IF(Sched2[[#This Row],[Pmt No]]&lt;&gt;"",Sched2[[#This Row],[Total Payment]]-Sched2[[#This Row],[Interest]],"")</f>
        <v/>
      </c>
      <c r="I86" s="4" t="str">
        <f>IF(Sched2[[#This Row],[Pmt No]]&lt;&gt;"",Sched2[[#This Row],[Beginning Balance]]*(InterestRate/PaymentsPerYear),"")</f>
        <v/>
      </c>
      <c r="J86" s="4" t="str">
        <f>IF(Sched2[[#This Row],[Pmt No]]&lt;&gt;"",IF(Sched2[[#This Row],[Scheduled Payment]]+Sched2[[#This Row],[Extra Payment]]&lt;=Sched2[[#This Row],[Beginning Balance]],Sched2[[#This Row],[Beginning Balance]]-Sched2[[#This Row],[Principal]],0),"")</f>
        <v/>
      </c>
      <c r="K86" s="4" t="str">
        <f>IF(Sched2[[#This Row],[Pmt No]]&lt;&gt;"",SUM(INDEX(Sched2[Interest],1,1):Sched2[[#This Row],[Interest]]),"")</f>
        <v/>
      </c>
    </row>
    <row r="87" spans="2:11" x14ac:dyDescent="0.2">
      <c r="B87" s="2" t="str">
        <f>IF(LoanIsGood,IF(ROW()-ROW(Sched2[[#Headers],[Pmt No]])&gt;ScheduledNumberOfPayments,"",ROW()-ROW(Sched2[[#Headers],[Pmt No]])),"")</f>
        <v/>
      </c>
      <c r="C87" s="3" t="str">
        <f>IF(Sched2[[#This Row],[Pmt No]]&lt;&gt;"",EOMONTH(LoanStartDate,ROW(Sched2[[#This Row],[Pmt No]])-ROW(Sched2[[#Headers],[Pmt No]])-2)+DAY(LoanStartDate),"")</f>
        <v/>
      </c>
      <c r="D87" s="4" t="str">
        <f>IF(Sched2[[#This Row],[Pmt No]]&lt;&gt;"",IF(ROW()-ROW(Sched2[[#Headers],[Beginning Balance]])=1,LoanAmount,INDEX(Sched2[Ending Balance],ROW()-ROW(Sched2[[#Headers],[Beginning Balance]])-1)),"")</f>
        <v/>
      </c>
      <c r="E87" s="4" t="str">
        <f>IF(Sched2[[#This Row],[Pmt No]]&lt;&gt;"",ScheduledPayment,"")</f>
        <v/>
      </c>
      <c r="F87" s="4" t="str">
        <f>IF(Sched2[[#This Row],[Pmt No]]&lt;&gt;"",IF(Sched2[[#This Row],[Scheduled Payment]]+ExtraPayments&lt;Sched2[[#This Row],[Beginning Balance]],ExtraPayments,IF(Sched2[[#This Row],[Beginning Balance]]-Sched2[[#This Row],[Scheduled Payment]]&gt;0,Sched2[[#This Row],[Beginning Balance]]-Sched2[[#This Row],[Scheduled Payment]],0)),"")</f>
        <v/>
      </c>
      <c r="G87" s="4" t="str">
        <f>IF(Sched2[[#This Row],[Pmt No]]&lt;&gt;"",IF(Sched2[[#This Row],[Scheduled Payment]]+Sched2[[#This Row],[Extra Payment]]&lt;=Sched2[[#This Row],[Beginning Balance]],Sched2[[#This Row],[Scheduled Payment]]+Sched2[[#This Row],[Extra Payment]],Sched2[[#This Row],[Beginning Balance]]),"")</f>
        <v/>
      </c>
      <c r="H87" s="4" t="str">
        <f>IF(Sched2[[#This Row],[Pmt No]]&lt;&gt;"",Sched2[[#This Row],[Total Payment]]-Sched2[[#This Row],[Interest]],"")</f>
        <v/>
      </c>
      <c r="I87" s="4" t="str">
        <f>IF(Sched2[[#This Row],[Pmt No]]&lt;&gt;"",Sched2[[#This Row],[Beginning Balance]]*(InterestRate/PaymentsPerYear),"")</f>
        <v/>
      </c>
      <c r="J87" s="4" t="str">
        <f>IF(Sched2[[#This Row],[Pmt No]]&lt;&gt;"",IF(Sched2[[#This Row],[Scheduled Payment]]+Sched2[[#This Row],[Extra Payment]]&lt;=Sched2[[#This Row],[Beginning Balance]],Sched2[[#This Row],[Beginning Balance]]-Sched2[[#This Row],[Principal]],0),"")</f>
        <v/>
      </c>
      <c r="K87" s="4" t="str">
        <f>IF(Sched2[[#This Row],[Pmt No]]&lt;&gt;"",SUM(INDEX(Sched2[Interest],1,1):Sched2[[#This Row],[Interest]]),"")</f>
        <v/>
      </c>
    </row>
    <row r="88" spans="2:11" x14ac:dyDescent="0.2">
      <c r="B88" s="2" t="str">
        <f>IF(LoanIsGood,IF(ROW()-ROW(Sched2[[#Headers],[Pmt No]])&gt;ScheduledNumberOfPayments,"",ROW()-ROW(Sched2[[#Headers],[Pmt No]])),"")</f>
        <v/>
      </c>
      <c r="C88" s="3" t="str">
        <f>IF(Sched2[[#This Row],[Pmt No]]&lt;&gt;"",EOMONTH(LoanStartDate,ROW(Sched2[[#This Row],[Pmt No]])-ROW(Sched2[[#Headers],[Pmt No]])-2)+DAY(LoanStartDate),"")</f>
        <v/>
      </c>
      <c r="D88" s="4" t="str">
        <f>IF(Sched2[[#This Row],[Pmt No]]&lt;&gt;"",IF(ROW()-ROW(Sched2[[#Headers],[Beginning Balance]])=1,LoanAmount,INDEX(Sched2[Ending Balance],ROW()-ROW(Sched2[[#Headers],[Beginning Balance]])-1)),"")</f>
        <v/>
      </c>
      <c r="E88" s="4" t="str">
        <f>IF(Sched2[[#This Row],[Pmt No]]&lt;&gt;"",ScheduledPayment,"")</f>
        <v/>
      </c>
      <c r="F88" s="4" t="str">
        <f>IF(Sched2[[#This Row],[Pmt No]]&lt;&gt;"",IF(Sched2[[#This Row],[Scheduled Payment]]+ExtraPayments&lt;Sched2[[#This Row],[Beginning Balance]],ExtraPayments,IF(Sched2[[#This Row],[Beginning Balance]]-Sched2[[#This Row],[Scheduled Payment]]&gt;0,Sched2[[#This Row],[Beginning Balance]]-Sched2[[#This Row],[Scheduled Payment]],0)),"")</f>
        <v/>
      </c>
      <c r="G88" s="4" t="str">
        <f>IF(Sched2[[#This Row],[Pmt No]]&lt;&gt;"",IF(Sched2[[#This Row],[Scheduled Payment]]+Sched2[[#This Row],[Extra Payment]]&lt;=Sched2[[#This Row],[Beginning Balance]],Sched2[[#This Row],[Scheduled Payment]]+Sched2[[#This Row],[Extra Payment]],Sched2[[#This Row],[Beginning Balance]]),"")</f>
        <v/>
      </c>
      <c r="H88" s="4" t="str">
        <f>IF(Sched2[[#This Row],[Pmt No]]&lt;&gt;"",Sched2[[#This Row],[Total Payment]]-Sched2[[#This Row],[Interest]],"")</f>
        <v/>
      </c>
      <c r="I88" s="4" t="str">
        <f>IF(Sched2[[#This Row],[Pmt No]]&lt;&gt;"",Sched2[[#This Row],[Beginning Balance]]*(InterestRate/PaymentsPerYear),"")</f>
        <v/>
      </c>
      <c r="J88" s="4" t="str">
        <f>IF(Sched2[[#This Row],[Pmt No]]&lt;&gt;"",IF(Sched2[[#This Row],[Scheduled Payment]]+Sched2[[#This Row],[Extra Payment]]&lt;=Sched2[[#This Row],[Beginning Balance]],Sched2[[#This Row],[Beginning Balance]]-Sched2[[#This Row],[Principal]],0),"")</f>
        <v/>
      </c>
      <c r="K88" s="4" t="str">
        <f>IF(Sched2[[#This Row],[Pmt No]]&lt;&gt;"",SUM(INDEX(Sched2[Interest],1,1):Sched2[[#This Row],[Interest]]),"")</f>
        <v/>
      </c>
    </row>
    <row r="89" spans="2:11" x14ac:dyDescent="0.2">
      <c r="B89" s="2" t="str">
        <f>IF(LoanIsGood,IF(ROW()-ROW(Sched2[[#Headers],[Pmt No]])&gt;ScheduledNumberOfPayments,"",ROW()-ROW(Sched2[[#Headers],[Pmt No]])),"")</f>
        <v/>
      </c>
      <c r="C89" s="3" t="str">
        <f>IF(Sched2[[#This Row],[Pmt No]]&lt;&gt;"",EOMONTH(LoanStartDate,ROW(Sched2[[#This Row],[Pmt No]])-ROW(Sched2[[#Headers],[Pmt No]])-2)+DAY(LoanStartDate),"")</f>
        <v/>
      </c>
      <c r="D89" s="4" t="str">
        <f>IF(Sched2[[#This Row],[Pmt No]]&lt;&gt;"",IF(ROW()-ROW(Sched2[[#Headers],[Beginning Balance]])=1,LoanAmount,INDEX(Sched2[Ending Balance],ROW()-ROW(Sched2[[#Headers],[Beginning Balance]])-1)),"")</f>
        <v/>
      </c>
      <c r="E89" s="4" t="str">
        <f>IF(Sched2[[#This Row],[Pmt No]]&lt;&gt;"",ScheduledPayment,"")</f>
        <v/>
      </c>
      <c r="F89" s="4" t="str">
        <f>IF(Sched2[[#This Row],[Pmt No]]&lt;&gt;"",IF(Sched2[[#This Row],[Scheduled Payment]]+ExtraPayments&lt;Sched2[[#This Row],[Beginning Balance]],ExtraPayments,IF(Sched2[[#This Row],[Beginning Balance]]-Sched2[[#This Row],[Scheduled Payment]]&gt;0,Sched2[[#This Row],[Beginning Balance]]-Sched2[[#This Row],[Scheduled Payment]],0)),"")</f>
        <v/>
      </c>
      <c r="G89" s="4" t="str">
        <f>IF(Sched2[[#This Row],[Pmt No]]&lt;&gt;"",IF(Sched2[[#This Row],[Scheduled Payment]]+Sched2[[#This Row],[Extra Payment]]&lt;=Sched2[[#This Row],[Beginning Balance]],Sched2[[#This Row],[Scheduled Payment]]+Sched2[[#This Row],[Extra Payment]],Sched2[[#This Row],[Beginning Balance]]),"")</f>
        <v/>
      </c>
      <c r="H89" s="4" t="str">
        <f>IF(Sched2[[#This Row],[Pmt No]]&lt;&gt;"",Sched2[[#This Row],[Total Payment]]-Sched2[[#This Row],[Interest]],"")</f>
        <v/>
      </c>
      <c r="I89" s="4" t="str">
        <f>IF(Sched2[[#This Row],[Pmt No]]&lt;&gt;"",Sched2[[#This Row],[Beginning Balance]]*(InterestRate/PaymentsPerYear),"")</f>
        <v/>
      </c>
      <c r="J89" s="4" t="str">
        <f>IF(Sched2[[#This Row],[Pmt No]]&lt;&gt;"",IF(Sched2[[#This Row],[Scheduled Payment]]+Sched2[[#This Row],[Extra Payment]]&lt;=Sched2[[#This Row],[Beginning Balance]],Sched2[[#This Row],[Beginning Balance]]-Sched2[[#This Row],[Principal]],0),"")</f>
        <v/>
      </c>
      <c r="K89" s="4" t="str">
        <f>IF(Sched2[[#This Row],[Pmt No]]&lt;&gt;"",SUM(INDEX(Sched2[Interest],1,1):Sched2[[#This Row],[Interest]]),"")</f>
        <v/>
      </c>
    </row>
    <row r="90" spans="2:11" x14ac:dyDescent="0.2">
      <c r="B90" s="2" t="str">
        <f>IF(LoanIsGood,IF(ROW()-ROW(Sched2[[#Headers],[Pmt No]])&gt;ScheduledNumberOfPayments,"",ROW()-ROW(Sched2[[#Headers],[Pmt No]])),"")</f>
        <v/>
      </c>
      <c r="C90" s="3" t="str">
        <f>IF(Sched2[[#This Row],[Pmt No]]&lt;&gt;"",EOMONTH(LoanStartDate,ROW(Sched2[[#This Row],[Pmt No]])-ROW(Sched2[[#Headers],[Pmt No]])-2)+DAY(LoanStartDate),"")</f>
        <v/>
      </c>
      <c r="D90" s="4" t="str">
        <f>IF(Sched2[[#This Row],[Pmt No]]&lt;&gt;"",IF(ROW()-ROW(Sched2[[#Headers],[Beginning Balance]])=1,LoanAmount,INDEX(Sched2[Ending Balance],ROW()-ROW(Sched2[[#Headers],[Beginning Balance]])-1)),"")</f>
        <v/>
      </c>
      <c r="E90" s="4" t="str">
        <f>IF(Sched2[[#This Row],[Pmt No]]&lt;&gt;"",ScheduledPayment,"")</f>
        <v/>
      </c>
      <c r="F90" s="4" t="str">
        <f>IF(Sched2[[#This Row],[Pmt No]]&lt;&gt;"",IF(Sched2[[#This Row],[Scheduled Payment]]+ExtraPayments&lt;Sched2[[#This Row],[Beginning Balance]],ExtraPayments,IF(Sched2[[#This Row],[Beginning Balance]]-Sched2[[#This Row],[Scheduled Payment]]&gt;0,Sched2[[#This Row],[Beginning Balance]]-Sched2[[#This Row],[Scheduled Payment]],0)),"")</f>
        <v/>
      </c>
      <c r="G90" s="4" t="str">
        <f>IF(Sched2[[#This Row],[Pmt No]]&lt;&gt;"",IF(Sched2[[#This Row],[Scheduled Payment]]+Sched2[[#This Row],[Extra Payment]]&lt;=Sched2[[#This Row],[Beginning Balance]],Sched2[[#This Row],[Scheduled Payment]]+Sched2[[#This Row],[Extra Payment]],Sched2[[#This Row],[Beginning Balance]]),"")</f>
        <v/>
      </c>
      <c r="H90" s="4" t="str">
        <f>IF(Sched2[[#This Row],[Pmt No]]&lt;&gt;"",Sched2[[#This Row],[Total Payment]]-Sched2[[#This Row],[Interest]],"")</f>
        <v/>
      </c>
      <c r="I90" s="4" t="str">
        <f>IF(Sched2[[#This Row],[Pmt No]]&lt;&gt;"",Sched2[[#This Row],[Beginning Balance]]*(InterestRate/PaymentsPerYear),"")</f>
        <v/>
      </c>
      <c r="J90" s="4" t="str">
        <f>IF(Sched2[[#This Row],[Pmt No]]&lt;&gt;"",IF(Sched2[[#This Row],[Scheduled Payment]]+Sched2[[#This Row],[Extra Payment]]&lt;=Sched2[[#This Row],[Beginning Balance]],Sched2[[#This Row],[Beginning Balance]]-Sched2[[#This Row],[Principal]],0),"")</f>
        <v/>
      </c>
      <c r="K90" s="4" t="str">
        <f>IF(Sched2[[#This Row],[Pmt No]]&lt;&gt;"",SUM(INDEX(Sched2[Interest],1,1):Sched2[[#This Row],[Interest]]),"")</f>
        <v/>
      </c>
    </row>
    <row r="91" spans="2:11" x14ac:dyDescent="0.2">
      <c r="B91" s="2" t="str">
        <f>IF(LoanIsGood,IF(ROW()-ROW(Sched2[[#Headers],[Pmt No]])&gt;ScheduledNumberOfPayments,"",ROW()-ROW(Sched2[[#Headers],[Pmt No]])),"")</f>
        <v/>
      </c>
      <c r="C91" s="3" t="str">
        <f>IF(Sched2[[#This Row],[Pmt No]]&lt;&gt;"",EOMONTH(LoanStartDate,ROW(Sched2[[#This Row],[Pmt No]])-ROW(Sched2[[#Headers],[Pmt No]])-2)+DAY(LoanStartDate),"")</f>
        <v/>
      </c>
      <c r="D91" s="4" t="str">
        <f>IF(Sched2[[#This Row],[Pmt No]]&lt;&gt;"",IF(ROW()-ROW(Sched2[[#Headers],[Beginning Balance]])=1,LoanAmount,INDEX(Sched2[Ending Balance],ROW()-ROW(Sched2[[#Headers],[Beginning Balance]])-1)),"")</f>
        <v/>
      </c>
      <c r="E91" s="4" t="str">
        <f>IF(Sched2[[#This Row],[Pmt No]]&lt;&gt;"",ScheduledPayment,"")</f>
        <v/>
      </c>
      <c r="F91" s="4" t="str">
        <f>IF(Sched2[[#This Row],[Pmt No]]&lt;&gt;"",IF(Sched2[[#This Row],[Scheduled Payment]]+ExtraPayments&lt;Sched2[[#This Row],[Beginning Balance]],ExtraPayments,IF(Sched2[[#This Row],[Beginning Balance]]-Sched2[[#This Row],[Scheduled Payment]]&gt;0,Sched2[[#This Row],[Beginning Balance]]-Sched2[[#This Row],[Scheduled Payment]],0)),"")</f>
        <v/>
      </c>
      <c r="G91" s="4" t="str">
        <f>IF(Sched2[[#This Row],[Pmt No]]&lt;&gt;"",IF(Sched2[[#This Row],[Scheduled Payment]]+Sched2[[#This Row],[Extra Payment]]&lt;=Sched2[[#This Row],[Beginning Balance]],Sched2[[#This Row],[Scheduled Payment]]+Sched2[[#This Row],[Extra Payment]],Sched2[[#This Row],[Beginning Balance]]),"")</f>
        <v/>
      </c>
      <c r="H91" s="4" t="str">
        <f>IF(Sched2[[#This Row],[Pmt No]]&lt;&gt;"",Sched2[[#This Row],[Total Payment]]-Sched2[[#This Row],[Interest]],"")</f>
        <v/>
      </c>
      <c r="I91" s="4" t="str">
        <f>IF(Sched2[[#This Row],[Pmt No]]&lt;&gt;"",Sched2[[#This Row],[Beginning Balance]]*(InterestRate/PaymentsPerYear),"")</f>
        <v/>
      </c>
      <c r="J91" s="4" t="str">
        <f>IF(Sched2[[#This Row],[Pmt No]]&lt;&gt;"",IF(Sched2[[#This Row],[Scheduled Payment]]+Sched2[[#This Row],[Extra Payment]]&lt;=Sched2[[#This Row],[Beginning Balance]],Sched2[[#This Row],[Beginning Balance]]-Sched2[[#This Row],[Principal]],0),"")</f>
        <v/>
      </c>
      <c r="K91" s="4" t="str">
        <f>IF(Sched2[[#This Row],[Pmt No]]&lt;&gt;"",SUM(INDEX(Sched2[Interest],1,1):Sched2[[#This Row],[Interest]]),"")</f>
        <v/>
      </c>
    </row>
    <row r="92" spans="2:11" x14ac:dyDescent="0.2">
      <c r="B92" s="2" t="str">
        <f>IF(LoanIsGood,IF(ROW()-ROW(Sched2[[#Headers],[Pmt No]])&gt;ScheduledNumberOfPayments,"",ROW()-ROW(Sched2[[#Headers],[Pmt No]])),"")</f>
        <v/>
      </c>
      <c r="C92" s="3" t="str">
        <f>IF(Sched2[[#This Row],[Pmt No]]&lt;&gt;"",EOMONTH(LoanStartDate,ROW(Sched2[[#This Row],[Pmt No]])-ROW(Sched2[[#Headers],[Pmt No]])-2)+DAY(LoanStartDate),"")</f>
        <v/>
      </c>
      <c r="D92" s="4" t="str">
        <f>IF(Sched2[[#This Row],[Pmt No]]&lt;&gt;"",IF(ROW()-ROW(Sched2[[#Headers],[Beginning Balance]])=1,LoanAmount,INDEX(Sched2[Ending Balance],ROW()-ROW(Sched2[[#Headers],[Beginning Balance]])-1)),"")</f>
        <v/>
      </c>
      <c r="E92" s="4" t="str">
        <f>IF(Sched2[[#This Row],[Pmt No]]&lt;&gt;"",ScheduledPayment,"")</f>
        <v/>
      </c>
      <c r="F92" s="4" t="str">
        <f>IF(Sched2[[#This Row],[Pmt No]]&lt;&gt;"",IF(Sched2[[#This Row],[Scheduled Payment]]+ExtraPayments&lt;Sched2[[#This Row],[Beginning Balance]],ExtraPayments,IF(Sched2[[#This Row],[Beginning Balance]]-Sched2[[#This Row],[Scheduled Payment]]&gt;0,Sched2[[#This Row],[Beginning Balance]]-Sched2[[#This Row],[Scheduled Payment]],0)),"")</f>
        <v/>
      </c>
      <c r="G92" s="4" t="str">
        <f>IF(Sched2[[#This Row],[Pmt No]]&lt;&gt;"",IF(Sched2[[#This Row],[Scheduled Payment]]+Sched2[[#This Row],[Extra Payment]]&lt;=Sched2[[#This Row],[Beginning Balance]],Sched2[[#This Row],[Scheduled Payment]]+Sched2[[#This Row],[Extra Payment]],Sched2[[#This Row],[Beginning Balance]]),"")</f>
        <v/>
      </c>
      <c r="H92" s="4" t="str">
        <f>IF(Sched2[[#This Row],[Pmt No]]&lt;&gt;"",Sched2[[#This Row],[Total Payment]]-Sched2[[#This Row],[Interest]],"")</f>
        <v/>
      </c>
      <c r="I92" s="4" t="str">
        <f>IF(Sched2[[#This Row],[Pmt No]]&lt;&gt;"",Sched2[[#This Row],[Beginning Balance]]*(InterestRate/PaymentsPerYear),"")</f>
        <v/>
      </c>
      <c r="J92" s="4" t="str">
        <f>IF(Sched2[[#This Row],[Pmt No]]&lt;&gt;"",IF(Sched2[[#This Row],[Scheduled Payment]]+Sched2[[#This Row],[Extra Payment]]&lt;=Sched2[[#This Row],[Beginning Balance]],Sched2[[#This Row],[Beginning Balance]]-Sched2[[#This Row],[Principal]],0),"")</f>
        <v/>
      </c>
      <c r="K92" s="4" t="str">
        <f>IF(Sched2[[#This Row],[Pmt No]]&lt;&gt;"",SUM(INDEX(Sched2[Interest],1,1):Sched2[[#This Row],[Interest]]),"")</f>
        <v/>
      </c>
    </row>
    <row r="93" spans="2:11" x14ac:dyDescent="0.2">
      <c r="B93" s="2" t="str">
        <f>IF(LoanIsGood,IF(ROW()-ROW(Sched2[[#Headers],[Pmt No]])&gt;ScheduledNumberOfPayments,"",ROW()-ROW(Sched2[[#Headers],[Pmt No]])),"")</f>
        <v/>
      </c>
      <c r="C93" s="3" t="str">
        <f>IF(Sched2[[#This Row],[Pmt No]]&lt;&gt;"",EOMONTH(LoanStartDate,ROW(Sched2[[#This Row],[Pmt No]])-ROW(Sched2[[#Headers],[Pmt No]])-2)+DAY(LoanStartDate),"")</f>
        <v/>
      </c>
      <c r="D93" s="4" t="str">
        <f>IF(Sched2[[#This Row],[Pmt No]]&lt;&gt;"",IF(ROW()-ROW(Sched2[[#Headers],[Beginning Balance]])=1,LoanAmount,INDEX(Sched2[Ending Balance],ROW()-ROW(Sched2[[#Headers],[Beginning Balance]])-1)),"")</f>
        <v/>
      </c>
      <c r="E93" s="4" t="str">
        <f>IF(Sched2[[#This Row],[Pmt No]]&lt;&gt;"",ScheduledPayment,"")</f>
        <v/>
      </c>
      <c r="F93" s="4" t="str">
        <f>IF(Sched2[[#This Row],[Pmt No]]&lt;&gt;"",IF(Sched2[[#This Row],[Scheduled Payment]]+ExtraPayments&lt;Sched2[[#This Row],[Beginning Balance]],ExtraPayments,IF(Sched2[[#This Row],[Beginning Balance]]-Sched2[[#This Row],[Scheduled Payment]]&gt;0,Sched2[[#This Row],[Beginning Balance]]-Sched2[[#This Row],[Scheduled Payment]],0)),"")</f>
        <v/>
      </c>
      <c r="G93" s="4" t="str">
        <f>IF(Sched2[[#This Row],[Pmt No]]&lt;&gt;"",IF(Sched2[[#This Row],[Scheduled Payment]]+Sched2[[#This Row],[Extra Payment]]&lt;=Sched2[[#This Row],[Beginning Balance]],Sched2[[#This Row],[Scheduled Payment]]+Sched2[[#This Row],[Extra Payment]],Sched2[[#This Row],[Beginning Balance]]),"")</f>
        <v/>
      </c>
      <c r="H93" s="4" t="str">
        <f>IF(Sched2[[#This Row],[Pmt No]]&lt;&gt;"",Sched2[[#This Row],[Total Payment]]-Sched2[[#This Row],[Interest]],"")</f>
        <v/>
      </c>
      <c r="I93" s="4" t="str">
        <f>IF(Sched2[[#This Row],[Pmt No]]&lt;&gt;"",Sched2[[#This Row],[Beginning Balance]]*(InterestRate/PaymentsPerYear),"")</f>
        <v/>
      </c>
      <c r="J93" s="4" t="str">
        <f>IF(Sched2[[#This Row],[Pmt No]]&lt;&gt;"",IF(Sched2[[#This Row],[Scheduled Payment]]+Sched2[[#This Row],[Extra Payment]]&lt;=Sched2[[#This Row],[Beginning Balance]],Sched2[[#This Row],[Beginning Balance]]-Sched2[[#This Row],[Principal]],0),"")</f>
        <v/>
      </c>
      <c r="K93" s="4" t="str">
        <f>IF(Sched2[[#This Row],[Pmt No]]&lt;&gt;"",SUM(INDEX(Sched2[Interest],1,1):Sched2[[#This Row],[Interest]]),"")</f>
        <v/>
      </c>
    </row>
    <row r="94" spans="2:11" x14ac:dyDescent="0.2">
      <c r="B94" s="2" t="str">
        <f>IF(LoanIsGood,IF(ROW()-ROW(Sched2[[#Headers],[Pmt No]])&gt;ScheduledNumberOfPayments,"",ROW()-ROW(Sched2[[#Headers],[Pmt No]])),"")</f>
        <v/>
      </c>
      <c r="C94" s="3" t="str">
        <f>IF(Sched2[[#This Row],[Pmt No]]&lt;&gt;"",EOMONTH(LoanStartDate,ROW(Sched2[[#This Row],[Pmt No]])-ROW(Sched2[[#Headers],[Pmt No]])-2)+DAY(LoanStartDate),"")</f>
        <v/>
      </c>
      <c r="D94" s="4" t="str">
        <f>IF(Sched2[[#This Row],[Pmt No]]&lt;&gt;"",IF(ROW()-ROW(Sched2[[#Headers],[Beginning Balance]])=1,LoanAmount,INDEX(Sched2[Ending Balance],ROW()-ROW(Sched2[[#Headers],[Beginning Balance]])-1)),"")</f>
        <v/>
      </c>
      <c r="E94" s="4" t="str">
        <f>IF(Sched2[[#This Row],[Pmt No]]&lt;&gt;"",ScheduledPayment,"")</f>
        <v/>
      </c>
      <c r="F94" s="4" t="str">
        <f>IF(Sched2[[#This Row],[Pmt No]]&lt;&gt;"",IF(Sched2[[#This Row],[Scheduled Payment]]+ExtraPayments&lt;Sched2[[#This Row],[Beginning Balance]],ExtraPayments,IF(Sched2[[#This Row],[Beginning Balance]]-Sched2[[#This Row],[Scheduled Payment]]&gt;0,Sched2[[#This Row],[Beginning Balance]]-Sched2[[#This Row],[Scheduled Payment]],0)),"")</f>
        <v/>
      </c>
      <c r="G94" s="4" t="str">
        <f>IF(Sched2[[#This Row],[Pmt No]]&lt;&gt;"",IF(Sched2[[#This Row],[Scheduled Payment]]+Sched2[[#This Row],[Extra Payment]]&lt;=Sched2[[#This Row],[Beginning Balance]],Sched2[[#This Row],[Scheduled Payment]]+Sched2[[#This Row],[Extra Payment]],Sched2[[#This Row],[Beginning Balance]]),"")</f>
        <v/>
      </c>
      <c r="H94" s="4" t="str">
        <f>IF(Sched2[[#This Row],[Pmt No]]&lt;&gt;"",Sched2[[#This Row],[Total Payment]]-Sched2[[#This Row],[Interest]],"")</f>
        <v/>
      </c>
      <c r="I94" s="4" t="str">
        <f>IF(Sched2[[#This Row],[Pmt No]]&lt;&gt;"",Sched2[[#This Row],[Beginning Balance]]*(InterestRate/PaymentsPerYear),"")</f>
        <v/>
      </c>
      <c r="J94" s="4" t="str">
        <f>IF(Sched2[[#This Row],[Pmt No]]&lt;&gt;"",IF(Sched2[[#This Row],[Scheduled Payment]]+Sched2[[#This Row],[Extra Payment]]&lt;=Sched2[[#This Row],[Beginning Balance]],Sched2[[#This Row],[Beginning Balance]]-Sched2[[#This Row],[Principal]],0),"")</f>
        <v/>
      </c>
      <c r="K94" s="4" t="str">
        <f>IF(Sched2[[#This Row],[Pmt No]]&lt;&gt;"",SUM(INDEX(Sched2[Interest],1,1):Sched2[[#This Row],[Interest]]),"")</f>
        <v/>
      </c>
    </row>
    <row r="95" spans="2:11" x14ac:dyDescent="0.2">
      <c r="B95" s="2" t="str">
        <f>IF(LoanIsGood,IF(ROW()-ROW(Sched2[[#Headers],[Pmt No]])&gt;ScheduledNumberOfPayments,"",ROW()-ROW(Sched2[[#Headers],[Pmt No]])),"")</f>
        <v/>
      </c>
      <c r="C95" s="3" t="str">
        <f>IF(Sched2[[#This Row],[Pmt No]]&lt;&gt;"",EOMONTH(LoanStartDate,ROW(Sched2[[#This Row],[Pmt No]])-ROW(Sched2[[#Headers],[Pmt No]])-2)+DAY(LoanStartDate),"")</f>
        <v/>
      </c>
      <c r="D95" s="4" t="str">
        <f>IF(Sched2[[#This Row],[Pmt No]]&lt;&gt;"",IF(ROW()-ROW(Sched2[[#Headers],[Beginning Balance]])=1,LoanAmount,INDEX(Sched2[Ending Balance],ROW()-ROW(Sched2[[#Headers],[Beginning Balance]])-1)),"")</f>
        <v/>
      </c>
      <c r="E95" s="4" t="str">
        <f>IF(Sched2[[#This Row],[Pmt No]]&lt;&gt;"",ScheduledPayment,"")</f>
        <v/>
      </c>
      <c r="F95" s="4" t="str">
        <f>IF(Sched2[[#This Row],[Pmt No]]&lt;&gt;"",IF(Sched2[[#This Row],[Scheduled Payment]]+ExtraPayments&lt;Sched2[[#This Row],[Beginning Balance]],ExtraPayments,IF(Sched2[[#This Row],[Beginning Balance]]-Sched2[[#This Row],[Scheduled Payment]]&gt;0,Sched2[[#This Row],[Beginning Balance]]-Sched2[[#This Row],[Scheduled Payment]],0)),"")</f>
        <v/>
      </c>
      <c r="G95" s="4" t="str">
        <f>IF(Sched2[[#This Row],[Pmt No]]&lt;&gt;"",IF(Sched2[[#This Row],[Scheduled Payment]]+Sched2[[#This Row],[Extra Payment]]&lt;=Sched2[[#This Row],[Beginning Balance]],Sched2[[#This Row],[Scheduled Payment]]+Sched2[[#This Row],[Extra Payment]],Sched2[[#This Row],[Beginning Balance]]),"")</f>
        <v/>
      </c>
      <c r="H95" s="4" t="str">
        <f>IF(Sched2[[#This Row],[Pmt No]]&lt;&gt;"",Sched2[[#This Row],[Total Payment]]-Sched2[[#This Row],[Interest]],"")</f>
        <v/>
      </c>
      <c r="I95" s="4" t="str">
        <f>IF(Sched2[[#This Row],[Pmt No]]&lt;&gt;"",Sched2[[#This Row],[Beginning Balance]]*(InterestRate/PaymentsPerYear),"")</f>
        <v/>
      </c>
      <c r="J95" s="4" t="str">
        <f>IF(Sched2[[#This Row],[Pmt No]]&lt;&gt;"",IF(Sched2[[#This Row],[Scheduled Payment]]+Sched2[[#This Row],[Extra Payment]]&lt;=Sched2[[#This Row],[Beginning Balance]],Sched2[[#This Row],[Beginning Balance]]-Sched2[[#This Row],[Principal]],0),"")</f>
        <v/>
      </c>
      <c r="K95" s="4" t="str">
        <f>IF(Sched2[[#This Row],[Pmt No]]&lt;&gt;"",SUM(INDEX(Sched2[Interest],1,1):Sched2[[#This Row],[Interest]]),"")</f>
        <v/>
      </c>
    </row>
    <row r="96" spans="2:11" x14ac:dyDescent="0.2">
      <c r="B96" s="2" t="str">
        <f>IF(LoanIsGood,IF(ROW()-ROW(Sched2[[#Headers],[Pmt No]])&gt;ScheduledNumberOfPayments,"",ROW()-ROW(Sched2[[#Headers],[Pmt No]])),"")</f>
        <v/>
      </c>
      <c r="C96" s="3" t="str">
        <f>IF(Sched2[[#This Row],[Pmt No]]&lt;&gt;"",EOMONTH(LoanStartDate,ROW(Sched2[[#This Row],[Pmt No]])-ROW(Sched2[[#Headers],[Pmt No]])-2)+DAY(LoanStartDate),"")</f>
        <v/>
      </c>
      <c r="D96" s="4" t="str">
        <f>IF(Sched2[[#This Row],[Pmt No]]&lt;&gt;"",IF(ROW()-ROW(Sched2[[#Headers],[Beginning Balance]])=1,LoanAmount,INDEX(Sched2[Ending Balance],ROW()-ROW(Sched2[[#Headers],[Beginning Balance]])-1)),"")</f>
        <v/>
      </c>
      <c r="E96" s="4" t="str">
        <f>IF(Sched2[[#This Row],[Pmt No]]&lt;&gt;"",ScheduledPayment,"")</f>
        <v/>
      </c>
      <c r="F96" s="4" t="str">
        <f>IF(Sched2[[#This Row],[Pmt No]]&lt;&gt;"",IF(Sched2[[#This Row],[Scheduled Payment]]+ExtraPayments&lt;Sched2[[#This Row],[Beginning Balance]],ExtraPayments,IF(Sched2[[#This Row],[Beginning Balance]]-Sched2[[#This Row],[Scheduled Payment]]&gt;0,Sched2[[#This Row],[Beginning Balance]]-Sched2[[#This Row],[Scheduled Payment]],0)),"")</f>
        <v/>
      </c>
      <c r="G96" s="4" t="str">
        <f>IF(Sched2[[#This Row],[Pmt No]]&lt;&gt;"",IF(Sched2[[#This Row],[Scheduled Payment]]+Sched2[[#This Row],[Extra Payment]]&lt;=Sched2[[#This Row],[Beginning Balance]],Sched2[[#This Row],[Scheduled Payment]]+Sched2[[#This Row],[Extra Payment]],Sched2[[#This Row],[Beginning Balance]]),"")</f>
        <v/>
      </c>
      <c r="H96" s="4" t="str">
        <f>IF(Sched2[[#This Row],[Pmt No]]&lt;&gt;"",Sched2[[#This Row],[Total Payment]]-Sched2[[#This Row],[Interest]],"")</f>
        <v/>
      </c>
      <c r="I96" s="4" t="str">
        <f>IF(Sched2[[#This Row],[Pmt No]]&lt;&gt;"",Sched2[[#This Row],[Beginning Balance]]*(InterestRate/PaymentsPerYear),"")</f>
        <v/>
      </c>
      <c r="J96" s="4" t="str">
        <f>IF(Sched2[[#This Row],[Pmt No]]&lt;&gt;"",IF(Sched2[[#This Row],[Scheduled Payment]]+Sched2[[#This Row],[Extra Payment]]&lt;=Sched2[[#This Row],[Beginning Balance]],Sched2[[#This Row],[Beginning Balance]]-Sched2[[#This Row],[Principal]],0),"")</f>
        <v/>
      </c>
      <c r="K96" s="4" t="str">
        <f>IF(Sched2[[#This Row],[Pmt No]]&lt;&gt;"",SUM(INDEX(Sched2[Interest],1,1):Sched2[[#This Row],[Interest]]),"")</f>
        <v/>
      </c>
    </row>
    <row r="97" spans="2:11" x14ac:dyDescent="0.2">
      <c r="B97" s="2" t="str">
        <f>IF(LoanIsGood,IF(ROW()-ROW(Sched2[[#Headers],[Pmt No]])&gt;ScheduledNumberOfPayments,"",ROW()-ROW(Sched2[[#Headers],[Pmt No]])),"")</f>
        <v/>
      </c>
      <c r="C97" s="3" t="str">
        <f>IF(Sched2[[#This Row],[Pmt No]]&lt;&gt;"",EOMONTH(LoanStartDate,ROW(Sched2[[#This Row],[Pmt No]])-ROW(Sched2[[#Headers],[Pmt No]])-2)+DAY(LoanStartDate),"")</f>
        <v/>
      </c>
      <c r="D97" s="4" t="str">
        <f>IF(Sched2[[#This Row],[Pmt No]]&lt;&gt;"",IF(ROW()-ROW(Sched2[[#Headers],[Beginning Balance]])=1,LoanAmount,INDEX(Sched2[Ending Balance],ROW()-ROW(Sched2[[#Headers],[Beginning Balance]])-1)),"")</f>
        <v/>
      </c>
      <c r="E97" s="4" t="str">
        <f>IF(Sched2[[#This Row],[Pmt No]]&lt;&gt;"",ScheduledPayment,"")</f>
        <v/>
      </c>
      <c r="F97" s="4" t="str">
        <f>IF(Sched2[[#This Row],[Pmt No]]&lt;&gt;"",IF(Sched2[[#This Row],[Scheduled Payment]]+ExtraPayments&lt;Sched2[[#This Row],[Beginning Balance]],ExtraPayments,IF(Sched2[[#This Row],[Beginning Balance]]-Sched2[[#This Row],[Scheduled Payment]]&gt;0,Sched2[[#This Row],[Beginning Balance]]-Sched2[[#This Row],[Scheduled Payment]],0)),"")</f>
        <v/>
      </c>
      <c r="G97" s="4" t="str">
        <f>IF(Sched2[[#This Row],[Pmt No]]&lt;&gt;"",IF(Sched2[[#This Row],[Scheduled Payment]]+Sched2[[#This Row],[Extra Payment]]&lt;=Sched2[[#This Row],[Beginning Balance]],Sched2[[#This Row],[Scheduled Payment]]+Sched2[[#This Row],[Extra Payment]],Sched2[[#This Row],[Beginning Balance]]),"")</f>
        <v/>
      </c>
      <c r="H97" s="4" t="str">
        <f>IF(Sched2[[#This Row],[Pmt No]]&lt;&gt;"",Sched2[[#This Row],[Total Payment]]-Sched2[[#This Row],[Interest]],"")</f>
        <v/>
      </c>
      <c r="I97" s="4" t="str">
        <f>IF(Sched2[[#This Row],[Pmt No]]&lt;&gt;"",Sched2[[#This Row],[Beginning Balance]]*(InterestRate/PaymentsPerYear),"")</f>
        <v/>
      </c>
      <c r="J97" s="4" t="str">
        <f>IF(Sched2[[#This Row],[Pmt No]]&lt;&gt;"",IF(Sched2[[#This Row],[Scheduled Payment]]+Sched2[[#This Row],[Extra Payment]]&lt;=Sched2[[#This Row],[Beginning Balance]],Sched2[[#This Row],[Beginning Balance]]-Sched2[[#This Row],[Principal]],0),"")</f>
        <v/>
      </c>
      <c r="K97" s="4" t="str">
        <f>IF(Sched2[[#This Row],[Pmt No]]&lt;&gt;"",SUM(INDEX(Sched2[Interest],1,1):Sched2[[#This Row],[Interest]]),"")</f>
        <v/>
      </c>
    </row>
    <row r="98" spans="2:11" x14ac:dyDescent="0.2">
      <c r="B98" s="2" t="str">
        <f>IF(LoanIsGood,IF(ROW()-ROW(Sched2[[#Headers],[Pmt No]])&gt;ScheduledNumberOfPayments,"",ROW()-ROW(Sched2[[#Headers],[Pmt No]])),"")</f>
        <v/>
      </c>
      <c r="C98" s="3" t="str">
        <f>IF(Sched2[[#This Row],[Pmt No]]&lt;&gt;"",EOMONTH(LoanStartDate,ROW(Sched2[[#This Row],[Pmt No]])-ROW(Sched2[[#Headers],[Pmt No]])-2)+DAY(LoanStartDate),"")</f>
        <v/>
      </c>
      <c r="D98" s="4" t="str">
        <f>IF(Sched2[[#This Row],[Pmt No]]&lt;&gt;"",IF(ROW()-ROW(Sched2[[#Headers],[Beginning Balance]])=1,LoanAmount,INDEX(Sched2[Ending Balance],ROW()-ROW(Sched2[[#Headers],[Beginning Balance]])-1)),"")</f>
        <v/>
      </c>
      <c r="E98" s="4" t="str">
        <f>IF(Sched2[[#This Row],[Pmt No]]&lt;&gt;"",ScheduledPayment,"")</f>
        <v/>
      </c>
      <c r="F98" s="4" t="str">
        <f>IF(Sched2[[#This Row],[Pmt No]]&lt;&gt;"",IF(Sched2[[#This Row],[Scheduled Payment]]+ExtraPayments&lt;Sched2[[#This Row],[Beginning Balance]],ExtraPayments,IF(Sched2[[#This Row],[Beginning Balance]]-Sched2[[#This Row],[Scheduled Payment]]&gt;0,Sched2[[#This Row],[Beginning Balance]]-Sched2[[#This Row],[Scheduled Payment]],0)),"")</f>
        <v/>
      </c>
      <c r="G98" s="4" t="str">
        <f>IF(Sched2[[#This Row],[Pmt No]]&lt;&gt;"",IF(Sched2[[#This Row],[Scheduled Payment]]+Sched2[[#This Row],[Extra Payment]]&lt;=Sched2[[#This Row],[Beginning Balance]],Sched2[[#This Row],[Scheduled Payment]]+Sched2[[#This Row],[Extra Payment]],Sched2[[#This Row],[Beginning Balance]]),"")</f>
        <v/>
      </c>
      <c r="H98" s="4" t="str">
        <f>IF(Sched2[[#This Row],[Pmt No]]&lt;&gt;"",Sched2[[#This Row],[Total Payment]]-Sched2[[#This Row],[Interest]],"")</f>
        <v/>
      </c>
      <c r="I98" s="4" t="str">
        <f>IF(Sched2[[#This Row],[Pmt No]]&lt;&gt;"",Sched2[[#This Row],[Beginning Balance]]*(InterestRate/PaymentsPerYear),"")</f>
        <v/>
      </c>
      <c r="J98" s="4" t="str">
        <f>IF(Sched2[[#This Row],[Pmt No]]&lt;&gt;"",IF(Sched2[[#This Row],[Scheduled Payment]]+Sched2[[#This Row],[Extra Payment]]&lt;=Sched2[[#This Row],[Beginning Balance]],Sched2[[#This Row],[Beginning Balance]]-Sched2[[#This Row],[Principal]],0),"")</f>
        <v/>
      </c>
      <c r="K98" s="4" t="str">
        <f>IF(Sched2[[#This Row],[Pmt No]]&lt;&gt;"",SUM(INDEX(Sched2[Interest],1,1):Sched2[[#This Row],[Interest]]),"")</f>
        <v/>
      </c>
    </row>
    <row r="99" spans="2:11" x14ac:dyDescent="0.2">
      <c r="B99" s="2" t="str">
        <f>IF(LoanIsGood,IF(ROW()-ROW(Sched2[[#Headers],[Pmt No]])&gt;ScheduledNumberOfPayments,"",ROW()-ROW(Sched2[[#Headers],[Pmt No]])),"")</f>
        <v/>
      </c>
      <c r="C99" s="3" t="str">
        <f>IF(Sched2[[#This Row],[Pmt No]]&lt;&gt;"",EOMONTH(LoanStartDate,ROW(Sched2[[#This Row],[Pmt No]])-ROW(Sched2[[#Headers],[Pmt No]])-2)+DAY(LoanStartDate),"")</f>
        <v/>
      </c>
      <c r="D99" s="4" t="str">
        <f>IF(Sched2[[#This Row],[Pmt No]]&lt;&gt;"",IF(ROW()-ROW(Sched2[[#Headers],[Beginning Balance]])=1,LoanAmount,INDEX(Sched2[Ending Balance],ROW()-ROW(Sched2[[#Headers],[Beginning Balance]])-1)),"")</f>
        <v/>
      </c>
      <c r="E99" s="4" t="str">
        <f>IF(Sched2[[#This Row],[Pmt No]]&lt;&gt;"",ScheduledPayment,"")</f>
        <v/>
      </c>
      <c r="F99" s="4" t="str">
        <f>IF(Sched2[[#This Row],[Pmt No]]&lt;&gt;"",IF(Sched2[[#This Row],[Scheduled Payment]]+ExtraPayments&lt;Sched2[[#This Row],[Beginning Balance]],ExtraPayments,IF(Sched2[[#This Row],[Beginning Balance]]-Sched2[[#This Row],[Scheduled Payment]]&gt;0,Sched2[[#This Row],[Beginning Balance]]-Sched2[[#This Row],[Scheduled Payment]],0)),"")</f>
        <v/>
      </c>
      <c r="G99" s="4" t="str">
        <f>IF(Sched2[[#This Row],[Pmt No]]&lt;&gt;"",IF(Sched2[[#This Row],[Scheduled Payment]]+Sched2[[#This Row],[Extra Payment]]&lt;=Sched2[[#This Row],[Beginning Balance]],Sched2[[#This Row],[Scheduled Payment]]+Sched2[[#This Row],[Extra Payment]],Sched2[[#This Row],[Beginning Balance]]),"")</f>
        <v/>
      </c>
      <c r="H99" s="4" t="str">
        <f>IF(Sched2[[#This Row],[Pmt No]]&lt;&gt;"",Sched2[[#This Row],[Total Payment]]-Sched2[[#This Row],[Interest]],"")</f>
        <v/>
      </c>
      <c r="I99" s="4" t="str">
        <f>IF(Sched2[[#This Row],[Pmt No]]&lt;&gt;"",Sched2[[#This Row],[Beginning Balance]]*(InterestRate/PaymentsPerYear),"")</f>
        <v/>
      </c>
      <c r="J99" s="4" t="str">
        <f>IF(Sched2[[#This Row],[Pmt No]]&lt;&gt;"",IF(Sched2[[#This Row],[Scheduled Payment]]+Sched2[[#This Row],[Extra Payment]]&lt;=Sched2[[#This Row],[Beginning Balance]],Sched2[[#This Row],[Beginning Balance]]-Sched2[[#This Row],[Principal]],0),"")</f>
        <v/>
      </c>
      <c r="K99" s="4" t="str">
        <f>IF(Sched2[[#This Row],[Pmt No]]&lt;&gt;"",SUM(INDEX(Sched2[Interest],1,1):Sched2[[#This Row],[Interest]]),"")</f>
        <v/>
      </c>
    </row>
    <row r="100" spans="2:11" x14ac:dyDescent="0.2">
      <c r="B100" s="2" t="str">
        <f>IF(LoanIsGood,IF(ROW()-ROW(Sched2[[#Headers],[Pmt No]])&gt;ScheduledNumberOfPayments,"",ROW()-ROW(Sched2[[#Headers],[Pmt No]])),"")</f>
        <v/>
      </c>
      <c r="C100" s="3" t="str">
        <f>IF(Sched2[[#This Row],[Pmt No]]&lt;&gt;"",EOMONTH(LoanStartDate,ROW(Sched2[[#This Row],[Pmt No]])-ROW(Sched2[[#Headers],[Pmt No]])-2)+DAY(LoanStartDate),"")</f>
        <v/>
      </c>
      <c r="D100" s="4" t="str">
        <f>IF(Sched2[[#This Row],[Pmt No]]&lt;&gt;"",IF(ROW()-ROW(Sched2[[#Headers],[Beginning Balance]])=1,LoanAmount,INDEX(Sched2[Ending Balance],ROW()-ROW(Sched2[[#Headers],[Beginning Balance]])-1)),"")</f>
        <v/>
      </c>
      <c r="E100" s="4" t="str">
        <f>IF(Sched2[[#This Row],[Pmt No]]&lt;&gt;"",ScheduledPayment,"")</f>
        <v/>
      </c>
      <c r="F100" s="4" t="str">
        <f>IF(Sched2[[#This Row],[Pmt No]]&lt;&gt;"",IF(Sched2[[#This Row],[Scheduled Payment]]+ExtraPayments&lt;Sched2[[#This Row],[Beginning Balance]],ExtraPayments,IF(Sched2[[#This Row],[Beginning Balance]]-Sched2[[#This Row],[Scheduled Payment]]&gt;0,Sched2[[#This Row],[Beginning Balance]]-Sched2[[#This Row],[Scheduled Payment]],0)),"")</f>
        <v/>
      </c>
      <c r="G100" s="4" t="str">
        <f>IF(Sched2[[#This Row],[Pmt No]]&lt;&gt;"",IF(Sched2[[#This Row],[Scheduled Payment]]+Sched2[[#This Row],[Extra Payment]]&lt;=Sched2[[#This Row],[Beginning Balance]],Sched2[[#This Row],[Scheduled Payment]]+Sched2[[#This Row],[Extra Payment]],Sched2[[#This Row],[Beginning Balance]]),"")</f>
        <v/>
      </c>
      <c r="H100" s="4" t="str">
        <f>IF(Sched2[[#This Row],[Pmt No]]&lt;&gt;"",Sched2[[#This Row],[Total Payment]]-Sched2[[#This Row],[Interest]],"")</f>
        <v/>
      </c>
      <c r="I100" s="4" t="str">
        <f>IF(Sched2[[#This Row],[Pmt No]]&lt;&gt;"",Sched2[[#This Row],[Beginning Balance]]*(InterestRate/PaymentsPerYear),"")</f>
        <v/>
      </c>
      <c r="J100" s="4" t="str">
        <f>IF(Sched2[[#This Row],[Pmt No]]&lt;&gt;"",IF(Sched2[[#This Row],[Scheduled Payment]]+Sched2[[#This Row],[Extra Payment]]&lt;=Sched2[[#This Row],[Beginning Balance]],Sched2[[#This Row],[Beginning Balance]]-Sched2[[#This Row],[Principal]],0),"")</f>
        <v/>
      </c>
      <c r="K100" s="4" t="str">
        <f>IF(Sched2[[#This Row],[Pmt No]]&lt;&gt;"",SUM(INDEX(Sched2[Interest],1,1):Sched2[[#This Row],[Interest]]),"")</f>
        <v/>
      </c>
    </row>
    <row r="101" spans="2:11" x14ac:dyDescent="0.2">
      <c r="B101" s="2" t="str">
        <f>IF(LoanIsGood,IF(ROW()-ROW(Sched2[[#Headers],[Pmt No]])&gt;ScheduledNumberOfPayments,"",ROW()-ROW(Sched2[[#Headers],[Pmt No]])),"")</f>
        <v/>
      </c>
      <c r="C101" s="3" t="str">
        <f>IF(Sched2[[#This Row],[Pmt No]]&lt;&gt;"",EOMONTH(LoanStartDate,ROW(Sched2[[#This Row],[Pmt No]])-ROW(Sched2[[#Headers],[Pmt No]])-2)+DAY(LoanStartDate),"")</f>
        <v/>
      </c>
      <c r="D101" s="4" t="str">
        <f>IF(Sched2[[#This Row],[Pmt No]]&lt;&gt;"",IF(ROW()-ROW(Sched2[[#Headers],[Beginning Balance]])=1,LoanAmount,INDEX(Sched2[Ending Balance],ROW()-ROW(Sched2[[#Headers],[Beginning Balance]])-1)),"")</f>
        <v/>
      </c>
      <c r="E101" s="4" t="str">
        <f>IF(Sched2[[#This Row],[Pmt No]]&lt;&gt;"",ScheduledPayment,"")</f>
        <v/>
      </c>
      <c r="F101" s="4" t="str">
        <f>IF(Sched2[[#This Row],[Pmt No]]&lt;&gt;"",IF(Sched2[[#This Row],[Scheduled Payment]]+ExtraPayments&lt;Sched2[[#This Row],[Beginning Balance]],ExtraPayments,IF(Sched2[[#This Row],[Beginning Balance]]-Sched2[[#This Row],[Scheduled Payment]]&gt;0,Sched2[[#This Row],[Beginning Balance]]-Sched2[[#This Row],[Scheduled Payment]],0)),"")</f>
        <v/>
      </c>
      <c r="G101" s="4" t="str">
        <f>IF(Sched2[[#This Row],[Pmt No]]&lt;&gt;"",IF(Sched2[[#This Row],[Scheduled Payment]]+Sched2[[#This Row],[Extra Payment]]&lt;=Sched2[[#This Row],[Beginning Balance]],Sched2[[#This Row],[Scheduled Payment]]+Sched2[[#This Row],[Extra Payment]],Sched2[[#This Row],[Beginning Balance]]),"")</f>
        <v/>
      </c>
      <c r="H101" s="4" t="str">
        <f>IF(Sched2[[#This Row],[Pmt No]]&lt;&gt;"",Sched2[[#This Row],[Total Payment]]-Sched2[[#This Row],[Interest]],"")</f>
        <v/>
      </c>
      <c r="I101" s="4" t="str">
        <f>IF(Sched2[[#This Row],[Pmt No]]&lt;&gt;"",Sched2[[#This Row],[Beginning Balance]]*(InterestRate/PaymentsPerYear),"")</f>
        <v/>
      </c>
      <c r="J101" s="4" t="str">
        <f>IF(Sched2[[#This Row],[Pmt No]]&lt;&gt;"",IF(Sched2[[#This Row],[Scheduled Payment]]+Sched2[[#This Row],[Extra Payment]]&lt;=Sched2[[#This Row],[Beginning Balance]],Sched2[[#This Row],[Beginning Balance]]-Sched2[[#This Row],[Principal]],0),"")</f>
        <v/>
      </c>
      <c r="K101" s="4" t="str">
        <f>IF(Sched2[[#This Row],[Pmt No]]&lt;&gt;"",SUM(INDEX(Sched2[Interest],1,1):Sched2[[#This Row],[Interest]]),"")</f>
        <v/>
      </c>
    </row>
    <row r="102" spans="2:11" x14ac:dyDescent="0.2">
      <c r="B102" s="2" t="str">
        <f>IF(LoanIsGood,IF(ROW()-ROW(Sched2[[#Headers],[Pmt No]])&gt;ScheduledNumberOfPayments,"",ROW()-ROW(Sched2[[#Headers],[Pmt No]])),"")</f>
        <v/>
      </c>
      <c r="C102" s="3" t="str">
        <f>IF(Sched2[[#This Row],[Pmt No]]&lt;&gt;"",EOMONTH(LoanStartDate,ROW(Sched2[[#This Row],[Pmt No]])-ROW(Sched2[[#Headers],[Pmt No]])-2)+DAY(LoanStartDate),"")</f>
        <v/>
      </c>
      <c r="D102" s="4" t="str">
        <f>IF(Sched2[[#This Row],[Pmt No]]&lt;&gt;"",IF(ROW()-ROW(Sched2[[#Headers],[Beginning Balance]])=1,LoanAmount,INDEX(Sched2[Ending Balance],ROW()-ROW(Sched2[[#Headers],[Beginning Balance]])-1)),"")</f>
        <v/>
      </c>
      <c r="E102" s="4" t="str">
        <f>IF(Sched2[[#This Row],[Pmt No]]&lt;&gt;"",ScheduledPayment,"")</f>
        <v/>
      </c>
      <c r="F102" s="4" t="str">
        <f>IF(Sched2[[#This Row],[Pmt No]]&lt;&gt;"",IF(Sched2[[#This Row],[Scheduled Payment]]+ExtraPayments&lt;Sched2[[#This Row],[Beginning Balance]],ExtraPayments,IF(Sched2[[#This Row],[Beginning Balance]]-Sched2[[#This Row],[Scheduled Payment]]&gt;0,Sched2[[#This Row],[Beginning Balance]]-Sched2[[#This Row],[Scheduled Payment]],0)),"")</f>
        <v/>
      </c>
      <c r="G102" s="4" t="str">
        <f>IF(Sched2[[#This Row],[Pmt No]]&lt;&gt;"",IF(Sched2[[#This Row],[Scheduled Payment]]+Sched2[[#This Row],[Extra Payment]]&lt;=Sched2[[#This Row],[Beginning Balance]],Sched2[[#This Row],[Scheduled Payment]]+Sched2[[#This Row],[Extra Payment]],Sched2[[#This Row],[Beginning Balance]]),"")</f>
        <v/>
      </c>
      <c r="H102" s="4" t="str">
        <f>IF(Sched2[[#This Row],[Pmt No]]&lt;&gt;"",Sched2[[#This Row],[Total Payment]]-Sched2[[#This Row],[Interest]],"")</f>
        <v/>
      </c>
      <c r="I102" s="4" t="str">
        <f>IF(Sched2[[#This Row],[Pmt No]]&lt;&gt;"",Sched2[[#This Row],[Beginning Balance]]*(InterestRate/PaymentsPerYear),"")</f>
        <v/>
      </c>
      <c r="J102" s="4" t="str">
        <f>IF(Sched2[[#This Row],[Pmt No]]&lt;&gt;"",IF(Sched2[[#This Row],[Scheduled Payment]]+Sched2[[#This Row],[Extra Payment]]&lt;=Sched2[[#This Row],[Beginning Balance]],Sched2[[#This Row],[Beginning Balance]]-Sched2[[#This Row],[Principal]],0),"")</f>
        <v/>
      </c>
      <c r="K102" s="4" t="str">
        <f>IF(Sched2[[#This Row],[Pmt No]]&lt;&gt;"",SUM(INDEX(Sched2[Interest],1,1):Sched2[[#This Row],[Interest]]),"")</f>
        <v/>
      </c>
    </row>
    <row r="103" spans="2:11" x14ac:dyDescent="0.2">
      <c r="B103" s="2" t="str">
        <f>IF(LoanIsGood,IF(ROW()-ROW(Sched2[[#Headers],[Pmt No]])&gt;ScheduledNumberOfPayments,"",ROW()-ROW(Sched2[[#Headers],[Pmt No]])),"")</f>
        <v/>
      </c>
      <c r="C103" s="3" t="str">
        <f>IF(Sched2[[#This Row],[Pmt No]]&lt;&gt;"",EOMONTH(LoanStartDate,ROW(Sched2[[#This Row],[Pmt No]])-ROW(Sched2[[#Headers],[Pmt No]])-2)+DAY(LoanStartDate),"")</f>
        <v/>
      </c>
      <c r="D103" s="4" t="str">
        <f>IF(Sched2[[#This Row],[Pmt No]]&lt;&gt;"",IF(ROW()-ROW(Sched2[[#Headers],[Beginning Balance]])=1,LoanAmount,INDEX(Sched2[Ending Balance],ROW()-ROW(Sched2[[#Headers],[Beginning Balance]])-1)),"")</f>
        <v/>
      </c>
      <c r="E103" s="4" t="str">
        <f>IF(Sched2[[#This Row],[Pmt No]]&lt;&gt;"",ScheduledPayment,"")</f>
        <v/>
      </c>
      <c r="F103" s="4" t="str">
        <f>IF(Sched2[[#This Row],[Pmt No]]&lt;&gt;"",IF(Sched2[[#This Row],[Scheduled Payment]]+ExtraPayments&lt;Sched2[[#This Row],[Beginning Balance]],ExtraPayments,IF(Sched2[[#This Row],[Beginning Balance]]-Sched2[[#This Row],[Scheduled Payment]]&gt;0,Sched2[[#This Row],[Beginning Balance]]-Sched2[[#This Row],[Scheduled Payment]],0)),"")</f>
        <v/>
      </c>
      <c r="G103" s="4" t="str">
        <f>IF(Sched2[[#This Row],[Pmt No]]&lt;&gt;"",IF(Sched2[[#This Row],[Scheduled Payment]]+Sched2[[#This Row],[Extra Payment]]&lt;=Sched2[[#This Row],[Beginning Balance]],Sched2[[#This Row],[Scheduled Payment]]+Sched2[[#This Row],[Extra Payment]],Sched2[[#This Row],[Beginning Balance]]),"")</f>
        <v/>
      </c>
      <c r="H103" s="4" t="str">
        <f>IF(Sched2[[#This Row],[Pmt No]]&lt;&gt;"",Sched2[[#This Row],[Total Payment]]-Sched2[[#This Row],[Interest]],"")</f>
        <v/>
      </c>
      <c r="I103" s="4" t="str">
        <f>IF(Sched2[[#This Row],[Pmt No]]&lt;&gt;"",Sched2[[#This Row],[Beginning Balance]]*(InterestRate/PaymentsPerYear),"")</f>
        <v/>
      </c>
      <c r="J103" s="4" t="str">
        <f>IF(Sched2[[#This Row],[Pmt No]]&lt;&gt;"",IF(Sched2[[#This Row],[Scheduled Payment]]+Sched2[[#This Row],[Extra Payment]]&lt;=Sched2[[#This Row],[Beginning Balance]],Sched2[[#This Row],[Beginning Balance]]-Sched2[[#This Row],[Principal]],0),"")</f>
        <v/>
      </c>
      <c r="K103" s="4" t="str">
        <f>IF(Sched2[[#This Row],[Pmt No]]&lt;&gt;"",SUM(INDEX(Sched2[Interest],1,1):Sched2[[#This Row],[Interest]]),"")</f>
        <v/>
      </c>
    </row>
    <row r="104" spans="2:11" x14ac:dyDescent="0.2">
      <c r="B104" s="2" t="str">
        <f>IF(LoanIsGood,IF(ROW()-ROW(Sched2[[#Headers],[Pmt No]])&gt;ScheduledNumberOfPayments,"",ROW()-ROW(Sched2[[#Headers],[Pmt No]])),"")</f>
        <v/>
      </c>
      <c r="C104" s="3" t="str">
        <f>IF(Sched2[[#This Row],[Pmt No]]&lt;&gt;"",EOMONTH(LoanStartDate,ROW(Sched2[[#This Row],[Pmt No]])-ROW(Sched2[[#Headers],[Pmt No]])-2)+DAY(LoanStartDate),"")</f>
        <v/>
      </c>
      <c r="D104" s="4" t="str">
        <f>IF(Sched2[[#This Row],[Pmt No]]&lt;&gt;"",IF(ROW()-ROW(Sched2[[#Headers],[Beginning Balance]])=1,LoanAmount,INDEX(Sched2[Ending Balance],ROW()-ROW(Sched2[[#Headers],[Beginning Balance]])-1)),"")</f>
        <v/>
      </c>
      <c r="E104" s="4" t="str">
        <f>IF(Sched2[[#This Row],[Pmt No]]&lt;&gt;"",ScheduledPayment,"")</f>
        <v/>
      </c>
      <c r="F104" s="4" t="str">
        <f>IF(Sched2[[#This Row],[Pmt No]]&lt;&gt;"",IF(Sched2[[#This Row],[Scheduled Payment]]+ExtraPayments&lt;Sched2[[#This Row],[Beginning Balance]],ExtraPayments,IF(Sched2[[#This Row],[Beginning Balance]]-Sched2[[#This Row],[Scheduled Payment]]&gt;0,Sched2[[#This Row],[Beginning Balance]]-Sched2[[#This Row],[Scheduled Payment]],0)),"")</f>
        <v/>
      </c>
      <c r="G104" s="4" t="str">
        <f>IF(Sched2[[#This Row],[Pmt No]]&lt;&gt;"",IF(Sched2[[#This Row],[Scheduled Payment]]+Sched2[[#This Row],[Extra Payment]]&lt;=Sched2[[#This Row],[Beginning Balance]],Sched2[[#This Row],[Scheduled Payment]]+Sched2[[#This Row],[Extra Payment]],Sched2[[#This Row],[Beginning Balance]]),"")</f>
        <v/>
      </c>
      <c r="H104" s="4" t="str">
        <f>IF(Sched2[[#This Row],[Pmt No]]&lt;&gt;"",Sched2[[#This Row],[Total Payment]]-Sched2[[#This Row],[Interest]],"")</f>
        <v/>
      </c>
      <c r="I104" s="4" t="str">
        <f>IF(Sched2[[#This Row],[Pmt No]]&lt;&gt;"",Sched2[[#This Row],[Beginning Balance]]*(InterestRate/PaymentsPerYear),"")</f>
        <v/>
      </c>
      <c r="J104" s="4" t="str">
        <f>IF(Sched2[[#This Row],[Pmt No]]&lt;&gt;"",IF(Sched2[[#This Row],[Scheduled Payment]]+Sched2[[#This Row],[Extra Payment]]&lt;=Sched2[[#This Row],[Beginning Balance]],Sched2[[#This Row],[Beginning Balance]]-Sched2[[#This Row],[Principal]],0),"")</f>
        <v/>
      </c>
      <c r="K104" s="4" t="str">
        <f>IF(Sched2[[#This Row],[Pmt No]]&lt;&gt;"",SUM(INDEX(Sched2[Interest],1,1):Sched2[[#This Row],[Interest]]),"")</f>
        <v/>
      </c>
    </row>
    <row r="105" spans="2:11" x14ac:dyDescent="0.2">
      <c r="B105" s="2" t="str">
        <f>IF(LoanIsGood,IF(ROW()-ROW(Sched2[[#Headers],[Pmt No]])&gt;ScheduledNumberOfPayments,"",ROW()-ROW(Sched2[[#Headers],[Pmt No]])),"")</f>
        <v/>
      </c>
      <c r="C105" s="3" t="str">
        <f>IF(Sched2[[#This Row],[Pmt No]]&lt;&gt;"",EOMONTH(LoanStartDate,ROW(Sched2[[#This Row],[Pmt No]])-ROW(Sched2[[#Headers],[Pmt No]])-2)+DAY(LoanStartDate),"")</f>
        <v/>
      </c>
      <c r="D105" s="4" t="str">
        <f>IF(Sched2[[#This Row],[Pmt No]]&lt;&gt;"",IF(ROW()-ROW(Sched2[[#Headers],[Beginning Balance]])=1,LoanAmount,INDEX(Sched2[Ending Balance],ROW()-ROW(Sched2[[#Headers],[Beginning Balance]])-1)),"")</f>
        <v/>
      </c>
      <c r="E105" s="4" t="str">
        <f>IF(Sched2[[#This Row],[Pmt No]]&lt;&gt;"",ScheduledPayment,"")</f>
        <v/>
      </c>
      <c r="F105" s="4" t="str">
        <f>IF(Sched2[[#This Row],[Pmt No]]&lt;&gt;"",IF(Sched2[[#This Row],[Scheduled Payment]]+ExtraPayments&lt;Sched2[[#This Row],[Beginning Balance]],ExtraPayments,IF(Sched2[[#This Row],[Beginning Balance]]-Sched2[[#This Row],[Scheduled Payment]]&gt;0,Sched2[[#This Row],[Beginning Balance]]-Sched2[[#This Row],[Scheduled Payment]],0)),"")</f>
        <v/>
      </c>
      <c r="G105" s="4" t="str">
        <f>IF(Sched2[[#This Row],[Pmt No]]&lt;&gt;"",IF(Sched2[[#This Row],[Scheduled Payment]]+Sched2[[#This Row],[Extra Payment]]&lt;=Sched2[[#This Row],[Beginning Balance]],Sched2[[#This Row],[Scheduled Payment]]+Sched2[[#This Row],[Extra Payment]],Sched2[[#This Row],[Beginning Balance]]),"")</f>
        <v/>
      </c>
      <c r="H105" s="4" t="str">
        <f>IF(Sched2[[#This Row],[Pmt No]]&lt;&gt;"",Sched2[[#This Row],[Total Payment]]-Sched2[[#This Row],[Interest]],"")</f>
        <v/>
      </c>
      <c r="I105" s="4" t="str">
        <f>IF(Sched2[[#This Row],[Pmt No]]&lt;&gt;"",Sched2[[#This Row],[Beginning Balance]]*(InterestRate/PaymentsPerYear),"")</f>
        <v/>
      </c>
      <c r="J105" s="4" t="str">
        <f>IF(Sched2[[#This Row],[Pmt No]]&lt;&gt;"",IF(Sched2[[#This Row],[Scheduled Payment]]+Sched2[[#This Row],[Extra Payment]]&lt;=Sched2[[#This Row],[Beginning Balance]],Sched2[[#This Row],[Beginning Balance]]-Sched2[[#This Row],[Principal]],0),"")</f>
        <v/>
      </c>
      <c r="K105" s="4" t="str">
        <f>IF(Sched2[[#This Row],[Pmt No]]&lt;&gt;"",SUM(INDEX(Sched2[Interest],1,1):Sched2[[#This Row],[Interest]]),"")</f>
        <v/>
      </c>
    </row>
    <row r="106" spans="2:11" x14ac:dyDescent="0.2">
      <c r="B106" s="2" t="str">
        <f>IF(LoanIsGood,IF(ROW()-ROW(Sched2[[#Headers],[Pmt No]])&gt;ScheduledNumberOfPayments,"",ROW()-ROW(Sched2[[#Headers],[Pmt No]])),"")</f>
        <v/>
      </c>
      <c r="C106" s="3" t="str">
        <f>IF(Sched2[[#This Row],[Pmt No]]&lt;&gt;"",EOMONTH(LoanStartDate,ROW(Sched2[[#This Row],[Pmt No]])-ROW(Sched2[[#Headers],[Pmt No]])-2)+DAY(LoanStartDate),"")</f>
        <v/>
      </c>
      <c r="D106" s="4" t="str">
        <f>IF(Sched2[[#This Row],[Pmt No]]&lt;&gt;"",IF(ROW()-ROW(Sched2[[#Headers],[Beginning Balance]])=1,LoanAmount,INDEX(Sched2[Ending Balance],ROW()-ROW(Sched2[[#Headers],[Beginning Balance]])-1)),"")</f>
        <v/>
      </c>
      <c r="E106" s="4" t="str">
        <f>IF(Sched2[[#This Row],[Pmt No]]&lt;&gt;"",ScheduledPayment,"")</f>
        <v/>
      </c>
      <c r="F106" s="4" t="str">
        <f>IF(Sched2[[#This Row],[Pmt No]]&lt;&gt;"",IF(Sched2[[#This Row],[Scheduled Payment]]+ExtraPayments&lt;Sched2[[#This Row],[Beginning Balance]],ExtraPayments,IF(Sched2[[#This Row],[Beginning Balance]]-Sched2[[#This Row],[Scheduled Payment]]&gt;0,Sched2[[#This Row],[Beginning Balance]]-Sched2[[#This Row],[Scheduled Payment]],0)),"")</f>
        <v/>
      </c>
      <c r="G106" s="4" t="str">
        <f>IF(Sched2[[#This Row],[Pmt No]]&lt;&gt;"",IF(Sched2[[#This Row],[Scheduled Payment]]+Sched2[[#This Row],[Extra Payment]]&lt;=Sched2[[#This Row],[Beginning Balance]],Sched2[[#This Row],[Scheduled Payment]]+Sched2[[#This Row],[Extra Payment]],Sched2[[#This Row],[Beginning Balance]]),"")</f>
        <v/>
      </c>
      <c r="H106" s="4" t="str">
        <f>IF(Sched2[[#This Row],[Pmt No]]&lt;&gt;"",Sched2[[#This Row],[Total Payment]]-Sched2[[#This Row],[Interest]],"")</f>
        <v/>
      </c>
      <c r="I106" s="4" t="str">
        <f>IF(Sched2[[#This Row],[Pmt No]]&lt;&gt;"",Sched2[[#This Row],[Beginning Balance]]*(InterestRate/PaymentsPerYear),"")</f>
        <v/>
      </c>
      <c r="J106" s="4" t="str">
        <f>IF(Sched2[[#This Row],[Pmt No]]&lt;&gt;"",IF(Sched2[[#This Row],[Scheduled Payment]]+Sched2[[#This Row],[Extra Payment]]&lt;=Sched2[[#This Row],[Beginning Balance]],Sched2[[#This Row],[Beginning Balance]]-Sched2[[#This Row],[Principal]],0),"")</f>
        <v/>
      </c>
      <c r="K106" s="4" t="str">
        <f>IF(Sched2[[#This Row],[Pmt No]]&lt;&gt;"",SUM(INDEX(Sched2[Interest],1,1):Sched2[[#This Row],[Interest]]),"")</f>
        <v/>
      </c>
    </row>
    <row r="107" spans="2:11" x14ac:dyDescent="0.2">
      <c r="B107" s="2" t="str">
        <f>IF(LoanIsGood,IF(ROW()-ROW(Sched2[[#Headers],[Pmt No]])&gt;ScheduledNumberOfPayments,"",ROW()-ROW(Sched2[[#Headers],[Pmt No]])),"")</f>
        <v/>
      </c>
      <c r="C107" s="3" t="str">
        <f>IF(Sched2[[#This Row],[Pmt No]]&lt;&gt;"",EOMONTH(LoanStartDate,ROW(Sched2[[#This Row],[Pmt No]])-ROW(Sched2[[#Headers],[Pmt No]])-2)+DAY(LoanStartDate),"")</f>
        <v/>
      </c>
      <c r="D107" s="4" t="str">
        <f>IF(Sched2[[#This Row],[Pmt No]]&lt;&gt;"",IF(ROW()-ROW(Sched2[[#Headers],[Beginning Balance]])=1,LoanAmount,INDEX(Sched2[Ending Balance],ROW()-ROW(Sched2[[#Headers],[Beginning Balance]])-1)),"")</f>
        <v/>
      </c>
      <c r="E107" s="4" t="str">
        <f>IF(Sched2[[#This Row],[Pmt No]]&lt;&gt;"",ScheduledPayment,"")</f>
        <v/>
      </c>
      <c r="F107" s="4" t="str">
        <f>IF(Sched2[[#This Row],[Pmt No]]&lt;&gt;"",IF(Sched2[[#This Row],[Scheduled Payment]]+ExtraPayments&lt;Sched2[[#This Row],[Beginning Balance]],ExtraPayments,IF(Sched2[[#This Row],[Beginning Balance]]-Sched2[[#This Row],[Scheduled Payment]]&gt;0,Sched2[[#This Row],[Beginning Balance]]-Sched2[[#This Row],[Scheduled Payment]],0)),"")</f>
        <v/>
      </c>
      <c r="G107" s="4" t="str">
        <f>IF(Sched2[[#This Row],[Pmt No]]&lt;&gt;"",IF(Sched2[[#This Row],[Scheduled Payment]]+Sched2[[#This Row],[Extra Payment]]&lt;=Sched2[[#This Row],[Beginning Balance]],Sched2[[#This Row],[Scheduled Payment]]+Sched2[[#This Row],[Extra Payment]],Sched2[[#This Row],[Beginning Balance]]),"")</f>
        <v/>
      </c>
      <c r="H107" s="4" t="str">
        <f>IF(Sched2[[#This Row],[Pmt No]]&lt;&gt;"",Sched2[[#This Row],[Total Payment]]-Sched2[[#This Row],[Interest]],"")</f>
        <v/>
      </c>
      <c r="I107" s="4" t="str">
        <f>IF(Sched2[[#This Row],[Pmt No]]&lt;&gt;"",Sched2[[#This Row],[Beginning Balance]]*(InterestRate/PaymentsPerYear),"")</f>
        <v/>
      </c>
      <c r="J107" s="4" t="str">
        <f>IF(Sched2[[#This Row],[Pmt No]]&lt;&gt;"",IF(Sched2[[#This Row],[Scheduled Payment]]+Sched2[[#This Row],[Extra Payment]]&lt;=Sched2[[#This Row],[Beginning Balance]],Sched2[[#This Row],[Beginning Balance]]-Sched2[[#This Row],[Principal]],0),"")</f>
        <v/>
      </c>
      <c r="K107" s="4" t="str">
        <f>IF(Sched2[[#This Row],[Pmt No]]&lt;&gt;"",SUM(INDEX(Sched2[Interest],1,1):Sched2[[#This Row],[Interest]]),"")</f>
        <v/>
      </c>
    </row>
    <row r="108" spans="2:11" x14ac:dyDescent="0.2">
      <c r="B108" s="2" t="str">
        <f>IF(LoanIsGood,IF(ROW()-ROW(Sched2[[#Headers],[Pmt No]])&gt;ScheduledNumberOfPayments,"",ROW()-ROW(Sched2[[#Headers],[Pmt No]])),"")</f>
        <v/>
      </c>
      <c r="C108" s="3" t="str">
        <f>IF(Sched2[[#This Row],[Pmt No]]&lt;&gt;"",EOMONTH(LoanStartDate,ROW(Sched2[[#This Row],[Pmt No]])-ROW(Sched2[[#Headers],[Pmt No]])-2)+DAY(LoanStartDate),"")</f>
        <v/>
      </c>
      <c r="D108" s="4" t="str">
        <f>IF(Sched2[[#This Row],[Pmt No]]&lt;&gt;"",IF(ROW()-ROW(Sched2[[#Headers],[Beginning Balance]])=1,LoanAmount,INDEX(Sched2[Ending Balance],ROW()-ROW(Sched2[[#Headers],[Beginning Balance]])-1)),"")</f>
        <v/>
      </c>
      <c r="E108" s="4" t="str">
        <f>IF(Sched2[[#This Row],[Pmt No]]&lt;&gt;"",ScheduledPayment,"")</f>
        <v/>
      </c>
      <c r="F108" s="4" t="str">
        <f>IF(Sched2[[#This Row],[Pmt No]]&lt;&gt;"",IF(Sched2[[#This Row],[Scheduled Payment]]+ExtraPayments&lt;Sched2[[#This Row],[Beginning Balance]],ExtraPayments,IF(Sched2[[#This Row],[Beginning Balance]]-Sched2[[#This Row],[Scheduled Payment]]&gt;0,Sched2[[#This Row],[Beginning Balance]]-Sched2[[#This Row],[Scheduled Payment]],0)),"")</f>
        <v/>
      </c>
      <c r="G108" s="4" t="str">
        <f>IF(Sched2[[#This Row],[Pmt No]]&lt;&gt;"",IF(Sched2[[#This Row],[Scheduled Payment]]+Sched2[[#This Row],[Extra Payment]]&lt;=Sched2[[#This Row],[Beginning Balance]],Sched2[[#This Row],[Scheduled Payment]]+Sched2[[#This Row],[Extra Payment]],Sched2[[#This Row],[Beginning Balance]]),"")</f>
        <v/>
      </c>
      <c r="H108" s="4" t="str">
        <f>IF(Sched2[[#This Row],[Pmt No]]&lt;&gt;"",Sched2[[#This Row],[Total Payment]]-Sched2[[#This Row],[Interest]],"")</f>
        <v/>
      </c>
      <c r="I108" s="4" t="str">
        <f>IF(Sched2[[#This Row],[Pmt No]]&lt;&gt;"",Sched2[[#This Row],[Beginning Balance]]*(InterestRate/PaymentsPerYear),"")</f>
        <v/>
      </c>
      <c r="J108" s="4" t="str">
        <f>IF(Sched2[[#This Row],[Pmt No]]&lt;&gt;"",IF(Sched2[[#This Row],[Scheduled Payment]]+Sched2[[#This Row],[Extra Payment]]&lt;=Sched2[[#This Row],[Beginning Balance]],Sched2[[#This Row],[Beginning Balance]]-Sched2[[#This Row],[Principal]],0),"")</f>
        <v/>
      </c>
      <c r="K108" s="4" t="str">
        <f>IF(Sched2[[#This Row],[Pmt No]]&lt;&gt;"",SUM(INDEX(Sched2[Interest],1,1):Sched2[[#This Row],[Interest]]),"")</f>
        <v/>
      </c>
    </row>
    <row r="109" spans="2:11" x14ac:dyDescent="0.2">
      <c r="B109" s="2" t="str">
        <f>IF(LoanIsGood,IF(ROW()-ROW(Sched2[[#Headers],[Pmt No]])&gt;ScheduledNumberOfPayments,"",ROW()-ROW(Sched2[[#Headers],[Pmt No]])),"")</f>
        <v/>
      </c>
      <c r="C109" s="3" t="str">
        <f>IF(Sched2[[#This Row],[Pmt No]]&lt;&gt;"",EOMONTH(LoanStartDate,ROW(Sched2[[#This Row],[Pmt No]])-ROW(Sched2[[#Headers],[Pmt No]])-2)+DAY(LoanStartDate),"")</f>
        <v/>
      </c>
      <c r="D109" s="4" t="str">
        <f>IF(Sched2[[#This Row],[Pmt No]]&lt;&gt;"",IF(ROW()-ROW(Sched2[[#Headers],[Beginning Balance]])=1,LoanAmount,INDEX(Sched2[Ending Balance],ROW()-ROW(Sched2[[#Headers],[Beginning Balance]])-1)),"")</f>
        <v/>
      </c>
      <c r="E109" s="4" t="str">
        <f>IF(Sched2[[#This Row],[Pmt No]]&lt;&gt;"",ScheduledPayment,"")</f>
        <v/>
      </c>
      <c r="F109" s="4" t="str">
        <f>IF(Sched2[[#This Row],[Pmt No]]&lt;&gt;"",IF(Sched2[[#This Row],[Scheduled Payment]]+ExtraPayments&lt;Sched2[[#This Row],[Beginning Balance]],ExtraPayments,IF(Sched2[[#This Row],[Beginning Balance]]-Sched2[[#This Row],[Scheduled Payment]]&gt;0,Sched2[[#This Row],[Beginning Balance]]-Sched2[[#This Row],[Scheduled Payment]],0)),"")</f>
        <v/>
      </c>
      <c r="G109" s="4" t="str">
        <f>IF(Sched2[[#This Row],[Pmt No]]&lt;&gt;"",IF(Sched2[[#This Row],[Scheduled Payment]]+Sched2[[#This Row],[Extra Payment]]&lt;=Sched2[[#This Row],[Beginning Balance]],Sched2[[#This Row],[Scheduled Payment]]+Sched2[[#This Row],[Extra Payment]],Sched2[[#This Row],[Beginning Balance]]),"")</f>
        <v/>
      </c>
      <c r="H109" s="4" t="str">
        <f>IF(Sched2[[#This Row],[Pmt No]]&lt;&gt;"",Sched2[[#This Row],[Total Payment]]-Sched2[[#This Row],[Interest]],"")</f>
        <v/>
      </c>
      <c r="I109" s="4" t="str">
        <f>IF(Sched2[[#This Row],[Pmt No]]&lt;&gt;"",Sched2[[#This Row],[Beginning Balance]]*(InterestRate/PaymentsPerYear),"")</f>
        <v/>
      </c>
      <c r="J109" s="4" t="str">
        <f>IF(Sched2[[#This Row],[Pmt No]]&lt;&gt;"",IF(Sched2[[#This Row],[Scheduled Payment]]+Sched2[[#This Row],[Extra Payment]]&lt;=Sched2[[#This Row],[Beginning Balance]],Sched2[[#This Row],[Beginning Balance]]-Sched2[[#This Row],[Principal]],0),"")</f>
        <v/>
      </c>
      <c r="K109" s="4" t="str">
        <f>IF(Sched2[[#This Row],[Pmt No]]&lt;&gt;"",SUM(INDEX(Sched2[Interest],1,1):Sched2[[#This Row],[Interest]]),"")</f>
        <v/>
      </c>
    </row>
    <row r="110" spans="2:11" x14ac:dyDescent="0.2">
      <c r="B110" s="2" t="str">
        <f>IF(LoanIsGood,IF(ROW()-ROW(Sched2[[#Headers],[Pmt No]])&gt;ScheduledNumberOfPayments,"",ROW()-ROW(Sched2[[#Headers],[Pmt No]])),"")</f>
        <v/>
      </c>
      <c r="C110" s="3" t="str">
        <f>IF(Sched2[[#This Row],[Pmt No]]&lt;&gt;"",EOMONTH(LoanStartDate,ROW(Sched2[[#This Row],[Pmt No]])-ROW(Sched2[[#Headers],[Pmt No]])-2)+DAY(LoanStartDate),"")</f>
        <v/>
      </c>
      <c r="D110" s="4" t="str">
        <f>IF(Sched2[[#This Row],[Pmt No]]&lt;&gt;"",IF(ROW()-ROW(Sched2[[#Headers],[Beginning Balance]])=1,LoanAmount,INDEX(Sched2[Ending Balance],ROW()-ROW(Sched2[[#Headers],[Beginning Balance]])-1)),"")</f>
        <v/>
      </c>
      <c r="E110" s="4" t="str">
        <f>IF(Sched2[[#This Row],[Pmt No]]&lt;&gt;"",ScheduledPayment,"")</f>
        <v/>
      </c>
      <c r="F110" s="4" t="str">
        <f>IF(Sched2[[#This Row],[Pmt No]]&lt;&gt;"",IF(Sched2[[#This Row],[Scheduled Payment]]+ExtraPayments&lt;Sched2[[#This Row],[Beginning Balance]],ExtraPayments,IF(Sched2[[#This Row],[Beginning Balance]]-Sched2[[#This Row],[Scheduled Payment]]&gt;0,Sched2[[#This Row],[Beginning Balance]]-Sched2[[#This Row],[Scheduled Payment]],0)),"")</f>
        <v/>
      </c>
      <c r="G110" s="4" t="str">
        <f>IF(Sched2[[#This Row],[Pmt No]]&lt;&gt;"",IF(Sched2[[#This Row],[Scheduled Payment]]+Sched2[[#This Row],[Extra Payment]]&lt;=Sched2[[#This Row],[Beginning Balance]],Sched2[[#This Row],[Scheduled Payment]]+Sched2[[#This Row],[Extra Payment]],Sched2[[#This Row],[Beginning Balance]]),"")</f>
        <v/>
      </c>
      <c r="H110" s="4" t="str">
        <f>IF(Sched2[[#This Row],[Pmt No]]&lt;&gt;"",Sched2[[#This Row],[Total Payment]]-Sched2[[#This Row],[Interest]],"")</f>
        <v/>
      </c>
      <c r="I110" s="4" t="str">
        <f>IF(Sched2[[#This Row],[Pmt No]]&lt;&gt;"",Sched2[[#This Row],[Beginning Balance]]*(InterestRate/PaymentsPerYear),"")</f>
        <v/>
      </c>
      <c r="J110" s="4" t="str">
        <f>IF(Sched2[[#This Row],[Pmt No]]&lt;&gt;"",IF(Sched2[[#This Row],[Scheduled Payment]]+Sched2[[#This Row],[Extra Payment]]&lt;=Sched2[[#This Row],[Beginning Balance]],Sched2[[#This Row],[Beginning Balance]]-Sched2[[#This Row],[Principal]],0),"")</f>
        <v/>
      </c>
      <c r="K110" s="4" t="str">
        <f>IF(Sched2[[#This Row],[Pmt No]]&lt;&gt;"",SUM(INDEX(Sched2[Interest],1,1):Sched2[[#This Row],[Interest]]),"")</f>
        <v/>
      </c>
    </row>
    <row r="111" spans="2:11" x14ac:dyDescent="0.2">
      <c r="B111" s="2" t="str">
        <f>IF(LoanIsGood,IF(ROW()-ROW(Sched2[[#Headers],[Pmt No]])&gt;ScheduledNumberOfPayments,"",ROW()-ROW(Sched2[[#Headers],[Pmt No]])),"")</f>
        <v/>
      </c>
      <c r="C111" s="3" t="str">
        <f>IF(Sched2[[#This Row],[Pmt No]]&lt;&gt;"",EOMONTH(LoanStartDate,ROW(Sched2[[#This Row],[Pmt No]])-ROW(Sched2[[#Headers],[Pmt No]])-2)+DAY(LoanStartDate),"")</f>
        <v/>
      </c>
      <c r="D111" s="4" t="str">
        <f>IF(Sched2[[#This Row],[Pmt No]]&lt;&gt;"",IF(ROW()-ROW(Sched2[[#Headers],[Beginning Balance]])=1,LoanAmount,INDEX(Sched2[Ending Balance],ROW()-ROW(Sched2[[#Headers],[Beginning Balance]])-1)),"")</f>
        <v/>
      </c>
      <c r="E111" s="4" t="str">
        <f>IF(Sched2[[#This Row],[Pmt No]]&lt;&gt;"",ScheduledPayment,"")</f>
        <v/>
      </c>
      <c r="F111" s="4" t="str">
        <f>IF(Sched2[[#This Row],[Pmt No]]&lt;&gt;"",IF(Sched2[[#This Row],[Scheduled Payment]]+ExtraPayments&lt;Sched2[[#This Row],[Beginning Balance]],ExtraPayments,IF(Sched2[[#This Row],[Beginning Balance]]-Sched2[[#This Row],[Scheduled Payment]]&gt;0,Sched2[[#This Row],[Beginning Balance]]-Sched2[[#This Row],[Scheduled Payment]],0)),"")</f>
        <v/>
      </c>
      <c r="G111" s="4" t="str">
        <f>IF(Sched2[[#This Row],[Pmt No]]&lt;&gt;"",IF(Sched2[[#This Row],[Scheduled Payment]]+Sched2[[#This Row],[Extra Payment]]&lt;=Sched2[[#This Row],[Beginning Balance]],Sched2[[#This Row],[Scheduled Payment]]+Sched2[[#This Row],[Extra Payment]],Sched2[[#This Row],[Beginning Balance]]),"")</f>
        <v/>
      </c>
      <c r="H111" s="4" t="str">
        <f>IF(Sched2[[#This Row],[Pmt No]]&lt;&gt;"",Sched2[[#This Row],[Total Payment]]-Sched2[[#This Row],[Interest]],"")</f>
        <v/>
      </c>
      <c r="I111" s="4" t="str">
        <f>IF(Sched2[[#This Row],[Pmt No]]&lt;&gt;"",Sched2[[#This Row],[Beginning Balance]]*(InterestRate/PaymentsPerYear),"")</f>
        <v/>
      </c>
      <c r="J111" s="4" t="str">
        <f>IF(Sched2[[#This Row],[Pmt No]]&lt;&gt;"",IF(Sched2[[#This Row],[Scheduled Payment]]+Sched2[[#This Row],[Extra Payment]]&lt;=Sched2[[#This Row],[Beginning Balance]],Sched2[[#This Row],[Beginning Balance]]-Sched2[[#This Row],[Principal]],0),"")</f>
        <v/>
      </c>
      <c r="K111" s="4" t="str">
        <f>IF(Sched2[[#This Row],[Pmt No]]&lt;&gt;"",SUM(INDEX(Sched2[Interest],1,1):Sched2[[#This Row],[Interest]]),"")</f>
        <v/>
      </c>
    </row>
    <row r="112" spans="2:11" x14ac:dyDescent="0.2">
      <c r="B112" s="2" t="str">
        <f>IF(LoanIsGood,IF(ROW()-ROW(Sched2[[#Headers],[Pmt No]])&gt;ScheduledNumberOfPayments,"",ROW()-ROW(Sched2[[#Headers],[Pmt No]])),"")</f>
        <v/>
      </c>
      <c r="C112" s="3" t="str">
        <f>IF(Sched2[[#This Row],[Pmt No]]&lt;&gt;"",EOMONTH(LoanStartDate,ROW(Sched2[[#This Row],[Pmt No]])-ROW(Sched2[[#Headers],[Pmt No]])-2)+DAY(LoanStartDate),"")</f>
        <v/>
      </c>
      <c r="D112" s="4" t="str">
        <f>IF(Sched2[[#This Row],[Pmt No]]&lt;&gt;"",IF(ROW()-ROW(Sched2[[#Headers],[Beginning Balance]])=1,LoanAmount,INDEX(Sched2[Ending Balance],ROW()-ROW(Sched2[[#Headers],[Beginning Balance]])-1)),"")</f>
        <v/>
      </c>
      <c r="E112" s="4" t="str">
        <f>IF(Sched2[[#This Row],[Pmt No]]&lt;&gt;"",ScheduledPayment,"")</f>
        <v/>
      </c>
      <c r="F112" s="4" t="str">
        <f>IF(Sched2[[#This Row],[Pmt No]]&lt;&gt;"",IF(Sched2[[#This Row],[Scheduled Payment]]+ExtraPayments&lt;Sched2[[#This Row],[Beginning Balance]],ExtraPayments,IF(Sched2[[#This Row],[Beginning Balance]]-Sched2[[#This Row],[Scheduled Payment]]&gt;0,Sched2[[#This Row],[Beginning Balance]]-Sched2[[#This Row],[Scheduled Payment]],0)),"")</f>
        <v/>
      </c>
      <c r="G112" s="4" t="str">
        <f>IF(Sched2[[#This Row],[Pmt No]]&lt;&gt;"",IF(Sched2[[#This Row],[Scheduled Payment]]+Sched2[[#This Row],[Extra Payment]]&lt;=Sched2[[#This Row],[Beginning Balance]],Sched2[[#This Row],[Scheduled Payment]]+Sched2[[#This Row],[Extra Payment]],Sched2[[#This Row],[Beginning Balance]]),"")</f>
        <v/>
      </c>
      <c r="H112" s="4" t="str">
        <f>IF(Sched2[[#This Row],[Pmt No]]&lt;&gt;"",Sched2[[#This Row],[Total Payment]]-Sched2[[#This Row],[Interest]],"")</f>
        <v/>
      </c>
      <c r="I112" s="4" t="str">
        <f>IF(Sched2[[#This Row],[Pmt No]]&lt;&gt;"",Sched2[[#This Row],[Beginning Balance]]*(InterestRate/PaymentsPerYear),"")</f>
        <v/>
      </c>
      <c r="J112" s="4" t="str">
        <f>IF(Sched2[[#This Row],[Pmt No]]&lt;&gt;"",IF(Sched2[[#This Row],[Scheduled Payment]]+Sched2[[#This Row],[Extra Payment]]&lt;=Sched2[[#This Row],[Beginning Balance]],Sched2[[#This Row],[Beginning Balance]]-Sched2[[#This Row],[Principal]],0),"")</f>
        <v/>
      </c>
      <c r="K112" s="4" t="str">
        <f>IF(Sched2[[#This Row],[Pmt No]]&lt;&gt;"",SUM(INDEX(Sched2[Interest],1,1):Sched2[[#This Row],[Interest]]),"")</f>
        <v/>
      </c>
    </row>
    <row r="113" spans="2:11" x14ac:dyDescent="0.2">
      <c r="B113" s="2" t="str">
        <f>IF(LoanIsGood,IF(ROW()-ROW(Sched2[[#Headers],[Pmt No]])&gt;ScheduledNumberOfPayments,"",ROW()-ROW(Sched2[[#Headers],[Pmt No]])),"")</f>
        <v/>
      </c>
      <c r="C113" s="3" t="str">
        <f>IF(Sched2[[#This Row],[Pmt No]]&lt;&gt;"",EOMONTH(LoanStartDate,ROW(Sched2[[#This Row],[Pmt No]])-ROW(Sched2[[#Headers],[Pmt No]])-2)+DAY(LoanStartDate),"")</f>
        <v/>
      </c>
      <c r="D113" s="4" t="str">
        <f>IF(Sched2[[#This Row],[Pmt No]]&lt;&gt;"",IF(ROW()-ROW(Sched2[[#Headers],[Beginning Balance]])=1,LoanAmount,INDEX(Sched2[Ending Balance],ROW()-ROW(Sched2[[#Headers],[Beginning Balance]])-1)),"")</f>
        <v/>
      </c>
      <c r="E113" s="4" t="str">
        <f>IF(Sched2[[#This Row],[Pmt No]]&lt;&gt;"",ScheduledPayment,"")</f>
        <v/>
      </c>
      <c r="F113" s="4" t="str">
        <f>IF(Sched2[[#This Row],[Pmt No]]&lt;&gt;"",IF(Sched2[[#This Row],[Scheduled Payment]]+ExtraPayments&lt;Sched2[[#This Row],[Beginning Balance]],ExtraPayments,IF(Sched2[[#This Row],[Beginning Balance]]-Sched2[[#This Row],[Scheduled Payment]]&gt;0,Sched2[[#This Row],[Beginning Balance]]-Sched2[[#This Row],[Scheduled Payment]],0)),"")</f>
        <v/>
      </c>
      <c r="G113" s="4" t="str">
        <f>IF(Sched2[[#This Row],[Pmt No]]&lt;&gt;"",IF(Sched2[[#This Row],[Scheduled Payment]]+Sched2[[#This Row],[Extra Payment]]&lt;=Sched2[[#This Row],[Beginning Balance]],Sched2[[#This Row],[Scheduled Payment]]+Sched2[[#This Row],[Extra Payment]],Sched2[[#This Row],[Beginning Balance]]),"")</f>
        <v/>
      </c>
      <c r="H113" s="4" t="str">
        <f>IF(Sched2[[#This Row],[Pmt No]]&lt;&gt;"",Sched2[[#This Row],[Total Payment]]-Sched2[[#This Row],[Interest]],"")</f>
        <v/>
      </c>
      <c r="I113" s="4" t="str">
        <f>IF(Sched2[[#This Row],[Pmt No]]&lt;&gt;"",Sched2[[#This Row],[Beginning Balance]]*(InterestRate/PaymentsPerYear),"")</f>
        <v/>
      </c>
      <c r="J113" s="4" t="str">
        <f>IF(Sched2[[#This Row],[Pmt No]]&lt;&gt;"",IF(Sched2[[#This Row],[Scheduled Payment]]+Sched2[[#This Row],[Extra Payment]]&lt;=Sched2[[#This Row],[Beginning Balance]],Sched2[[#This Row],[Beginning Balance]]-Sched2[[#This Row],[Principal]],0),"")</f>
        <v/>
      </c>
      <c r="K113" s="4" t="str">
        <f>IF(Sched2[[#This Row],[Pmt No]]&lt;&gt;"",SUM(INDEX(Sched2[Interest],1,1):Sched2[[#This Row],[Interest]]),"")</f>
        <v/>
      </c>
    </row>
    <row r="114" spans="2:11" x14ac:dyDescent="0.2">
      <c r="B114" s="2" t="str">
        <f>IF(LoanIsGood,IF(ROW()-ROW(Sched2[[#Headers],[Pmt No]])&gt;ScheduledNumberOfPayments,"",ROW()-ROW(Sched2[[#Headers],[Pmt No]])),"")</f>
        <v/>
      </c>
      <c r="C114" s="3" t="str">
        <f>IF(Sched2[[#This Row],[Pmt No]]&lt;&gt;"",EOMONTH(LoanStartDate,ROW(Sched2[[#This Row],[Pmt No]])-ROW(Sched2[[#Headers],[Pmt No]])-2)+DAY(LoanStartDate),"")</f>
        <v/>
      </c>
      <c r="D114" s="4" t="str">
        <f>IF(Sched2[[#This Row],[Pmt No]]&lt;&gt;"",IF(ROW()-ROW(Sched2[[#Headers],[Beginning Balance]])=1,LoanAmount,INDEX(Sched2[Ending Balance],ROW()-ROW(Sched2[[#Headers],[Beginning Balance]])-1)),"")</f>
        <v/>
      </c>
      <c r="E114" s="4" t="str">
        <f>IF(Sched2[[#This Row],[Pmt No]]&lt;&gt;"",ScheduledPayment,"")</f>
        <v/>
      </c>
      <c r="F114" s="4" t="str">
        <f>IF(Sched2[[#This Row],[Pmt No]]&lt;&gt;"",IF(Sched2[[#This Row],[Scheduled Payment]]+ExtraPayments&lt;Sched2[[#This Row],[Beginning Balance]],ExtraPayments,IF(Sched2[[#This Row],[Beginning Balance]]-Sched2[[#This Row],[Scheduled Payment]]&gt;0,Sched2[[#This Row],[Beginning Balance]]-Sched2[[#This Row],[Scheduled Payment]],0)),"")</f>
        <v/>
      </c>
      <c r="G114" s="4" t="str">
        <f>IF(Sched2[[#This Row],[Pmt No]]&lt;&gt;"",IF(Sched2[[#This Row],[Scheduled Payment]]+Sched2[[#This Row],[Extra Payment]]&lt;=Sched2[[#This Row],[Beginning Balance]],Sched2[[#This Row],[Scheduled Payment]]+Sched2[[#This Row],[Extra Payment]],Sched2[[#This Row],[Beginning Balance]]),"")</f>
        <v/>
      </c>
      <c r="H114" s="4" t="str">
        <f>IF(Sched2[[#This Row],[Pmt No]]&lt;&gt;"",Sched2[[#This Row],[Total Payment]]-Sched2[[#This Row],[Interest]],"")</f>
        <v/>
      </c>
      <c r="I114" s="4" t="str">
        <f>IF(Sched2[[#This Row],[Pmt No]]&lt;&gt;"",Sched2[[#This Row],[Beginning Balance]]*(InterestRate/PaymentsPerYear),"")</f>
        <v/>
      </c>
      <c r="J114" s="4" t="str">
        <f>IF(Sched2[[#This Row],[Pmt No]]&lt;&gt;"",IF(Sched2[[#This Row],[Scheduled Payment]]+Sched2[[#This Row],[Extra Payment]]&lt;=Sched2[[#This Row],[Beginning Balance]],Sched2[[#This Row],[Beginning Balance]]-Sched2[[#This Row],[Principal]],0),"")</f>
        <v/>
      </c>
      <c r="K114" s="4" t="str">
        <f>IF(Sched2[[#This Row],[Pmt No]]&lt;&gt;"",SUM(INDEX(Sched2[Interest],1,1):Sched2[[#This Row],[Interest]]),"")</f>
        <v/>
      </c>
    </row>
    <row r="115" spans="2:11" x14ac:dyDescent="0.2">
      <c r="B115" s="2" t="str">
        <f>IF(LoanIsGood,IF(ROW()-ROW(Sched2[[#Headers],[Pmt No]])&gt;ScheduledNumberOfPayments,"",ROW()-ROW(Sched2[[#Headers],[Pmt No]])),"")</f>
        <v/>
      </c>
      <c r="C115" s="3" t="str">
        <f>IF(Sched2[[#This Row],[Pmt No]]&lt;&gt;"",EOMONTH(LoanStartDate,ROW(Sched2[[#This Row],[Pmt No]])-ROW(Sched2[[#Headers],[Pmt No]])-2)+DAY(LoanStartDate),"")</f>
        <v/>
      </c>
      <c r="D115" s="4" t="str">
        <f>IF(Sched2[[#This Row],[Pmt No]]&lt;&gt;"",IF(ROW()-ROW(Sched2[[#Headers],[Beginning Balance]])=1,LoanAmount,INDEX(Sched2[Ending Balance],ROW()-ROW(Sched2[[#Headers],[Beginning Balance]])-1)),"")</f>
        <v/>
      </c>
      <c r="E115" s="4" t="str">
        <f>IF(Sched2[[#This Row],[Pmt No]]&lt;&gt;"",ScheduledPayment,"")</f>
        <v/>
      </c>
      <c r="F115" s="4" t="str">
        <f>IF(Sched2[[#This Row],[Pmt No]]&lt;&gt;"",IF(Sched2[[#This Row],[Scheduled Payment]]+ExtraPayments&lt;Sched2[[#This Row],[Beginning Balance]],ExtraPayments,IF(Sched2[[#This Row],[Beginning Balance]]-Sched2[[#This Row],[Scheduled Payment]]&gt;0,Sched2[[#This Row],[Beginning Balance]]-Sched2[[#This Row],[Scheduled Payment]],0)),"")</f>
        <v/>
      </c>
      <c r="G115" s="4" t="str">
        <f>IF(Sched2[[#This Row],[Pmt No]]&lt;&gt;"",IF(Sched2[[#This Row],[Scheduled Payment]]+Sched2[[#This Row],[Extra Payment]]&lt;=Sched2[[#This Row],[Beginning Balance]],Sched2[[#This Row],[Scheduled Payment]]+Sched2[[#This Row],[Extra Payment]],Sched2[[#This Row],[Beginning Balance]]),"")</f>
        <v/>
      </c>
      <c r="H115" s="4" t="str">
        <f>IF(Sched2[[#This Row],[Pmt No]]&lt;&gt;"",Sched2[[#This Row],[Total Payment]]-Sched2[[#This Row],[Interest]],"")</f>
        <v/>
      </c>
      <c r="I115" s="4" t="str">
        <f>IF(Sched2[[#This Row],[Pmt No]]&lt;&gt;"",Sched2[[#This Row],[Beginning Balance]]*(InterestRate/PaymentsPerYear),"")</f>
        <v/>
      </c>
      <c r="J115" s="4" t="str">
        <f>IF(Sched2[[#This Row],[Pmt No]]&lt;&gt;"",IF(Sched2[[#This Row],[Scheduled Payment]]+Sched2[[#This Row],[Extra Payment]]&lt;=Sched2[[#This Row],[Beginning Balance]],Sched2[[#This Row],[Beginning Balance]]-Sched2[[#This Row],[Principal]],0),"")</f>
        <v/>
      </c>
      <c r="K115" s="4" t="str">
        <f>IF(Sched2[[#This Row],[Pmt No]]&lt;&gt;"",SUM(INDEX(Sched2[Interest],1,1):Sched2[[#This Row],[Interest]]),"")</f>
        <v/>
      </c>
    </row>
    <row r="116" spans="2:11" x14ac:dyDescent="0.2">
      <c r="B116" s="2" t="str">
        <f>IF(LoanIsGood,IF(ROW()-ROW(Sched2[[#Headers],[Pmt No]])&gt;ScheduledNumberOfPayments,"",ROW()-ROW(Sched2[[#Headers],[Pmt No]])),"")</f>
        <v/>
      </c>
      <c r="C116" s="3" t="str">
        <f>IF(Sched2[[#This Row],[Pmt No]]&lt;&gt;"",EOMONTH(LoanStartDate,ROW(Sched2[[#This Row],[Pmt No]])-ROW(Sched2[[#Headers],[Pmt No]])-2)+DAY(LoanStartDate),"")</f>
        <v/>
      </c>
      <c r="D116" s="4" t="str">
        <f>IF(Sched2[[#This Row],[Pmt No]]&lt;&gt;"",IF(ROW()-ROW(Sched2[[#Headers],[Beginning Balance]])=1,LoanAmount,INDEX(Sched2[Ending Balance],ROW()-ROW(Sched2[[#Headers],[Beginning Balance]])-1)),"")</f>
        <v/>
      </c>
      <c r="E116" s="4" t="str">
        <f>IF(Sched2[[#This Row],[Pmt No]]&lt;&gt;"",ScheduledPayment,"")</f>
        <v/>
      </c>
      <c r="F116" s="4" t="str">
        <f>IF(Sched2[[#This Row],[Pmt No]]&lt;&gt;"",IF(Sched2[[#This Row],[Scheduled Payment]]+ExtraPayments&lt;Sched2[[#This Row],[Beginning Balance]],ExtraPayments,IF(Sched2[[#This Row],[Beginning Balance]]-Sched2[[#This Row],[Scheduled Payment]]&gt;0,Sched2[[#This Row],[Beginning Balance]]-Sched2[[#This Row],[Scheduled Payment]],0)),"")</f>
        <v/>
      </c>
      <c r="G116" s="4" t="str">
        <f>IF(Sched2[[#This Row],[Pmt No]]&lt;&gt;"",IF(Sched2[[#This Row],[Scheduled Payment]]+Sched2[[#This Row],[Extra Payment]]&lt;=Sched2[[#This Row],[Beginning Balance]],Sched2[[#This Row],[Scheduled Payment]]+Sched2[[#This Row],[Extra Payment]],Sched2[[#This Row],[Beginning Balance]]),"")</f>
        <v/>
      </c>
      <c r="H116" s="4" t="str">
        <f>IF(Sched2[[#This Row],[Pmt No]]&lt;&gt;"",Sched2[[#This Row],[Total Payment]]-Sched2[[#This Row],[Interest]],"")</f>
        <v/>
      </c>
      <c r="I116" s="4" t="str">
        <f>IF(Sched2[[#This Row],[Pmt No]]&lt;&gt;"",Sched2[[#This Row],[Beginning Balance]]*(InterestRate/PaymentsPerYear),"")</f>
        <v/>
      </c>
      <c r="J116" s="4" t="str">
        <f>IF(Sched2[[#This Row],[Pmt No]]&lt;&gt;"",IF(Sched2[[#This Row],[Scheduled Payment]]+Sched2[[#This Row],[Extra Payment]]&lt;=Sched2[[#This Row],[Beginning Balance]],Sched2[[#This Row],[Beginning Balance]]-Sched2[[#This Row],[Principal]],0),"")</f>
        <v/>
      </c>
      <c r="K116" s="4" t="str">
        <f>IF(Sched2[[#This Row],[Pmt No]]&lt;&gt;"",SUM(INDEX(Sched2[Interest],1,1):Sched2[[#This Row],[Interest]]),"")</f>
        <v/>
      </c>
    </row>
    <row r="117" spans="2:11" x14ac:dyDescent="0.2">
      <c r="B117" s="2" t="str">
        <f>IF(LoanIsGood,IF(ROW()-ROW(Sched2[[#Headers],[Pmt No]])&gt;ScheduledNumberOfPayments,"",ROW()-ROW(Sched2[[#Headers],[Pmt No]])),"")</f>
        <v/>
      </c>
      <c r="C117" s="3" t="str">
        <f>IF(Sched2[[#This Row],[Pmt No]]&lt;&gt;"",EOMONTH(LoanStartDate,ROW(Sched2[[#This Row],[Pmt No]])-ROW(Sched2[[#Headers],[Pmt No]])-2)+DAY(LoanStartDate),"")</f>
        <v/>
      </c>
      <c r="D117" s="4" t="str">
        <f>IF(Sched2[[#This Row],[Pmt No]]&lt;&gt;"",IF(ROW()-ROW(Sched2[[#Headers],[Beginning Balance]])=1,LoanAmount,INDEX(Sched2[Ending Balance],ROW()-ROW(Sched2[[#Headers],[Beginning Balance]])-1)),"")</f>
        <v/>
      </c>
      <c r="E117" s="4" t="str">
        <f>IF(Sched2[[#This Row],[Pmt No]]&lt;&gt;"",ScheduledPayment,"")</f>
        <v/>
      </c>
      <c r="F117" s="4" t="str">
        <f>IF(Sched2[[#This Row],[Pmt No]]&lt;&gt;"",IF(Sched2[[#This Row],[Scheduled Payment]]+ExtraPayments&lt;Sched2[[#This Row],[Beginning Balance]],ExtraPayments,IF(Sched2[[#This Row],[Beginning Balance]]-Sched2[[#This Row],[Scheduled Payment]]&gt;0,Sched2[[#This Row],[Beginning Balance]]-Sched2[[#This Row],[Scheduled Payment]],0)),"")</f>
        <v/>
      </c>
      <c r="G117" s="4" t="str">
        <f>IF(Sched2[[#This Row],[Pmt No]]&lt;&gt;"",IF(Sched2[[#This Row],[Scheduled Payment]]+Sched2[[#This Row],[Extra Payment]]&lt;=Sched2[[#This Row],[Beginning Balance]],Sched2[[#This Row],[Scheduled Payment]]+Sched2[[#This Row],[Extra Payment]],Sched2[[#This Row],[Beginning Balance]]),"")</f>
        <v/>
      </c>
      <c r="H117" s="4" t="str">
        <f>IF(Sched2[[#This Row],[Pmt No]]&lt;&gt;"",Sched2[[#This Row],[Total Payment]]-Sched2[[#This Row],[Interest]],"")</f>
        <v/>
      </c>
      <c r="I117" s="4" t="str">
        <f>IF(Sched2[[#This Row],[Pmt No]]&lt;&gt;"",Sched2[[#This Row],[Beginning Balance]]*(InterestRate/PaymentsPerYear),"")</f>
        <v/>
      </c>
      <c r="J117" s="4" t="str">
        <f>IF(Sched2[[#This Row],[Pmt No]]&lt;&gt;"",IF(Sched2[[#This Row],[Scheduled Payment]]+Sched2[[#This Row],[Extra Payment]]&lt;=Sched2[[#This Row],[Beginning Balance]],Sched2[[#This Row],[Beginning Balance]]-Sched2[[#This Row],[Principal]],0),"")</f>
        <v/>
      </c>
      <c r="K117" s="4" t="str">
        <f>IF(Sched2[[#This Row],[Pmt No]]&lt;&gt;"",SUM(INDEX(Sched2[Interest],1,1):Sched2[[#This Row],[Interest]]),"")</f>
        <v/>
      </c>
    </row>
    <row r="118" spans="2:11" x14ac:dyDescent="0.2">
      <c r="B118" s="2" t="str">
        <f>IF(LoanIsGood,IF(ROW()-ROW(Sched2[[#Headers],[Pmt No]])&gt;ScheduledNumberOfPayments,"",ROW()-ROW(Sched2[[#Headers],[Pmt No]])),"")</f>
        <v/>
      </c>
      <c r="C118" s="3" t="str">
        <f>IF(Sched2[[#This Row],[Pmt No]]&lt;&gt;"",EOMONTH(LoanStartDate,ROW(Sched2[[#This Row],[Pmt No]])-ROW(Sched2[[#Headers],[Pmt No]])-2)+DAY(LoanStartDate),"")</f>
        <v/>
      </c>
      <c r="D118" s="4" t="str">
        <f>IF(Sched2[[#This Row],[Pmt No]]&lt;&gt;"",IF(ROW()-ROW(Sched2[[#Headers],[Beginning Balance]])=1,LoanAmount,INDEX(Sched2[Ending Balance],ROW()-ROW(Sched2[[#Headers],[Beginning Balance]])-1)),"")</f>
        <v/>
      </c>
      <c r="E118" s="4" t="str">
        <f>IF(Sched2[[#This Row],[Pmt No]]&lt;&gt;"",ScheduledPayment,"")</f>
        <v/>
      </c>
      <c r="F118" s="4" t="str">
        <f>IF(Sched2[[#This Row],[Pmt No]]&lt;&gt;"",IF(Sched2[[#This Row],[Scheduled Payment]]+ExtraPayments&lt;Sched2[[#This Row],[Beginning Balance]],ExtraPayments,IF(Sched2[[#This Row],[Beginning Balance]]-Sched2[[#This Row],[Scheduled Payment]]&gt;0,Sched2[[#This Row],[Beginning Balance]]-Sched2[[#This Row],[Scheduled Payment]],0)),"")</f>
        <v/>
      </c>
      <c r="G118" s="4" t="str">
        <f>IF(Sched2[[#This Row],[Pmt No]]&lt;&gt;"",IF(Sched2[[#This Row],[Scheduled Payment]]+Sched2[[#This Row],[Extra Payment]]&lt;=Sched2[[#This Row],[Beginning Balance]],Sched2[[#This Row],[Scheduled Payment]]+Sched2[[#This Row],[Extra Payment]],Sched2[[#This Row],[Beginning Balance]]),"")</f>
        <v/>
      </c>
      <c r="H118" s="4" t="str">
        <f>IF(Sched2[[#This Row],[Pmt No]]&lt;&gt;"",Sched2[[#This Row],[Total Payment]]-Sched2[[#This Row],[Interest]],"")</f>
        <v/>
      </c>
      <c r="I118" s="4" t="str">
        <f>IF(Sched2[[#This Row],[Pmt No]]&lt;&gt;"",Sched2[[#This Row],[Beginning Balance]]*(InterestRate/PaymentsPerYear),"")</f>
        <v/>
      </c>
      <c r="J118" s="4" t="str">
        <f>IF(Sched2[[#This Row],[Pmt No]]&lt;&gt;"",IF(Sched2[[#This Row],[Scheduled Payment]]+Sched2[[#This Row],[Extra Payment]]&lt;=Sched2[[#This Row],[Beginning Balance]],Sched2[[#This Row],[Beginning Balance]]-Sched2[[#This Row],[Principal]],0),"")</f>
        <v/>
      </c>
      <c r="K118" s="4" t="str">
        <f>IF(Sched2[[#This Row],[Pmt No]]&lt;&gt;"",SUM(INDEX(Sched2[Interest],1,1):Sched2[[#This Row],[Interest]]),"")</f>
        <v/>
      </c>
    </row>
    <row r="119" spans="2:11" x14ac:dyDescent="0.2">
      <c r="B119" s="2" t="str">
        <f>IF(LoanIsGood,IF(ROW()-ROW(Sched2[[#Headers],[Pmt No]])&gt;ScheduledNumberOfPayments,"",ROW()-ROW(Sched2[[#Headers],[Pmt No]])),"")</f>
        <v/>
      </c>
      <c r="C119" s="3" t="str">
        <f>IF(Sched2[[#This Row],[Pmt No]]&lt;&gt;"",EOMONTH(LoanStartDate,ROW(Sched2[[#This Row],[Pmt No]])-ROW(Sched2[[#Headers],[Pmt No]])-2)+DAY(LoanStartDate),"")</f>
        <v/>
      </c>
      <c r="D119" s="4" t="str">
        <f>IF(Sched2[[#This Row],[Pmt No]]&lt;&gt;"",IF(ROW()-ROW(Sched2[[#Headers],[Beginning Balance]])=1,LoanAmount,INDEX(Sched2[Ending Balance],ROW()-ROW(Sched2[[#Headers],[Beginning Balance]])-1)),"")</f>
        <v/>
      </c>
      <c r="E119" s="4" t="str">
        <f>IF(Sched2[[#This Row],[Pmt No]]&lt;&gt;"",ScheduledPayment,"")</f>
        <v/>
      </c>
      <c r="F119" s="4" t="str">
        <f>IF(Sched2[[#This Row],[Pmt No]]&lt;&gt;"",IF(Sched2[[#This Row],[Scheduled Payment]]+ExtraPayments&lt;Sched2[[#This Row],[Beginning Balance]],ExtraPayments,IF(Sched2[[#This Row],[Beginning Balance]]-Sched2[[#This Row],[Scheduled Payment]]&gt;0,Sched2[[#This Row],[Beginning Balance]]-Sched2[[#This Row],[Scheduled Payment]],0)),"")</f>
        <v/>
      </c>
      <c r="G119" s="4" t="str">
        <f>IF(Sched2[[#This Row],[Pmt No]]&lt;&gt;"",IF(Sched2[[#This Row],[Scheduled Payment]]+Sched2[[#This Row],[Extra Payment]]&lt;=Sched2[[#This Row],[Beginning Balance]],Sched2[[#This Row],[Scheduled Payment]]+Sched2[[#This Row],[Extra Payment]],Sched2[[#This Row],[Beginning Balance]]),"")</f>
        <v/>
      </c>
      <c r="H119" s="4" t="str">
        <f>IF(Sched2[[#This Row],[Pmt No]]&lt;&gt;"",Sched2[[#This Row],[Total Payment]]-Sched2[[#This Row],[Interest]],"")</f>
        <v/>
      </c>
      <c r="I119" s="4" t="str">
        <f>IF(Sched2[[#This Row],[Pmt No]]&lt;&gt;"",Sched2[[#This Row],[Beginning Balance]]*(InterestRate/PaymentsPerYear),"")</f>
        <v/>
      </c>
      <c r="J119" s="4" t="str">
        <f>IF(Sched2[[#This Row],[Pmt No]]&lt;&gt;"",IF(Sched2[[#This Row],[Scheduled Payment]]+Sched2[[#This Row],[Extra Payment]]&lt;=Sched2[[#This Row],[Beginning Balance]],Sched2[[#This Row],[Beginning Balance]]-Sched2[[#This Row],[Principal]],0),"")</f>
        <v/>
      </c>
      <c r="K119" s="4" t="str">
        <f>IF(Sched2[[#This Row],[Pmt No]]&lt;&gt;"",SUM(INDEX(Sched2[Interest],1,1):Sched2[[#This Row],[Interest]]),"")</f>
        <v/>
      </c>
    </row>
    <row r="120" spans="2:11" x14ac:dyDescent="0.2">
      <c r="B120" s="2" t="str">
        <f>IF(LoanIsGood,IF(ROW()-ROW(Sched2[[#Headers],[Pmt No]])&gt;ScheduledNumberOfPayments,"",ROW()-ROW(Sched2[[#Headers],[Pmt No]])),"")</f>
        <v/>
      </c>
      <c r="C120" s="3" t="str">
        <f>IF(Sched2[[#This Row],[Pmt No]]&lt;&gt;"",EOMONTH(LoanStartDate,ROW(Sched2[[#This Row],[Pmt No]])-ROW(Sched2[[#Headers],[Pmt No]])-2)+DAY(LoanStartDate),"")</f>
        <v/>
      </c>
      <c r="D120" s="4" t="str">
        <f>IF(Sched2[[#This Row],[Pmt No]]&lt;&gt;"",IF(ROW()-ROW(Sched2[[#Headers],[Beginning Balance]])=1,LoanAmount,INDEX(Sched2[Ending Balance],ROW()-ROW(Sched2[[#Headers],[Beginning Balance]])-1)),"")</f>
        <v/>
      </c>
      <c r="E120" s="4" t="str">
        <f>IF(Sched2[[#This Row],[Pmt No]]&lt;&gt;"",ScheduledPayment,"")</f>
        <v/>
      </c>
      <c r="F120" s="4" t="str">
        <f>IF(Sched2[[#This Row],[Pmt No]]&lt;&gt;"",IF(Sched2[[#This Row],[Scheduled Payment]]+ExtraPayments&lt;Sched2[[#This Row],[Beginning Balance]],ExtraPayments,IF(Sched2[[#This Row],[Beginning Balance]]-Sched2[[#This Row],[Scheduled Payment]]&gt;0,Sched2[[#This Row],[Beginning Balance]]-Sched2[[#This Row],[Scheduled Payment]],0)),"")</f>
        <v/>
      </c>
      <c r="G120" s="4" t="str">
        <f>IF(Sched2[[#This Row],[Pmt No]]&lt;&gt;"",IF(Sched2[[#This Row],[Scheduled Payment]]+Sched2[[#This Row],[Extra Payment]]&lt;=Sched2[[#This Row],[Beginning Balance]],Sched2[[#This Row],[Scheduled Payment]]+Sched2[[#This Row],[Extra Payment]],Sched2[[#This Row],[Beginning Balance]]),"")</f>
        <v/>
      </c>
      <c r="H120" s="4" t="str">
        <f>IF(Sched2[[#This Row],[Pmt No]]&lt;&gt;"",Sched2[[#This Row],[Total Payment]]-Sched2[[#This Row],[Interest]],"")</f>
        <v/>
      </c>
      <c r="I120" s="4" t="str">
        <f>IF(Sched2[[#This Row],[Pmt No]]&lt;&gt;"",Sched2[[#This Row],[Beginning Balance]]*(InterestRate/PaymentsPerYear),"")</f>
        <v/>
      </c>
      <c r="J120" s="4" t="str">
        <f>IF(Sched2[[#This Row],[Pmt No]]&lt;&gt;"",IF(Sched2[[#This Row],[Scheduled Payment]]+Sched2[[#This Row],[Extra Payment]]&lt;=Sched2[[#This Row],[Beginning Balance]],Sched2[[#This Row],[Beginning Balance]]-Sched2[[#This Row],[Principal]],0),"")</f>
        <v/>
      </c>
      <c r="K120" s="4" t="str">
        <f>IF(Sched2[[#This Row],[Pmt No]]&lt;&gt;"",SUM(INDEX(Sched2[Interest],1,1):Sched2[[#This Row],[Interest]]),"")</f>
        <v/>
      </c>
    </row>
    <row r="121" spans="2:11" x14ac:dyDescent="0.2">
      <c r="B121" s="2" t="str">
        <f>IF(LoanIsGood,IF(ROW()-ROW(Sched2[[#Headers],[Pmt No]])&gt;ScheduledNumberOfPayments,"",ROW()-ROW(Sched2[[#Headers],[Pmt No]])),"")</f>
        <v/>
      </c>
      <c r="C121" s="3" t="str">
        <f>IF(Sched2[[#This Row],[Pmt No]]&lt;&gt;"",EOMONTH(LoanStartDate,ROW(Sched2[[#This Row],[Pmt No]])-ROW(Sched2[[#Headers],[Pmt No]])-2)+DAY(LoanStartDate),"")</f>
        <v/>
      </c>
      <c r="D121" s="4" t="str">
        <f>IF(Sched2[[#This Row],[Pmt No]]&lt;&gt;"",IF(ROW()-ROW(Sched2[[#Headers],[Beginning Balance]])=1,LoanAmount,INDEX(Sched2[Ending Balance],ROW()-ROW(Sched2[[#Headers],[Beginning Balance]])-1)),"")</f>
        <v/>
      </c>
      <c r="E121" s="4" t="str">
        <f>IF(Sched2[[#This Row],[Pmt No]]&lt;&gt;"",ScheduledPayment,"")</f>
        <v/>
      </c>
      <c r="F121" s="4" t="str">
        <f>IF(Sched2[[#This Row],[Pmt No]]&lt;&gt;"",IF(Sched2[[#This Row],[Scheduled Payment]]+ExtraPayments&lt;Sched2[[#This Row],[Beginning Balance]],ExtraPayments,IF(Sched2[[#This Row],[Beginning Balance]]-Sched2[[#This Row],[Scheduled Payment]]&gt;0,Sched2[[#This Row],[Beginning Balance]]-Sched2[[#This Row],[Scheduled Payment]],0)),"")</f>
        <v/>
      </c>
      <c r="G121" s="4" t="str">
        <f>IF(Sched2[[#This Row],[Pmt No]]&lt;&gt;"",IF(Sched2[[#This Row],[Scheduled Payment]]+Sched2[[#This Row],[Extra Payment]]&lt;=Sched2[[#This Row],[Beginning Balance]],Sched2[[#This Row],[Scheduled Payment]]+Sched2[[#This Row],[Extra Payment]],Sched2[[#This Row],[Beginning Balance]]),"")</f>
        <v/>
      </c>
      <c r="H121" s="4" t="str">
        <f>IF(Sched2[[#This Row],[Pmt No]]&lt;&gt;"",Sched2[[#This Row],[Total Payment]]-Sched2[[#This Row],[Interest]],"")</f>
        <v/>
      </c>
      <c r="I121" s="4" t="str">
        <f>IF(Sched2[[#This Row],[Pmt No]]&lt;&gt;"",Sched2[[#This Row],[Beginning Balance]]*(InterestRate/PaymentsPerYear),"")</f>
        <v/>
      </c>
      <c r="J121" s="4" t="str">
        <f>IF(Sched2[[#This Row],[Pmt No]]&lt;&gt;"",IF(Sched2[[#This Row],[Scheduled Payment]]+Sched2[[#This Row],[Extra Payment]]&lt;=Sched2[[#This Row],[Beginning Balance]],Sched2[[#This Row],[Beginning Balance]]-Sched2[[#This Row],[Principal]],0),"")</f>
        <v/>
      </c>
      <c r="K121" s="4" t="str">
        <f>IF(Sched2[[#This Row],[Pmt No]]&lt;&gt;"",SUM(INDEX(Sched2[Interest],1,1):Sched2[[#This Row],[Interest]]),"")</f>
        <v/>
      </c>
    </row>
    <row r="122" spans="2:11" x14ac:dyDescent="0.2">
      <c r="B122" s="2" t="str">
        <f>IF(LoanIsGood,IF(ROW()-ROW(Sched2[[#Headers],[Pmt No]])&gt;ScheduledNumberOfPayments,"",ROW()-ROW(Sched2[[#Headers],[Pmt No]])),"")</f>
        <v/>
      </c>
      <c r="C122" s="3" t="str">
        <f>IF(Sched2[[#This Row],[Pmt No]]&lt;&gt;"",EOMONTH(LoanStartDate,ROW(Sched2[[#This Row],[Pmt No]])-ROW(Sched2[[#Headers],[Pmt No]])-2)+DAY(LoanStartDate),"")</f>
        <v/>
      </c>
      <c r="D122" s="4" t="str">
        <f>IF(Sched2[[#This Row],[Pmt No]]&lt;&gt;"",IF(ROW()-ROW(Sched2[[#Headers],[Beginning Balance]])=1,LoanAmount,INDEX(Sched2[Ending Balance],ROW()-ROW(Sched2[[#Headers],[Beginning Balance]])-1)),"")</f>
        <v/>
      </c>
      <c r="E122" s="4" t="str">
        <f>IF(Sched2[[#This Row],[Pmt No]]&lt;&gt;"",ScheduledPayment,"")</f>
        <v/>
      </c>
      <c r="F122" s="4" t="str">
        <f>IF(Sched2[[#This Row],[Pmt No]]&lt;&gt;"",IF(Sched2[[#This Row],[Scheduled Payment]]+ExtraPayments&lt;Sched2[[#This Row],[Beginning Balance]],ExtraPayments,IF(Sched2[[#This Row],[Beginning Balance]]-Sched2[[#This Row],[Scheduled Payment]]&gt;0,Sched2[[#This Row],[Beginning Balance]]-Sched2[[#This Row],[Scheduled Payment]],0)),"")</f>
        <v/>
      </c>
      <c r="G122" s="4" t="str">
        <f>IF(Sched2[[#This Row],[Pmt No]]&lt;&gt;"",IF(Sched2[[#This Row],[Scheduled Payment]]+Sched2[[#This Row],[Extra Payment]]&lt;=Sched2[[#This Row],[Beginning Balance]],Sched2[[#This Row],[Scheduled Payment]]+Sched2[[#This Row],[Extra Payment]],Sched2[[#This Row],[Beginning Balance]]),"")</f>
        <v/>
      </c>
      <c r="H122" s="4" t="str">
        <f>IF(Sched2[[#This Row],[Pmt No]]&lt;&gt;"",Sched2[[#This Row],[Total Payment]]-Sched2[[#This Row],[Interest]],"")</f>
        <v/>
      </c>
      <c r="I122" s="4" t="str">
        <f>IF(Sched2[[#This Row],[Pmt No]]&lt;&gt;"",Sched2[[#This Row],[Beginning Balance]]*(InterestRate/PaymentsPerYear),"")</f>
        <v/>
      </c>
      <c r="J122" s="4" t="str">
        <f>IF(Sched2[[#This Row],[Pmt No]]&lt;&gt;"",IF(Sched2[[#This Row],[Scheduled Payment]]+Sched2[[#This Row],[Extra Payment]]&lt;=Sched2[[#This Row],[Beginning Balance]],Sched2[[#This Row],[Beginning Balance]]-Sched2[[#This Row],[Principal]],0),"")</f>
        <v/>
      </c>
      <c r="K122" s="4" t="str">
        <f>IF(Sched2[[#This Row],[Pmt No]]&lt;&gt;"",SUM(INDEX(Sched2[Interest],1,1):Sched2[[#This Row],[Interest]]),"")</f>
        <v/>
      </c>
    </row>
    <row r="123" spans="2:11" x14ac:dyDescent="0.2">
      <c r="B123" s="2" t="str">
        <f>IF(LoanIsGood,IF(ROW()-ROW(Sched2[[#Headers],[Pmt No]])&gt;ScheduledNumberOfPayments,"",ROW()-ROW(Sched2[[#Headers],[Pmt No]])),"")</f>
        <v/>
      </c>
      <c r="C123" s="3" t="str">
        <f>IF(Sched2[[#This Row],[Pmt No]]&lt;&gt;"",EOMONTH(LoanStartDate,ROW(Sched2[[#This Row],[Pmt No]])-ROW(Sched2[[#Headers],[Pmt No]])-2)+DAY(LoanStartDate),"")</f>
        <v/>
      </c>
      <c r="D123" s="4" t="str">
        <f>IF(Sched2[[#This Row],[Pmt No]]&lt;&gt;"",IF(ROW()-ROW(Sched2[[#Headers],[Beginning Balance]])=1,LoanAmount,INDEX(Sched2[Ending Balance],ROW()-ROW(Sched2[[#Headers],[Beginning Balance]])-1)),"")</f>
        <v/>
      </c>
      <c r="E123" s="4" t="str">
        <f>IF(Sched2[[#This Row],[Pmt No]]&lt;&gt;"",ScheduledPayment,"")</f>
        <v/>
      </c>
      <c r="F123" s="4" t="str">
        <f>IF(Sched2[[#This Row],[Pmt No]]&lt;&gt;"",IF(Sched2[[#This Row],[Scheduled Payment]]+ExtraPayments&lt;Sched2[[#This Row],[Beginning Balance]],ExtraPayments,IF(Sched2[[#This Row],[Beginning Balance]]-Sched2[[#This Row],[Scheduled Payment]]&gt;0,Sched2[[#This Row],[Beginning Balance]]-Sched2[[#This Row],[Scheduled Payment]],0)),"")</f>
        <v/>
      </c>
      <c r="G123" s="4" t="str">
        <f>IF(Sched2[[#This Row],[Pmt No]]&lt;&gt;"",IF(Sched2[[#This Row],[Scheduled Payment]]+Sched2[[#This Row],[Extra Payment]]&lt;=Sched2[[#This Row],[Beginning Balance]],Sched2[[#This Row],[Scheduled Payment]]+Sched2[[#This Row],[Extra Payment]],Sched2[[#This Row],[Beginning Balance]]),"")</f>
        <v/>
      </c>
      <c r="H123" s="4" t="str">
        <f>IF(Sched2[[#This Row],[Pmt No]]&lt;&gt;"",Sched2[[#This Row],[Total Payment]]-Sched2[[#This Row],[Interest]],"")</f>
        <v/>
      </c>
      <c r="I123" s="4" t="str">
        <f>IF(Sched2[[#This Row],[Pmt No]]&lt;&gt;"",Sched2[[#This Row],[Beginning Balance]]*(InterestRate/PaymentsPerYear),"")</f>
        <v/>
      </c>
      <c r="J123" s="4" t="str">
        <f>IF(Sched2[[#This Row],[Pmt No]]&lt;&gt;"",IF(Sched2[[#This Row],[Scheduled Payment]]+Sched2[[#This Row],[Extra Payment]]&lt;=Sched2[[#This Row],[Beginning Balance]],Sched2[[#This Row],[Beginning Balance]]-Sched2[[#This Row],[Principal]],0),"")</f>
        <v/>
      </c>
      <c r="K123" s="4" t="str">
        <f>IF(Sched2[[#This Row],[Pmt No]]&lt;&gt;"",SUM(INDEX(Sched2[Interest],1,1):Sched2[[#This Row],[Interest]]),"")</f>
        <v/>
      </c>
    </row>
    <row r="124" spans="2:11" x14ac:dyDescent="0.2">
      <c r="B124" s="2" t="str">
        <f>IF(LoanIsGood,IF(ROW()-ROW(Sched2[[#Headers],[Pmt No]])&gt;ScheduledNumberOfPayments,"",ROW()-ROW(Sched2[[#Headers],[Pmt No]])),"")</f>
        <v/>
      </c>
      <c r="C124" s="3" t="str">
        <f>IF(Sched2[[#This Row],[Pmt No]]&lt;&gt;"",EOMONTH(LoanStartDate,ROW(Sched2[[#This Row],[Pmt No]])-ROW(Sched2[[#Headers],[Pmt No]])-2)+DAY(LoanStartDate),"")</f>
        <v/>
      </c>
      <c r="D124" s="4" t="str">
        <f>IF(Sched2[[#This Row],[Pmt No]]&lt;&gt;"",IF(ROW()-ROW(Sched2[[#Headers],[Beginning Balance]])=1,LoanAmount,INDEX(Sched2[Ending Balance],ROW()-ROW(Sched2[[#Headers],[Beginning Balance]])-1)),"")</f>
        <v/>
      </c>
      <c r="E124" s="4" t="str">
        <f>IF(Sched2[[#This Row],[Pmt No]]&lt;&gt;"",ScheduledPayment,"")</f>
        <v/>
      </c>
      <c r="F124" s="4" t="str">
        <f>IF(Sched2[[#This Row],[Pmt No]]&lt;&gt;"",IF(Sched2[[#This Row],[Scheduled Payment]]+ExtraPayments&lt;Sched2[[#This Row],[Beginning Balance]],ExtraPayments,IF(Sched2[[#This Row],[Beginning Balance]]-Sched2[[#This Row],[Scheduled Payment]]&gt;0,Sched2[[#This Row],[Beginning Balance]]-Sched2[[#This Row],[Scheduled Payment]],0)),"")</f>
        <v/>
      </c>
      <c r="G124" s="4" t="str">
        <f>IF(Sched2[[#This Row],[Pmt No]]&lt;&gt;"",IF(Sched2[[#This Row],[Scheduled Payment]]+Sched2[[#This Row],[Extra Payment]]&lt;=Sched2[[#This Row],[Beginning Balance]],Sched2[[#This Row],[Scheduled Payment]]+Sched2[[#This Row],[Extra Payment]],Sched2[[#This Row],[Beginning Balance]]),"")</f>
        <v/>
      </c>
      <c r="H124" s="4" t="str">
        <f>IF(Sched2[[#This Row],[Pmt No]]&lt;&gt;"",Sched2[[#This Row],[Total Payment]]-Sched2[[#This Row],[Interest]],"")</f>
        <v/>
      </c>
      <c r="I124" s="4" t="str">
        <f>IF(Sched2[[#This Row],[Pmt No]]&lt;&gt;"",Sched2[[#This Row],[Beginning Balance]]*(InterestRate/PaymentsPerYear),"")</f>
        <v/>
      </c>
      <c r="J124" s="4" t="str">
        <f>IF(Sched2[[#This Row],[Pmt No]]&lt;&gt;"",IF(Sched2[[#This Row],[Scheduled Payment]]+Sched2[[#This Row],[Extra Payment]]&lt;=Sched2[[#This Row],[Beginning Balance]],Sched2[[#This Row],[Beginning Balance]]-Sched2[[#This Row],[Principal]],0),"")</f>
        <v/>
      </c>
      <c r="K124" s="4" t="str">
        <f>IF(Sched2[[#This Row],[Pmt No]]&lt;&gt;"",SUM(INDEX(Sched2[Interest],1,1):Sched2[[#This Row],[Interest]]),"")</f>
        <v/>
      </c>
    </row>
    <row r="125" spans="2:11" x14ac:dyDescent="0.2">
      <c r="B125" s="2" t="str">
        <f>IF(LoanIsGood,IF(ROW()-ROW(Sched2[[#Headers],[Pmt No]])&gt;ScheduledNumberOfPayments,"",ROW()-ROW(Sched2[[#Headers],[Pmt No]])),"")</f>
        <v/>
      </c>
      <c r="C125" s="3" t="str">
        <f>IF(Sched2[[#This Row],[Pmt No]]&lt;&gt;"",EOMONTH(LoanStartDate,ROW(Sched2[[#This Row],[Pmt No]])-ROW(Sched2[[#Headers],[Pmt No]])-2)+DAY(LoanStartDate),"")</f>
        <v/>
      </c>
      <c r="D125" s="4" t="str">
        <f>IF(Sched2[[#This Row],[Pmt No]]&lt;&gt;"",IF(ROW()-ROW(Sched2[[#Headers],[Beginning Balance]])=1,LoanAmount,INDEX(Sched2[Ending Balance],ROW()-ROW(Sched2[[#Headers],[Beginning Balance]])-1)),"")</f>
        <v/>
      </c>
      <c r="E125" s="4" t="str">
        <f>IF(Sched2[[#This Row],[Pmt No]]&lt;&gt;"",ScheduledPayment,"")</f>
        <v/>
      </c>
      <c r="F125" s="4" t="str">
        <f>IF(Sched2[[#This Row],[Pmt No]]&lt;&gt;"",IF(Sched2[[#This Row],[Scheduled Payment]]+ExtraPayments&lt;Sched2[[#This Row],[Beginning Balance]],ExtraPayments,IF(Sched2[[#This Row],[Beginning Balance]]-Sched2[[#This Row],[Scheduled Payment]]&gt;0,Sched2[[#This Row],[Beginning Balance]]-Sched2[[#This Row],[Scheduled Payment]],0)),"")</f>
        <v/>
      </c>
      <c r="G125" s="4" t="str">
        <f>IF(Sched2[[#This Row],[Pmt No]]&lt;&gt;"",IF(Sched2[[#This Row],[Scheduled Payment]]+Sched2[[#This Row],[Extra Payment]]&lt;=Sched2[[#This Row],[Beginning Balance]],Sched2[[#This Row],[Scheduled Payment]]+Sched2[[#This Row],[Extra Payment]],Sched2[[#This Row],[Beginning Balance]]),"")</f>
        <v/>
      </c>
      <c r="H125" s="4" t="str">
        <f>IF(Sched2[[#This Row],[Pmt No]]&lt;&gt;"",Sched2[[#This Row],[Total Payment]]-Sched2[[#This Row],[Interest]],"")</f>
        <v/>
      </c>
      <c r="I125" s="4" t="str">
        <f>IF(Sched2[[#This Row],[Pmt No]]&lt;&gt;"",Sched2[[#This Row],[Beginning Balance]]*(InterestRate/PaymentsPerYear),"")</f>
        <v/>
      </c>
      <c r="J125" s="4" t="str">
        <f>IF(Sched2[[#This Row],[Pmt No]]&lt;&gt;"",IF(Sched2[[#This Row],[Scheduled Payment]]+Sched2[[#This Row],[Extra Payment]]&lt;=Sched2[[#This Row],[Beginning Balance]],Sched2[[#This Row],[Beginning Balance]]-Sched2[[#This Row],[Principal]],0),"")</f>
        <v/>
      </c>
      <c r="K125" s="4" t="str">
        <f>IF(Sched2[[#This Row],[Pmt No]]&lt;&gt;"",SUM(INDEX(Sched2[Interest],1,1):Sched2[[#This Row],[Interest]]),"")</f>
        <v/>
      </c>
    </row>
    <row r="126" spans="2:11" x14ac:dyDescent="0.2">
      <c r="B126" s="2" t="str">
        <f>IF(LoanIsGood,IF(ROW()-ROW(Sched2[[#Headers],[Pmt No]])&gt;ScheduledNumberOfPayments,"",ROW()-ROW(Sched2[[#Headers],[Pmt No]])),"")</f>
        <v/>
      </c>
      <c r="C126" s="3" t="str">
        <f>IF(Sched2[[#This Row],[Pmt No]]&lt;&gt;"",EOMONTH(LoanStartDate,ROW(Sched2[[#This Row],[Pmt No]])-ROW(Sched2[[#Headers],[Pmt No]])-2)+DAY(LoanStartDate),"")</f>
        <v/>
      </c>
      <c r="D126" s="4" t="str">
        <f>IF(Sched2[[#This Row],[Pmt No]]&lt;&gt;"",IF(ROW()-ROW(Sched2[[#Headers],[Beginning Balance]])=1,LoanAmount,INDEX(Sched2[Ending Balance],ROW()-ROW(Sched2[[#Headers],[Beginning Balance]])-1)),"")</f>
        <v/>
      </c>
      <c r="E126" s="4" t="str">
        <f>IF(Sched2[[#This Row],[Pmt No]]&lt;&gt;"",ScheduledPayment,"")</f>
        <v/>
      </c>
      <c r="F126" s="4" t="str">
        <f>IF(Sched2[[#This Row],[Pmt No]]&lt;&gt;"",IF(Sched2[[#This Row],[Scheduled Payment]]+ExtraPayments&lt;Sched2[[#This Row],[Beginning Balance]],ExtraPayments,IF(Sched2[[#This Row],[Beginning Balance]]-Sched2[[#This Row],[Scheduled Payment]]&gt;0,Sched2[[#This Row],[Beginning Balance]]-Sched2[[#This Row],[Scheduled Payment]],0)),"")</f>
        <v/>
      </c>
      <c r="G126" s="4" t="str">
        <f>IF(Sched2[[#This Row],[Pmt No]]&lt;&gt;"",IF(Sched2[[#This Row],[Scheduled Payment]]+Sched2[[#This Row],[Extra Payment]]&lt;=Sched2[[#This Row],[Beginning Balance]],Sched2[[#This Row],[Scheduled Payment]]+Sched2[[#This Row],[Extra Payment]],Sched2[[#This Row],[Beginning Balance]]),"")</f>
        <v/>
      </c>
      <c r="H126" s="4" t="str">
        <f>IF(Sched2[[#This Row],[Pmt No]]&lt;&gt;"",Sched2[[#This Row],[Total Payment]]-Sched2[[#This Row],[Interest]],"")</f>
        <v/>
      </c>
      <c r="I126" s="4" t="str">
        <f>IF(Sched2[[#This Row],[Pmt No]]&lt;&gt;"",Sched2[[#This Row],[Beginning Balance]]*(InterestRate/PaymentsPerYear),"")</f>
        <v/>
      </c>
      <c r="J126" s="4" t="str">
        <f>IF(Sched2[[#This Row],[Pmt No]]&lt;&gt;"",IF(Sched2[[#This Row],[Scheduled Payment]]+Sched2[[#This Row],[Extra Payment]]&lt;=Sched2[[#This Row],[Beginning Balance]],Sched2[[#This Row],[Beginning Balance]]-Sched2[[#This Row],[Principal]],0),"")</f>
        <v/>
      </c>
      <c r="K126" s="4" t="str">
        <f>IF(Sched2[[#This Row],[Pmt No]]&lt;&gt;"",SUM(INDEX(Sched2[Interest],1,1):Sched2[[#This Row],[Interest]]),"")</f>
        <v/>
      </c>
    </row>
    <row r="127" spans="2:11" x14ac:dyDescent="0.2">
      <c r="B127" s="2" t="str">
        <f>IF(LoanIsGood,IF(ROW()-ROW(Sched2[[#Headers],[Pmt No]])&gt;ScheduledNumberOfPayments,"",ROW()-ROW(Sched2[[#Headers],[Pmt No]])),"")</f>
        <v/>
      </c>
      <c r="C127" s="3" t="str">
        <f>IF(Sched2[[#This Row],[Pmt No]]&lt;&gt;"",EOMONTH(LoanStartDate,ROW(Sched2[[#This Row],[Pmt No]])-ROW(Sched2[[#Headers],[Pmt No]])-2)+DAY(LoanStartDate),"")</f>
        <v/>
      </c>
      <c r="D127" s="4" t="str">
        <f>IF(Sched2[[#This Row],[Pmt No]]&lt;&gt;"",IF(ROW()-ROW(Sched2[[#Headers],[Beginning Balance]])=1,LoanAmount,INDEX(Sched2[Ending Balance],ROW()-ROW(Sched2[[#Headers],[Beginning Balance]])-1)),"")</f>
        <v/>
      </c>
      <c r="E127" s="4" t="str">
        <f>IF(Sched2[[#This Row],[Pmt No]]&lt;&gt;"",ScheduledPayment,"")</f>
        <v/>
      </c>
      <c r="F127" s="4" t="str">
        <f>IF(Sched2[[#This Row],[Pmt No]]&lt;&gt;"",IF(Sched2[[#This Row],[Scheduled Payment]]+ExtraPayments&lt;Sched2[[#This Row],[Beginning Balance]],ExtraPayments,IF(Sched2[[#This Row],[Beginning Balance]]-Sched2[[#This Row],[Scheduled Payment]]&gt;0,Sched2[[#This Row],[Beginning Balance]]-Sched2[[#This Row],[Scheduled Payment]],0)),"")</f>
        <v/>
      </c>
      <c r="G127" s="4" t="str">
        <f>IF(Sched2[[#This Row],[Pmt No]]&lt;&gt;"",IF(Sched2[[#This Row],[Scheduled Payment]]+Sched2[[#This Row],[Extra Payment]]&lt;=Sched2[[#This Row],[Beginning Balance]],Sched2[[#This Row],[Scheduled Payment]]+Sched2[[#This Row],[Extra Payment]],Sched2[[#This Row],[Beginning Balance]]),"")</f>
        <v/>
      </c>
      <c r="H127" s="4" t="str">
        <f>IF(Sched2[[#This Row],[Pmt No]]&lt;&gt;"",Sched2[[#This Row],[Total Payment]]-Sched2[[#This Row],[Interest]],"")</f>
        <v/>
      </c>
      <c r="I127" s="4" t="str">
        <f>IF(Sched2[[#This Row],[Pmt No]]&lt;&gt;"",Sched2[[#This Row],[Beginning Balance]]*(InterestRate/PaymentsPerYear),"")</f>
        <v/>
      </c>
      <c r="J127" s="4" t="str">
        <f>IF(Sched2[[#This Row],[Pmt No]]&lt;&gt;"",IF(Sched2[[#This Row],[Scheduled Payment]]+Sched2[[#This Row],[Extra Payment]]&lt;=Sched2[[#This Row],[Beginning Balance]],Sched2[[#This Row],[Beginning Balance]]-Sched2[[#This Row],[Principal]],0),"")</f>
        <v/>
      </c>
      <c r="K127" s="4" t="str">
        <f>IF(Sched2[[#This Row],[Pmt No]]&lt;&gt;"",SUM(INDEX(Sched2[Interest],1,1):Sched2[[#This Row],[Interest]]),"")</f>
        <v/>
      </c>
    </row>
    <row r="128" spans="2:11" x14ac:dyDescent="0.2">
      <c r="B128" s="2" t="str">
        <f>IF(LoanIsGood,IF(ROW()-ROW(Sched2[[#Headers],[Pmt No]])&gt;ScheduledNumberOfPayments,"",ROW()-ROW(Sched2[[#Headers],[Pmt No]])),"")</f>
        <v/>
      </c>
      <c r="C128" s="3" t="str">
        <f>IF(Sched2[[#This Row],[Pmt No]]&lt;&gt;"",EOMONTH(LoanStartDate,ROW(Sched2[[#This Row],[Pmt No]])-ROW(Sched2[[#Headers],[Pmt No]])-2)+DAY(LoanStartDate),"")</f>
        <v/>
      </c>
      <c r="D128" s="4" t="str">
        <f>IF(Sched2[[#This Row],[Pmt No]]&lt;&gt;"",IF(ROW()-ROW(Sched2[[#Headers],[Beginning Balance]])=1,LoanAmount,INDEX(Sched2[Ending Balance],ROW()-ROW(Sched2[[#Headers],[Beginning Balance]])-1)),"")</f>
        <v/>
      </c>
      <c r="E128" s="4" t="str">
        <f>IF(Sched2[[#This Row],[Pmt No]]&lt;&gt;"",ScheduledPayment,"")</f>
        <v/>
      </c>
      <c r="F128" s="4" t="str">
        <f>IF(Sched2[[#This Row],[Pmt No]]&lt;&gt;"",IF(Sched2[[#This Row],[Scheduled Payment]]+ExtraPayments&lt;Sched2[[#This Row],[Beginning Balance]],ExtraPayments,IF(Sched2[[#This Row],[Beginning Balance]]-Sched2[[#This Row],[Scheduled Payment]]&gt;0,Sched2[[#This Row],[Beginning Balance]]-Sched2[[#This Row],[Scheduled Payment]],0)),"")</f>
        <v/>
      </c>
      <c r="G128" s="4" t="str">
        <f>IF(Sched2[[#This Row],[Pmt No]]&lt;&gt;"",IF(Sched2[[#This Row],[Scheduled Payment]]+Sched2[[#This Row],[Extra Payment]]&lt;=Sched2[[#This Row],[Beginning Balance]],Sched2[[#This Row],[Scheduled Payment]]+Sched2[[#This Row],[Extra Payment]],Sched2[[#This Row],[Beginning Balance]]),"")</f>
        <v/>
      </c>
      <c r="H128" s="4" t="str">
        <f>IF(Sched2[[#This Row],[Pmt No]]&lt;&gt;"",Sched2[[#This Row],[Total Payment]]-Sched2[[#This Row],[Interest]],"")</f>
        <v/>
      </c>
      <c r="I128" s="4" t="str">
        <f>IF(Sched2[[#This Row],[Pmt No]]&lt;&gt;"",Sched2[[#This Row],[Beginning Balance]]*(InterestRate/PaymentsPerYear),"")</f>
        <v/>
      </c>
      <c r="J128" s="4" t="str">
        <f>IF(Sched2[[#This Row],[Pmt No]]&lt;&gt;"",IF(Sched2[[#This Row],[Scheduled Payment]]+Sched2[[#This Row],[Extra Payment]]&lt;=Sched2[[#This Row],[Beginning Balance]],Sched2[[#This Row],[Beginning Balance]]-Sched2[[#This Row],[Principal]],0),"")</f>
        <v/>
      </c>
      <c r="K128" s="4" t="str">
        <f>IF(Sched2[[#This Row],[Pmt No]]&lt;&gt;"",SUM(INDEX(Sched2[Interest],1,1):Sched2[[#This Row],[Interest]]),"")</f>
        <v/>
      </c>
    </row>
    <row r="129" spans="2:11" x14ac:dyDescent="0.2">
      <c r="B129" s="2" t="str">
        <f>IF(LoanIsGood,IF(ROW()-ROW(Sched2[[#Headers],[Pmt No]])&gt;ScheduledNumberOfPayments,"",ROW()-ROW(Sched2[[#Headers],[Pmt No]])),"")</f>
        <v/>
      </c>
      <c r="C129" s="3" t="str">
        <f>IF(Sched2[[#This Row],[Pmt No]]&lt;&gt;"",EOMONTH(LoanStartDate,ROW(Sched2[[#This Row],[Pmt No]])-ROW(Sched2[[#Headers],[Pmt No]])-2)+DAY(LoanStartDate),"")</f>
        <v/>
      </c>
      <c r="D129" s="4" t="str">
        <f>IF(Sched2[[#This Row],[Pmt No]]&lt;&gt;"",IF(ROW()-ROW(Sched2[[#Headers],[Beginning Balance]])=1,LoanAmount,INDEX(Sched2[Ending Balance],ROW()-ROW(Sched2[[#Headers],[Beginning Balance]])-1)),"")</f>
        <v/>
      </c>
      <c r="E129" s="4" t="str">
        <f>IF(Sched2[[#This Row],[Pmt No]]&lt;&gt;"",ScheduledPayment,"")</f>
        <v/>
      </c>
      <c r="F129" s="4" t="str">
        <f>IF(Sched2[[#This Row],[Pmt No]]&lt;&gt;"",IF(Sched2[[#This Row],[Scheduled Payment]]+ExtraPayments&lt;Sched2[[#This Row],[Beginning Balance]],ExtraPayments,IF(Sched2[[#This Row],[Beginning Balance]]-Sched2[[#This Row],[Scheduled Payment]]&gt;0,Sched2[[#This Row],[Beginning Balance]]-Sched2[[#This Row],[Scheduled Payment]],0)),"")</f>
        <v/>
      </c>
      <c r="G129" s="4" t="str">
        <f>IF(Sched2[[#This Row],[Pmt No]]&lt;&gt;"",IF(Sched2[[#This Row],[Scheduled Payment]]+Sched2[[#This Row],[Extra Payment]]&lt;=Sched2[[#This Row],[Beginning Balance]],Sched2[[#This Row],[Scheduled Payment]]+Sched2[[#This Row],[Extra Payment]],Sched2[[#This Row],[Beginning Balance]]),"")</f>
        <v/>
      </c>
      <c r="H129" s="4" t="str">
        <f>IF(Sched2[[#This Row],[Pmt No]]&lt;&gt;"",Sched2[[#This Row],[Total Payment]]-Sched2[[#This Row],[Interest]],"")</f>
        <v/>
      </c>
      <c r="I129" s="4" t="str">
        <f>IF(Sched2[[#This Row],[Pmt No]]&lt;&gt;"",Sched2[[#This Row],[Beginning Balance]]*(InterestRate/PaymentsPerYear),"")</f>
        <v/>
      </c>
      <c r="J129" s="4" t="str">
        <f>IF(Sched2[[#This Row],[Pmt No]]&lt;&gt;"",IF(Sched2[[#This Row],[Scheduled Payment]]+Sched2[[#This Row],[Extra Payment]]&lt;=Sched2[[#This Row],[Beginning Balance]],Sched2[[#This Row],[Beginning Balance]]-Sched2[[#This Row],[Principal]],0),"")</f>
        <v/>
      </c>
      <c r="K129" s="4" t="str">
        <f>IF(Sched2[[#This Row],[Pmt No]]&lt;&gt;"",SUM(INDEX(Sched2[Interest],1,1):Sched2[[#This Row],[Interest]]),"")</f>
        <v/>
      </c>
    </row>
    <row r="130" spans="2:11" x14ac:dyDescent="0.2">
      <c r="B130" s="2" t="str">
        <f>IF(LoanIsGood,IF(ROW()-ROW(Sched2[[#Headers],[Pmt No]])&gt;ScheduledNumberOfPayments,"",ROW()-ROW(Sched2[[#Headers],[Pmt No]])),"")</f>
        <v/>
      </c>
      <c r="C130" s="3" t="str">
        <f>IF(Sched2[[#This Row],[Pmt No]]&lt;&gt;"",EOMONTH(LoanStartDate,ROW(Sched2[[#This Row],[Pmt No]])-ROW(Sched2[[#Headers],[Pmt No]])-2)+DAY(LoanStartDate),"")</f>
        <v/>
      </c>
      <c r="D130" s="4" t="str">
        <f>IF(Sched2[[#This Row],[Pmt No]]&lt;&gt;"",IF(ROW()-ROW(Sched2[[#Headers],[Beginning Balance]])=1,LoanAmount,INDEX(Sched2[Ending Balance],ROW()-ROW(Sched2[[#Headers],[Beginning Balance]])-1)),"")</f>
        <v/>
      </c>
      <c r="E130" s="4" t="str">
        <f>IF(Sched2[[#This Row],[Pmt No]]&lt;&gt;"",ScheduledPayment,"")</f>
        <v/>
      </c>
      <c r="F130" s="4" t="str">
        <f>IF(Sched2[[#This Row],[Pmt No]]&lt;&gt;"",IF(Sched2[[#This Row],[Scheduled Payment]]+ExtraPayments&lt;Sched2[[#This Row],[Beginning Balance]],ExtraPayments,IF(Sched2[[#This Row],[Beginning Balance]]-Sched2[[#This Row],[Scheduled Payment]]&gt;0,Sched2[[#This Row],[Beginning Balance]]-Sched2[[#This Row],[Scheduled Payment]],0)),"")</f>
        <v/>
      </c>
      <c r="G130" s="4" t="str">
        <f>IF(Sched2[[#This Row],[Pmt No]]&lt;&gt;"",IF(Sched2[[#This Row],[Scheduled Payment]]+Sched2[[#This Row],[Extra Payment]]&lt;=Sched2[[#This Row],[Beginning Balance]],Sched2[[#This Row],[Scheduled Payment]]+Sched2[[#This Row],[Extra Payment]],Sched2[[#This Row],[Beginning Balance]]),"")</f>
        <v/>
      </c>
      <c r="H130" s="4" t="str">
        <f>IF(Sched2[[#This Row],[Pmt No]]&lt;&gt;"",Sched2[[#This Row],[Total Payment]]-Sched2[[#This Row],[Interest]],"")</f>
        <v/>
      </c>
      <c r="I130" s="4" t="str">
        <f>IF(Sched2[[#This Row],[Pmt No]]&lt;&gt;"",Sched2[[#This Row],[Beginning Balance]]*(InterestRate/PaymentsPerYear),"")</f>
        <v/>
      </c>
      <c r="J130" s="4" t="str">
        <f>IF(Sched2[[#This Row],[Pmt No]]&lt;&gt;"",IF(Sched2[[#This Row],[Scheduled Payment]]+Sched2[[#This Row],[Extra Payment]]&lt;=Sched2[[#This Row],[Beginning Balance]],Sched2[[#This Row],[Beginning Balance]]-Sched2[[#This Row],[Principal]],0),"")</f>
        <v/>
      </c>
      <c r="K130" s="4" t="str">
        <f>IF(Sched2[[#This Row],[Pmt No]]&lt;&gt;"",SUM(INDEX(Sched2[Interest],1,1):Sched2[[#This Row],[Interest]]),"")</f>
        <v/>
      </c>
    </row>
    <row r="131" spans="2:11" x14ac:dyDescent="0.2">
      <c r="B131" s="2" t="str">
        <f>IF(LoanIsGood,IF(ROW()-ROW(Sched2[[#Headers],[Pmt No]])&gt;ScheduledNumberOfPayments,"",ROW()-ROW(Sched2[[#Headers],[Pmt No]])),"")</f>
        <v/>
      </c>
      <c r="C131" s="3" t="str">
        <f>IF(Sched2[[#This Row],[Pmt No]]&lt;&gt;"",EOMONTH(LoanStartDate,ROW(Sched2[[#This Row],[Pmt No]])-ROW(Sched2[[#Headers],[Pmt No]])-2)+DAY(LoanStartDate),"")</f>
        <v/>
      </c>
      <c r="D131" s="4" t="str">
        <f>IF(Sched2[[#This Row],[Pmt No]]&lt;&gt;"",IF(ROW()-ROW(Sched2[[#Headers],[Beginning Balance]])=1,LoanAmount,INDEX(Sched2[Ending Balance],ROW()-ROW(Sched2[[#Headers],[Beginning Balance]])-1)),"")</f>
        <v/>
      </c>
      <c r="E131" s="4" t="str">
        <f>IF(Sched2[[#This Row],[Pmt No]]&lt;&gt;"",ScheduledPayment,"")</f>
        <v/>
      </c>
      <c r="F131" s="4" t="str">
        <f>IF(Sched2[[#This Row],[Pmt No]]&lt;&gt;"",IF(Sched2[[#This Row],[Scheduled Payment]]+ExtraPayments&lt;Sched2[[#This Row],[Beginning Balance]],ExtraPayments,IF(Sched2[[#This Row],[Beginning Balance]]-Sched2[[#This Row],[Scheduled Payment]]&gt;0,Sched2[[#This Row],[Beginning Balance]]-Sched2[[#This Row],[Scheduled Payment]],0)),"")</f>
        <v/>
      </c>
      <c r="G131" s="4" t="str">
        <f>IF(Sched2[[#This Row],[Pmt No]]&lt;&gt;"",IF(Sched2[[#This Row],[Scheduled Payment]]+Sched2[[#This Row],[Extra Payment]]&lt;=Sched2[[#This Row],[Beginning Balance]],Sched2[[#This Row],[Scheduled Payment]]+Sched2[[#This Row],[Extra Payment]],Sched2[[#This Row],[Beginning Balance]]),"")</f>
        <v/>
      </c>
      <c r="H131" s="4" t="str">
        <f>IF(Sched2[[#This Row],[Pmt No]]&lt;&gt;"",Sched2[[#This Row],[Total Payment]]-Sched2[[#This Row],[Interest]],"")</f>
        <v/>
      </c>
      <c r="I131" s="4" t="str">
        <f>IF(Sched2[[#This Row],[Pmt No]]&lt;&gt;"",Sched2[[#This Row],[Beginning Balance]]*(InterestRate/PaymentsPerYear),"")</f>
        <v/>
      </c>
      <c r="J131" s="4" t="str">
        <f>IF(Sched2[[#This Row],[Pmt No]]&lt;&gt;"",IF(Sched2[[#This Row],[Scheduled Payment]]+Sched2[[#This Row],[Extra Payment]]&lt;=Sched2[[#This Row],[Beginning Balance]],Sched2[[#This Row],[Beginning Balance]]-Sched2[[#This Row],[Principal]],0),"")</f>
        <v/>
      </c>
      <c r="K131" s="4" t="str">
        <f>IF(Sched2[[#This Row],[Pmt No]]&lt;&gt;"",SUM(INDEX(Sched2[Interest],1,1):Sched2[[#This Row],[Interest]]),"")</f>
        <v/>
      </c>
    </row>
    <row r="132" spans="2:11" x14ac:dyDescent="0.2">
      <c r="B132" s="2" t="str">
        <f>IF(LoanIsGood,IF(ROW()-ROW(Sched2[[#Headers],[Pmt No]])&gt;ScheduledNumberOfPayments,"",ROW()-ROW(Sched2[[#Headers],[Pmt No]])),"")</f>
        <v/>
      </c>
      <c r="C132" s="3" t="str">
        <f>IF(Sched2[[#This Row],[Pmt No]]&lt;&gt;"",EOMONTH(LoanStartDate,ROW(Sched2[[#This Row],[Pmt No]])-ROW(Sched2[[#Headers],[Pmt No]])-2)+DAY(LoanStartDate),"")</f>
        <v/>
      </c>
      <c r="D132" s="4" t="str">
        <f>IF(Sched2[[#This Row],[Pmt No]]&lt;&gt;"",IF(ROW()-ROW(Sched2[[#Headers],[Beginning Balance]])=1,LoanAmount,INDEX(Sched2[Ending Balance],ROW()-ROW(Sched2[[#Headers],[Beginning Balance]])-1)),"")</f>
        <v/>
      </c>
      <c r="E132" s="4" t="str">
        <f>IF(Sched2[[#This Row],[Pmt No]]&lt;&gt;"",ScheduledPayment,"")</f>
        <v/>
      </c>
      <c r="F132" s="4" t="str">
        <f>IF(Sched2[[#This Row],[Pmt No]]&lt;&gt;"",IF(Sched2[[#This Row],[Scheduled Payment]]+ExtraPayments&lt;Sched2[[#This Row],[Beginning Balance]],ExtraPayments,IF(Sched2[[#This Row],[Beginning Balance]]-Sched2[[#This Row],[Scheduled Payment]]&gt;0,Sched2[[#This Row],[Beginning Balance]]-Sched2[[#This Row],[Scheduled Payment]],0)),"")</f>
        <v/>
      </c>
      <c r="G132" s="4" t="str">
        <f>IF(Sched2[[#This Row],[Pmt No]]&lt;&gt;"",IF(Sched2[[#This Row],[Scheduled Payment]]+Sched2[[#This Row],[Extra Payment]]&lt;=Sched2[[#This Row],[Beginning Balance]],Sched2[[#This Row],[Scheduled Payment]]+Sched2[[#This Row],[Extra Payment]],Sched2[[#This Row],[Beginning Balance]]),"")</f>
        <v/>
      </c>
      <c r="H132" s="4" t="str">
        <f>IF(Sched2[[#This Row],[Pmt No]]&lt;&gt;"",Sched2[[#This Row],[Total Payment]]-Sched2[[#This Row],[Interest]],"")</f>
        <v/>
      </c>
      <c r="I132" s="4" t="str">
        <f>IF(Sched2[[#This Row],[Pmt No]]&lt;&gt;"",Sched2[[#This Row],[Beginning Balance]]*(InterestRate/PaymentsPerYear),"")</f>
        <v/>
      </c>
      <c r="J132" s="4" t="str">
        <f>IF(Sched2[[#This Row],[Pmt No]]&lt;&gt;"",IF(Sched2[[#This Row],[Scheduled Payment]]+Sched2[[#This Row],[Extra Payment]]&lt;=Sched2[[#This Row],[Beginning Balance]],Sched2[[#This Row],[Beginning Balance]]-Sched2[[#This Row],[Principal]],0),"")</f>
        <v/>
      </c>
      <c r="K132" s="4" t="str">
        <f>IF(Sched2[[#This Row],[Pmt No]]&lt;&gt;"",SUM(INDEX(Sched2[Interest],1,1):Sched2[[#This Row],[Interest]]),"")</f>
        <v/>
      </c>
    </row>
    <row r="133" spans="2:11" x14ac:dyDescent="0.2">
      <c r="B133" s="2" t="str">
        <f>IF(LoanIsGood,IF(ROW()-ROW(Sched2[[#Headers],[Pmt No]])&gt;ScheduledNumberOfPayments,"",ROW()-ROW(Sched2[[#Headers],[Pmt No]])),"")</f>
        <v/>
      </c>
      <c r="C133" s="3" t="str">
        <f>IF(Sched2[[#This Row],[Pmt No]]&lt;&gt;"",EOMONTH(LoanStartDate,ROW(Sched2[[#This Row],[Pmt No]])-ROW(Sched2[[#Headers],[Pmt No]])-2)+DAY(LoanStartDate),"")</f>
        <v/>
      </c>
      <c r="D133" s="4" t="str">
        <f>IF(Sched2[[#This Row],[Pmt No]]&lt;&gt;"",IF(ROW()-ROW(Sched2[[#Headers],[Beginning Balance]])=1,LoanAmount,INDEX(Sched2[Ending Balance],ROW()-ROW(Sched2[[#Headers],[Beginning Balance]])-1)),"")</f>
        <v/>
      </c>
      <c r="E133" s="4" t="str">
        <f>IF(Sched2[[#This Row],[Pmt No]]&lt;&gt;"",ScheduledPayment,"")</f>
        <v/>
      </c>
      <c r="F133" s="4" t="str">
        <f>IF(Sched2[[#This Row],[Pmt No]]&lt;&gt;"",IF(Sched2[[#This Row],[Scheduled Payment]]+ExtraPayments&lt;Sched2[[#This Row],[Beginning Balance]],ExtraPayments,IF(Sched2[[#This Row],[Beginning Balance]]-Sched2[[#This Row],[Scheduled Payment]]&gt;0,Sched2[[#This Row],[Beginning Balance]]-Sched2[[#This Row],[Scheduled Payment]],0)),"")</f>
        <v/>
      </c>
      <c r="G133" s="4" t="str">
        <f>IF(Sched2[[#This Row],[Pmt No]]&lt;&gt;"",IF(Sched2[[#This Row],[Scheduled Payment]]+Sched2[[#This Row],[Extra Payment]]&lt;=Sched2[[#This Row],[Beginning Balance]],Sched2[[#This Row],[Scheduled Payment]]+Sched2[[#This Row],[Extra Payment]],Sched2[[#This Row],[Beginning Balance]]),"")</f>
        <v/>
      </c>
      <c r="H133" s="4" t="str">
        <f>IF(Sched2[[#This Row],[Pmt No]]&lt;&gt;"",Sched2[[#This Row],[Total Payment]]-Sched2[[#This Row],[Interest]],"")</f>
        <v/>
      </c>
      <c r="I133" s="4" t="str">
        <f>IF(Sched2[[#This Row],[Pmt No]]&lt;&gt;"",Sched2[[#This Row],[Beginning Balance]]*(InterestRate/PaymentsPerYear),"")</f>
        <v/>
      </c>
      <c r="J133" s="4" t="str">
        <f>IF(Sched2[[#This Row],[Pmt No]]&lt;&gt;"",IF(Sched2[[#This Row],[Scheduled Payment]]+Sched2[[#This Row],[Extra Payment]]&lt;=Sched2[[#This Row],[Beginning Balance]],Sched2[[#This Row],[Beginning Balance]]-Sched2[[#This Row],[Principal]],0),"")</f>
        <v/>
      </c>
      <c r="K133" s="4" t="str">
        <f>IF(Sched2[[#This Row],[Pmt No]]&lt;&gt;"",SUM(INDEX(Sched2[Interest],1,1):Sched2[[#This Row],[Interest]]),"")</f>
        <v/>
      </c>
    </row>
    <row r="134" spans="2:11" x14ac:dyDescent="0.2">
      <c r="B134" s="2" t="str">
        <f>IF(LoanIsGood,IF(ROW()-ROW(Sched2[[#Headers],[Pmt No]])&gt;ScheduledNumberOfPayments,"",ROW()-ROW(Sched2[[#Headers],[Pmt No]])),"")</f>
        <v/>
      </c>
      <c r="C134" s="3" t="str">
        <f>IF(Sched2[[#This Row],[Pmt No]]&lt;&gt;"",EOMONTH(LoanStartDate,ROW(Sched2[[#This Row],[Pmt No]])-ROW(Sched2[[#Headers],[Pmt No]])-2)+DAY(LoanStartDate),"")</f>
        <v/>
      </c>
      <c r="D134" s="4" t="str">
        <f>IF(Sched2[[#This Row],[Pmt No]]&lt;&gt;"",IF(ROW()-ROW(Sched2[[#Headers],[Beginning Balance]])=1,LoanAmount,INDEX(Sched2[Ending Balance],ROW()-ROW(Sched2[[#Headers],[Beginning Balance]])-1)),"")</f>
        <v/>
      </c>
      <c r="E134" s="4" t="str">
        <f>IF(Sched2[[#This Row],[Pmt No]]&lt;&gt;"",ScheduledPayment,"")</f>
        <v/>
      </c>
      <c r="F134" s="4" t="str">
        <f>IF(Sched2[[#This Row],[Pmt No]]&lt;&gt;"",IF(Sched2[[#This Row],[Scheduled Payment]]+ExtraPayments&lt;Sched2[[#This Row],[Beginning Balance]],ExtraPayments,IF(Sched2[[#This Row],[Beginning Balance]]-Sched2[[#This Row],[Scheduled Payment]]&gt;0,Sched2[[#This Row],[Beginning Balance]]-Sched2[[#This Row],[Scheduled Payment]],0)),"")</f>
        <v/>
      </c>
      <c r="G134" s="4" t="str">
        <f>IF(Sched2[[#This Row],[Pmt No]]&lt;&gt;"",IF(Sched2[[#This Row],[Scheduled Payment]]+Sched2[[#This Row],[Extra Payment]]&lt;=Sched2[[#This Row],[Beginning Balance]],Sched2[[#This Row],[Scheduled Payment]]+Sched2[[#This Row],[Extra Payment]],Sched2[[#This Row],[Beginning Balance]]),"")</f>
        <v/>
      </c>
      <c r="H134" s="4" t="str">
        <f>IF(Sched2[[#This Row],[Pmt No]]&lt;&gt;"",Sched2[[#This Row],[Total Payment]]-Sched2[[#This Row],[Interest]],"")</f>
        <v/>
      </c>
      <c r="I134" s="4" t="str">
        <f>IF(Sched2[[#This Row],[Pmt No]]&lt;&gt;"",Sched2[[#This Row],[Beginning Balance]]*(InterestRate/PaymentsPerYear),"")</f>
        <v/>
      </c>
      <c r="J134" s="4" t="str">
        <f>IF(Sched2[[#This Row],[Pmt No]]&lt;&gt;"",IF(Sched2[[#This Row],[Scheduled Payment]]+Sched2[[#This Row],[Extra Payment]]&lt;=Sched2[[#This Row],[Beginning Balance]],Sched2[[#This Row],[Beginning Balance]]-Sched2[[#This Row],[Principal]],0),"")</f>
        <v/>
      </c>
      <c r="K134" s="4" t="str">
        <f>IF(Sched2[[#This Row],[Pmt No]]&lt;&gt;"",SUM(INDEX(Sched2[Interest],1,1):Sched2[[#This Row],[Interest]]),"")</f>
        <v/>
      </c>
    </row>
    <row r="135" spans="2:11" x14ac:dyDescent="0.2">
      <c r="B135" s="2" t="str">
        <f>IF(LoanIsGood,IF(ROW()-ROW(Sched2[[#Headers],[Pmt No]])&gt;ScheduledNumberOfPayments,"",ROW()-ROW(Sched2[[#Headers],[Pmt No]])),"")</f>
        <v/>
      </c>
      <c r="C135" s="3" t="str">
        <f>IF(Sched2[[#This Row],[Pmt No]]&lt;&gt;"",EOMONTH(LoanStartDate,ROW(Sched2[[#This Row],[Pmt No]])-ROW(Sched2[[#Headers],[Pmt No]])-2)+DAY(LoanStartDate),"")</f>
        <v/>
      </c>
      <c r="D135" s="4" t="str">
        <f>IF(Sched2[[#This Row],[Pmt No]]&lt;&gt;"",IF(ROW()-ROW(Sched2[[#Headers],[Beginning Balance]])=1,LoanAmount,INDEX(Sched2[Ending Balance],ROW()-ROW(Sched2[[#Headers],[Beginning Balance]])-1)),"")</f>
        <v/>
      </c>
      <c r="E135" s="4" t="str">
        <f>IF(Sched2[[#This Row],[Pmt No]]&lt;&gt;"",ScheduledPayment,"")</f>
        <v/>
      </c>
      <c r="F135" s="4" t="str">
        <f>IF(Sched2[[#This Row],[Pmt No]]&lt;&gt;"",IF(Sched2[[#This Row],[Scheduled Payment]]+ExtraPayments&lt;Sched2[[#This Row],[Beginning Balance]],ExtraPayments,IF(Sched2[[#This Row],[Beginning Balance]]-Sched2[[#This Row],[Scheduled Payment]]&gt;0,Sched2[[#This Row],[Beginning Balance]]-Sched2[[#This Row],[Scheduled Payment]],0)),"")</f>
        <v/>
      </c>
      <c r="G135" s="4" t="str">
        <f>IF(Sched2[[#This Row],[Pmt No]]&lt;&gt;"",IF(Sched2[[#This Row],[Scheduled Payment]]+Sched2[[#This Row],[Extra Payment]]&lt;=Sched2[[#This Row],[Beginning Balance]],Sched2[[#This Row],[Scheduled Payment]]+Sched2[[#This Row],[Extra Payment]],Sched2[[#This Row],[Beginning Balance]]),"")</f>
        <v/>
      </c>
      <c r="H135" s="4" t="str">
        <f>IF(Sched2[[#This Row],[Pmt No]]&lt;&gt;"",Sched2[[#This Row],[Total Payment]]-Sched2[[#This Row],[Interest]],"")</f>
        <v/>
      </c>
      <c r="I135" s="4" t="str">
        <f>IF(Sched2[[#This Row],[Pmt No]]&lt;&gt;"",Sched2[[#This Row],[Beginning Balance]]*(InterestRate/PaymentsPerYear),"")</f>
        <v/>
      </c>
      <c r="J135" s="4" t="str">
        <f>IF(Sched2[[#This Row],[Pmt No]]&lt;&gt;"",IF(Sched2[[#This Row],[Scheduled Payment]]+Sched2[[#This Row],[Extra Payment]]&lt;=Sched2[[#This Row],[Beginning Balance]],Sched2[[#This Row],[Beginning Balance]]-Sched2[[#This Row],[Principal]],0),"")</f>
        <v/>
      </c>
      <c r="K135" s="4" t="str">
        <f>IF(Sched2[[#This Row],[Pmt No]]&lt;&gt;"",SUM(INDEX(Sched2[Interest],1,1):Sched2[[#This Row],[Interest]]),"")</f>
        <v/>
      </c>
    </row>
    <row r="136" spans="2:11" x14ac:dyDescent="0.2">
      <c r="B136" s="2" t="str">
        <f>IF(LoanIsGood,IF(ROW()-ROW(Sched2[[#Headers],[Pmt No]])&gt;ScheduledNumberOfPayments,"",ROW()-ROW(Sched2[[#Headers],[Pmt No]])),"")</f>
        <v/>
      </c>
      <c r="C136" s="3" t="str">
        <f>IF(Sched2[[#This Row],[Pmt No]]&lt;&gt;"",EOMONTH(LoanStartDate,ROW(Sched2[[#This Row],[Pmt No]])-ROW(Sched2[[#Headers],[Pmt No]])-2)+DAY(LoanStartDate),"")</f>
        <v/>
      </c>
      <c r="D136" s="4" t="str">
        <f>IF(Sched2[[#This Row],[Pmt No]]&lt;&gt;"",IF(ROW()-ROW(Sched2[[#Headers],[Beginning Balance]])=1,LoanAmount,INDEX(Sched2[Ending Balance],ROW()-ROW(Sched2[[#Headers],[Beginning Balance]])-1)),"")</f>
        <v/>
      </c>
      <c r="E136" s="4" t="str">
        <f>IF(Sched2[[#This Row],[Pmt No]]&lt;&gt;"",ScheduledPayment,"")</f>
        <v/>
      </c>
      <c r="F136" s="4" t="str">
        <f>IF(Sched2[[#This Row],[Pmt No]]&lt;&gt;"",IF(Sched2[[#This Row],[Scheduled Payment]]+ExtraPayments&lt;Sched2[[#This Row],[Beginning Balance]],ExtraPayments,IF(Sched2[[#This Row],[Beginning Balance]]-Sched2[[#This Row],[Scheduled Payment]]&gt;0,Sched2[[#This Row],[Beginning Balance]]-Sched2[[#This Row],[Scheduled Payment]],0)),"")</f>
        <v/>
      </c>
      <c r="G136" s="4" t="str">
        <f>IF(Sched2[[#This Row],[Pmt No]]&lt;&gt;"",IF(Sched2[[#This Row],[Scheduled Payment]]+Sched2[[#This Row],[Extra Payment]]&lt;=Sched2[[#This Row],[Beginning Balance]],Sched2[[#This Row],[Scheduled Payment]]+Sched2[[#This Row],[Extra Payment]],Sched2[[#This Row],[Beginning Balance]]),"")</f>
        <v/>
      </c>
      <c r="H136" s="4" t="str">
        <f>IF(Sched2[[#This Row],[Pmt No]]&lt;&gt;"",Sched2[[#This Row],[Total Payment]]-Sched2[[#This Row],[Interest]],"")</f>
        <v/>
      </c>
      <c r="I136" s="4" t="str">
        <f>IF(Sched2[[#This Row],[Pmt No]]&lt;&gt;"",Sched2[[#This Row],[Beginning Balance]]*(InterestRate/PaymentsPerYear),"")</f>
        <v/>
      </c>
      <c r="J136" s="4" t="str">
        <f>IF(Sched2[[#This Row],[Pmt No]]&lt;&gt;"",IF(Sched2[[#This Row],[Scheduled Payment]]+Sched2[[#This Row],[Extra Payment]]&lt;=Sched2[[#This Row],[Beginning Balance]],Sched2[[#This Row],[Beginning Balance]]-Sched2[[#This Row],[Principal]],0),"")</f>
        <v/>
      </c>
      <c r="K136" s="4" t="str">
        <f>IF(Sched2[[#This Row],[Pmt No]]&lt;&gt;"",SUM(INDEX(Sched2[Interest],1,1):Sched2[[#This Row],[Interest]]),"")</f>
        <v/>
      </c>
    </row>
    <row r="137" spans="2:11" x14ac:dyDescent="0.2">
      <c r="B137" s="2" t="str">
        <f>IF(LoanIsGood,IF(ROW()-ROW(Sched2[[#Headers],[Pmt No]])&gt;ScheduledNumberOfPayments,"",ROW()-ROW(Sched2[[#Headers],[Pmt No]])),"")</f>
        <v/>
      </c>
      <c r="C137" s="3" t="str">
        <f>IF(Sched2[[#This Row],[Pmt No]]&lt;&gt;"",EOMONTH(LoanStartDate,ROW(Sched2[[#This Row],[Pmt No]])-ROW(Sched2[[#Headers],[Pmt No]])-2)+DAY(LoanStartDate),"")</f>
        <v/>
      </c>
      <c r="D137" s="4" t="str">
        <f>IF(Sched2[[#This Row],[Pmt No]]&lt;&gt;"",IF(ROW()-ROW(Sched2[[#Headers],[Beginning Balance]])=1,LoanAmount,INDEX(Sched2[Ending Balance],ROW()-ROW(Sched2[[#Headers],[Beginning Balance]])-1)),"")</f>
        <v/>
      </c>
      <c r="E137" s="4" t="str">
        <f>IF(Sched2[[#This Row],[Pmt No]]&lt;&gt;"",ScheduledPayment,"")</f>
        <v/>
      </c>
      <c r="F137" s="4" t="str">
        <f>IF(Sched2[[#This Row],[Pmt No]]&lt;&gt;"",IF(Sched2[[#This Row],[Scheduled Payment]]+ExtraPayments&lt;Sched2[[#This Row],[Beginning Balance]],ExtraPayments,IF(Sched2[[#This Row],[Beginning Balance]]-Sched2[[#This Row],[Scheduled Payment]]&gt;0,Sched2[[#This Row],[Beginning Balance]]-Sched2[[#This Row],[Scheduled Payment]],0)),"")</f>
        <v/>
      </c>
      <c r="G137" s="4" t="str">
        <f>IF(Sched2[[#This Row],[Pmt No]]&lt;&gt;"",IF(Sched2[[#This Row],[Scheduled Payment]]+Sched2[[#This Row],[Extra Payment]]&lt;=Sched2[[#This Row],[Beginning Balance]],Sched2[[#This Row],[Scheduled Payment]]+Sched2[[#This Row],[Extra Payment]],Sched2[[#This Row],[Beginning Balance]]),"")</f>
        <v/>
      </c>
      <c r="H137" s="4" t="str">
        <f>IF(Sched2[[#This Row],[Pmt No]]&lt;&gt;"",Sched2[[#This Row],[Total Payment]]-Sched2[[#This Row],[Interest]],"")</f>
        <v/>
      </c>
      <c r="I137" s="4" t="str">
        <f>IF(Sched2[[#This Row],[Pmt No]]&lt;&gt;"",Sched2[[#This Row],[Beginning Balance]]*(InterestRate/PaymentsPerYear),"")</f>
        <v/>
      </c>
      <c r="J137" s="4" t="str">
        <f>IF(Sched2[[#This Row],[Pmt No]]&lt;&gt;"",IF(Sched2[[#This Row],[Scheduled Payment]]+Sched2[[#This Row],[Extra Payment]]&lt;=Sched2[[#This Row],[Beginning Balance]],Sched2[[#This Row],[Beginning Balance]]-Sched2[[#This Row],[Principal]],0),"")</f>
        <v/>
      </c>
      <c r="K137" s="4" t="str">
        <f>IF(Sched2[[#This Row],[Pmt No]]&lt;&gt;"",SUM(INDEX(Sched2[Interest],1,1):Sched2[[#This Row],[Interest]]),"")</f>
        <v/>
      </c>
    </row>
    <row r="138" spans="2:11" x14ac:dyDescent="0.2">
      <c r="B138" s="2" t="str">
        <f>IF(LoanIsGood,IF(ROW()-ROW(Sched2[[#Headers],[Pmt No]])&gt;ScheduledNumberOfPayments,"",ROW()-ROW(Sched2[[#Headers],[Pmt No]])),"")</f>
        <v/>
      </c>
      <c r="C138" s="3" t="str">
        <f>IF(Sched2[[#This Row],[Pmt No]]&lt;&gt;"",EOMONTH(LoanStartDate,ROW(Sched2[[#This Row],[Pmt No]])-ROW(Sched2[[#Headers],[Pmt No]])-2)+DAY(LoanStartDate),"")</f>
        <v/>
      </c>
      <c r="D138" s="4" t="str">
        <f>IF(Sched2[[#This Row],[Pmt No]]&lt;&gt;"",IF(ROW()-ROW(Sched2[[#Headers],[Beginning Balance]])=1,LoanAmount,INDEX(Sched2[Ending Balance],ROW()-ROW(Sched2[[#Headers],[Beginning Balance]])-1)),"")</f>
        <v/>
      </c>
      <c r="E138" s="4" t="str">
        <f>IF(Sched2[[#This Row],[Pmt No]]&lt;&gt;"",ScheduledPayment,"")</f>
        <v/>
      </c>
      <c r="F138" s="4" t="str">
        <f>IF(Sched2[[#This Row],[Pmt No]]&lt;&gt;"",IF(Sched2[[#This Row],[Scheduled Payment]]+ExtraPayments&lt;Sched2[[#This Row],[Beginning Balance]],ExtraPayments,IF(Sched2[[#This Row],[Beginning Balance]]-Sched2[[#This Row],[Scheduled Payment]]&gt;0,Sched2[[#This Row],[Beginning Balance]]-Sched2[[#This Row],[Scheduled Payment]],0)),"")</f>
        <v/>
      </c>
      <c r="G138" s="4" t="str">
        <f>IF(Sched2[[#This Row],[Pmt No]]&lt;&gt;"",IF(Sched2[[#This Row],[Scheduled Payment]]+Sched2[[#This Row],[Extra Payment]]&lt;=Sched2[[#This Row],[Beginning Balance]],Sched2[[#This Row],[Scheduled Payment]]+Sched2[[#This Row],[Extra Payment]],Sched2[[#This Row],[Beginning Balance]]),"")</f>
        <v/>
      </c>
      <c r="H138" s="4" t="str">
        <f>IF(Sched2[[#This Row],[Pmt No]]&lt;&gt;"",Sched2[[#This Row],[Total Payment]]-Sched2[[#This Row],[Interest]],"")</f>
        <v/>
      </c>
      <c r="I138" s="4" t="str">
        <f>IF(Sched2[[#This Row],[Pmt No]]&lt;&gt;"",Sched2[[#This Row],[Beginning Balance]]*(InterestRate/PaymentsPerYear),"")</f>
        <v/>
      </c>
      <c r="J138" s="4" t="str">
        <f>IF(Sched2[[#This Row],[Pmt No]]&lt;&gt;"",IF(Sched2[[#This Row],[Scheduled Payment]]+Sched2[[#This Row],[Extra Payment]]&lt;=Sched2[[#This Row],[Beginning Balance]],Sched2[[#This Row],[Beginning Balance]]-Sched2[[#This Row],[Principal]],0),"")</f>
        <v/>
      </c>
      <c r="K138" s="4" t="str">
        <f>IF(Sched2[[#This Row],[Pmt No]]&lt;&gt;"",SUM(INDEX(Sched2[Interest],1,1):Sched2[[#This Row],[Interest]]),"")</f>
        <v/>
      </c>
    </row>
    <row r="139" spans="2:11" x14ac:dyDescent="0.2">
      <c r="B139" s="2" t="str">
        <f>IF(LoanIsGood,IF(ROW()-ROW(Sched2[[#Headers],[Pmt No]])&gt;ScheduledNumberOfPayments,"",ROW()-ROW(Sched2[[#Headers],[Pmt No]])),"")</f>
        <v/>
      </c>
      <c r="C139" s="3" t="str">
        <f>IF(Sched2[[#This Row],[Pmt No]]&lt;&gt;"",EOMONTH(LoanStartDate,ROW(Sched2[[#This Row],[Pmt No]])-ROW(Sched2[[#Headers],[Pmt No]])-2)+DAY(LoanStartDate),"")</f>
        <v/>
      </c>
      <c r="D139" s="4" t="str">
        <f>IF(Sched2[[#This Row],[Pmt No]]&lt;&gt;"",IF(ROW()-ROW(Sched2[[#Headers],[Beginning Balance]])=1,LoanAmount,INDEX(Sched2[Ending Balance],ROW()-ROW(Sched2[[#Headers],[Beginning Balance]])-1)),"")</f>
        <v/>
      </c>
      <c r="E139" s="4" t="str">
        <f>IF(Sched2[[#This Row],[Pmt No]]&lt;&gt;"",ScheduledPayment,"")</f>
        <v/>
      </c>
      <c r="F139" s="4" t="str">
        <f>IF(Sched2[[#This Row],[Pmt No]]&lt;&gt;"",IF(Sched2[[#This Row],[Scheduled Payment]]+ExtraPayments&lt;Sched2[[#This Row],[Beginning Balance]],ExtraPayments,IF(Sched2[[#This Row],[Beginning Balance]]-Sched2[[#This Row],[Scheduled Payment]]&gt;0,Sched2[[#This Row],[Beginning Balance]]-Sched2[[#This Row],[Scheduled Payment]],0)),"")</f>
        <v/>
      </c>
      <c r="G139" s="4" t="str">
        <f>IF(Sched2[[#This Row],[Pmt No]]&lt;&gt;"",IF(Sched2[[#This Row],[Scheduled Payment]]+Sched2[[#This Row],[Extra Payment]]&lt;=Sched2[[#This Row],[Beginning Balance]],Sched2[[#This Row],[Scheduled Payment]]+Sched2[[#This Row],[Extra Payment]],Sched2[[#This Row],[Beginning Balance]]),"")</f>
        <v/>
      </c>
      <c r="H139" s="4" t="str">
        <f>IF(Sched2[[#This Row],[Pmt No]]&lt;&gt;"",Sched2[[#This Row],[Total Payment]]-Sched2[[#This Row],[Interest]],"")</f>
        <v/>
      </c>
      <c r="I139" s="4" t="str">
        <f>IF(Sched2[[#This Row],[Pmt No]]&lt;&gt;"",Sched2[[#This Row],[Beginning Balance]]*(InterestRate/PaymentsPerYear),"")</f>
        <v/>
      </c>
      <c r="J139" s="4" t="str">
        <f>IF(Sched2[[#This Row],[Pmt No]]&lt;&gt;"",IF(Sched2[[#This Row],[Scheduled Payment]]+Sched2[[#This Row],[Extra Payment]]&lt;=Sched2[[#This Row],[Beginning Balance]],Sched2[[#This Row],[Beginning Balance]]-Sched2[[#This Row],[Principal]],0),"")</f>
        <v/>
      </c>
      <c r="K139" s="4" t="str">
        <f>IF(Sched2[[#This Row],[Pmt No]]&lt;&gt;"",SUM(INDEX(Sched2[Interest],1,1):Sched2[[#This Row],[Interest]]),"")</f>
        <v/>
      </c>
    </row>
    <row r="140" spans="2:11" x14ac:dyDescent="0.2">
      <c r="B140" s="2" t="str">
        <f>IF(LoanIsGood,IF(ROW()-ROW(Sched2[[#Headers],[Pmt No]])&gt;ScheduledNumberOfPayments,"",ROW()-ROW(Sched2[[#Headers],[Pmt No]])),"")</f>
        <v/>
      </c>
      <c r="C140" s="3" t="str">
        <f>IF(Sched2[[#This Row],[Pmt No]]&lt;&gt;"",EOMONTH(LoanStartDate,ROW(Sched2[[#This Row],[Pmt No]])-ROW(Sched2[[#Headers],[Pmt No]])-2)+DAY(LoanStartDate),"")</f>
        <v/>
      </c>
      <c r="D140" s="4" t="str">
        <f>IF(Sched2[[#This Row],[Pmt No]]&lt;&gt;"",IF(ROW()-ROW(Sched2[[#Headers],[Beginning Balance]])=1,LoanAmount,INDEX(Sched2[Ending Balance],ROW()-ROW(Sched2[[#Headers],[Beginning Balance]])-1)),"")</f>
        <v/>
      </c>
      <c r="E140" s="4" t="str">
        <f>IF(Sched2[[#This Row],[Pmt No]]&lt;&gt;"",ScheduledPayment,"")</f>
        <v/>
      </c>
      <c r="F140" s="4" t="str">
        <f>IF(Sched2[[#This Row],[Pmt No]]&lt;&gt;"",IF(Sched2[[#This Row],[Scheduled Payment]]+ExtraPayments&lt;Sched2[[#This Row],[Beginning Balance]],ExtraPayments,IF(Sched2[[#This Row],[Beginning Balance]]-Sched2[[#This Row],[Scheduled Payment]]&gt;0,Sched2[[#This Row],[Beginning Balance]]-Sched2[[#This Row],[Scheduled Payment]],0)),"")</f>
        <v/>
      </c>
      <c r="G140" s="4" t="str">
        <f>IF(Sched2[[#This Row],[Pmt No]]&lt;&gt;"",IF(Sched2[[#This Row],[Scheduled Payment]]+Sched2[[#This Row],[Extra Payment]]&lt;=Sched2[[#This Row],[Beginning Balance]],Sched2[[#This Row],[Scheduled Payment]]+Sched2[[#This Row],[Extra Payment]],Sched2[[#This Row],[Beginning Balance]]),"")</f>
        <v/>
      </c>
      <c r="H140" s="4" t="str">
        <f>IF(Sched2[[#This Row],[Pmt No]]&lt;&gt;"",Sched2[[#This Row],[Total Payment]]-Sched2[[#This Row],[Interest]],"")</f>
        <v/>
      </c>
      <c r="I140" s="4" t="str">
        <f>IF(Sched2[[#This Row],[Pmt No]]&lt;&gt;"",Sched2[[#This Row],[Beginning Balance]]*(InterestRate/PaymentsPerYear),"")</f>
        <v/>
      </c>
      <c r="J140" s="4" t="str">
        <f>IF(Sched2[[#This Row],[Pmt No]]&lt;&gt;"",IF(Sched2[[#This Row],[Scheduled Payment]]+Sched2[[#This Row],[Extra Payment]]&lt;=Sched2[[#This Row],[Beginning Balance]],Sched2[[#This Row],[Beginning Balance]]-Sched2[[#This Row],[Principal]],0),"")</f>
        <v/>
      </c>
      <c r="K140" s="4" t="str">
        <f>IF(Sched2[[#This Row],[Pmt No]]&lt;&gt;"",SUM(INDEX(Sched2[Interest],1,1):Sched2[[#This Row],[Interest]]),"")</f>
        <v/>
      </c>
    </row>
    <row r="141" spans="2:11" x14ac:dyDescent="0.2">
      <c r="B141" s="2" t="str">
        <f>IF(LoanIsGood,IF(ROW()-ROW(Sched2[[#Headers],[Pmt No]])&gt;ScheduledNumberOfPayments,"",ROW()-ROW(Sched2[[#Headers],[Pmt No]])),"")</f>
        <v/>
      </c>
      <c r="C141" s="3" t="str">
        <f>IF(Sched2[[#This Row],[Pmt No]]&lt;&gt;"",EOMONTH(LoanStartDate,ROW(Sched2[[#This Row],[Pmt No]])-ROW(Sched2[[#Headers],[Pmt No]])-2)+DAY(LoanStartDate),"")</f>
        <v/>
      </c>
      <c r="D141" s="4" t="str">
        <f>IF(Sched2[[#This Row],[Pmt No]]&lt;&gt;"",IF(ROW()-ROW(Sched2[[#Headers],[Beginning Balance]])=1,LoanAmount,INDEX(Sched2[Ending Balance],ROW()-ROW(Sched2[[#Headers],[Beginning Balance]])-1)),"")</f>
        <v/>
      </c>
      <c r="E141" s="4" t="str">
        <f>IF(Sched2[[#This Row],[Pmt No]]&lt;&gt;"",ScheduledPayment,"")</f>
        <v/>
      </c>
      <c r="F141" s="4" t="str">
        <f>IF(Sched2[[#This Row],[Pmt No]]&lt;&gt;"",IF(Sched2[[#This Row],[Scheduled Payment]]+ExtraPayments&lt;Sched2[[#This Row],[Beginning Balance]],ExtraPayments,IF(Sched2[[#This Row],[Beginning Balance]]-Sched2[[#This Row],[Scheduled Payment]]&gt;0,Sched2[[#This Row],[Beginning Balance]]-Sched2[[#This Row],[Scheduled Payment]],0)),"")</f>
        <v/>
      </c>
      <c r="G141" s="4" t="str">
        <f>IF(Sched2[[#This Row],[Pmt No]]&lt;&gt;"",IF(Sched2[[#This Row],[Scheduled Payment]]+Sched2[[#This Row],[Extra Payment]]&lt;=Sched2[[#This Row],[Beginning Balance]],Sched2[[#This Row],[Scheduled Payment]]+Sched2[[#This Row],[Extra Payment]],Sched2[[#This Row],[Beginning Balance]]),"")</f>
        <v/>
      </c>
      <c r="H141" s="4" t="str">
        <f>IF(Sched2[[#This Row],[Pmt No]]&lt;&gt;"",Sched2[[#This Row],[Total Payment]]-Sched2[[#This Row],[Interest]],"")</f>
        <v/>
      </c>
      <c r="I141" s="4" t="str">
        <f>IF(Sched2[[#This Row],[Pmt No]]&lt;&gt;"",Sched2[[#This Row],[Beginning Balance]]*(InterestRate/PaymentsPerYear),"")</f>
        <v/>
      </c>
      <c r="J141" s="4" t="str">
        <f>IF(Sched2[[#This Row],[Pmt No]]&lt;&gt;"",IF(Sched2[[#This Row],[Scheduled Payment]]+Sched2[[#This Row],[Extra Payment]]&lt;=Sched2[[#This Row],[Beginning Balance]],Sched2[[#This Row],[Beginning Balance]]-Sched2[[#This Row],[Principal]],0),"")</f>
        <v/>
      </c>
      <c r="K141" s="4" t="str">
        <f>IF(Sched2[[#This Row],[Pmt No]]&lt;&gt;"",SUM(INDEX(Sched2[Interest],1,1):Sched2[[#This Row],[Interest]]),"")</f>
        <v/>
      </c>
    </row>
    <row r="142" spans="2:11" x14ac:dyDescent="0.2">
      <c r="B142" s="2" t="str">
        <f>IF(LoanIsGood,IF(ROW()-ROW(Sched2[[#Headers],[Pmt No]])&gt;ScheduledNumberOfPayments,"",ROW()-ROW(Sched2[[#Headers],[Pmt No]])),"")</f>
        <v/>
      </c>
      <c r="C142" s="3" t="str">
        <f>IF(Sched2[[#This Row],[Pmt No]]&lt;&gt;"",EOMONTH(LoanStartDate,ROW(Sched2[[#This Row],[Pmt No]])-ROW(Sched2[[#Headers],[Pmt No]])-2)+DAY(LoanStartDate),"")</f>
        <v/>
      </c>
      <c r="D142" s="4" t="str">
        <f>IF(Sched2[[#This Row],[Pmt No]]&lt;&gt;"",IF(ROW()-ROW(Sched2[[#Headers],[Beginning Balance]])=1,LoanAmount,INDEX(Sched2[Ending Balance],ROW()-ROW(Sched2[[#Headers],[Beginning Balance]])-1)),"")</f>
        <v/>
      </c>
      <c r="E142" s="4" t="str">
        <f>IF(Sched2[[#This Row],[Pmt No]]&lt;&gt;"",ScheduledPayment,"")</f>
        <v/>
      </c>
      <c r="F142" s="4" t="str">
        <f>IF(Sched2[[#This Row],[Pmt No]]&lt;&gt;"",IF(Sched2[[#This Row],[Scheduled Payment]]+ExtraPayments&lt;Sched2[[#This Row],[Beginning Balance]],ExtraPayments,IF(Sched2[[#This Row],[Beginning Balance]]-Sched2[[#This Row],[Scheduled Payment]]&gt;0,Sched2[[#This Row],[Beginning Balance]]-Sched2[[#This Row],[Scheduled Payment]],0)),"")</f>
        <v/>
      </c>
      <c r="G142" s="4" t="str">
        <f>IF(Sched2[[#This Row],[Pmt No]]&lt;&gt;"",IF(Sched2[[#This Row],[Scheduled Payment]]+Sched2[[#This Row],[Extra Payment]]&lt;=Sched2[[#This Row],[Beginning Balance]],Sched2[[#This Row],[Scheduled Payment]]+Sched2[[#This Row],[Extra Payment]],Sched2[[#This Row],[Beginning Balance]]),"")</f>
        <v/>
      </c>
      <c r="H142" s="4" t="str">
        <f>IF(Sched2[[#This Row],[Pmt No]]&lt;&gt;"",Sched2[[#This Row],[Total Payment]]-Sched2[[#This Row],[Interest]],"")</f>
        <v/>
      </c>
      <c r="I142" s="4" t="str">
        <f>IF(Sched2[[#This Row],[Pmt No]]&lt;&gt;"",Sched2[[#This Row],[Beginning Balance]]*(InterestRate/PaymentsPerYear),"")</f>
        <v/>
      </c>
      <c r="J142" s="4" t="str">
        <f>IF(Sched2[[#This Row],[Pmt No]]&lt;&gt;"",IF(Sched2[[#This Row],[Scheduled Payment]]+Sched2[[#This Row],[Extra Payment]]&lt;=Sched2[[#This Row],[Beginning Balance]],Sched2[[#This Row],[Beginning Balance]]-Sched2[[#This Row],[Principal]],0),"")</f>
        <v/>
      </c>
      <c r="K142" s="4" t="str">
        <f>IF(Sched2[[#This Row],[Pmt No]]&lt;&gt;"",SUM(INDEX(Sched2[Interest],1,1):Sched2[[#This Row],[Interest]]),"")</f>
        <v/>
      </c>
    </row>
    <row r="143" spans="2:11" x14ac:dyDescent="0.2">
      <c r="B143" s="2" t="str">
        <f>IF(LoanIsGood,IF(ROW()-ROW(Sched2[[#Headers],[Pmt No]])&gt;ScheduledNumberOfPayments,"",ROW()-ROW(Sched2[[#Headers],[Pmt No]])),"")</f>
        <v/>
      </c>
      <c r="C143" s="3" t="str">
        <f>IF(Sched2[[#This Row],[Pmt No]]&lt;&gt;"",EOMONTH(LoanStartDate,ROW(Sched2[[#This Row],[Pmt No]])-ROW(Sched2[[#Headers],[Pmt No]])-2)+DAY(LoanStartDate),"")</f>
        <v/>
      </c>
      <c r="D143" s="4" t="str">
        <f>IF(Sched2[[#This Row],[Pmt No]]&lt;&gt;"",IF(ROW()-ROW(Sched2[[#Headers],[Beginning Balance]])=1,LoanAmount,INDEX(Sched2[Ending Balance],ROW()-ROW(Sched2[[#Headers],[Beginning Balance]])-1)),"")</f>
        <v/>
      </c>
      <c r="E143" s="4" t="str">
        <f>IF(Sched2[[#This Row],[Pmt No]]&lt;&gt;"",ScheduledPayment,"")</f>
        <v/>
      </c>
      <c r="F143" s="4" t="str">
        <f>IF(Sched2[[#This Row],[Pmt No]]&lt;&gt;"",IF(Sched2[[#This Row],[Scheduled Payment]]+ExtraPayments&lt;Sched2[[#This Row],[Beginning Balance]],ExtraPayments,IF(Sched2[[#This Row],[Beginning Balance]]-Sched2[[#This Row],[Scheduled Payment]]&gt;0,Sched2[[#This Row],[Beginning Balance]]-Sched2[[#This Row],[Scheduled Payment]],0)),"")</f>
        <v/>
      </c>
      <c r="G143" s="4" t="str">
        <f>IF(Sched2[[#This Row],[Pmt No]]&lt;&gt;"",IF(Sched2[[#This Row],[Scheduled Payment]]+Sched2[[#This Row],[Extra Payment]]&lt;=Sched2[[#This Row],[Beginning Balance]],Sched2[[#This Row],[Scheduled Payment]]+Sched2[[#This Row],[Extra Payment]],Sched2[[#This Row],[Beginning Balance]]),"")</f>
        <v/>
      </c>
      <c r="H143" s="4" t="str">
        <f>IF(Sched2[[#This Row],[Pmt No]]&lt;&gt;"",Sched2[[#This Row],[Total Payment]]-Sched2[[#This Row],[Interest]],"")</f>
        <v/>
      </c>
      <c r="I143" s="4" t="str">
        <f>IF(Sched2[[#This Row],[Pmt No]]&lt;&gt;"",Sched2[[#This Row],[Beginning Balance]]*(InterestRate/PaymentsPerYear),"")</f>
        <v/>
      </c>
      <c r="J143" s="4" t="str">
        <f>IF(Sched2[[#This Row],[Pmt No]]&lt;&gt;"",IF(Sched2[[#This Row],[Scheduled Payment]]+Sched2[[#This Row],[Extra Payment]]&lt;=Sched2[[#This Row],[Beginning Balance]],Sched2[[#This Row],[Beginning Balance]]-Sched2[[#This Row],[Principal]],0),"")</f>
        <v/>
      </c>
      <c r="K143" s="4" t="str">
        <f>IF(Sched2[[#This Row],[Pmt No]]&lt;&gt;"",SUM(INDEX(Sched2[Interest],1,1):Sched2[[#This Row],[Interest]]),"")</f>
        <v/>
      </c>
    </row>
    <row r="144" spans="2:11" x14ac:dyDescent="0.2">
      <c r="B144" s="2" t="str">
        <f>IF(LoanIsGood,IF(ROW()-ROW(Sched2[[#Headers],[Pmt No]])&gt;ScheduledNumberOfPayments,"",ROW()-ROW(Sched2[[#Headers],[Pmt No]])),"")</f>
        <v/>
      </c>
      <c r="C144" s="3" t="str">
        <f>IF(Sched2[[#This Row],[Pmt No]]&lt;&gt;"",EOMONTH(LoanStartDate,ROW(Sched2[[#This Row],[Pmt No]])-ROW(Sched2[[#Headers],[Pmt No]])-2)+DAY(LoanStartDate),"")</f>
        <v/>
      </c>
      <c r="D144" s="4" t="str">
        <f>IF(Sched2[[#This Row],[Pmt No]]&lt;&gt;"",IF(ROW()-ROW(Sched2[[#Headers],[Beginning Balance]])=1,LoanAmount,INDEX(Sched2[Ending Balance],ROW()-ROW(Sched2[[#Headers],[Beginning Balance]])-1)),"")</f>
        <v/>
      </c>
      <c r="E144" s="4" t="str">
        <f>IF(Sched2[[#This Row],[Pmt No]]&lt;&gt;"",ScheduledPayment,"")</f>
        <v/>
      </c>
      <c r="F144" s="4" t="str">
        <f>IF(Sched2[[#This Row],[Pmt No]]&lt;&gt;"",IF(Sched2[[#This Row],[Scheduled Payment]]+ExtraPayments&lt;Sched2[[#This Row],[Beginning Balance]],ExtraPayments,IF(Sched2[[#This Row],[Beginning Balance]]-Sched2[[#This Row],[Scheduled Payment]]&gt;0,Sched2[[#This Row],[Beginning Balance]]-Sched2[[#This Row],[Scheduled Payment]],0)),"")</f>
        <v/>
      </c>
      <c r="G144" s="4" t="str">
        <f>IF(Sched2[[#This Row],[Pmt No]]&lt;&gt;"",IF(Sched2[[#This Row],[Scheduled Payment]]+Sched2[[#This Row],[Extra Payment]]&lt;=Sched2[[#This Row],[Beginning Balance]],Sched2[[#This Row],[Scheduled Payment]]+Sched2[[#This Row],[Extra Payment]],Sched2[[#This Row],[Beginning Balance]]),"")</f>
        <v/>
      </c>
      <c r="H144" s="4" t="str">
        <f>IF(Sched2[[#This Row],[Pmt No]]&lt;&gt;"",Sched2[[#This Row],[Total Payment]]-Sched2[[#This Row],[Interest]],"")</f>
        <v/>
      </c>
      <c r="I144" s="4" t="str">
        <f>IF(Sched2[[#This Row],[Pmt No]]&lt;&gt;"",Sched2[[#This Row],[Beginning Balance]]*(InterestRate/PaymentsPerYear),"")</f>
        <v/>
      </c>
      <c r="J144" s="4" t="str">
        <f>IF(Sched2[[#This Row],[Pmt No]]&lt;&gt;"",IF(Sched2[[#This Row],[Scheduled Payment]]+Sched2[[#This Row],[Extra Payment]]&lt;=Sched2[[#This Row],[Beginning Balance]],Sched2[[#This Row],[Beginning Balance]]-Sched2[[#This Row],[Principal]],0),"")</f>
        <v/>
      </c>
      <c r="K144" s="4" t="str">
        <f>IF(Sched2[[#This Row],[Pmt No]]&lt;&gt;"",SUM(INDEX(Sched2[Interest],1,1):Sched2[[#This Row],[Interest]]),"")</f>
        <v/>
      </c>
    </row>
    <row r="145" spans="2:11" x14ac:dyDescent="0.2">
      <c r="B145" s="2" t="str">
        <f>IF(LoanIsGood,IF(ROW()-ROW(Sched2[[#Headers],[Pmt No]])&gt;ScheduledNumberOfPayments,"",ROW()-ROW(Sched2[[#Headers],[Pmt No]])),"")</f>
        <v/>
      </c>
      <c r="C145" s="3" t="str">
        <f>IF(Sched2[[#This Row],[Pmt No]]&lt;&gt;"",EOMONTH(LoanStartDate,ROW(Sched2[[#This Row],[Pmt No]])-ROW(Sched2[[#Headers],[Pmt No]])-2)+DAY(LoanStartDate),"")</f>
        <v/>
      </c>
      <c r="D145" s="4" t="str">
        <f>IF(Sched2[[#This Row],[Pmt No]]&lt;&gt;"",IF(ROW()-ROW(Sched2[[#Headers],[Beginning Balance]])=1,LoanAmount,INDEX(Sched2[Ending Balance],ROW()-ROW(Sched2[[#Headers],[Beginning Balance]])-1)),"")</f>
        <v/>
      </c>
      <c r="E145" s="4" t="str">
        <f>IF(Sched2[[#This Row],[Pmt No]]&lt;&gt;"",ScheduledPayment,"")</f>
        <v/>
      </c>
      <c r="F145" s="4" t="str">
        <f>IF(Sched2[[#This Row],[Pmt No]]&lt;&gt;"",IF(Sched2[[#This Row],[Scheduled Payment]]+ExtraPayments&lt;Sched2[[#This Row],[Beginning Balance]],ExtraPayments,IF(Sched2[[#This Row],[Beginning Balance]]-Sched2[[#This Row],[Scheduled Payment]]&gt;0,Sched2[[#This Row],[Beginning Balance]]-Sched2[[#This Row],[Scheduled Payment]],0)),"")</f>
        <v/>
      </c>
      <c r="G145" s="4" t="str">
        <f>IF(Sched2[[#This Row],[Pmt No]]&lt;&gt;"",IF(Sched2[[#This Row],[Scheduled Payment]]+Sched2[[#This Row],[Extra Payment]]&lt;=Sched2[[#This Row],[Beginning Balance]],Sched2[[#This Row],[Scheduled Payment]]+Sched2[[#This Row],[Extra Payment]],Sched2[[#This Row],[Beginning Balance]]),"")</f>
        <v/>
      </c>
      <c r="H145" s="4" t="str">
        <f>IF(Sched2[[#This Row],[Pmt No]]&lt;&gt;"",Sched2[[#This Row],[Total Payment]]-Sched2[[#This Row],[Interest]],"")</f>
        <v/>
      </c>
      <c r="I145" s="4" t="str">
        <f>IF(Sched2[[#This Row],[Pmt No]]&lt;&gt;"",Sched2[[#This Row],[Beginning Balance]]*(InterestRate/PaymentsPerYear),"")</f>
        <v/>
      </c>
      <c r="J145" s="4" t="str">
        <f>IF(Sched2[[#This Row],[Pmt No]]&lt;&gt;"",IF(Sched2[[#This Row],[Scheduled Payment]]+Sched2[[#This Row],[Extra Payment]]&lt;=Sched2[[#This Row],[Beginning Balance]],Sched2[[#This Row],[Beginning Balance]]-Sched2[[#This Row],[Principal]],0),"")</f>
        <v/>
      </c>
      <c r="K145" s="4" t="str">
        <f>IF(Sched2[[#This Row],[Pmt No]]&lt;&gt;"",SUM(INDEX(Sched2[Interest],1,1):Sched2[[#This Row],[Interest]]),"")</f>
        <v/>
      </c>
    </row>
    <row r="146" spans="2:11" x14ac:dyDescent="0.2">
      <c r="B146" s="2" t="str">
        <f>IF(LoanIsGood,IF(ROW()-ROW(Sched2[[#Headers],[Pmt No]])&gt;ScheduledNumberOfPayments,"",ROW()-ROW(Sched2[[#Headers],[Pmt No]])),"")</f>
        <v/>
      </c>
      <c r="C146" s="3" t="str">
        <f>IF(Sched2[[#This Row],[Pmt No]]&lt;&gt;"",EOMONTH(LoanStartDate,ROW(Sched2[[#This Row],[Pmt No]])-ROW(Sched2[[#Headers],[Pmt No]])-2)+DAY(LoanStartDate),"")</f>
        <v/>
      </c>
      <c r="D146" s="4" t="str">
        <f>IF(Sched2[[#This Row],[Pmt No]]&lt;&gt;"",IF(ROW()-ROW(Sched2[[#Headers],[Beginning Balance]])=1,LoanAmount,INDEX(Sched2[Ending Balance],ROW()-ROW(Sched2[[#Headers],[Beginning Balance]])-1)),"")</f>
        <v/>
      </c>
      <c r="E146" s="4" t="str">
        <f>IF(Sched2[[#This Row],[Pmt No]]&lt;&gt;"",ScheduledPayment,"")</f>
        <v/>
      </c>
      <c r="F146" s="4" t="str">
        <f>IF(Sched2[[#This Row],[Pmt No]]&lt;&gt;"",IF(Sched2[[#This Row],[Scheduled Payment]]+ExtraPayments&lt;Sched2[[#This Row],[Beginning Balance]],ExtraPayments,IF(Sched2[[#This Row],[Beginning Balance]]-Sched2[[#This Row],[Scheduled Payment]]&gt;0,Sched2[[#This Row],[Beginning Balance]]-Sched2[[#This Row],[Scheduled Payment]],0)),"")</f>
        <v/>
      </c>
      <c r="G146" s="4" t="str">
        <f>IF(Sched2[[#This Row],[Pmt No]]&lt;&gt;"",IF(Sched2[[#This Row],[Scheduled Payment]]+Sched2[[#This Row],[Extra Payment]]&lt;=Sched2[[#This Row],[Beginning Balance]],Sched2[[#This Row],[Scheduled Payment]]+Sched2[[#This Row],[Extra Payment]],Sched2[[#This Row],[Beginning Balance]]),"")</f>
        <v/>
      </c>
      <c r="H146" s="4" t="str">
        <f>IF(Sched2[[#This Row],[Pmt No]]&lt;&gt;"",Sched2[[#This Row],[Total Payment]]-Sched2[[#This Row],[Interest]],"")</f>
        <v/>
      </c>
      <c r="I146" s="4" t="str">
        <f>IF(Sched2[[#This Row],[Pmt No]]&lt;&gt;"",Sched2[[#This Row],[Beginning Balance]]*(InterestRate/PaymentsPerYear),"")</f>
        <v/>
      </c>
      <c r="J146" s="4" t="str">
        <f>IF(Sched2[[#This Row],[Pmt No]]&lt;&gt;"",IF(Sched2[[#This Row],[Scheduled Payment]]+Sched2[[#This Row],[Extra Payment]]&lt;=Sched2[[#This Row],[Beginning Balance]],Sched2[[#This Row],[Beginning Balance]]-Sched2[[#This Row],[Principal]],0),"")</f>
        <v/>
      </c>
      <c r="K146" s="4" t="str">
        <f>IF(Sched2[[#This Row],[Pmt No]]&lt;&gt;"",SUM(INDEX(Sched2[Interest],1,1):Sched2[[#This Row],[Interest]]),"")</f>
        <v/>
      </c>
    </row>
    <row r="147" spans="2:11" x14ac:dyDescent="0.2">
      <c r="B147" s="2" t="str">
        <f>IF(LoanIsGood,IF(ROW()-ROW(Sched2[[#Headers],[Pmt No]])&gt;ScheduledNumberOfPayments,"",ROW()-ROW(Sched2[[#Headers],[Pmt No]])),"")</f>
        <v/>
      </c>
      <c r="C147" s="3" t="str">
        <f>IF(Sched2[[#This Row],[Pmt No]]&lt;&gt;"",EOMONTH(LoanStartDate,ROW(Sched2[[#This Row],[Pmt No]])-ROW(Sched2[[#Headers],[Pmt No]])-2)+DAY(LoanStartDate),"")</f>
        <v/>
      </c>
      <c r="D147" s="4" t="str">
        <f>IF(Sched2[[#This Row],[Pmt No]]&lt;&gt;"",IF(ROW()-ROW(Sched2[[#Headers],[Beginning Balance]])=1,LoanAmount,INDEX(Sched2[Ending Balance],ROW()-ROW(Sched2[[#Headers],[Beginning Balance]])-1)),"")</f>
        <v/>
      </c>
      <c r="E147" s="4" t="str">
        <f>IF(Sched2[[#This Row],[Pmt No]]&lt;&gt;"",ScheduledPayment,"")</f>
        <v/>
      </c>
      <c r="F147" s="4" t="str">
        <f>IF(Sched2[[#This Row],[Pmt No]]&lt;&gt;"",IF(Sched2[[#This Row],[Scheduled Payment]]+ExtraPayments&lt;Sched2[[#This Row],[Beginning Balance]],ExtraPayments,IF(Sched2[[#This Row],[Beginning Balance]]-Sched2[[#This Row],[Scheduled Payment]]&gt;0,Sched2[[#This Row],[Beginning Balance]]-Sched2[[#This Row],[Scheduled Payment]],0)),"")</f>
        <v/>
      </c>
      <c r="G147" s="4" t="str">
        <f>IF(Sched2[[#This Row],[Pmt No]]&lt;&gt;"",IF(Sched2[[#This Row],[Scheduled Payment]]+Sched2[[#This Row],[Extra Payment]]&lt;=Sched2[[#This Row],[Beginning Balance]],Sched2[[#This Row],[Scheduled Payment]]+Sched2[[#This Row],[Extra Payment]],Sched2[[#This Row],[Beginning Balance]]),"")</f>
        <v/>
      </c>
      <c r="H147" s="4" t="str">
        <f>IF(Sched2[[#This Row],[Pmt No]]&lt;&gt;"",Sched2[[#This Row],[Total Payment]]-Sched2[[#This Row],[Interest]],"")</f>
        <v/>
      </c>
      <c r="I147" s="4" t="str">
        <f>IF(Sched2[[#This Row],[Pmt No]]&lt;&gt;"",Sched2[[#This Row],[Beginning Balance]]*(InterestRate/PaymentsPerYear),"")</f>
        <v/>
      </c>
      <c r="J147" s="4" t="str">
        <f>IF(Sched2[[#This Row],[Pmt No]]&lt;&gt;"",IF(Sched2[[#This Row],[Scheduled Payment]]+Sched2[[#This Row],[Extra Payment]]&lt;=Sched2[[#This Row],[Beginning Balance]],Sched2[[#This Row],[Beginning Balance]]-Sched2[[#This Row],[Principal]],0),"")</f>
        <v/>
      </c>
      <c r="K147" s="4" t="str">
        <f>IF(Sched2[[#This Row],[Pmt No]]&lt;&gt;"",SUM(INDEX(Sched2[Interest],1,1):Sched2[[#This Row],[Interest]]),"")</f>
        <v/>
      </c>
    </row>
    <row r="148" spans="2:11" x14ac:dyDescent="0.2">
      <c r="B148" s="2" t="str">
        <f>IF(LoanIsGood,IF(ROW()-ROW(Sched2[[#Headers],[Pmt No]])&gt;ScheduledNumberOfPayments,"",ROW()-ROW(Sched2[[#Headers],[Pmt No]])),"")</f>
        <v/>
      </c>
      <c r="C148" s="3" t="str">
        <f>IF(Sched2[[#This Row],[Pmt No]]&lt;&gt;"",EOMONTH(LoanStartDate,ROW(Sched2[[#This Row],[Pmt No]])-ROW(Sched2[[#Headers],[Pmt No]])-2)+DAY(LoanStartDate),"")</f>
        <v/>
      </c>
      <c r="D148" s="4" t="str">
        <f>IF(Sched2[[#This Row],[Pmt No]]&lt;&gt;"",IF(ROW()-ROW(Sched2[[#Headers],[Beginning Balance]])=1,LoanAmount,INDEX(Sched2[Ending Balance],ROW()-ROW(Sched2[[#Headers],[Beginning Balance]])-1)),"")</f>
        <v/>
      </c>
      <c r="E148" s="4" t="str">
        <f>IF(Sched2[[#This Row],[Pmt No]]&lt;&gt;"",ScheduledPayment,"")</f>
        <v/>
      </c>
      <c r="F148" s="4" t="str">
        <f>IF(Sched2[[#This Row],[Pmt No]]&lt;&gt;"",IF(Sched2[[#This Row],[Scheduled Payment]]+ExtraPayments&lt;Sched2[[#This Row],[Beginning Balance]],ExtraPayments,IF(Sched2[[#This Row],[Beginning Balance]]-Sched2[[#This Row],[Scheduled Payment]]&gt;0,Sched2[[#This Row],[Beginning Balance]]-Sched2[[#This Row],[Scheduled Payment]],0)),"")</f>
        <v/>
      </c>
      <c r="G148" s="4" t="str">
        <f>IF(Sched2[[#This Row],[Pmt No]]&lt;&gt;"",IF(Sched2[[#This Row],[Scheduled Payment]]+Sched2[[#This Row],[Extra Payment]]&lt;=Sched2[[#This Row],[Beginning Balance]],Sched2[[#This Row],[Scheduled Payment]]+Sched2[[#This Row],[Extra Payment]],Sched2[[#This Row],[Beginning Balance]]),"")</f>
        <v/>
      </c>
      <c r="H148" s="4" t="str">
        <f>IF(Sched2[[#This Row],[Pmt No]]&lt;&gt;"",Sched2[[#This Row],[Total Payment]]-Sched2[[#This Row],[Interest]],"")</f>
        <v/>
      </c>
      <c r="I148" s="4" t="str">
        <f>IF(Sched2[[#This Row],[Pmt No]]&lt;&gt;"",Sched2[[#This Row],[Beginning Balance]]*(InterestRate/PaymentsPerYear),"")</f>
        <v/>
      </c>
      <c r="J148" s="4" t="str">
        <f>IF(Sched2[[#This Row],[Pmt No]]&lt;&gt;"",IF(Sched2[[#This Row],[Scheduled Payment]]+Sched2[[#This Row],[Extra Payment]]&lt;=Sched2[[#This Row],[Beginning Balance]],Sched2[[#This Row],[Beginning Balance]]-Sched2[[#This Row],[Principal]],0),"")</f>
        <v/>
      </c>
      <c r="K148" s="4" t="str">
        <f>IF(Sched2[[#This Row],[Pmt No]]&lt;&gt;"",SUM(INDEX(Sched2[Interest],1,1):Sched2[[#This Row],[Interest]]),"")</f>
        <v/>
      </c>
    </row>
    <row r="149" spans="2:11" x14ac:dyDescent="0.2">
      <c r="B149" s="2" t="str">
        <f>IF(LoanIsGood,IF(ROW()-ROW(Sched2[[#Headers],[Pmt No]])&gt;ScheduledNumberOfPayments,"",ROW()-ROW(Sched2[[#Headers],[Pmt No]])),"")</f>
        <v/>
      </c>
      <c r="C149" s="3" t="str">
        <f>IF(Sched2[[#This Row],[Pmt No]]&lt;&gt;"",EOMONTH(LoanStartDate,ROW(Sched2[[#This Row],[Pmt No]])-ROW(Sched2[[#Headers],[Pmt No]])-2)+DAY(LoanStartDate),"")</f>
        <v/>
      </c>
      <c r="D149" s="4" t="str">
        <f>IF(Sched2[[#This Row],[Pmt No]]&lt;&gt;"",IF(ROW()-ROW(Sched2[[#Headers],[Beginning Balance]])=1,LoanAmount,INDEX(Sched2[Ending Balance],ROW()-ROW(Sched2[[#Headers],[Beginning Balance]])-1)),"")</f>
        <v/>
      </c>
      <c r="E149" s="4" t="str">
        <f>IF(Sched2[[#This Row],[Pmt No]]&lt;&gt;"",ScheduledPayment,"")</f>
        <v/>
      </c>
      <c r="F149" s="4" t="str">
        <f>IF(Sched2[[#This Row],[Pmt No]]&lt;&gt;"",IF(Sched2[[#This Row],[Scheduled Payment]]+ExtraPayments&lt;Sched2[[#This Row],[Beginning Balance]],ExtraPayments,IF(Sched2[[#This Row],[Beginning Balance]]-Sched2[[#This Row],[Scheduled Payment]]&gt;0,Sched2[[#This Row],[Beginning Balance]]-Sched2[[#This Row],[Scheduled Payment]],0)),"")</f>
        <v/>
      </c>
      <c r="G149" s="4" t="str">
        <f>IF(Sched2[[#This Row],[Pmt No]]&lt;&gt;"",IF(Sched2[[#This Row],[Scheduled Payment]]+Sched2[[#This Row],[Extra Payment]]&lt;=Sched2[[#This Row],[Beginning Balance]],Sched2[[#This Row],[Scheduled Payment]]+Sched2[[#This Row],[Extra Payment]],Sched2[[#This Row],[Beginning Balance]]),"")</f>
        <v/>
      </c>
      <c r="H149" s="4" t="str">
        <f>IF(Sched2[[#This Row],[Pmt No]]&lt;&gt;"",Sched2[[#This Row],[Total Payment]]-Sched2[[#This Row],[Interest]],"")</f>
        <v/>
      </c>
      <c r="I149" s="4" t="str">
        <f>IF(Sched2[[#This Row],[Pmt No]]&lt;&gt;"",Sched2[[#This Row],[Beginning Balance]]*(InterestRate/PaymentsPerYear),"")</f>
        <v/>
      </c>
      <c r="J149" s="4" t="str">
        <f>IF(Sched2[[#This Row],[Pmt No]]&lt;&gt;"",IF(Sched2[[#This Row],[Scheduled Payment]]+Sched2[[#This Row],[Extra Payment]]&lt;=Sched2[[#This Row],[Beginning Balance]],Sched2[[#This Row],[Beginning Balance]]-Sched2[[#This Row],[Principal]],0),"")</f>
        <v/>
      </c>
      <c r="K149" s="4" t="str">
        <f>IF(Sched2[[#This Row],[Pmt No]]&lt;&gt;"",SUM(INDEX(Sched2[Interest],1,1):Sched2[[#This Row],[Interest]]),"")</f>
        <v/>
      </c>
    </row>
    <row r="150" spans="2:11" x14ac:dyDescent="0.2">
      <c r="B150" s="2" t="str">
        <f>IF(LoanIsGood,IF(ROW()-ROW(Sched2[[#Headers],[Pmt No]])&gt;ScheduledNumberOfPayments,"",ROW()-ROW(Sched2[[#Headers],[Pmt No]])),"")</f>
        <v/>
      </c>
      <c r="C150" s="3" t="str">
        <f>IF(Sched2[[#This Row],[Pmt No]]&lt;&gt;"",EOMONTH(LoanStartDate,ROW(Sched2[[#This Row],[Pmt No]])-ROW(Sched2[[#Headers],[Pmt No]])-2)+DAY(LoanStartDate),"")</f>
        <v/>
      </c>
      <c r="D150" s="4" t="str">
        <f>IF(Sched2[[#This Row],[Pmt No]]&lt;&gt;"",IF(ROW()-ROW(Sched2[[#Headers],[Beginning Balance]])=1,LoanAmount,INDEX(Sched2[Ending Balance],ROW()-ROW(Sched2[[#Headers],[Beginning Balance]])-1)),"")</f>
        <v/>
      </c>
      <c r="E150" s="4" t="str">
        <f>IF(Sched2[[#This Row],[Pmt No]]&lt;&gt;"",ScheduledPayment,"")</f>
        <v/>
      </c>
      <c r="F150" s="4" t="str">
        <f>IF(Sched2[[#This Row],[Pmt No]]&lt;&gt;"",IF(Sched2[[#This Row],[Scheduled Payment]]+ExtraPayments&lt;Sched2[[#This Row],[Beginning Balance]],ExtraPayments,IF(Sched2[[#This Row],[Beginning Balance]]-Sched2[[#This Row],[Scheduled Payment]]&gt;0,Sched2[[#This Row],[Beginning Balance]]-Sched2[[#This Row],[Scheduled Payment]],0)),"")</f>
        <v/>
      </c>
      <c r="G150" s="4" t="str">
        <f>IF(Sched2[[#This Row],[Pmt No]]&lt;&gt;"",IF(Sched2[[#This Row],[Scheduled Payment]]+Sched2[[#This Row],[Extra Payment]]&lt;=Sched2[[#This Row],[Beginning Balance]],Sched2[[#This Row],[Scheduled Payment]]+Sched2[[#This Row],[Extra Payment]],Sched2[[#This Row],[Beginning Balance]]),"")</f>
        <v/>
      </c>
      <c r="H150" s="4" t="str">
        <f>IF(Sched2[[#This Row],[Pmt No]]&lt;&gt;"",Sched2[[#This Row],[Total Payment]]-Sched2[[#This Row],[Interest]],"")</f>
        <v/>
      </c>
      <c r="I150" s="4" t="str">
        <f>IF(Sched2[[#This Row],[Pmt No]]&lt;&gt;"",Sched2[[#This Row],[Beginning Balance]]*(InterestRate/PaymentsPerYear),"")</f>
        <v/>
      </c>
      <c r="J150" s="4" t="str">
        <f>IF(Sched2[[#This Row],[Pmt No]]&lt;&gt;"",IF(Sched2[[#This Row],[Scheduled Payment]]+Sched2[[#This Row],[Extra Payment]]&lt;=Sched2[[#This Row],[Beginning Balance]],Sched2[[#This Row],[Beginning Balance]]-Sched2[[#This Row],[Principal]],0),"")</f>
        <v/>
      </c>
      <c r="K150" s="4" t="str">
        <f>IF(Sched2[[#This Row],[Pmt No]]&lt;&gt;"",SUM(INDEX(Sched2[Interest],1,1):Sched2[[#This Row],[Interest]]),"")</f>
        <v/>
      </c>
    </row>
    <row r="151" spans="2:11" x14ac:dyDescent="0.2">
      <c r="B151" s="2" t="str">
        <f>IF(LoanIsGood,IF(ROW()-ROW(Sched2[[#Headers],[Pmt No]])&gt;ScheduledNumberOfPayments,"",ROW()-ROW(Sched2[[#Headers],[Pmt No]])),"")</f>
        <v/>
      </c>
      <c r="C151" s="3" t="str">
        <f>IF(Sched2[[#This Row],[Pmt No]]&lt;&gt;"",EOMONTH(LoanStartDate,ROW(Sched2[[#This Row],[Pmt No]])-ROW(Sched2[[#Headers],[Pmt No]])-2)+DAY(LoanStartDate),"")</f>
        <v/>
      </c>
      <c r="D151" s="4" t="str">
        <f>IF(Sched2[[#This Row],[Pmt No]]&lt;&gt;"",IF(ROW()-ROW(Sched2[[#Headers],[Beginning Balance]])=1,LoanAmount,INDEX(Sched2[Ending Balance],ROW()-ROW(Sched2[[#Headers],[Beginning Balance]])-1)),"")</f>
        <v/>
      </c>
      <c r="E151" s="4" t="str">
        <f>IF(Sched2[[#This Row],[Pmt No]]&lt;&gt;"",ScheduledPayment,"")</f>
        <v/>
      </c>
      <c r="F151" s="4" t="str">
        <f>IF(Sched2[[#This Row],[Pmt No]]&lt;&gt;"",IF(Sched2[[#This Row],[Scheduled Payment]]+ExtraPayments&lt;Sched2[[#This Row],[Beginning Balance]],ExtraPayments,IF(Sched2[[#This Row],[Beginning Balance]]-Sched2[[#This Row],[Scheduled Payment]]&gt;0,Sched2[[#This Row],[Beginning Balance]]-Sched2[[#This Row],[Scheduled Payment]],0)),"")</f>
        <v/>
      </c>
      <c r="G151" s="4" t="str">
        <f>IF(Sched2[[#This Row],[Pmt No]]&lt;&gt;"",IF(Sched2[[#This Row],[Scheduled Payment]]+Sched2[[#This Row],[Extra Payment]]&lt;=Sched2[[#This Row],[Beginning Balance]],Sched2[[#This Row],[Scheduled Payment]]+Sched2[[#This Row],[Extra Payment]],Sched2[[#This Row],[Beginning Balance]]),"")</f>
        <v/>
      </c>
      <c r="H151" s="4" t="str">
        <f>IF(Sched2[[#This Row],[Pmt No]]&lt;&gt;"",Sched2[[#This Row],[Total Payment]]-Sched2[[#This Row],[Interest]],"")</f>
        <v/>
      </c>
      <c r="I151" s="4" t="str">
        <f>IF(Sched2[[#This Row],[Pmt No]]&lt;&gt;"",Sched2[[#This Row],[Beginning Balance]]*(InterestRate/PaymentsPerYear),"")</f>
        <v/>
      </c>
      <c r="J151" s="4" t="str">
        <f>IF(Sched2[[#This Row],[Pmt No]]&lt;&gt;"",IF(Sched2[[#This Row],[Scheduled Payment]]+Sched2[[#This Row],[Extra Payment]]&lt;=Sched2[[#This Row],[Beginning Balance]],Sched2[[#This Row],[Beginning Balance]]-Sched2[[#This Row],[Principal]],0),"")</f>
        <v/>
      </c>
      <c r="K151" s="4" t="str">
        <f>IF(Sched2[[#This Row],[Pmt No]]&lt;&gt;"",SUM(INDEX(Sched2[Interest],1,1):Sched2[[#This Row],[Interest]]),"")</f>
        <v/>
      </c>
    </row>
    <row r="152" spans="2:11" x14ac:dyDescent="0.2">
      <c r="B152" s="2" t="str">
        <f>IF(LoanIsGood,IF(ROW()-ROW(Sched2[[#Headers],[Pmt No]])&gt;ScheduledNumberOfPayments,"",ROW()-ROW(Sched2[[#Headers],[Pmt No]])),"")</f>
        <v/>
      </c>
      <c r="C152" s="3" t="str">
        <f>IF(Sched2[[#This Row],[Pmt No]]&lt;&gt;"",EOMONTH(LoanStartDate,ROW(Sched2[[#This Row],[Pmt No]])-ROW(Sched2[[#Headers],[Pmt No]])-2)+DAY(LoanStartDate),"")</f>
        <v/>
      </c>
      <c r="D152" s="4" t="str">
        <f>IF(Sched2[[#This Row],[Pmt No]]&lt;&gt;"",IF(ROW()-ROW(Sched2[[#Headers],[Beginning Balance]])=1,LoanAmount,INDEX(Sched2[Ending Balance],ROW()-ROW(Sched2[[#Headers],[Beginning Balance]])-1)),"")</f>
        <v/>
      </c>
      <c r="E152" s="4" t="str">
        <f>IF(Sched2[[#This Row],[Pmt No]]&lt;&gt;"",ScheduledPayment,"")</f>
        <v/>
      </c>
      <c r="F152" s="4" t="str">
        <f>IF(Sched2[[#This Row],[Pmt No]]&lt;&gt;"",IF(Sched2[[#This Row],[Scheduled Payment]]+ExtraPayments&lt;Sched2[[#This Row],[Beginning Balance]],ExtraPayments,IF(Sched2[[#This Row],[Beginning Balance]]-Sched2[[#This Row],[Scheduled Payment]]&gt;0,Sched2[[#This Row],[Beginning Balance]]-Sched2[[#This Row],[Scheduled Payment]],0)),"")</f>
        <v/>
      </c>
      <c r="G152" s="4" t="str">
        <f>IF(Sched2[[#This Row],[Pmt No]]&lt;&gt;"",IF(Sched2[[#This Row],[Scheduled Payment]]+Sched2[[#This Row],[Extra Payment]]&lt;=Sched2[[#This Row],[Beginning Balance]],Sched2[[#This Row],[Scheduled Payment]]+Sched2[[#This Row],[Extra Payment]],Sched2[[#This Row],[Beginning Balance]]),"")</f>
        <v/>
      </c>
      <c r="H152" s="4" t="str">
        <f>IF(Sched2[[#This Row],[Pmt No]]&lt;&gt;"",Sched2[[#This Row],[Total Payment]]-Sched2[[#This Row],[Interest]],"")</f>
        <v/>
      </c>
      <c r="I152" s="4" t="str">
        <f>IF(Sched2[[#This Row],[Pmt No]]&lt;&gt;"",Sched2[[#This Row],[Beginning Balance]]*(InterestRate/PaymentsPerYear),"")</f>
        <v/>
      </c>
      <c r="J152" s="4" t="str">
        <f>IF(Sched2[[#This Row],[Pmt No]]&lt;&gt;"",IF(Sched2[[#This Row],[Scheduled Payment]]+Sched2[[#This Row],[Extra Payment]]&lt;=Sched2[[#This Row],[Beginning Balance]],Sched2[[#This Row],[Beginning Balance]]-Sched2[[#This Row],[Principal]],0),"")</f>
        <v/>
      </c>
      <c r="K152" s="4" t="str">
        <f>IF(Sched2[[#This Row],[Pmt No]]&lt;&gt;"",SUM(INDEX(Sched2[Interest],1,1):Sched2[[#This Row],[Interest]]),"")</f>
        <v/>
      </c>
    </row>
    <row r="153" spans="2:11" x14ac:dyDescent="0.2">
      <c r="B153" s="2" t="str">
        <f>IF(LoanIsGood,IF(ROW()-ROW(Sched2[[#Headers],[Pmt No]])&gt;ScheduledNumberOfPayments,"",ROW()-ROW(Sched2[[#Headers],[Pmt No]])),"")</f>
        <v/>
      </c>
      <c r="C153" s="3" t="str">
        <f>IF(Sched2[[#This Row],[Pmt No]]&lt;&gt;"",EOMONTH(LoanStartDate,ROW(Sched2[[#This Row],[Pmt No]])-ROW(Sched2[[#Headers],[Pmt No]])-2)+DAY(LoanStartDate),"")</f>
        <v/>
      </c>
      <c r="D153" s="4" t="str">
        <f>IF(Sched2[[#This Row],[Pmt No]]&lt;&gt;"",IF(ROW()-ROW(Sched2[[#Headers],[Beginning Balance]])=1,LoanAmount,INDEX(Sched2[Ending Balance],ROW()-ROW(Sched2[[#Headers],[Beginning Balance]])-1)),"")</f>
        <v/>
      </c>
      <c r="E153" s="4" t="str">
        <f>IF(Sched2[[#This Row],[Pmt No]]&lt;&gt;"",ScheduledPayment,"")</f>
        <v/>
      </c>
      <c r="F153" s="4" t="str">
        <f>IF(Sched2[[#This Row],[Pmt No]]&lt;&gt;"",IF(Sched2[[#This Row],[Scheduled Payment]]+ExtraPayments&lt;Sched2[[#This Row],[Beginning Balance]],ExtraPayments,IF(Sched2[[#This Row],[Beginning Balance]]-Sched2[[#This Row],[Scheduled Payment]]&gt;0,Sched2[[#This Row],[Beginning Balance]]-Sched2[[#This Row],[Scheduled Payment]],0)),"")</f>
        <v/>
      </c>
      <c r="G153" s="4" t="str">
        <f>IF(Sched2[[#This Row],[Pmt No]]&lt;&gt;"",IF(Sched2[[#This Row],[Scheduled Payment]]+Sched2[[#This Row],[Extra Payment]]&lt;=Sched2[[#This Row],[Beginning Balance]],Sched2[[#This Row],[Scheduled Payment]]+Sched2[[#This Row],[Extra Payment]],Sched2[[#This Row],[Beginning Balance]]),"")</f>
        <v/>
      </c>
      <c r="H153" s="4" t="str">
        <f>IF(Sched2[[#This Row],[Pmt No]]&lt;&gt;"",Sched2[[#This Row],[Total Payment]]-Sched2[[#This Row],[Interest]],"")</f>
        <v/>
      </c>
      <c r="I153" s="4" t="str">
        <f>IF(Sched2[[#This Row],[Pmt No]]&lt;&gt;"",Sched2[[#This Row],[Beginning Balance]]*(InterestRate/PaymentsPerYear),"")</f>
        <v/>
      </c>
      <c r="J153" s="4" t="str">
        <f>IF(Sched2[[#This Row],[Pmt No]]&lt;&gt;"",IF(Sched2[[#This Row],[Scheduled Payment]]+Sched2[[#This Row],[Extra Payment]]&lt;=Sched2[[#This Row],[Beginning Balance]],Sched2[[#This Row],[Beginning Balance]]-Sched2[[#This Row],[Principal]],0),"")</f>
        <v/>
      </c>
      <c r="K153" s="4" t="str">
        <f>IF(Sched2[[#This Row],[Pmt No]]&lt;&gt;"",SUM(INDEX(Sched2[Interest],1,1):Sched2[[#This Row],[Interest]]),"")</f>
        <v/>
      </c>
    </row>
    <row r="154" spans="2:11" x14ac:dyDescent="0.2">
      <c r="B154" s="2" t="str">
        <f>IF(LoanIsGood,IF(ROW()-ROW(Sched2[[#Headers],[Pmt No]])&gt;ScheduledNumberOfPayments,"",ROW()-ROW(Sched2[[#Headers],[Pmt No]])),"")</f>
        <v/>
      </c>
      <c r="C154" s="3" t="str">
        <f>IF(Sched2[[#This Row],[Pmt No]]&lt;&gt;"",EOMONTH(LoanStartDate,ROW(Sched2[[#This Row],[Pmt No]])-ROW(Sched2[[#Headers],[Pmt No]])-2)+DAY(LoanStartDate),"")</f>
        <v/>
      </c>
      <c r="D154" s="4" t="str">
        <f>IF(Sched2[[#This Row],[Pmt No]]&lt;&gt;"",IF(ROW()-ROW(Sched2[[#Headers],[Beginning Balance]])=1,LoanAmount,INDEX(Sched2[Ending Balance],ROW()-ROW(Sched2[[#Headers],[Beginning Balance]])-1)),"")</f>
        <v/>
      </c>
      <c r="E154" s="4" t="str">
        <f>IF(Sched2[[#This Row],[Pmt No]]&lt;&gt;"",ScheduledPayment,"")</f>
        <v/>
      </c>
      <c r="F154" s="4" t="str">
        <f>IF(Sched2[[#This Row],[Pmt No]]&lt;&gt;"",IF(Sched2[[#This Row],[Scheduled Payment]]+ExtraPayments&lt;Sched2[[#This Row],[Beginning Balance]],ExtraPayments,IF(Sched2[[#This Row],[Beginning Balance]]-Sched2[[#This Row],[Scheduled Payment]]&gt;0,Sched2[[#This Row],[Beginning Balance]]-Sched2[[#This Row],[Scheduled Payment]],0)),"")</f>
        <v/>
      </c>
      <c r="G154" s="4" t="str">
        <f>IF(Sched2[[#This Row],[Pmt No]]&lt;&gt;"",IF(Sched2[[#This Row],[Scheduled Payment]]+Sched2[[#This Row],[Extra Payment]]&lt;=Sched2[[#This Row],[Beginning Balance]],Sched2[[#This Row],[Scheduled Payment]]+Sched2[[#This Row],[Extra Payment]],Sched2[[#This Row],[Beginning Balance]]),"")</f>
        <v/>
      </c>
      <c r="H154" s="4" t="str">
        <f>IF(Sched2[[#This Row],[Pmt No]]&lt;&gt;"",Sched2[[#This Row],[Total Payment]]-Sched2[[#This Row],[Interest]],"")</f>
        <v/>
      </c>
      <c r="I154" s="4" t="str">
        <f>IF(Sched2[[#This Row],[Pmt No]]&lt;&gt;"",Sched2[[#This Row],[Beginning Balance]]*(InterestRate/PaymentsPerYear),"")</f>
        <v/>
      </c>
      <c r="J154" s="4" t="str">
        <f>IF(Sched2[[#This Row],[Pmt No]]&lt;&gt;"",IF(Sched2[[#This Row],[Scheduled Payment]]+Sched2[[#This Row],[Extra Payment]]&lt;=Sched2[[#This Row],[Beginning Balance]],Sched2[[#This Row],[Beginning Balance]]-Sched2[[#This Row],[Principal]],0),"")</f>
        <v/>
      </c>
      <c r="K154" s="4" t="str">
        <f>IF(Sched2[[#This Row],[Pmt No]]&lt;&gt;"",SUM(INDEX(Sched2[Interest],1,1):Sched2[[#This Row],[Interest]]),"")</f>
        <v/>
      </c>
    </row>
    <row r="155" spans="2:11" x14ac:dyDescent="0.2">
      <c r="B155" s="2" t="str">
        <f>IF(LoanIsGood,IF(ROW()-ROW(Sched2[[#Headers],[Pmt No]])&gt;ScheduledNumberOfPayments,"",ROW()-ROW(Sched2[[#Headers],[Pmt No]])),"")</f>
        <v/>
      </c>
      <c r="C155" s="3" t="str">
        <f>IF(Sched2[[#This Row],[Pmt No]]&lt;&gt;"",EOMONTH(LoanStartDate,ROW(Sched2[[#This Row],[Pmt No]])-ROW(Sched2[[#Headers],[Pmt No]])-2)+DAY(LoanStartDate),"")</f>
        <v/>
      </c>
      <c r="D155" s="4" t="str">
        <f>IF(Sched2[[#This Row],[Pmt No]]&lt;&gt;"",IF(ROW()-ROW(Sched2[[#Headers],[Beginning Balance]])=1,LoanAmount,INDEX(Sched2[Ending Balance],ROW()-ROW(Sched2[[#Headers],[Beginning Balance]])-1)),"")</f>
        <v/>
      </c>
      <c r="E155" s="4" t="str">
        <f>IF(Sched2[[#This Row],[Pmt No]]&lt;&gt;"",ScheduledPayment,"")</f>
        <v/>
      </c>
      <c r="F155" s="4" t="str">
        <f>IF(Sched2[[#This Row],[Pmt No]]&lt;&gt;"",IF(Sched2[[#This Row],[Scheduled Payment]]+ExtraPayments&lt;Sched2[[#This Row],[Beginning Balance]],ExtraPayments,IF(Sched2[[#This Row],[Beginning Balance]]-Sched2[[#This Row],[Scheduled Payment]]&gt;0,Sched2[[#This Row],[Beginning Balance]]-Sched2[[#This Row],[Scheduled Payment]],0)),"")</f>
        <v/>
      </c>
      <c r="G155" s="4" t="str">
        <f>IF(Sched2[[#This Row],[Pmt No]]&lt;&gt;"",IF(Sched2[[#This Row],[Scheduled Payment]]+Sched2[[#This Row],[Extra Payment]]&lt;=Sched2[[#This Row],[Beginning Balance]],Sched2[[#This Row],[Scheduled Payment]]+Sched2[[#This Row],[Extra Payment]],Sched2[[#This Row],[Beginning Balance]]),"")</f>
        <v/>
      </c>
      <c r="H155" s="4" t="str">
        <f>IF(Sched2[[#This Row],[Pmt No]]&lt;&gt;"",Sched2[[#This Row],[Total Payment]]-Sched2[[#This Row],[Interest]],"")</f>
        <v/>
      </c>
      <c r="I155" s="4" t="str">
        <f>IF(Sched2[[#This Row],[Pmt No]]&lt;&gt;"",Sched2[[#This Row],[Beginning Balance]]*(InterestRate/PaymentsPerYear),"")</f>
        <v/>
      </c>
      <c r="J155" s="4" t="str">
        <f>IF(Sched2[[#This Row],[Pmt No]]&lt;&gt;"",IF(Sched2[[#This Row],[Scheduled Payment]]+Sched2[[#This Row],[Extra Payment]]&lt;=Sched2[[#This Row],[Beginning Balance]],Sched2[[#This Row],[Beginning Balance]]-Sched2[[#This Row],[Principal]],0),"")</f>
        <v/>
      </c>
      <c r="K155" s="4" t="str">
        <f>IF(Sched2[[#This Row],[Pmt No]]&lt;&gt;"",SUM(INDEX(Sched2[Interest],1,1):Sched2[[#This Row],[Interest]]),"")</f>
        <v/>
      </c>
    </row>
    <row r="156" spans="2:11" x14ac:dyDescent="0.2">
      <c r="B156" s="2" t="str">
        <f>IF(LoanIsGood,IF(ROW()-ROW(Sched2[[#Headers],[Pmt No]])&gt;ScheduledNumberOfPayments,"",ROW()-ROW(Sched2[[#Headers],[Pmt No]])),"")</f>
        <v/>
      </c>
      <c r="C156" s="3" t="str">
        <f>IF(Sched2[[#This Row],[Pmt No]]&lt;&gt;"",EOMONTH(LoanStartDate,ROW(Sched2[[#This Row],[Pmt No]])-ROW(Sched2[[#Headers],[Pmt No]])-2)+DAY(LoanStartDate),"")</f>
        <v/>
      </c>
      <c r="D156" s="4" t="str">
        <f>IF(Sched2[[#This Row],[Pmt No]]&lt;&gt;"",IF(ROW()-ROW(Sched2[[#Headers],[Beginning Balance]])=1,LoanAmount,INDEX(Sched2[Ending Balance],ROW()-ROW(Sched2[[#Headers],[Beginning Balance]])-1)),"")</f>
        <v/>
      </c>
      <c r="E156" s="4" t="str">
        <f>IF(Sched2[[#This Row],[Pmt No]]&lt;&gt;"",ScheduledPayment,"")</f>
        <v/>
      </c>
      <c r="F156" s="4" t="str">
        <f>IF(Sched2[[#This Row],[Pmt No]]&lt;&gt;"",IF(Sched2[[#This Row],[Scheduled Payment]]+ExtraPayments&lt;Sched2[[#This Row],[Beginning Balance]],ExtraPayments,IF(Sched2[[#This Row],[Beginning Balance]]-Sched2[[#This Row],[Scheduled Payment]]&gt;0,Sched2[[#This Row],[Beginning Balance]]-Sched2[[#This Row],[Scheduled Payment]],0)),"")</f>
        <v/>
      </c>
      <c r="G156" s="4" t="str">
        <f>IF(Sched2[[#This Row],[Pmt No]]&lt;&gt;"",IF(Sched2[[#This Row],[Scheduled Payment]]+Sched2[[#This Row],[Extra Payment]]&lt;=Sched2[[#This Row],[Beginning Balance]],Sched2[[#This Row],[Scheduled Payment]]+Sched2[[#This Row],[Extra Payment]],Sched2[[#This Row],[Beginning Balance]]),"")</f>
        <v/>
      </c>
      <c r="H156" s="4" t="str">
        <f>IF(Sched2[[#This Row],[Pmt No]]&lt;&gt;"",Sched2[[#This Row],[Total Payment]]-Sched2[[#This Row],[Interest]],"")</f>
        <v/>
      </c>
      <c r="I156" s="4" t="str">
        <f>IF(Sched2[[#This Row],[Pmt No]]&lt;&gt;"",Sched2[[#This Row],[Beginning Balance]]*(InterestRate/PaymentsPerYear),"")</f>
        <v/>
      </c>
      <c r="J156" s="4" t="str">
        <f>IF(Sched2[[#This Row],[Pmt No]]&lt;&gt;"",IF(Sched2[[#This Row],[Scheduled Payment]]+Sched2[[#This Row],[Extra Payment]]&lt;=Sched2[[#This Row],[Beginning Balance]],Sched2[[#This Row],[Beginning Balance]]-Sched2[[#This Row],[Principal]],0),"")</f>
        <v/>
      </c>
      <c r="K156" s="4" t="str">
        <f>IF(Sched2[[#This Row],[Pmt No]]&lt;&gt;"",SUM(INDEX(Sched2[Interest],1,1):Sched2[[#This Row],[Interest]]),"")</f>
        <v/>
      </c>
    </row>
    <row r="157" spans="2:11" x14ac:dyDescent="0.2">
      <c r="B157" s="2" t="str">
        <f>IF(LoanIsGood,IF(ROW()-ROW(Sched2[[#Headers],[Pmt No]])&gt;ScheduledNumberOfPayments,"",ROW()-ROW(Sched2[[#Headers],[Pmt No]])),"")</f>
        <v/>
      </c>
      <c r="C157" s="3" t="str">
        <f>IF(Sched2[[#This Row],[Pmt No]]&lt;&gt;"",EOMONTH(LoanStartDate,ROW(Sched2[[#This Row],[Pmt No]])-ROW(Sched2[[#Headers],[Pmt No]])-2)+DAY(LoanStartDate),"")</f>
        <v/>
      </c>
      <c r="D157" s="4" t="str">
        <f>IF(Sched2[[#This Row],[Pmt No]]&lt;&gt;"",IF(ROW()-ROW(Sched2[[#Headers],[Beginning Balance]])=1,LoanAmount,INDEX(Sched2[Ending Balance],ROW()-ROW(Sched2[[#Headers],[Beginning Balance]])-1)),"")</f>
        <v/>
      </c>
      <c r="E157" s="4" t="str">
        <f>IF(Sched2[[#This Row],[Pmt No]]&lt;&gt;"",ScheduledPayment,"")</f>
        <v/>
      </c>
      <c r="F157" s="4" t="str">
        <f>IF(Sched2[[#This Row],[Pmt No]]&lt;&gt;"",IF(Sched2[[#This Row],[Scheduled Payment]]+ExtraPayments&lt;Sched2[[#This Row],[Beginning Balance]],ExtraPayments,IF(Sched2[[#This Row],[Beginning Balance]]-Sched2[[#This Row],[Scheduled Payment]]&gt;0,Sched2[[#This Row],[Beginning Balance]]-Sched2[[#This Row],[Scheduled Payment]],0)),"")</f>
        <v/>
      </c>
      <c r="G157" s="4" t="str">
        <f>IF(Sched2[[#This Row],[Pmt No]]&lt;&gt;"",IF(Sched2[[#This Row],[Scheduled Payment]]+Sched2[[#This Row],[Extra Payment]]&lt;=Sched2[[#This Row],[Beginning Balance]],Sched2[[#This Row],[Scheduled Payment]]+Sched2[[#This Row],[Extra Payment]],Sched2[[#This Row],[Beginning Balance]]),"")</f>
        <v/>
      </c>
      <c r="H157" s="4" t="str">
        <f>IF(Sched2[[#This Row],[Pmt No]]&lt;&gt;"",Sched2[[#This Row],[Total Payment]]-Sched2[[#This Row],[Interest]],"")</f>
        <v/>
      </c>
      <c r="I157" s="4" t="str">
        <f>IF(Sched2[[#This Row],[Pmt No]]&lt;&gt;"",Sched2[[#This Row],[Beginning Balance]]*(InterestRate/PaymentsPerYear),"")</f>
        <v/>
      </c>
      <c r="J157" s="4" t="str">
        <f>IF(Sched2[[#This Row],[Pmt No]]&lt;&gt;"",IF(Sched2[[#This Row],[Scheduled Payment]]+Sched2[[#This Row],[Extra Payment]]&lt;=Sched2[[#This Row],[Beginning Balance]],Sched2[[#This Row],[Beginning Balance]]-Sched2[[#This Row],[Principal]],0),"")</f>
        <v/>
      </c>
      <c r="K157" s="4" t="str">
        <f>IF(Sched2[[#This Row],[Pmt No]]&lt;&gt;"",SUM(INDEX(Sched2[Interest],1,1):Sched2[[#This Row],[Interest]]),"")</f>
        <v/>
      </c>
    </row>
    <row r="158" spans="2:11" x14ac:dyDescent="0.2">
      <c r="B158" s="2" t="str">
        <f>IF(LoanIsGood,IF(ROW()-ROW(Sched2[[#Headers],[Pmt No]])&gt;ScheduledNumberOfPayments,"",ROW()-ROW(Sched2[[#Headers],[Pmt No]])),"")</f>
        <v/>
      </c>
      <c r="C158" s="3" t="str">
        <f>IF(Sched2[[#This Row],[Pmt No]]&lt;&gt;"",EOMONTH(LoanStartDate,ROW(Sched2[[#This Row],[Pmt No]])-ROW(Sched2[[#Headers],[Pmt No]])-2)+DAY(LoanStartDate),"")</f>
        <v/>
      </c>
      <c r="D158" s="4" t="str">
        <f>IF(Sched2[[#This Row],[Pmt No]]&lt;&gt;"",IF(ROW()-ROW(Sched2[[#Headers],[Beginning Balance]])=1,LoanAmount,INDEX(Sched2[Ending Balance],ROW()-ROW(Sched2[[#Headers],[Beginning Balance]])-1)),"")</f>
        <v/>
      </c>
      <c r="E158" s="4" t="str">
        <f>IF(Sched2[[#This Row],[Pmt No]]&lt;&gt;"",ScheduledPayment,"")</f>
        <v/>
      </c>
      <c r="F158" s="4" t="str">
        <f>IF(Sched2[[#This Row],[Pmt No]]&lt;&gt;"",IF(Sched2[[#This Row],[Scheduled Payment]]+ExtraPayments&lt;Sched2[[#This Row],[Beginning Balance]],ExtraPayments,IF(Sched2[[#This Row],[Beginning Balance]]-Sched2[[#This Row],[Scheduled Payment]]&gt;0,Sched2[[#This Row],[Beginning Balance]]-Sched2[[#This Row],[Scheduled Payment]],0)),"")</f>
        <v/>
      </c>
      <c r="G158" s="4" t="str">
        <f>IF(Sched2[[#This Row],[Pmt No]]&lt;&gt;"",IF(Sched2[[#This Row],[Scheduled Payment]]+Sched2[[#This Row],[Extra Payment]]&lt;=Sched2[[#This Row],[Beginning Balance]],Sched2[[#This Row],[Scheduled Payment]]+Sched2[[#This Row],[Extra Payment]],Sched2[[#This Row],[Beginning Balance]]),"")</f>
        <v/>
      </c>
      <c r="H158" s="4" t="str">
        <f>IF(Sched2[[#This Row],[Pmt No]]&lt;&gt;"",Sched2[[#This Row],[Total Payment]]-Sched2[[#This Row],[Interest]],"")</f>
        <v/>
      </c>
      <c r="I158" s="4" t="str">
        <f>IF(Sched2[[#This Row],[Pmt No]]&lt;&gt;"",Sched2[[#This Row],[Beginning Balance]]*(InterestRate/PaymentsPerYear),"")</f>
        <v/>
      </c>
      <c r="J158" s="4" t="str">
        <f>IF(Sched2[[#This Row],[Pmt No]]&lt;&gt;"",IF(Sched2[[#This Row],[Scheduled Payment]]+Sched2[[#This Row],[Extra Payment]]&lt;=Sched2[[#This Row],[Beginning Balance]],Sched2[[#This Row],[Beginning Balance]]-Sched2[[#This Row],[Principal]],0),"")</f>
        <v/>
      </c>
      <c r="K158" s="4" t="str">
        <f>IF(Sched2[[#This Row],[Pmt No]]&lt;&gt;"",SUM(INDEX(Sched2[Interest],1,1):Sched2[[#This Row],[Interest]]),"")</f>
        <v/>
      </c>
    </row>
    <row r="159" spans="2:11" x14ac:dyDescent="0.2">
      <c r="B159" s="2" t="str">
        <f>IF(LoanIsGood,IF(ROW()-ROW(Sched2[[#Headers],[Pmt No]])&gt;ScheduledNumberOfPayments,"",ROW()-ROW(Sched2[[#Headers],[Pmt No]])),"")</f>
        <v/>
      </c>
      <c r="C159" s="3" t="str">
        <f>IF(Sched2[[#This Row],[Pmt No]]&lt;&gt;"",EOMONTH(LoanStartDate,ROW(Sched2[[#This Row],[Pmt No]])-ROW(Sched2[[#Headers],[Pmt No]])-2)+DAY(LoanStartDate),"")</f>
        <v/>
      </c>
      <c r="D159" s="4" t="str">
        <f>IF(Sched2[[#This Row],[Pmt No]]&lt;&gt;"",IF(ROW()-ROW(Sched2[[#Headers],[Beginning Balance]])=1,LoanAmount,INDEX(Sched2[Ending Balance],ROW()-ROW(Sched2[[#Headers],[Beginning Balance]])-1)),"")</f>
        <v/>
      </c>
      <c r="E159" s="4" t="str">
        <f>IF(Sched2[[#This Row],[Pmt No]]&lt;&gt;"",ScheduledPayment,"")</f>
        <v/>
      </c>
      <c r="F159" s="4" t="str">
        <f>IF(Sched2[[#This Row],[Pmt No]]&lt;&gt;"",IF(Sched2[[#This Row],[Scheduled Payment]]+ExtraPayments&lt;Sched2[[#This Row],[Beginning Balance]],ExtraPayments,IF(Sched2[[#This Row],[Beginning Balance]]-Sched2[[#This Row],[Scheduled Payment]]&gt;0,Sched2[[#This Row],[Beginning Balance]]-Sched2[[#This Row],[Scheduled Payment]],0)),"")</f>
        <v/>
      </c>
      <c r="G159" s="4" t="str">
        <f>IF(Sched2[[#This Row],[Pmt No]]&lt;&gt;"",IF(Sched2[[#This Row],[Scheduled Payment]]+Sched2[[#This Row],[Extra Payment]]&lt;=Sched2[[#This Row],[Beginning Balance]],Sched2[[#This Row],[Scheduled Payment]]+Sched2[[#This Row],[Extra Payment]],Sched2[[#This Row],[Beginning Balance]]),"")</f>
        <v/>
      </c>
      <c r="H159" s="4" t="str">
        <f>IF(Sched2[[#This Row],[Pmt No]]&lt;&gt;"",Sched2[[#This Row],[Total Payment]]-Sched2[[#This Row],[Interest]],"")</f>
        <v/>
      </c>
      <c r="I159" s="4" t="str">
        <f>IF(Sched2[[#This Row],[Pmt No]]&lt;&gt;"",Sched2[[#This Row],[Beginning Balance]]*(InterestRate/PaymentsPerYear),"")</f>
        <v/>
      </c>
      <c r="J159" s="4" t="str">
        <f>IF(Sched2[[#This Row],[Pmt No]]&lt;&gt;"",IF(Sched2[[#This Row],[Scheduled Payment]]+Sched2[[#This Row],[Extra Payment]]&lt;=Sched2[[#This Row],[Beginning Balance]],Sched2[[#This Row],[Beginning Balance]]-Sched2[[#This Row],[Principal]],0),"")</f>
        <v/>
      </c>
      <c r="K159" s="4" t="str">
        <f>IF(Sched2[[#This Row],[Pmt No]]&lt;&gt;"",SUM(INDEX(Sched2[Interest],1,1):Sched2[[#This Row],[Interest]]),"")</f>
        <v/>
      </c>
    </row>
    <row r="160" spans="2:11" x14ac:dyDescent="0.2">
      <c r="B160" s="2" t="str">
        <f>IF(LoanIsGood,IF(ROW()-ROW(Sched2[[#Headers],[Pmt No]])&gt;ScheduledNumberOfPayments,"",ROW()-ROW(Sched2[[#Headers],[Pmt No]])),"")</f>
        <v/>
      </c>
      <c r="C160" s="3" t="str">
        <f>IF(Sched2[[#This Row],[Pmt No]]&lt;&gt;"",EOMONTH(LoanStartDate,ROW(Sched2[[#This Row],[Pmt No]])-ROW(Sched2[[#Headers],[Pmt No]])-2)+DAY(LoanStartDate),"")</f>
        <v/>
      </c>
      <c r="D160" s="4" t="str">
        <f>IF(Sched2[[#This Row],[Pmt No]]&lt;&gt;"",IF(ROW()-ROW(Sched2[[#Headers],[Beginning Balance]])=1,LoanAmount,INDEX(Sched2[Ending Balance],ROW()-ROW(Sched2[[#Headers],[Beginning Balance]])-1)),"")</f>
        <v/>
      </c>
      <c r="E160" s="4" t="str">
        <f>IF(Sched2[[#This Row],[Pmt No]]&lt;&gt;"",ScheduledPayment,"")</f>
        <v/>
      </c>
      <c r="F160" s="4" t="str">
        <f>IF(Sched2[[#This Row],[Pmt No]]&lt;&gt;"",IF(Sched2[[#This Row],[Scheduled Payment]]+ExtraPayments&lt;Sched2[[#This Row],[Beginning Balance]],ExtraPayments,IF(Sched2[[#This Row],[Beginning Balance]]-Sched2[[#This Row],[Scheduled Payment]]&gt;0,Sched2[[#This Row],[Beginning Balance]]-Sched2[[#This Row],[Scheduled Payment]],0)),"")</f>
        <v/>
      </c>
      <c r="G160" s="4" t="str">
        <f>IF(Sched2[[#This Row],[Pmt No]]&lt;&gt;"",IF(Sched2[[#This Row],[Scheduled Payment]]+Sched2[[#This Row],[Extra Payment]]&lt;=Sched2[[#This Row],[Beginning Balance]],Sched2[[#This Row],[Scheduled Payment]]+Sched2[[#This Row],[Extra Payment]],Sched2[[#This Row],[Beginning Balance]]),"")</f>
        <v/>
      </c>
      <c r="H160" s="4" t="str">
        <f>IF(Sched2[[#This Row],[Pmt No]]&lt;&gt;"",Sched2[[#This Row],[Total Payment]]-Sched2[[#This Row],[Interest]],"")</f>
        <v/>
      </c>
      <c r="I160" s="4" t="str">
        <f>IF(Sched2[[#This Row],[Pmt No]]&lt;&gt;"",Sched2[[#This Row],[Beginning Balance]]*(InterestRate/PaymentsPerYear),"")</f>
        <v/>
      </c>
      <c r="J160" s="4" t="str">
        <f>IF(Sched2[[#This Row],[Pmt No]]&lt;&gt;"",IF(Sched2[[#This Row],[Scheduled Payment]]+Sched2[[#This Row],[Extra Payment]]&lt;=Sched2[[#This Row],[Beginning Balance]],Sched2[[#This Row],[Beginning Balance]]-Sched2[[#This Row],[Principal]],0),"")</f>
        <v/>
      </c>
      <c r="K160" s="4" t="str">
        <f>IF(Sched2[[#This Row],[Pmt No]]&lt;&gt;"",SUM(INDEX(Sched2[Interest],1,1):Sched2[[#This Row],[Interest]]),"")</f>
        <v/>
      </c>
    </row>
    <row r="161" spans="2:11" x14ac:dyDescent="0.2">
      <c r="B161" s="2" t="str">
        <f>IF(LoanIsGood,IF(ROW()-ROW(Sched2[[#Headers],[Pmt No]])&gt;ScheduledNumberOfPayments,"",ROW()-ROW(Sched2[[#Headers],[Pmt No]])),"")</f>
        <v/>
      </c>
      <c r="C161" s="3" t="str">
        <f>IF(Sched2[[#This Row],[Pmt No]]&lt;&gt;"",EOMONTH(LoanStartDate,ROW(Sched2[[#This Row],[Pmt No]])-ROW(Sched2[[#Headers],[Pmt No]])-2)+DAY(LoanStartDate),"")</f>
        <v/>
      </c>
      <c r="D161" s="4" t="str">
        <f>IF(Sched2[[#This Row],[Pmt No]]&lt;&gt;"",IF(ROW()-ROW(Sched2[[#Headers],[Beginning Balance]])=1,LoanAmount,INDEX(Sched2[Ending Balance],ROW()-ROW(Sched2[[#Headers],[Beginning Balance]])-1)),"")</f>
        <v/>
      </c>
      <c r="E161" s="4" t="str">
        <f>IF(Sched2[[#This Row],[Pmt No]]&lt;&gt;"",ScheduledPayment,"")</f>
        <v/>
      </c>
      <c r="F161" s="4" t="str">
        <f>IF(Sched2[[#This Row],[Pmt No]]&lt;&gt;"",IF(Sched2[[#This Row],[Scheduled Payment]]+ExtraPayments&lt;Sched2[[#This Row],[Beginning Balance]],ExtraPayments,IF(Sched2[[#This Row],[Beginning Balance]]-Sched2[[#This Row],[Scheduled Payment]]&gt;0,Sched2[[#This Row],[Beginning Balance]]-Sched2[[#This Row],[Scheduled Payment]],0)),"")</f>
        <v/>
      </c>
      <c r="G161" s="4" t="str">
        <f>IF(Sched2[[#This Row],[Pmt No]]&lt;&gt;"",IF(Sched2[[#This Row],[Scheduled Payment]]+Sched2[[#This Row],[Extra Payment]]&lt;=Sched2[[#This Row],[Beginning Balance]],Sched2[[#This Row],[Scheduled Payment]]+Sched2[[#This Row],[Extra Payment]],Sched2[[#This Row],[Beginning Balance]]),"")</f>
        <v/>
      </c>
      <c r="H161" s="4" t="str">
        <f>IF(Sched2[[#This Row],[Pmt No]]&lt;&gt;"",Sched2[[#This Row],[Total Payment]]-Sched2[[#This Row],[Interest]],"")</f>
        <v/>
      </c>
      <c r="I161" s="4" t="str">
        <f>IF(Sched2[[#This Row],[Pmt No]]&lt;&gt;"",Sched2[[#This Row],[Beginning Balance]]*(InterestRate/PaymentsPerYear),"")</f>
        <v/>
      </c>
      <c r="J161" s="4" t="str">
        <f>IF(Sched2[[#This Row],[Pmt No]]&lt;&gt;"",IF(Sched2[[#This Row],[Scheduled Payment]]+Sched2[[#This Row],[Extra Payment]]&lt;=Sched2[[#This Row],[Beginning Balance]],Sched2[[#This Row],[Beginning Balance]]-Sched2[[#This Row],[Principal]],0),"")</f>
        <v/>
      </c>
      <c r="K161" s="4" t="str">
        <f>IF(Sched2[[#This Row],[Pmt No]]&lt;&gt;"",SUM(INDEX(Sched2[Interest],1,1):Sched2[[#This Row],[Interest]]),"")</f>
        <v/>
      </c>
    </row>
    <row r="162" spans="2:11" x14ac:dyDescent="0.2">
      <c r="B162" s="2" t="str">
        <f>IF(LoanIsGood,IF(ROW()-ROW(Sched2[[#Headers],[Pmt No]])&gt;ScheduledNumberOfPayments,"",ROW()-ROW(Sched2[[#Headers],[Pmt No]])),"")</f>
        <v/>
      </c>
      <c r="C162" s="3" t="str">
        <f>IF(Sched2[[#This Row],[Pmt No]]&lt;&gt;"",EOMONTH(LoanStartDate,ROW(Sched2[[#This Row],[Pmt No]])-ROW(Sched2[[#Headers],[Pmt No]])-2)+DAY(LoanStartDate),"")</f>
        <v/>
      </c>
      <c r="D162" s="4" t="str">
        <f>IF(Sched2[[#This Row],[Pmt No]]&lt;&gt;"",IF(ROW()-ROW(Sched2[[#Headers],[Beginning Balance]])=1,LoanAmount,INDEX(Sched2[Ending Balance],ROW()-ROW(Sched2[[#Headers],[Beginning Balance]])-1)),"")</f>
        <v/>
      </c>
      <c r="E162" s="4" t="str">
        <f>IF(Sched2[[#This Row],[Pmt No]]&lt;&gt;"",ScheduledPayment,"")</f>
        <v/>
      </c>
      <c r="F162" s="4" t="str">
        <f>IF(Sched2[[#This Row],[Pmt No]]&lt;&gt;"",IF(Sched2[[#This Row],[Scheduled Payment]]+ExtraPayments&lt;Sched2[[#This Row],[Beginning Balance]],ExtraPayments,IF(Sched2[[#This Row],[Beginning Balance]]-Sched2[[#This Row],[Scheduled Payment]]&gt;0,Sched2[[#This Row],[Beginning Balance]]-Sched2[[#This Row],[Scheduled Payment]],0)),"")</f>
        <v/>
      </c>
      <c r="G162" s="4" t="str">
        <f>IF(Sched2[[#This Row],[Pmt No]]&lt;&gt;"",IF(Sched2[[#This Row],[Scheduled Payment]]+Sched2[[#This Row],[Extra Payment]]&lt;=Sched2[[#This Row],[Beginning Balance]],Sched2[[#This Row],[Scheduled Payment]]+Sched2[[#This Row],[Extra Payment]],Sched2[[#This Row],[Beginning Balance]]),"")</f>
        <v/>
      </c>
      <c r="H162" s="4" t="str">
        <f>IF(Sched2[[#This Row],[Pmt No]]&lt;&gt;"",Sched2[[#This Row],[Total Payment]]-Sched2[[#This Row],[Interest]],"")</f>
        <v/>
      </c>
      <c r="I162" s="4" t="str">
        <f>IF(Sched2[[#This Row],[Pmt No]]&lt;&gt;"",Sched2[[#This Row],[Beginning Balance]]*(InterestRate/PaymentsPerYear),"")</f>
        <v/>
      </c>
      <c r="J162" s="4" t="str">
        <f>IF(Sched2[[#This Row],[Pmt No]]&lt;&gt;"",IF(Sched2[[#This Row],[Scheduled Payment]]+Sched2[[#This Row],[Extra Payment]]&lt;=Sched2[[#This Row],[Beginning Balance]],Sched2[[#This Row],[Beginning Balance]]-Sched2[[#This Row],[Principal]],0),"")</f>
        <v/>
      </c>
      <c r="K162" s="4" t="str">
        <f>IF(Sched2[[#This Row],[Pmt No]]&lt;&gt;"",SUM(INDEX(Sched2[Interest],1,1):Sched2[[#This Row],[Interest]]),"")</f>
        <v/>
      </c>
    </row>
    <row r="163" spans="2:11" x14ac:dyDescent="0.2">
      <c r="B163" s="2" t="str">
        <f>IF(LoanIsGood,IF(ROW()-ROW(Sched2[[#Headers],[Pmt No]])&gt;ScheduledNumberOfPayments,"",ROW()-ROW(Sched2[[#Headers],[Pmt No]])),"")</f>
        <v/>
      </c>
      <c r="C163" s="3" t="str">
        <f>IF(Sched2[[#This Row],[Pmt No]]&lt;&gt;"",EOMONTH(LoanStartDate,ROW(Sched2[[#This Row],[Pmt No]])-ROW(Sched2[[#Headers],[Pmt No]])-2)+DAY(LoanStartDate),"")</f>
        <v/>
      </c>
      <c r="D163" s="4" t="str">
        <f>IF(Sched2[[#This Row],[Pmt No]]&lt;&gt;"",IF(ROW()-ROW(Sched2[[#Headers],[Beginning Balance]])=1,LoanAmount,INDEX(Sched2[Ending Balance],ROW()-ROW(Sched2[[#Headers],[Beginning Balance]])-1)),"")</f>
        <v/>
      </c>
      <c r="E163" s="4" t="str">
        <f>IF(Sched2[[#This Row],[Pmt No]]&lt;&gt;"",ScheduledPayment,"")</f>
        <v/>
      </c>
      <c r="F163" s="4" t="str">
        <f>IF(Sched2[[#This Row],[Pmt No]]&lt;&gt;"",IF(Sched2[[#This Row],[Scheduled Payment]]+ExtraPayments&lt;Sched2[[#This Row],[Beginning Balance]],ExtraPayments,IF(Sched2[[#This Row],[Beginning Balance]]-Sched2[[#This Row],[Scheduled Payment]]&gt;0,Sched2[[#This Row],[Beginning Balance]]-Sched2[[#This Row],[Scheduled Payment]],0)),"")</f>
        <v/>
      </c>
      <c r="G163" s="4" t="str">
        <f>IF(Sched2[[#This Row],[Pmt No]]&lt;&gt;"",IF(Sched2[[#This Row],[Scheduled Payment]]+Sched2[[#This Row],[Extra Payment]]&lt;=Sched2[[#This Row],[Beginning Balance]],Sched2[[#This Row],[Scheduled Payment]]+Sched2[[#This Row],[Extra Payment]],Sched2[[#This Row],[Beginning Balance]]),"")</f>
        <v/>
      </c>
      <c r="H163" s="4" t="str">
        <f>IF(Sched2[[#This Row],[Pmt No]]&lt;&gt;"",Sched2[[#This Row],[Total Payment]]-Sched2[[#This Row],[Interest]],"")</f>
        <v/>
      </c>
      <c r="I163" s="4" t="str">
        <f>IF(Sched2[[#This Row],[Pmt No]]&lt;&gt;"",Sched2[[#This Row],[Beginning Balance]]*(InterestRate/PaymentsPerYear),"")</f>
        <v/>
      </c>
      <c r="J163" s="4" t="str">
        <f>IF(Sched2[[#This Row],[Pmt No]]&lt;&gt;"",IF(Sched2[[#This Row],[Scheduled Payment]]+Sched2[[#This Row],[Extra Payment]]&lt;=Sched2[[#This Row],[Beginning Balance]],Sched2[[#This Row],[Beginning Balance]]-Sched2[[#This Row],[Principal]],0),"")</f>
        <v/>
      </c>
      <c r="K163" s="4" t="str">
        <f>IF(Sched2[[#This Row],[Pmt No]]&lt;&gt;"",SUM(INDEX(Sched2[Interest],1,1):Sched2[[#This Row],[Interest]]),"")</f>
        <v/>
      </c>
    </row>
    <row r="164" spans="2:11" x14ac:dyDescent="0.2">
      <c r="B164" s="2" t="str">
        <f>IF(LoanIsGood,IF(ROW()-ROW(Sched2[[#Headers],[Pmt No]])&gt;ScheduledNumberOfPayments,"",ROW()-ROW(Sched2[[#Headers],[Pmt No]])),"")</f>
        <v/>
      </c>
      <c r="C164" s="3" t="str">
        <f>IF(Sched2[[#This Row],[Pmt No]]&lt;&gt;"",EOMONTH(LoanStartDate,ROW(Sched2[[#This Row],[Pmt No]])-ROW(Sched2[[#Headers],[Pmt No]])-2)+DAY(LoanStartDate),"")</f>
        <v/>
      </c>
      <c r="D164" s="4" t="str">
        <f>IF(Sched2[[#This Row],[Pmt No]]&lt;&gt;"",IF(ROW()-ROW(Sched2[[#Headers],[Beginning Balance]])=1,LoanAmount,INDEX(Sched2[Ending Balance],ROW()-ROW(Sched2[[#Headers],[Beginning Balance]])-1)),"")</f>
        <v/>
      </c>
      <c r="E164" s="4" t="str">
        <f>IF(Sched2[[#This Row],[Pmt No]]&lt;&gt;"",ScheduledPayment,"")</f>
        <v/>
      </c>
      <c r="F164" s="4" t="str">
        <f>IF(Sched2[[#This Row],[Pmt No]]&lt;&gt;"",IF(Sched2[[#This Row],[Scheduled Payment]]+ExtraPayments&lt;Sched2[[#This Row],[Beginning Balance]],ExtraPayments,IF(Sched2[[#This Row],[Beginning Balance]]-Sched2[[#This Row],[Scheduled Payment]]&gt;0,Sched2[[#This Row],[Beginning Balance]]-Sched2[[#This Row],[Scheduled Payment]],0)),"")</f>
        <v/>
      </c>
      <c r="G164" s="4" t="str">
        <f>IF(Sched2[[#This Row],[Pmt No]]&lt;&gt;"",IF(Sched2[[#This Row],[Scheduled Payment]]+Sched2[[#This Row],[Extra Payment]]&lt;=Sched2[[#This Row],[Beginning Balance]],Sched2[[#This Row],[Scheduled Payment]]+Sched2[[#This Row],[Extra Payment]],Sched2[[#This Row],[Beginning Balance]]),"")</f>
        <v/>
      </c>
      <c r="H164" s="4" t="str">
        <f>IF(Sched2[[#This Row],[Pmt No]]&lt;&gt;"",Sched2[[#This Row],[Total Payment]]-Sched2[[#This Row],[Interest]],"")</f>
        <v/>
      </c>
      <c r="I164" s="4" t="str">
        <f>IF(Sched2[[#This Row],[Pmt No]]&lt;&gt;"",Sched2[[#This Row],[Beginning Balance]]*(InterestRate/PaymentsPerYear),"")</f>
        <v/>
      </c>
      <c r="J164" s="4" t="str">
        <f>IF(Sched2[[#This Row],[Pmt No]]&lt;&gt;"",IF(Sched2[[#This Row],[Scheduled Payment]]+Sched2[[#This Row],[Extra Payment]]&lt;=Sched2[[#This Row],[Beginning Balance]],Sched2[[#This Row],[Beginning Balance]]-Sched2[[#This Row],[Principal]],0),"")</f>
        <v/>
      </c>
      <c r="K164" s="4" t="str">
        <f>IF(Sched2[[#This Row],[Pmt No]]&lt;&gt;"",SUM(INDEX(Sched2[Interest],1,1):Sched2[[#This Row],[Interest]]),"")</f>
        <v/>
      </c>
    </row>
    <row r="165" spans="2:11" x14ac:dyDescent="0.2">
      <c r="B165" s="2" t="str">
        <f>IF(LoanIsGood,IF(ROW()-ROW(Sched2[[#Headers],[Pmt No]])&gt;ScheduledNumberOfPayments,"",ROW()-ROW(Sched2[[#Headers],[Pmt No]])),"")</f>
        <v/>
      </c>
      <c r="C165" s="3" t="str">
        <f>IF(Sched2[[#This Row],[Pmt No]]&lt;&gt;"",EOMONTH(LoanStartDate,ROW(Sched2[[#This Row],[Pmt No]])-ROW(Sched2[[#Headers],[Pmt No]])-2)+DAY(LoanStartDate),"")</f>
        <v/>
      </c>
      <c r="D165" s="4" t="str">
        <f>IF(Sched2[[#This Row],[Pmt No]]&lt;&gt;"",IF(ROW()-ROW(Sched2[[#Headers],[Beginning Balance]])=1,LoanAmount,INDEX(Sched2[Ending Balance],ROW()-ROW(Sched2[[#Headers],[Beginning Balance]])-1)),"")</f>
        <v/>
      </c>
      <c r="E165" s="4" t="str">
        <f>IF(Sched2[[#This Row],[Pmt No]]&lt;&gt;"",ScheduledPayment,"")</f>
        <v/>
      </c>
      <c r="F165" s="4" t="str">
        <f>IF(Sched2[[#This Row],[Pmt No]]&lt;&gt;"",IF(Sched2[[#This Row],[Scheduled Payment]]+ExtraPayments&lt;Sched2[[#This Row],[Beginning Balance]],ExtraPayments,IF(Sched2[[#This Row],[Beginning Balance]]-Sched2[[#This Row],[Scheduled Payment]]&gt;0,Sched2[[#This Row],[Beginning Balance]]-Sched2[[#This Row],[Scheduled Payment]],0)),"")</f>
        <v/>
      </c>
      <c r="G165" s="4" t="str">
        <f>IF(Sched2[[#This Row],[Pmt No]]&lt;&gt;"",IF(Sched2[[#This Row],[Scheduled Payment]]+Sched2[[#This Row],[Extra Payment]]&lt;=Sched2[[#This Row],[Beginning Balance]],Sched2[[#This Row],[Scheduled Payment]]+Sched2[[#This Row],[Extra Payment]],Sched2[[#This Row],[Beginning Balance]]),"")</f>
        <v/>
      </c>
      <c r="H165" s="4" t="str">
        <f>IF(Sched2[[#This Row],[Pmt No]]&lt;&gt;"",Sched2[[#This Row],[Total Payment]]-Sched2[[#This Row],[Interest]],"")</f>
        <v/>
      </c>
      <c r="I165" s="4" t="str">
        <f>IF(Sched2[[#This Row],[Pmt No]]&lt;&gt;"",Sched2[[#This Row],[Beginning Balance]]*(InterestRate/PaymentsPerYear),"")</f>
        <v/>
      </c>
      <c r="J165" s="4" t="str">
        <f>IF(Sched2[[#This Row],[Pmt No]]&lt;&gt;"",IF(Sched2[[#This Row],[Scheduled Payment]]+Sched2[[#This Row],[Extra Payment]]&lt;=Sched2[[#This Row],[Beginning Balance]],Sched2[[#This Row],[Beginning Balance]]-Sched2[[#This Row],[Principal]],0),"")</f>
        <v/>
      </c>
      <c r="K165" s="4" t="str">
        <f>IF(Sched2[[#This Row],[Pmt No]]&lt;&gt;"",SUM(INDEX(Sched2[Interest],1,1):Sched2[[#This Row],[Interest]]),"")</f>
        <v/>
      </c>
    </row>
    <row r="166" spans="2:11" x14ac:dyDescent="0.2">
      <c r="B166" s="2" t="str">
        <f>IF(LoanIsGood,IF(ROW()-ROW(Sched2[[#Headers],[Pmt No]])&gt;ScheduledNumberOfPayments,"",ROW()-ROW(Sched2[[#Headers],[Pmt No]])),"")</f>
        <v/>
      </c>
      <c r="C166" s="3" t="str">
        <f>IF(Sched2[[#This Row],[Pmt No]]&lt;&gt;"",EOMONTH(LoanStartDate,ROW(Sched2[[#This Row],[Pmt No]])-ROW(Sched2[[#Headers],[Pmt No]])-2)+DAY(LoanStartDate),"")</f>
        <v/>
      </c>
      <c r="D166" s="4" t="str">
        <f>IF(Sched2[[#This Row],[Pmt No]]&lt;&gt;"",IF(ROW()-ROW(Sched2[[#Headers],[Beginning Balance]])=1,LoanAmount,INDEX(Sched2[Ending Balance],ROW()-ROW(Sched2[[#Headers],[Beginning Balance]])-1)),"")</f>
        <v/>
      </c>
      <c r="E166" s="4" t="str">
        <f>IF(Sched2[[#This Row],[Pmt No]]&lt;&gt;"",ScheduledPayment,"")</f>
        <v/>
      </c>
      <c r="F166" s="4" t="str">
        <f>IF(Sched2[[#This Row],[Pmt No]]&lt;&gt;"",IF(Sched2[[#This Row],[Scheduled Payment]]+ExtraPayments&lt;Sched2[[#This Row],[Beginning Balance]],ExtraPayments,IF(Sched2[[#This Row],[Beginning Balance]]-Sched2[[#This Row],[Scheduled Payment]]&gt;0,Sched2[[#This Row],[Beginning Balance]]-Sched2[[#This Row],[Scheduled Payment]],0)),"")</f>
        <v/>
      </c>
      <c r="G166" s="4" t="str">
        <f>IF(Sched2[[#This Row],[Pmt No]]&lt;&gt;"",IF(Sched2[[#This Row],[Scheduled Payment]]+Sched2[[#This Row],[Extra Payment]]&lt;=Sched2[[#This Row],[Beginning Balance]],Sched2[[#This Row],[Scheduled Payment]]+Sched2[[#This Row],[Extra Payment]],Sched2[[#This Row],[Beginning Balance]]),"")</f>
        <v/>
      </c>
      <c r="H166" s="4" t="str">
        <f>IF(Sched2[[#This Row],[Pmt No]]&lt;&gt;"",Sched2[[#This Row],[Total Payment]]-Sched2[[#This Row],[Interest]],"")</f>
        <v/>
      </c>
      <c r="I166" s="4" t="str">
        <f>IF(Sched2[[#This Row],[Pmt No]]&lt;&gt;"",Sched2[[#This Row],[Beginning Balance]]*(InterestRate/PaymentsPerYear),"")</f>
        <v/>
      </c>
      <c r="J166" s="4" t="str">
        <f>IF(Sched2[[#This Row],[Pmt No]]&lt;&gt;"",IF(Sched2[[#This Row],[Scheduled Payment]]+Sched2[[#This Row],[Extra Payment]]&lt;=Sched2[[#This Row],[Beginning Balance]],Sched2[[#This Row],[Beginning Balance]]-Sched2[[#This Row],[Principal]],0),"")</f>
        <v/>
      </c>
      <c r="K166" s="4" t="str">
        <f>IF(Sched2[[#This Row],[Pmt No]]&lt;&gt;"",SUM(INDEX(Sched2[Interest],1,1):Sched2[[#This Row],[Interest]]),"")</f>
        <v/>
      </c>
    </row>
    <row r="167" spans="2:11" x14ac:dyDescent="0.2">
      <c r="B167" s="2" t="str">
        <f>IF(LoanIsGood,IF(ROW()-ROW(Sched2[[#Headers],[Pmt No]])&gt;ScheduledNumberOfPayments,"",ROW()-ROW(Sched2[[#Headers],[Pmt No]])),"")</f>
        <v/>
      </c>
      <c r="C167" s="3" t="str">
        <f>IF(Sched2[[#This Row],[Pmt No]]&lt;&gt;"",EOMONTH(LoanStartDate,ROW(Sched2[[#This Row],[Pmt No]])-ROW(Sched2[[#Headers],[Pmt No]])-2)+DAY(LoanStartDate),"")</f>
        <v/>
      </c>
      <c r="D167" s="4" t="str">
        <f>IF(Sched2[[#This Row],[Pmt No]]&lt;&gt;"",IF(ROW()-ROW(Sched2[[#Headers],[Beginning Balance]])=1,LoanAmount,INDEX(Sched2[Ending Balance],ROW()-ROW(Sched2[[#Headers],[Beginning Balance]])-1)),"")</f>
        <v/>
      </c>
      <c r="E167" s="4" t="str">
        <f>IF(Sched2[[#This Row],[Pmt No]]&lt;&gt;"",ScheduledPayment,"")</f>
        <v/>
      </c>
      <c r="F167" s="4" t="str">
        <f>IF(Sched2[[#This Row],[Pmt No]]&lt;&gt;"",IF(Sched2[[#This Row],[Scheduled Payment]]+ExtraPayments&lt;Sched2[[#This Row],[Beginning Balance]],ExtraPayments,IF(Sched2[[#This Row],[Beginning Balance]]-Sched2[[#This Row],[Scheduled Payment]]&gt;0,Sched2[[#This Row],[Beginning Balance]]-Sched2[[#This Row],[Scheduled Payment]],0)),"")</f>
        <v/>
      </c>
      <c r="G167" s="4" t="str">
        <f>IF(Sched2[[#This Row],[Pmt No]]&lt;&gt;"",IF(Sched2[[#This Row],[Scheduled Payment]]+Sched2[[#This Row],[Extra Payment]]&lt;=Sched2[[#This Row],[Beginning Balance]],Sched2[[#This Row],[Scheduled Payment]]+Sched2[[#This Row],[Extra Payment]],Sched2[[#This Row],[Beginning Balance]]),"")</f>
        <v/>
      </c>
      <c r="H167" s="4" t="str">
        <f>IF(Sched2[[#This Row],[Pmt No]]&lt;&gt;"",Sched2[[#This Row],[Total Payment]]-Sched2[[#This Row],[Interest]],"")</f>
        <v/>
      </c>
      <c r="I167" s="4" t="str">
        <f>IF(Sched2[[#This Row],[Pmt No]]&lt;&gt;"",Sched2[[#This Row],[Beginning Balance]]*(InterestRate/PaymentsPerYear),"")</f>
        <v/>
      </c>
      <c r="J167" s="4" t="str">
        <f>IF(Sched2[[#This Row],[Pmt No]]&lt;&gt;"",IF(Sched2[[#This Row],[Scheduled Payment]]+Sched2[[#This Row],[Extra Payment]]&lt;=Sched2[[#This Row],[Beginning Balance]],Sched2[[#This Row],[Beginning Balance]]-Sched2[[#This Row],[Principal]],0),"")</f>
        <v/>
      </c>
      <c r="K167" s="4" t="str">
        <f>IF(Sched2[[#This Row],[Pmt No]]&lt;&gt;"",SUM(INDEX(Sched2[Interest],1,1):Sched2[[#This Row],[Interest]]),"")</f>
        <v/>
      </c>
    </row>
    <row r="168" spans="2:11" x14ac:dyDescent="0.2">
      <c r="B168" s="2" t="str">
        <f>IF(LoanIsGood,IF(ROW()-ROW(Sched2[[#Headers],[Pmt No]])&gt;ScheduledNumberOfPayments,"",ROW()-ROW(Sched2[[#Headers],[Pmt No]])),"")</f>
        <v/>
      </c>
      <c r="C168" s="3" t="str">
        <f>IF(Sched2[[#This Row],[Pmt No]]&lt;&gt;"",EOMONTH(LoanStartDate,ROW(Sched2[[#This Row],[Pmt No]])-ROW(Sched2[[#Headers],[Pmt No]])-2)+DAY(LoanStartDate),"")</f>
        <v/>
      </c>
      <c r="D168" s="4" t="str">
        <f>IF(Sched2[[#This Row],[Pmt No]]&lt;&gt;"",IF(ROW()-ROW(Sched2[[#Headers],[Beginning Balance]])=1,LoanAmount,INDEX(Sched2[Ending Balance],ROW()-ROW(Sched2[[#Headers],[Beginning Balance]])-1)),"")</f>
        <v/>
      </c>
      <c r="E168" s="4" t="str">
        <f>IF(Sched2[[#This Row],[Pmt No]]&lt;&gt;"",ScheduledPayment,"")</f>
        <v/>
      </c>
      <c r="F168" s="4" t="str">
        <f>IF(Sched2[[#This Row],[Pmt No]]&lt;&gt;"",IF(Sched2[[#This Row],[Scheduled Payment]]+ExtraPayments&lt;Sched2[[#This Row],[Beginning Balance]],ExtraPayments,IF(Sched2[[#This Row],[Beginning Balance]]-Sched2[[#This Row],[Scheduled Payment]]&gt;0,Sched2[[#This Row],[Beginning Balance]]-Sched2[[#This Row],[Scheduled Payment]],0)),"")</f>
        <v/>
      </c>
      <c r="G168" s="4" t="str">
        <f>IF(Sched2[[#This Row],[Pmt No]]&lt;&gt;"",IF(Sched2[[#This Row],[Scheduled Payment]]+Sched2[[#This Row],[Extra Payment]]&lt;=Sched2[[#This Row],[Beginning Balance]],Sched2[[#This Row],[Scheduled Payment]]+Sched2[[#This Row],[Extra Payment]],Sched2[[#This Row],[Beginning Balance]]),"")</f>
        <v/>
      </c>
      <c r="H168" s="4" t="str">
        <f>IF(Sched2[[#This Row],[Pmt No]]&lt;&gt;"",Sched2[[#This Row],[Total Payment]]-Sched2[[#This Row],[Interest]],"")</f>
        <v/>
      </c>
      <c r="I168" s="4" t="str">
        <f>IF(Sched2[[#This Row],[Pmt No]]&lt;&gt;"",Sched2[[#This Row],[Beginning Balance]]*(InterestRate/PaymentsPerYear),"")</f>
        <v/>
      </c>
      <c r="J168" s="4" t="str">
        <f>IF(Sched2[[#This Row],[Pmt No]]&lt;&gt;"",IF(Sched2[[#This Row],[Scheduled Payment]]+Sched2[[#This Row],[Extra Payment]]&lt;=Sched2[[#This Row],[Beginning Balance]],Sched2[[#This Row],[Beginning Balance]]-Sched2[[#This Row],[Principal]],0),"")</f>
        <v/>
      </c>
      <c r="K168" s="4" t="str">
        <f>IF(Sched2[[#This Row],[Pmt No]]&lt;&gt;"",SUM(INDEX(Sched2[Interest],1,1):Sched2[[#This Row],[Interest]]),"")</f>
        <v/>
      </c>
    </row>
    <row r="169" spans="2:11" x14ac:dyDescent="0.2">
      <c r="B169" s="2" t="str">
        <f>IF(LoanIsGood,IF(ROW()-ROW(Sched2[[#Headers],[Pmt No]])&gt;ScheduledNumberOfPayments,"",ROW()-ROW(Sched2[[#Headers],[Pmt No]])),"")</f>
        <v/>
      </c>
      <c r="C169" s="3" t="str">
        <f>IF(Sched2[[#This Row],[Pmt No]]&lt;&gt;"",EOMONTH(LoanStartDate,ROW(Sched2[[#This Row],[Pmt No]])-ROW(Sched2[[#Headers],[Pmt No]])-2)+DAY(LoanStartDate),"")</f>
        <v/>
      </c>
      <c r="D169" s="4" t="str">
        <f>IF(Sched2[[#This Row],[Pmt No]]&lt;&gt;"",IF(ROW()-ROW(Sched2[[#Headers],[Beginning Balance]])=1,LoanAmount,INDEX(Sched2[Ending Balance],ROW()-ROW(Sched2[[#Headers],[Beginning Balance]])-1)),"")</f>
        <v/>
      </c>
      <c r="E169" s="4" t="str">
        <f>IF(Sched2[[#This Row],[Pmt No]]&lt;&gt;"",ScheduledPayment,"")</f>
        <v/>
      </c>
      <c r="F169" s="4" t="str">
        <f>IF(Sched2[[#This Row],[Pmt No]]&lt;&gt;"",IF(Sched2[[#This Row],[Scheduled Payment]]+ExtraPayments&lt;Sched2[[#This Row],[Beginning Balance]],ExtraPayments,IF(Sched2[[#This Row],[Beginning Balance]]-Sched2[[#This Row],[Scheduled Payment]]&gt;0,Sched2[[#This Row],[Beginning Balance]]-Sched2[[#This Row],[Scheduled Payment]],0)),"")</f>
        <v/>
      </c>
      <c r="G169" s="4" t="str">
        <f>IF(Sched2[[#This Row],[Pmt No]]&lt;&gt;"",IF(Sched2[[#This Row],[Scheduled Payment]]+Sched2[[#This Row],[Extra Payment]]&lt;=Sched2[[#This Row],[Beginning Balance]],Sched2[[#This Row],[Scheduled Payment]]+Sched2[[#This Row],[Extra Payment]],Sched2[[#This Row],[Beginning Balance]]),"")</f>
        <v/>
      </c>
      <c r="H169" s="4" t="str">
        <f>IF(Sched2[[#This Row],[Pmt No]]&lt;&gt;"",Sched2[[#This Row],[Total Payment]]-Sched2[[#This Row],[Interest]],"")</f>
        <v/>
      </c>
      <c r="I169" s="4" t="str">
        <f>IF(Sched2[[#This Row],[Pmt No]]&lt;&gt;"",Sched2[[#This Row],[Beginning Balance]]*(InterestRate/PaymentsPerYear),"")</f>
        <v/>
      </c>
      <c r="J169" s="4" t="str">
        <f>IF(Sched2[[#This Row],[Pmt No]]&lt;&gt;"",IF(Sched2[[#This Row],[Scheduled Payment]]+Sched2[[#This Row],[Extra Payment]]&lt;=Sched2[[#This Row],[Beginning Balance]],Sched2[[#This Row],[Beginning Balance]]-Sched2[[#This Row],[Principal]],0),"")</f>
        <v/>
      </c>
      <c r="K169" s="4" t="str">
        <f>IF(Sched2[[#This Row],[Pmt No]]&lt;&gt;"",SUM(INDEX(Sched2[Interest],1,1):Sched2[[#This Row],[Interest]]),"")</f>
        <v/>
      </c>
    </row>
    <row r="170" spans="2:11" x14ac:dyDescent="0.2">
      <c r="B170" s="2" t="str">
        <f>IF(LoanIsGood,IF(ROW()-ROW(Sched2[[#Headers],[Pmt No]])&gt;ScheduledNumberOfPayments,"",ROW()-ROW(Sched2[[#Headers],[Pmt No]])),"")</f>
        <v/>
      </c>
      <c r="C170" s="3" t="str">
        <f>IF(Sched2[[#This Row],[Pmt No]]&lt;&gt;"",EOMONTH(LoanStartDate,ROW(Sched2[[#This Row],[Pmt No]])-ROW(Sched2[[#Headers],[Pmt No]])-2)+DAY(LoanStartDate),"")</f>
        <v/>
      </c>
      <c r="D170" s="4" t="str">
        <f>IF(Sched2[[#This Row],[Pmt No]]&lt;&gt;"",IF(ROW()-ROW(Sched2[[#Headers],[Beginning Balance]])=1,LoanAmount,INDEX(Sched2[Ending Balance],ROW()-ROW(Sched2[[#Headers],[Beginning Balance]])-1)),"")</f>
        <v/>
      </c>
      <c r="E170" s="4" t="str">
        <f>IF(Sched2[[#This Row],[Pmt No]]&lt;&gt;"",ScheduledPayment,"")</f>
        <v/>
      </c>
      <c r="F170" s="4" t="str">
        <f>IF(Sched2[[#This Row],[Pmt No]]&lt;&gt;"",IF(Sched2[[#This Row],[Scheduled Payment]]+ExtraPayments&lt;Sched2[[#This Row],[Beginning Balance]],ExtraPayments,IF(Sched2[[#This Row],[Beginning Balance]]-Sched2[[#This Row],[Scheduled Payment]]&gt;0,Sched2[[#This Row],[Beginning Balance]]-Sched2[[#This Row],[Scheduled Payment]],0)),"")</f>
        <v/>
      </c>
      <c r="G170" s="4" t="str">
        <f>IF(Sched2[[#This Row],[Pmt No]]&lt;&gt;"",IF(Sched2[[#This Row],[Scheduled Payment]]+Sched2[[#This Row],[Extra Payment]]&lt;=Sched2[[#This Row],[Beginning Balance]],Sched2[[#This Row],[Scheduled Payment]]+Sched2[[#This Row],[Extra Payment]],Sched2[[#This Row],[Beginning Balance]]),"")</f>
        <v/>
      </c>
      <c r="H170" s="4" t="str">
        <f>IF(Sched2[[#This Row],[Pmt No]]&lt;&gt;"",Sched2[[#This Row],[Total Payment]]-Sched2[[#This Row],[Interest]],"")</f>
        <v/>
      </c>
      <c r="I170" s="4" t="str">
        <f>IF(Sched2[[#This Row],[Pmt No]]&lt;&gt;"",Sched2[[#This Row],[Beginning Balance]]*(InterestRate/PaymentsPerYear),"")</f>
        <v/>
      </c>
      <c r="J170" s="4" t="str">
        <f>IF(Sched2[[#This Row],[Pmt No]]&lt;&gt;"",IF(Sched2[[#This Row],[Scheduled Payment]]+Sched2[[#This Row],[Extra Payment]]&lt;=Sched2[[#This Row],[Beginning Balance]],Sched2[[#This Row],[Beginning Balance]]-Sched2[[#This Row],[Principal]],0),"")</f>
        <v/>
      </c>
      <c r="K170" s="4" t="str">
        <f>IF(Sched2[[#This Row],[Pmt No]]&lt;&gt;"",SUM(INDEX(Sched2[Interest],1,1):Sched2[[#This Row],[Interest]]),"")</f>
        <v/>
      </c>
    </row>
    <row r="171" spans="2:11" x14ac:dyDescent="0.2">
      <c r="B171" s="2" t="str">
        <f>IF(LoanIsGood,IF(ROW()-ROW(Sched2[[#Headers],[Pmt No]])&gt;ScheduledNumberOfPayments,"",ROW()-ROW(Sched2[[#Headers],[Pmt No]])),"")</f>
        <v/>
      </c>
      <c r="C171" s="3" t="str">
        <f>IF(Sched2[[#This Row],[Pmt No]]&lt;&gt;"",EOMONTH(LoanStartDate,ROW(Sched2[[#This Row],[Pmt No]])-ROW(Sched2[[#Headers],[Pmt No]])-2)+DAY(LoanStartDate),"")</f>
        <v/>
      </c>
      <c r="D171" s="4" t="str">
        <f>IF(Sched2[[#This Row],[Pmt No]]&lt;&gt;"",IF(ROW()-ROW(Sched2[[#Headers],[Beginning Balance]])=1,LoanAmount,INDEX(Sched2[Ending Balance],ROW()-ROW(Sched2[[#Headers],[Beginning Balance]])-1)),"")</f>
        <v/>
      </c>
      <c r="E171" s="4" t="str">
        <f>IF(Sched2[[#This Row],[Pmt No]]&lt;&gt;"",ScheduledPayment,"")</f>
        <v/>
      </c>
      <c r="F171" s="4" t="str">
        <f>IF(Sched2[[#This Row],[Pmt No]]&lt;&gt;"",IF(Sched2[[#This Row],[Scheduled Payment]]+ExtraPayments&lt;Sched2[[#This Row],[Beginning Balance]],ExtraPayments,IF(Sched2[[#This Row],[Beginning Balance]]-Sched2[[#This Row],[Scheduled Payment]]&gt;0,Sched2[[#This Row],[Beginning Balance]]-Sched2[[#This Row],[Scheduled Payment]],0)),"")</f>
        <v/>
      </c>
      <c r="G171" s="4" t="str">
        <f>IF(Sched2[[#This Row],[Pmt No]]&lt;&gt;"",IF(Sched2[[#This Row],[Scheduled Payment]]+Sched2[[#This Row],[Extra Payment]]&lt;=Sched2[[#This Row],[Beginning Balance]],Sched2[[#This Row],[Scheduled Payment]]+Sched2[[#This Row],[Extra Payment]],Sched2[[#This Row],[Beginning Balance]]),"")</f>
        <v/>
      </c>
      <c r="H171" s="4" t="str">
        <f>IF(Sched2[[#This Row],[Pmt No]]&lt;&gt;"",Sched2[[#This Row],[Total Payment]]-Sched2[[#This Row],[Interest]],"")</f>
        <v/>
      </c>
      <c r="I171" s="4" t="str">
        <f>IF(Sched2[[#This Row],[Pmt No]]&lt;&gt;"",Sched2[[#This Row],[Beginning Balance]]*(InterestRate/PaymentsPerYear),"")</f>
        <v/>
      </c>
      <c r="J171" s="4" t="str">
        <f>IF(Sched2[[#This Row],[Pmt No]]&lt;&gt;"",IF(Sched2[[#This Row],[Scheduled Payment]]+Sched2[[#This Row],[Extra Payment]]&lt;=Sched2[[#This Row],[Beginning Balance]],Sched2[[#This Row],[Beginning Balance]]-Sched2[[#This Row],[Principal]],0),"")</f>
        <v/>
      </c>
      <c r="K171" s="4" t="str">
        <f>IF(Sched2[[#This Row],[Pmt No]]&lt;&gt;"",SUM(INDEX(Sched2[Interest],1,1):Sched2[[#This Row],[Interest]]),"")</f>
        <v/>
      </c>
    </row>
    <row r="172" spans="2:11" x14ac:dyDescent="0.2">
      <c r="B172" s="2" t="str">
        <f>IF(LoanIsGood,IF(ROW()-ROW(Sched2[[#Headers],[Pmt No]])&gt;ScheduledNumberOfPayments,"",ROW()-ROW(Sched2[[#Headers],[Pmt No]])),"")</f>
        <v/>
      </c>
      <c r="C172" s="3" t="str">
        <f>IF(Sched2[[#This Row],[Pmt No]]&lt;&gt;"",EOMONTH(LoanStartDate,ROW(Sched2[[#This Row],[Pmt No]])-ROW(Sched2[[#Headers],[Pmt No]])-2)+DAY(LoanStartDate),"")</f>
        <v/>
      </c>
      <c r="D172" s="4" t="str">
        <f>IF(Sched2[[#This Row],[Pmt No]]&lt;&gt;"",IF(ROW()-ROW(Sched2[[#Headers],[Beginning Balance]])=1,LoanAmount,INDEX(Sched2[Ending Balance],ROW()-ROW(Sched2[[#Headers],[Beginning Balance]])-1)),"")</f>
        <v/>
      </c>
      <c r="E172" s="4" t="str">
        <f>IF(Sched2[[#This Row],[Pmt No]]&lt;&gt;"",ScheduledPayment,"")</f>
        <v/>
      </c>
      <c r="F172" s="4" t="str">
        <f>IF(Sched2[[#This Row],[Pmt No]]&lt;&gt;"",IF(Sched2[[#This Row],[Scheduled Payment]]+ExtraPayments&lt;Sched2[[#This Row],[Beginning Balance]],ExtraPayments,IF(Sched2[[#This Row],[Beginning Balance]]-Sched2[[#This Row],[Scheduled Payment]]&gt;0,Sched2[[#This Row],[Beginning Balance]]-Sched2[[#This Row],[Scheduled Payment]],0)),"")</f>
        <v/>
      </c>
      <c r="G172" s="4" t="str">
        <f>IF(Sched2[[#This Row],[Pmt No]]&lt;&gt;"",IF(Sched2[[#This Row],[Scheduled Payment]]+Sched2[[#This Row],[Extra Payment]]&lt;=Sched2[[#This Row],[Beginning Balance]],Sched2[[#This Row],[Scheduled Payment]]+Sched2[[#This Row],[Extra Payment]],Sched2[[#This Row],[Beginning Balance]]),"")</f>
        <v/>
      </c>
      <c r="H172" s="4" t="str">
        <f>IF(Sched2[[#This Row],[Pmt No]]&lt;&gt;"",Sched2[[#This Row],[Total Payment]]-Sched2[[#This Row],[Interest]],"")</f>
        <v/>
      </c>
      <c r="I172" s="4" t="str">
        <f>IF(Sched2[[#This Row],[Pmt No]]&lt;&gt;"",Sched2[[#This Row],[Beginning Balance]]*(InterestRate/PaymentsPerYear),"")</f>
        <v/>
      </c>
      <c r="J172" s="4" t="str">
        <f>IF(Sched2[[#This Row],[Pmt No]]&lt;&gt;"",IF(Sched2[[#This Row],[Scheduled Payment]]+Sched2[[#This Row],[Extra Payment]]&lt;=Sched2[[#This Row],[Beginning Balance]],Sched2[[#This Row],[Beginning Balance]]-Sched2[[#This Row],[Principal]],0),"")</f>
        <v/>
      </c>
      <c r="K172" s="4" t="str">
        <f>IF(Sched2[[#This Row],[Pmt No]]&lt;&gt;"",SUM(INDEX(Sched2[Interest],1,1):Sched2[[#This Row],[Interest]]),"")</f>
        <v/>
      </c>
    </row>
    <row r="173" spans="2:11" x14ac:dyDescent="0.2">
      <c r="B173" s="2" t="str">
        <f>IF(LoanIsGood,IF(ROW()-ROW(Sched2[[#Headers],[Pmt No]])&gt;ScheduledNumberOfPayments,"",ROW()-ROW(Sched2[[#Headers],[Pmt No]])),"")</f>
        <v/>
      </c>
      <c r="C173" s="3" t="str">
        <f>IF(Sched2[[#This Row],[Pmt No]]&lt;&gt;"",EOMONTH(LoanStartDate,ROW(Sched2[[#This Row],[Pmt No]])-ROW(Sched2[[#Headers],[Pmt No]])-2)+DAY(LoanStartDate),"")</f>
        <v/>
      </c>
      <c r="D173" s="4" t="str">
        <f>IF(Sched2[[#This Row],[Pmt No]]&lt;&gt;"",IF(ROW()-ROW(Sched2[[#Headers],[Beginning Balance]])=1,LoanAmount,INDEX(Sched2[Ending Balance],ROW()-ROW(Sched2[[#Headers],[Beginning Balance]])-1)),"")</f>
        <v/>
      </c>
      <c r="E173" s="4" t="str">
        <f>IF(Sched2[[#This Row],[Pmt No]]&lt;&gt;"",ScheduledPayment,"")</f>
        <v/>
      </c>
      <c r="F173" s="4" t="str">
        <f>IF(Sched2[[#This Row],[Pmt No]]&lt;&gt;"",IF(Sched2[[#This Row],[Scheduled Payment]]+ExtraPayments&lt;Sched2[[#This Row],[Beginning Balance]],ExtraPayments,IF(Sched2[[#This Row],[Beginning Balance]]-Sched2[[#This Row],[Scheduled Payment]]&gt;0,Sched2[[#This Row],[Beginning Balance]]-Sched2[[#This Row],[Scheduled Payment]],0)),"")</f>
        <v/>
      </c>
      <c r="G173" s="4" t="str">
        <f>IF(Sched2[[#This Row],[Pmt No]]&lt;&gt;"",IF(Sched2[[#This Row],[Scheduled Payment]]+Sched2[[#This Row],[Extra Payment]]&lt;=Sched2[[#This Row],[Beginning Balance]],Sched2[[#This Row],[Scheduled Payment]]+Sched2[[#This Row],[Extra Payment]],Sched2[[#This Row],[Beginning Balance]]),"")</f>
        <v/>
      </c>
      <c r="H173" s="4" t="str">
        <f>IF(Sched2[[#This Row],[Pmt No]]&lt;&gt;"",Sched2[[#This Row],[Total Payment]]-Sched2[[#This Row],[Interest]],"")</f>
        <v/>
      </c>
      <c r="I173" s="4" t="str">
        <f>IF(Sched2[[#This Row],[Pmt No]]&lt;&gt;"",Sched2[[#This Row],[Beginning Balance]]*(InterestRate/PaymentsPerYear),"")</f>
        <v/>
      </c>
      <c r="J173" s="4" t="str">
        <f>IF(Sched2[[#This Row],[Pmt No]]&lt;&gt;"",IF(Sched2[[#This Row],[Scheduled Payment]]+Sched2[[#This Row],[Extra Payment]]&lt;=Sched2[[#This Row],[Beginning Balance]],Sched2[[#This Row],[Beginning Balance]]-Sched2[[#This Row],[Principal]],0),"")</f>
        <v/>
      </c>
      <c r="K173" s="4" t="str">
        <f>IF(Sched2[[#This Row],[Pmt No]]&lt;&gt;"",SUM(INDEX(Sched2[Interest],1,1):Sched2[[#This Row],[Interest]]),"")</f>
        <v/>
      </c>
    </row>
    <row r="174" spans="2:11" x14ac:dyDescent="0.2">
      <c r="B174" s="2" t="str">
        <f>IF(LoanIsGood,IF(ROW()-ROW(Sched2[[#Headers],[Pmt No]])&gt;ScheduledNumberOfPayments,"",ROW()-ROW(Sched2[[#Headers],[Pmt No]])),"")</f>
        <v/>
      </c>
      <c r="C174" s="3" t="str">
        <f>IF(Sched2[[#This Row],[Pmt No]]&lt;&gt;"",EOMONTH(LoanStartDate,ROW(Sched2[[#This Row],[Pmt No]])-ROW(Sched2[[#Headers],[Pmt No]])-2)+DAY(LoanStartDate),"")</f>
        <v/>
      </c>
      <c r="D174" s="4" t="str">
        <f>IF(Sched2[[#This Row],[Pmt No]]&lt;&gt;"",IF(ROW()-ROW(Sched2[[#Headers],[Beginning Balance]])=1,LoanAmount,INDEX(Sched2[Ending Balance],ROW()-ROW(Sched2[[#Headers],[Beginning Balance]])-1)),"")</f>
        <v/>
      </c>
      <c r="E174" s="4" t="str">
        <f>IF(Sched2[[#This Row],[Pmt No]]&lt;&gt;"",ScheduledPayment,"")</f>
        <v/>
      </c>
      <c r="F174" s="4" t="str">
        <f>IF(Sched2[[#This Row],[Pmt No]]&lt;&gt;"",IF(Sched2[[#This Row],[Scheduled Payment]]+ExtraPayments&lt;Sched2[[#This Row],[Beginning Balance]],ExtraPayments,IF(Sched2[[#This Row],[Beginning Balance]]-Sched2[[#This Row],[Scheduled Payment]]&gt;0,Sched2[[#This Row],[Beginning Balance]]-Sched2[[#This Row],[Scheduled Payment]],0)),"")</f>
        <v/>
      </c>
      <c r="G174" s="4" t="str">
        <f>IF(Sched2[[#This Row],[Pmt No]]&lt;&gt;"",IF(Sched2[[#This Row],[Scheduled Payment]]+Sched2[[#This Row],[Extra Payment]]&lt;=Sched2[[#This Row],[Beginning Balance]],Sched2[[#This Row],[Scheduled Payment]]+Sched2[[#This Row],[Extra Payment]],Sched2[[#This Row],[Beginning Balance]]),"")</f>
        <v/>
      </c>
      <c r="H174" s="4" t="str">
        <f>IF(Sched2[[#This Row],[Pmt No]]&lt;&gt;"",Sched2[[#This Row],[Total Payment]]-Sched2[[#This Row],[Interest]],"")</f>
        <v/>
      </c>
      <c r="I174" s="4" t="str">
        <f>IF(Sched2[[#This Row],[Pmt No]]&lt;&gt;"",Sched2[[#This Row],[Beginning Balance]]*(InterestRate/PaymentsPerYear),"")</f>
        <v/>
      </c>
      <c r="J174" s="4" t="str">
        <f>IF(Sched2[[#This Row],[Pmt No]]&lt;&gt;"",IF(Sched2[[#This Row],[Scheduled Payment]]+Sched2[[#This Row],[Extra Payment]]&lt;=Sched2[[#This Row],[Beginning Balance]],Sched2[[#This Row],[Beginning Balance]]-Sched2[[#This Row],[Principal]],0),"")</f>
        <v/>
      </c>
      <c r="K174" s="4" t="str">
        <f>IF(Sched2[[#This Row],[Pmt No]]&lt;&gt;"",SUM(INDEX(Sched2[Interest],1,1):Sched2[[#This Row],[Interest]]),"")</f>
        <v/>
      </c>
    </row>
    <row r="175" spans="2:11" x14ac:dyDescent="0.2">
      <c r="B175" s="2" t="str">
        <f>IF(LoanIsGood,IF(ROW()-ROW(Sched2[[#Headers],[Pmt No]])&gt;ScheduledNumberOfPayments,"",ROW()-ROW(Sched2[[#Headers],[Pmt No]])),"")</f>
        <v/>
      </c>
      <c r="C175" s="3" t="str">
        <f>IF(Sched2[[#This Row],[Pmt No]]&lt;&gt;"",EOMONTH(LoanStartDate,ROW(Sched2[[#This Row],[Pmt No]])-ROW(Sched2[[#Headers],[Pmt No]])-2)+DAY(LoanStartDate),"")</f>
        <v/>
      </c>
      <c r="D175" s="4" t="str">
        <f>IF(Sched2[[#This Row],[Pmt No]]&lt;&gt;"",IF(ROW()-ROW(Sched2[[#Headers],[Beginning Balance]])=1,LoanAmount,INDEX(Sched2[Ending Balance],ROW()-ROW(Sched2[[#Headers],[Beginning Balance]])-1)),"")</f>
        <v/>
      </c>
      <c r="E175" s="4" t="str">
        <f>IF(Sched2[[#This Row],[Pmt No]]&lt;&gt;"",ScheduledPayment,"")</f>
        <v/>
      </c>
      <c r="F175" s="4" t="str">
        <f>IF(Sched2[[#This Row],[Pmt No]]&lt;&gt;"",IF(Sched2[[#This Row],[Scheduled Payment]]+ExtraPayments&lt;Sched2[[#This Row],[Beginning Balance]],ExtraPayments,IF(Sched2[[#This Row],[Beginning Balance]]-Sched2[[#This Row],[Scheduled Payment]]&gt;0,Sched2[[#This Row],[Beginning Balance]]-Sched2[[#This Row],[Scheduled Payment]],0)),"")</f>
        <v/>
      </c>
      <c r="G175" s="4" t="str">
        <f>IF(Sched2[[#This Row],[Pmt No]]&lt;&gt;"",IF(Sched2[[#This Row],[Scheduled Payment]]+Sched2[[#This Row],[Extra Payment]]&lt;=Sched2[[#This Row],[Beginning Balance]],Sched2[[#This Row],[Scheduled Payment]]+Sched2[[#This Row],[Extra Payment]],Sched2[[#This Row],[Beginning Balance]]),"")</f>
        <v/>
      </c>
      <c r="H175" s="4" t="str">
        <f>IF(Sched2[[#This Row],[Pmt No]]&lt;&gt;"",Sched2[[#This Row],[Total Payment]]-Sched2[[#This Row],[Interest]],"")</f>
        <v/>
      </c>
      <c r="I175" s="4" t="str">
        <f>IF(Sched2[[#This Row],[Pmt No]]&lt;&gt;"",Sched2[[#This Row],[Beginning Balance]]*(InterestRate/PaymentsPerYear),"")</f>
        <v/>
      </c>
      <c r="J175" s="4" t="str">
        <f>IF(Sched2[[#This Row],[Pmt No]]&lt;&gt;"",IF(Sched2[[#This Row],[Scheduled Payment]]+Sched2[[#This Row],[Extra Payment]]&lt;=Sched2[[#This Row],[Beginning Balance]],Sched2[[#This Row],[Beginning Balance]]-Sched2[[#This Row],[Principal]],0),"")</f>
        <v/>
      </c>
      <c r="K175" s="4" t="str">
        <f>IF(Sched2[[#This Row],[Pmt No]]&lt;&gt;"",SUM(INDEX(Sched2[Interest],1,1):Sched2[[#This Row],[Interest]]),"")</f>
        <v/>
      </c>
    </row>
    <row r="176" spans="2:11" x14ac:dyDescent="0.2">
      <c r="B176" s="2" t="str">
        <f>IF(LoanIsGood,IF(ROW()-ROW(Sched2[[#Headers],[Pmt No]])&gt;ScheduledNumberOfPayments,"",ROW()-ROW(Sched2[[#Headers],[Pmt No]])),"")</f>
        <v/>
      </c>
      <c r="C176" s="3" t="str">
        <f>IF(Sched2[[#This Row],[Pmt No]]&lt;&gt;"",EOMONTH(LoanStartDate,ROW(Sched2[[#This Row],[Pmt No]])-ROW(Sched2[[#Headers],[Pmt No]])-2)+DAY(LoanStartDate),"")</f>
        <v/>
      </c>
      <c r="D176" s="4" t="str">
        <f>IF(Sched2[[#This Row],[Pmt No]]&lt;&gt;"",IF(ROW()-ROW(Sched2[[#Headers],[Beginning Balance]])=1,LoanAmount,INDEX(Sched2[Ending Balance],ROW()-ROW(Sched2[[#Headers],[Beginning Balance]])-1)),"")</f>
        <v/>
      </c>
      <c r="E176" s="4" t="str">
        <f>IF(Sched2[[#This Row],[Pmt No]]&lt;&gt;"",ScheduledPayment,"")</f>
        <v/>
      </c>
      <c r="F176" s="4" t="str">
        <f>IF(Sched2[[#This Row],[Pmt No]]&lt;&gt;"",IF(Sched2[[#This Row],[Scheduled Payment]]+ExtraPayments&lt;Sched2[[#This Row],[Beginning Balance]],ExtraPayments,IF(Sched2[[#This Row],[Beginning Balance]]-Sched2[[#This Row],[Scheduled Payment]]&gt;0,Sched2[[#This Row],[Beginning Balance]]-Sched2[[#This Row],[Scheduled Payment]],0)),"")</f>
        <v/>
      </c>
      <c r="G176" s="4" t="str">
        <f>IF(Sched2[[#This Row],[Pmt No]]&lt;&gt;"",IF(Sched2[[#This Row],[Scheduled Payment]]+Sched2[[#This Row],[Extra Payment]]&lt;=Sched2[[#This Row],[Beginning Balance]],Sched2[[#This Row],[Scheduled Payment]]+Sched2[[#This Row],[Extra Payment]],Sched2[[#This Row],[Beginning Balance]]),"")</f>
        <v/>
      </c>
      <c r="H176" s="4" t="str">
        <f>IF(Sched2[[#This Row],[Pmt No]]&lt;&gt;"",Sched2[[#This Row],[Total Payment]]-Sched2[[#This Row],[Interest]],"")</f>
        <v/>
      </c>
      <c r="I176" s="4" t="str">
        <f>IF(Sched2[[#This Row],[Pmt No]]&lt;&gt;"",Sched2[[#This Row],[Beginning Balance]]*(InterestRate/PaymentsPerYear),"")</f>
        <v/>
      </c>
      <c r="J176" s="4" t="str">
        <f>IF(Sched2[[#This Row],[Pmt No]]&lt;&gt;"",IF(Sched2[[#This Row],[Scheduled Payment]]+Sched2[[#This Row],[Extra Payment]]&lt;=Sched2[[#This Row],[Beginning Balance]],Sched2[[#This Row],[Beginning Balance]]-Sched2[[#This Row],[Principal]],0),"")</f>
        <v/>
      </c>
      <c r="K176" s="4" t="str">
        <f>IF(Sched2[[#This Row],[Pmt No]]&lt;&gt;"",SUM(INDEX(Sched2[Interest],1,1):Sched2[[#This Row],[Interest]]),"")</f>
        <v/>
      </c>
    </row>
    <row r="177" spans="2:11" x14ac:dyDescent="0.2">
      <c r="B177" s="2" t="str">
        <f>IF(LoanIsGood,IF(ROW()-ROW(Sched2[[#Headers],[Pmt No]])&gt;ScheduledNumberOfPayments,"",ROW()-ROW(Sched2[[#Headers],[Pmt No]])),"")</f>
        <v/>
      </c>
      <c r="C177" s="3" t="str">
        <f>IF(Sched2[[#This Row],[Pmt No]]&lt;&gt;"",EOMONTH(LoanStartDate,ROW(Sched2[[#This Row],[Pmt No]])-ROW(Sched2[[#Headers],[Pmt No]])-2)+DAY(LoanStartDate),"")</f>
        <v/>
      </c>
      <c r="D177" s="4" t="str">
        <f>IF(Sched2[[#This Row],[Pmt No]]&lt;&gt;"",IF(ROW()-ROW(Sched2[[#Headers],[Beginning Balance]])=1,LoanAmount,INDEX(Sched2[Ending Balance],ROW()-ROW(Sched2[[#Headers],[Beginning Balance]])-1)),"")</f>
        <v/>
      </c>
      <c r="E177" s="4" t="str">
        <f>IF(Sched2[[#This Row],[Pmt No]]&lt;&gt;"",ScheduledPayment,"")</f>
        <v/>
      </c>
      <c r="F177" s="4" t="str">
        <f>IF(Sched2[[#This Row],[Pmt No]]&lt;&gt;"",IF(Sched2[[#This Row],[Scheduled Payment]]+ExtraPayments&lt;Sched2[[#This Row],[Beginning Balance]],ExtraPayments,IF(Sched2[[#This Row],[Beginning Balance]]-Sched2[[#This Row],[Scheduled Payment]]&gt;0,Sched2[[#This Row],[Beginning Balance]]-Sched2[[#This Row],[Scheduled Payment]],0)),"")</f>
        <v/>
      </c>
      <c r="G177" s="4" t="str">
        <f>IF(Sched2[[#This Row],[Pmt No]]&lt;&gt;"",IF(Sched2[[#This Row],[Scheduled Payment]]+Sched2[[#This Row],[Extra Payment]]&lt;=Sched2[[#This Row],[Beginning Balance]],Sched2[[#This Row],[Scheduled Payment]]+Sched2[[#This Row],[Extra Payment]],Sched2[[#This Row],[Beginning Balance]]),"")</f>
        <v/>
      </c>
      <c r="H177" s="4" t="str">
        <f>IF(Sched2[[#This Row],[Pmt No]]&lt;&gt;"",Sched2[[#This Row],[Total Payment]]-Sched2[[#This Row],[Interest]],"")</f>
        <v/>
      </c>
      <c r="I177" s="4" t="str">
        <f>IF(Sched2[[#This Row],[Pmt No]]&lt;&gt;"",Sched2[[#This Row],[Beginning Balance]]*(InterestRate/PaymentsPerYear),"")</f>
        <v/>
      </c>
      <c r="J177" s="4" t="str">
        <f>IF(Sched2[[#This Row],[Pmt No]]&lt;&gt;"",IF(Sched2[[#This Row],[Scheduled Payment]]+Sched2[[#This Row],[Extra Payment]]&lt;=Sched2[[#This Row],[Beginning Balance]],Sched2[[#This Row],[Beginning Balance]]-Sched2[[#This Row],[Principal]],0),"")</f>
        <v/>
      </c>
      <c r="K177" s="4" t="str">
        <f>IF(Sched2[[#This Row],[Pmt No]]&lt;&gt;"",SUM(INDEX(Sched2[Interest],1,1):Sched2[[#This Row],[Interest]]),"")</f>
        <v/>
      </c>
    </row>
    <row r="178" spans="2:11" x14ac:dyDescent="0.2">
      <c r="B178" s="2" t="str">
        <f>IF(LoanIsGood,IF(ROW()-ROW(Sched2[[#Headers],[Pmt No]])&gt;ScheduledNumberOfPayments,"",ROW()-ROW(Sched2[[#Headers],[Pmt No]])),"")</f>
        <v/>
      </c>
      <c r="C178" s="3" t="str">
        <f>IF(Sched2[[#This Row],[Pmt No]]&lt;&gt;"",EOMONTH(LoanStartDate,ROW(Sched2[[#This Row],[Pmt No]])-ROW(Sched2[[#Headers],[Pmt No]])-2)+DAY(LoanStartDate),"")</f>
        <v/>
      </c>
      <c r="D178" s="4" t="str">
        <f>IF(Sched2[[#This Row],[Pmt No]]&lt;&gt;"",IF(ROW()-ROW(Sched2[[#Headers],[Beginning Balance]])=1,LoanAmount,INDEX(Sched2[Ending Balance],ROW()-ROW(Sched2[[#Headers],[Beginning Balance]])-1)),"")</f>
        <v/>
      </c>
      <c r="E178" s="4" t="str">
        <f>IF(Sched2[[#This Row],[Pmt No]]&lt;&gt;"",ScheduledPayment,"")</f>
        <v/>
      </c>
      <c r="F178" s="4" t="str">
        <f>IF(Sched2[[#This Row],[Pmt No]]&lt;&gt;"",IF(Sched2[[#This Row],[Scheduled Payment]]+ExtraPayments&lt;Sched2[[#This Row],[Beginning Balance]],ExtraPayments,IF(Sched2[[#This Row],[Beginning Balance]]-Sched2[[#This Row],[Scheduled Payment]]&gt;0,Sched2[[#This Row],[Beginning Balance]]-Sched2[[#This Row],[Scheduled Payment]],0)),"")</f>
        <v/>
      </c>
      <c r="G178" s="4" t="str">
        <f>IF(Sched2[[#This Row],[Pmt No]]&lt;&gt;"",IF(Sched2[[#This Row],[Scheduled Payment]]+Sched2[[#This Row],[Extra Payment]]&lt;=Sched2[[#This Row],[Beginning Balance]],Sched2[[#This Row],[Scheduled Payment]]+Sched2[[#This Row],[Extra Payment]],Sched2[[#This Row],[Beginning Balance]]),"")</f>
        <v/>
      </c>
      <c r="H178" s="4" t="str">
        <f>IF(Sched2[[#This Row],[Pmt No]]&lt;&gt;"",Sched2[[#This Row],[Total Payment]]-Sched2[[#This Row],[Interest]],"")</f>
        <v/>
      </c>
      <c r="I178" s="4" t="str">
        <f>IF(Sched2[[#This Row],[Pmt No]]&lt;&gt;"",Sched2[[#This Row],[Beginning Balance]]*(InterestRate/PaymentsPerYear),"")</f>
        <v/>
      </c>
      <c r="J178" s="4" t="str">
        <f>IF(Sched2[[#This Row],[Pmt No]]&lt;&gt;"",IF(Sched2[[#This Row],[Scheduled Payment]]+Sched2[[#This Row],[Extra Payment]]&lt;=Sched2[[#This Row],[Beginning Balance]],Sched2[[#This Row],[Beginning Balance]]-Sched2[[#This Row],[Principal]],0),"")</f>
        <v/>
      </c>
      <c r="K178" s="4" t="str">
        <f>IF(Sched2[[#This Row],[Pmt No]]&lt;&gt;"",SUM(INDEX(Sched2[Interest],1,1):Sched2[[#This Row],[Interest]]),"")</f>
        <v/>
      </c>
    </row>
    <row r="179" spans="2:11" x14ac:dyDescent="0.2">
      <c r="B179" s="2" t="str">
        <f>IF(LoanIsGood,IF(ROW()-ROW(Sched2[[#Headers],[Pmt No]])&gt;ScheduledNumberOfPayments,"",ROW()-ROW(Sched2[[#Headers],[Pmt No]])),"")</f>
        <v/>
      </c>
      <c r="C179" s="3" t="str">
        <f>IF(Sched2[[#This Row],[Pmt No]]&lt;&gt;"",EOMONTH(LoanStartDate,ROW(Sched2[[#This Row],[Pmt No]])-ROW(Sched2[[#Headers],[Pmt No]])-2)+DAY(LoanStartDate),"")</f>
        <v/>
      </c>
      <c r="D179" s="4" t="str">
        <f>IF(Sched2[[#This Row],[Pmt No]]&lt;&gt;"",IF(ROW()-ROW(Sched2[[#Headers],[Beginning Balance]])=1,LoanAmount,INDEX(Sched2[Ending Balance],ROW()-ROW(Sched2[[#Headers],[Beginning Balance]])-1)),"")</f>
        <v/>
      </c>
      <c r="E179" s="4" t="str">
        <f>IF(Sched2[[#This Row],[Pmt No]]&lt;&gt;"",ScheduledPayment,"")</f>
        <v/>
      </c>
      <c r="F179" s="4" t="str">
        <f>IF(Sched2[[#This Row],[Pmt No]]&lt;&gt;"",IF(Sched2[[#This Row],[Scheduled Payment]]+ExtraPayments&lt;Sched2[[#This Row],[Beginning Balance]],ExtraPayments,IF(Sched2[[#This Row],[Beginning Balance]]-Sched2[[#This Row],[Scheduled Payment]]&gt;0,Sched2[[#This Row],[Beginning Balance]]-Sched2[[#This Row],[Scheduled Payment]],0)),"")</f>
        <v/>
      </c>
      <c r="G179" s="4" t="str">
        <f>IF(Sched2[[#This Row],[Pmt No]]&lt;&gt;"",IF(Sched2[[#This Row],[Scheduled Payment]]+Sched2[[#This Row],[Extra Payment]]&lt;=Sched2[[#This Row],[Beginning Balance]],Sched2[[#This Row],[Scheduled Payment]]+Sched2[[#This Row],[Extra Payment]],Sched2[[#This Row],[Beginning Balance]]),"")</f>
        <v/>
      </c>
      <c r="H179" s="4" t="str">
        <f>IF(Sched2[[#This Row],[Pmt No]]&lt;&gt;"",Sched2[[#This Row],[Total Payment]]-Sched2[[#This Row],[Interest]],"")</f>
        <v/>
      </c>
      <c r="I179" s="4" t="str">
        <f>IF(Sched2[[#This Row],[Pmt No]]&lt;&gt;"",Sched2[[#This Row],[Beginning Balance]]*(InterestRate/PaymentsPerYear),"")</f>
        <v/>
      </c>
      <c r="J179" s="4" t="str">
        <f>IF(Sched2[[#This Row],[Pmt No]]&lt;&gt;"",IF(Sched2[[#This Row],[Scheduled Payment]]+Sched2[[#This Row],[Extra Payment]]&lt;=Sched2[[#This Row],[Beginning Balance]],Sched2[[#This Row],[Beginning Balance]]-Sched2[[#This Row],[Principal]],0),"")</f>
        <v/>
      </c>
      <c r="K179" s="4" t="str">
        <f>IF(Sched2[[#This Row],[Pmt No]]&lt;&gt;"",SUM(INDEX(Sched2[Interest],1,1):Sched2[[#This Row],[Interest]]),"")</f>
        <v/>
      </c>
    </row>
    <row r="180" spans="2:11" x14ac:dyDescent="0.2">
      <c r="B180" s="2" t="str">
        <f>IF(LoanIsGood,IF(ROW()-ROW(Sched2[[#Headers],[Pmt No]])&gt;ScheduledNumberOfPayments,"",ROW()-ROW(Sched2[[#Headers],[Pmt No]])),"")</f>
        <v/>
      </c>
      <c r="C180" s="3" t="str">
        <f>IF(Sched2[[#This Row],[Pmt No]]&lt;&gt;"",EOMONTH(LoanStartDate,ROW(Sched2[[#This Row],[Pmt No]])-ROW(Sched2[[#Headers],[Pmt No]])-2)+DAY(LoanStartDate),"")</f>
        <v/>
      </c>
      <c r="D180" s="4" t="str">
        <f>IF(Sched2[[#This Row],[Pmt No]]&lt;&gt;"",IF(ROW()-ROW(Sched2[[#Headers],[Beginning Balance]])=1,LoanAmount,INDEX(Sched2[Ending Balance],ROW()-ROW(Sched2[[#Headers],[Beginning Balance]])-1)),"")</f>
        <v/>
      </c>
      <c r="E180" s="4" t="str">
        <f>IF(Sched2[[#This Row],[Pmt No]]&lt;&gt;"",ScheduledPayment,"")</f>
        <v/>
      </c>
      <c r="F180" s="4" t="str">
        <f>IF(Sched2[[#This Row],[Pmt No]]&lt;&gt;"",IF(Sched2[[#This Row],[Scheduled Payment]]+ExtraPayments&lt;Sched2[[#This Row],[Beginning Balance]],ExtraPayments,IF(Sched2[[#This Row],[Beginning Balance]]-Sched2[[#This Row],[Scheduled Payment]]&gt;0,Sched2[[#This Row],[Beginning Balance]]-Sched2[[#This Row],[Scheduled Payment]],0)),"")</f>
        <v/>
      </c>
      <c r="G180" s="4" t="str">
        <f>IF(Sched2[[#This Row],[Pmt No]]&lt;&gt;"",IF(Sched2[[#This Row],[Scheduled Payment]]+Sched2[[#This Row],[Extra Payment]]&lt;=Sched2[[#This Row],[Beginning Balance]],Sched2[[#This Row],[Scheduled Payment]]+Sched2[[#This Row],[Extra Payment]],Sched2[[#This Row],[Beginning Balance]]),"")</f>
        <v/>
      </c>
      <c r="H180" s="4" t="str">
        <f>IF(Sched2[[#This Row],[Pmt No]]&lt;&gt;"",Sched2[[#This Row],[Total Payment]]-Sched2[[#This Row],[Interest]],"")</f>
        <v/>
      </c>
      <c r="I180" s="4" t="str">
        <f>IF(Sched2[[#This Row],[Pmt No]]&lt;&gt;"",Sched2[[#This Row],[Beginning Balance]]*(InterestRate/PaymentsPerYear),"")</f>
        <v/>
      </c>
      <c r="J180" s="4" t="str">
        <f>IF(Sched2[[#This Row],[Pmt No]]&lt;&gt;"",IF(Sched2[[#This Row],[Scheduled Payment]]+Sched2[[#This Row],[Extra Payment]]&lt;=Sched2[[#This Row],[Beginning Balance]],Sched2[[#This Row],[Beginning Balance]]-Sched2[[#This Row],[Principal]],0),"")</f>
        <v/>
      </c>
      <c r="K180" s="4" t="str">
        <f>IF(Sched2[[#This Row],[Pmt No]]&lt;&gt;"",SUM(INDEX(Sched2[Interest],1,1):Sched2[[#This Row],[Interest]]),"")</f>
        <v/>
      </c>
    </row>
    <row r="181" spans="2:11" x14ac:dyDescent="0.2">
      <c r="B181" s="2" t="str">
        <f>IF(LoanIsGood,IF(ROW()-ROW(Sched2[[#Headers],[Pmt No]])&gt;ScheduledNumberOfPayments,"",ROW()-ROW(Sched2[[#Headers],[Pmt No]])),"")</f>
        <v/>
      </c>
      <c r="C181" s="3" t="str">
        <f>IF(Sched2[[#This Row],[Pmt No]]&lt;&gt;"",EOMONTH(LoanStartDate,ROW(Sched2[[#This Row],[Pmt No]])-ROW(Sched2[[#Headers],[Pmt No]])-2)+DAY(LoanStartDate),"")</f>
        <v/>
      </c>
      <c r="D181" s="4" t="str">
        <f>IF(Sched2[[#This Row],[Pmt No]]&lt;&gt;"",IF(ROW()-ROW(Sched2[[#Headers],[Beginning Balance]])=1,LoanAmount,INDEX(Sched2[Ending Balance],ROW()-ROW(Sched2[[#Headers],[Beginning Balance]])-1)),"")</f>
        <v/>
      </c>
      <c r="E181" s="4" t="str">
        <f>IF(Sched2[[#This Row],[Pmt No]]&lt;&gt;"",ScheduledPayment,"")</f>
        <v/>
      </c>
      <c r="F181" s="4" t="str">
        <f>IF(Sched2[[#This Row],[Pmt No]]&lt;&gt;"",IF(Sched2[[#This Row],[Scheduled Payment]]+ExtraPayments&lt;Sched2[[#This Row],[Beginning Balance]],ExtraPayments,IF(Sched2[[#This Row],[Beginning Balance]]-Sched2[[#This Row],[Scheduled Payment]]&gt;0,Sched2[[#This Row],[Beginning Balance]]-Sched2[[#This Row],[Scheduled Payment]],0)),"")</f>
        <v/>
      </c>
      <c r="G181" s="4" t="str">
        <f>IF(Sched2[[#This Row],[Pmt No]]&lt;&gt;"",IF(Sched2[[#This Row],[Scheduled Payment]]+Sched2[[#This Row],[Extra Payment]]&lt;=Sched2[[#This Row],[Beginning Balance]],Sched2[[#This Row],[Scheduled Payment]]+Sched2[[#This Row],[Extra Payment]],Sched2[[#This Row],[Beginning Balance]]),"")</f>
        <v/>
      </c>
      <c r="H181" s="4" t="str">
        <f>IF(Sched2[[#This Row],[Pmt No]]&lt;&gt;"",Sched2[[#This Row],[Total Payment]]-Sched2[[#This Row],[Interest]],"")</f>
        <v/>
      </c>
      <c r="I181" s="4" t="str">
        <f>IF(Sched2[[#This Row],[Pmt No]]&lt;&gt;"",Sched2[[#This Row],[Beginning Balance]]*(InterestRate/PaymentsPerYear),"")</f>
        <v/>
      </c>
      <c r="J181" s="4" t="str">
        <f>IF(Sched2[[#This Row],[Pmt No]]&lt;&gt;"",IF(Sched2[[#This Row],[Scheduled Payment]]+Sched2[[#This Row],[Extra Payment]]&lt;=Sched2[[#This Row],[Beginning Balance]],Sched2[[#This Row],[Beginning Balance]]-Sched2[[#This Row],[Principal]],0),"")</f>
        <v/>
      </c>
      <c r="K181" s="4" t="str">
        <f>IF(Sched2[[#This Row],[Pmt No]]&lt;&gt;"",SUM(INDEX(Sched2[Interest],1,1):Sched2[[#This Row],[Interest]]),"")</f>
        <v/>
      </c>
    </row>
    <row r="182" spans="2:11" x14ac:dyDescent="0.2">
      <c r="B182" s="2" t="str">
        <f>IF(LoanIsGood,IF(ROW()-ROW(Sched2[[#Headers],[Pmt No]])&gt;ScheduledNumberOfPayments,"",ROW()-ROW(Sched2[[#Headers],[Pmt No]])),"")</f>
        <v/>
      </c>
      <c r="C182" s="3" t="str">
        <f>IF(Sched2[[#This Row],[Pmt No]]&lt;&gt;"",EOMONTH(LoanStartDate,ROW(Sched2[[#This Row],[Pmt No]])-ROW(Sched2[[#Headers],[Pmt No]])-2)+DAY(LoanStartDate),"")</f>
        <v/>
      </c>
      <c r="D182" s="4" t="str">
        <f>IF(Sched2[[#This Row],[Pmt No]]&lt;&gt;"",IF(ROW()-ROW(Sched2[[#Headers],[Beginning Balance]])=1,LoanAmount,INDEX(Sched2[Ending Balance],ROW()-ROW(Sched2[[#Headers],[Beginning Balance]])-1)),"")</f>
        <v/>
      </c>
      <c r="E182" s="4" t="str">
        <f>IF(Sched2[[#This Row],[Pmt No]]&lt;&gt;"",ScheduledPayment,"")</f>
        <v/>
      </c>
      <c r="F182" s="4" t="str">
        <f>IF(Sched2[[#This Row],[Pmt No]]&lt;&gt;"",IF(Sched2[[#This Row],[Scheduled Payment]]+ExtraPayments&lt;Sched2[[#This Row],[Beginning Balance]],ExtraPayments,IF(Sched2[[#This Row],[Beginning Balance]]-Sched2[[#This Row],[Scheduled Payment]]&gt;0,Sched2[[#This Row],[Beginning Balance]]-Sched2[[#This Row],[Scheduled Payment]],0)),"")</f>
        <v/>
      </c>
      <c r="G182" s="4" t="str">
        <f>IF(Sched2[[#This Row],[Pmt No]]&lt;&gt;"",IF(Sched2[[#This Row],[Scheduled Payment]]+Sched2[[#This Row],[Extra Payment]]&lt;=Sched2[[#This Row],[Beginning Balance]],Sched2[[#This Row],[Scheduled Payment]]+Sched2[[#This Row],[Extra Payment]],Sched2[[#This Row],[Beginning Balance]]),"")</f>
        <v/>
      </c>
      <c r="H182" s="4" t="str">
        <f>IF(Sched2[[#This Row],[Pmt No]]&lt;&gt;"",Sched2[[#This Row],[Total Payment]]-Sched2[[#This Row],[Interest]],"")</f>
        <v/>
      </c>
      <c r="I182" s="4" t="str">
        <f>IF(Sched2[[#This Row],[Pmt No]]&lt;&gt;"",Sched2[[#This Row],[Beginning Balance]]*(InterestRate/PaymentsPerYear),"")</f>
        <v/>
      </c>
      <c r="J182" s="4" t="str">
        <f>IF(Sched2[[#This Row],[Pmt No]]&lt;&gt;"",IF(Sched2[[#This Row],[Scheduled Payment]]+Sched2[[#This Row],[Extra Payment]]&lt;=Sched2[[#This Row],[Beginning Balance]],Sched2[[#This Row],[Beginning Balance]]-Sched2[[#This Row],[Principal]],0),"")</f>
        <v/>
      </c>
      <c r="K182" s="4" t="str">
        <f>IF(Sched2[[#This Row],[Pmt No]]&lt;&gt;"",SUM(INDEX(Sched2[Interest],1,1):Sched2[[#This Row],[Interest]]),"")</f>
        <v/>
      </c>
    </row>
    <row r="183" spans="2:11" x14ac:dyDescent="0.2">
      <c r="B183" s="2" t="str">
        <f>IF(LoanIsGood,IF(ROW()-ROW(Sched2[[#Headers],[Pmt No]])&gt;ScheduledNumberOfPayments,"",ROW()-ROW(Sched2[[#Headers],[Pmt No]])),"")</f>
        <v/>
      </c>
      <c r="C183" s="3" t="str">
        <f>IF(Sched2[[#This Row],[Pmt No]]&lt;&gt;"",EOMONTH(LoanStartDate,ROW(Sched2[[#This Row],[Pmt No]])-ROW(Sched2[[#Headers],[Pmt No]])-2)+DAY(LoanStartDate),"")</f>
        <v/>
      </c>
      <c r="D183" s="4" t="str">
        <f>IF(Sched2[[#This Row],[Pmt No]]&lt;&gt;"",IF(ROW()-ROW(Sched2[[#Headers],[Beginning Balance]])=1,LoanAmount,INDEX(Sched2[Ending Balance],ROW()-ROW(Sched2[[#Headers],[Beginning Balance]])-1)),"")</f>
        <v/>
      </c>
      <c r="E183" s="4" t="str">
        <f>IF(Sched2[[#This Row],[Pmt No]]&lt;&gt;"",ScheduledPayment,"")</f>
        <v/>
      </c>
      <c r="F183" s="4" t="str">
        <f>IF(Sched2[[#This Row],[Pmt No]]&lt;&gt;"",IF(Sched2[[#This Row],[Scheduled Payment]]+ExtraPayments&lt;Sched2[[#This Row],[Beginning Balance]],ExtraPayments,IF(Sched2[[#This Row],[Beginning Balance]]-Sched2[[#This Row],[Scheduled Payment]]&gt;0,Sched2[[#This Row],[Beginning Balance]]-Sched2[[#This Row],[Scheduled Payment]],0)),"")</f>
        <v/>
      </c>
      <c r="G183" s="4" t="str">
        <f>IF(Sched2[[#This Row],[Pmt No]]&lt;&gt;"",IF(Sched2[[#This Row],[Scheduled Payment]]+Sched2[[#This Row],[Extra Payment]]&lt;=Sched2[[#This Row],[Beginning Balance]],Sched2[[#This Row],[Scheduled Payment]]+Sched2[[#This Row],[Extra Payment]],Sched2[[#This Row],[Beginning Balance]]),"")</f>
        <v/>
      </c>
      <c r="H183" s="4" t="str">
        <f>IF(Sched2[[#This Row],[Pmt No]]&lt;&gt;"",Sched2[[#This Row],[Total Payment]]-Sched2[[#This Row],[Interest]],"")</f>
        <v/>
      </c>
      <c r="I183" s="4" t="str">
        <f>IF(Sched2[[#This Row],[Pmt No]]&lt;&gt;"",Sched2[[#This Row],[Beginning Balance]]*(InterestRate/PaymentsPerYear),"")</f>
        <v/>
      </c>
      <c r="J183" s="4" t="str">
        <f>IF(Sched2[[#This Row],[Pmt No]]&lt;&gt;"",IF(Sched2[[#This Row],[Scheduled Payment]]+Sched2[[#This Row],[Extra Payment]]&lt;=Sched2[[#This Row],[Beginning Balance]],Sched2[[#This Row],[Beginning Balance]]-Sched2[[#This Row],[Principal]],0),"")</f>
        <v/>
      </c>
      <c r="K183" s="4" t="str">
        <f>IF(Sched2[[#This Row],[Pmt No]]&lt;&gt;"",SUM(INDEX(Sched2[Interest],1,1):Sched2[[#This Row],[Interest]]),"")</f>
        <v/>
      </c>
    </row>
    <row r="184" spans="2:11" x14ac:dyDescent="0.2">
      <c r="B184" s="2" t="str">
        <f>IF(LoanIsGood,IF(ROW()-ROW(Sched2[[#Headers],[Pmt No]])&gt;ScheduledNumberOfPayments,"",ROW()-ROW(Sched2[[#Headers],[Pmt No]])),"")</f>
        <v/>
      </c>
      <c r="C184" s="3" t="str">
        <f>IF(Sched2[[#This Row],[Pmt No]]&lt;&gt;"",EOMONTH(LoanStartDate,ROW(Sched2[[#This Row],[Pmt No]])-ROW(Sched2[[#Headers],[Pmt No]])-2)+DAY(LoanStartDate),"")</f>
        <v/>
      </c>
      <c r="D184" s="4" t="str">
        <f>IF(Sched2[[#This Row],[Pmt No]]&lt;&gt;"",IF(ROW()-ROW(Sched2[[#Headers],[Beginning Balance]])=1,LoanAmount,INDEX(Sched2[Ending Balance],ROW()-ROW(Sched2[[#Headers],[Beginning Balance]])-1)),"")</f>
        <v/>
      </c>
      <c r="E184" s="4" t="str">
        <f>IF(Sched2[[#This Row],[Pmt No]]&lt;&gt;"",ScheduledPayment,"")</f>
        <v/>
      </c>
      <c r="F184" s="4" t="str">
        <f>IF(Sched2[[#This Row],[Pmt No]]&lt;&gt;"",IF(Sched2[[#This Row],[Scheduled Payment]]+ExtraPayments&lt;Sched2[[#This Row],[Beginning Balance]],ExtraPayments,IF(Sched2[[#This Row],[Beginning Balance]]-Sched2[[#This Row],[Scheduled Payment]]&gt;0,Sched2[[#This Row],[Beginning Balance]]-Sched2[[#This Row],[Scheduled Payment]],0)),"")</f>
        <v/>
      </c>
      <c r="G184" s="4" t="str">
        <f>IF(Sched2[[#This Row],[Pmt No]]&lt;&gt;"",IF(Sched2[[#This Row],[Scheduled Payment]]+Sched2[[#This Row],[Extra Payment]]&lt;=Sched2[[#This Row],[Beginning Balance]],Sched2[[#This Row],[Scheduled Payment]]+Sched2[[#This Row],[Extra Payment]],Sched2[[#This Row],[Beginning Balance]]),"")</f>
        <v/>
      </c>
      <c r="H184" s="4" t="str">
        <f>IF(Sched2[[#This Row],[Pmt No]]&lt;&gt;"",Sched2[[#This Row],[Total Payment]]-Sched2[[#This Row],[Interest]],"")</f>
        <v/>
      </c>
      <c r="I184" s="4" t="str">
        <f>IF(Sched2[[#This Row],[Pmt No]]&lt;&gt;"",Sched2[[#This Row],[Beginning Balance]]*(InterestRate/PaymentsPerYear),"")</f>
        <v/>
      </c>
      <c r="J184" s="4" t="str">
        <f>IF(Sched2[[#This Row],[Pmt No]]&lt;&gt;"",IF(Sched2[[#This Row],[Scheduled Payment]]+Sched2[[#This Row],[Extra Payment]]&lt;=Sched2[[#This Row],[Beginning Balance]],Sched2[[#This Row],[Beginning Balance]]-Sched2[[#This Row],[Principal]],0),"")</f>
        <v/>
      </c>
      <c r="K184" s="4" t="str">
        <f>IF(Sched2[[#This Row],[Pmt No]]&lt;&gt;"",SUM(INDEX(Sched2[Interest],1,1):Sched2[[#This Row],[Interest]]),"")</f>
        <v/>
      </c>
    </row>
    <row r="185" spans="2:11" x14ac:dyDescent="0.2">
      <c r="B185" s="2" t="str">
        <f>IF(LoanIsGood,IF(ROW()-ROW(Sched2[[#Headers],[Pmt No]])&gt;ScheduledNumberOfPayments,"",ROW()-ROW(Sched2[[#Headers],[Pmt No]])),"")</f>
        <v/>
      </c>
      <c r="C185" s="3" t="str">
        <f>IF(Sched2[[#This Row],[Pmt No]]&lt;&gt;"",EOMONTH(LoanStartDate,ROW(Sched2[[#This Row],[Pmt No]])-ROW(Sched2[[#Headers],[Pmt No]])-2)+DAY(LoanStartDate),"")</f>
        <v/>
      </c>
      <c r="D185" s="4" t="str">
        <f>IF(Sched2[[#This Row],[Pmt No]]&lt;&gt;"",IF(ROW()-ROW(Sched2[[#Headers],[Beginning Balance]])=1,LoanAmount,INDEX(Sched2[Ending Balance],ROW()-ROW(Sched2[[#Headers],[Beginning Balance]])-1)),"")</f>
        <v/>
      </c>
      <c r="E185" s="4" t="str">
        <f>IF(Sched2[[#This Row],[Pmt No]]&lt;&gt;"",ScheduledPayment,"")</f>
        <v/>
      </c>
      <c r="F185" s="4" t="str">
        <f>IF(Sched2[[#This Row],[Pmt No]]&lt;&gt;"",IF(Sched2[[#This Row],[Scheduled Payment]]+ExtraPayments&lt;Sched2[[#This Row],[Beginning Balance]],ExtraPayments,IF(Sched2[[#This Row],[Beginning Balance]]-Sched2[[#This Row],[Scheduled Payment]]&gt;0,Sched2[[#This Row],[Beginning Balance]]-Sched2[[#This Row],[Scheduled Payment]],0)),"")</f>
        <v/>
      </c>
      <c r="G185" s="4" t="str">
        <f>IF(Sched2[[#This Row],[Pmt No]]&lt;&gt;"",IF(Sched2[[#This Row],[Scheduled Payment]]+Sched2[[#This Row],[Extra Payment]]&lt;=Sched2[[#This Row],[Beginning Balance]],Sched2[[#This Row],[Scheduled Payment]]+Sched2[[#This Row],[Extra Payment]],Sched2[[#This Row],[Beginning Balance]]),"")</f>
        <v/>
      </c>
      <c r="H185" s="4" t="str">
        <f>IF(Sched2[[#This Row],[Pmt No]]&lt;&gt;"",Sched2[[#This Row],[Total Payment]]-Sched2[[#This Row],[Interest]],"")</f>
        <v/>
      </c>
      <c r="I185" s="4" t="str">
        <f>IF(Sched2[[#This Row],[Pmt No]]&lt;&gt;"",Sched2[[#This Row],[Beginning Balance]]*(InterestRate/PaymentsPerYear),"")</f>
        <v/>
      </c>
      <c r="J185" s="4" t="str">
        <f>IF(Sched2[[#This Row],[Pmt No]]&lt;&gt;"",IF(Sched2[[#This Row],[Scheduled Payment]]+Sched2[[#This Row],[Extra Payment]]&lt;=Sched2[[#This Row],[Beginning Balance]],Sched2[[#This Row],[Beginning Balance]]-Sched2[[#This Row],[Principal]],0),"")</f>
        <v/>
      </c>
      <c r="K185" s="4" t="str">
        <f>IF(Sched2[[#This Row],[Pmt No]]&lt;&gt;"",SUM(INDEX(Sched2[Interest],1,1):Sched2[[#This Row],[Interest]]),"")</f>
        <v/>
      </c>
    </row>
    <row r="186" spans="2:11" x14ac:dyDescent="0.2">
      <c r="B186" s="2" t="str">
        <f>IF(LoanIsGood,IF(ROW()-ROW(Sched2[[#Headers],[Pmt No]])&gt;ScheduledNumberOfPayments,"",ROW()-ROW(Sched2[[#Headers],[Pmt No]])),"")</f>
        <v/>
      </c>
      <c r="C186" s="3" t="str">
        <f>IF(Sched2[[#This Row],[Pmt No]]&lt;&gt;"",EOMONTH(LoanStartDate,ROW(Sched2[[#This Row],[Pmt No]])-ROW(Sched2[[#Headers],[Pmt No]])-2)+DAY(LoanStartDate),"")</f>
        <v/>
      </c>
      <c r="D186" s="4" t="str">
        <f>IF(Sched2[[#This Row],[Pmt No]]&lt;&gt;"",IF(ROW()-ROW(Sched2[[#Headers],[Beginning Balance]])=1,LoanAmount,INDEX(Sched2[Ending Balance],ROW()-ROW(Sched2[[#Headers],[Beginning Balance]])-1)),"")</f>
        <v/>
      </c>
      <c r="E186" s="4" t="str">
        <f>IF(Sched2[[#This Row],[Pmt No]]&lt;&gt;"",ScheduledPayment,"")</f>
        <v/>
      </c>
      <c r="F186" s="4" t="str">
        <f>IF(Sched2[[#This Row],[Pmt No]]&lt;&gt;"",IF(Sched2[[#This Row],[Scheduled Payment]]+ExtraPayments&lt;Sched2[[#This Row],[Beginning Balance]],ExtraPayments,IF(Sched2[[#This Row],[Beginning Balance]]-Sched2[[#This Row],[Scheduled Payment]]&gt;0,Sched2[[#This Row],[Beginning Balance]]-Sched2[[#This Row],[Scheduled Payment]],0)),"")</f>
        <v/>
      </c>
      <c r="G186" s="4" t="str">
        <f>IF(Sched2[[#This Row],[Pmt No]]&lt;&gt;"",IF(Sched2[[#This Row],[Scheduled Payment]]+Sched2[[#This Row],[Extra Payment]]&lt;=Sched2[[#This Row],[Beginning Balance]],Sched2[[#This Row],[Scheduled Payment]]+Sched2[[#This Row],[Extra Payment]],Sched2[[#This Row],[Beginning Balance]]),"")</f>
        <v/>
      </c>
      <c r="H186" s="4" t="str">
        <f>IF(Sched2[[#This Row],[Pmt No]]&lt;&gt;"",Sched2[[#This Row],[Total Payment]]-Sched2[[#This Row],[Interest]],"")</f>
        <v/>
      </c>
      <c r="I186" s="4" t="str">
        <f>IF(Sched2[[#This Row],[Pmt No]]&lt;&gt;"",Sched2[[#This Row],[Beginning Balance]]*(InterestRate/PaymentsPerYear),"")</f>
        <v/>
      </c>
      <c r="J186" s="4" t="str">
        <f>IF(Sched2[[#This Row],[Pmt No]]&lt;&gt;"",IF(Sched2[[#This Row],[Scheduled Payment]]+Sched2[[#This Row],[Extra Payment]]&lt;=Sched2[[#This Row],[Beginning Balance]],Sched2[[#This Row],[Beginning Balance]]-Sched2[[#This Row],[Principal]],0),"")</f>
        <v/>
      </c>
      <c r="K186" s="4" t="str">
        <f>IF(Sched2[[#This Row],[Pmt No]]&lt;&gt;"",SUM(INDEX(Sched2[Interest],1,1):Sched2[[#This Row],[Interest]]),"")</f>
        <v/>
      </c>
    </row>
    <row r="187" spans="2:11" x14ac:dyDescent="0.2">
      <c r="B187" s="2" t="str">
        <f>IF(LoanIsGood,IF(ROW()-ROW(Sched2[[#Headers],[Pmt No]])&gt;ScheduledNumberOfPayments,"",ROW()-ROW(Sched2[[#Headers],[Pmt No]])),"")</f>
        <v/>
      </c>
      <c r="C187" s="3" t="str">
        <f>IF(Sched2[[#This Row],[Pmt No]]&lt;&gt;"",EOMONTH(LoanStartDate,ROW(Sched2[[#This Row],[Pmt No]])-ROW(Sched2[[#Headers],[Pmt No]])-2)+DAY(LoanStartDate),"")</f>
        <v/>
      </c>
      <c r="D187" s="4" t="str">
        <f>IF(Sched2[[#This Row],[Pmt No]]&lt;&gt;"",IF(ROW()-ROW(Sched2[[#Headers],[Beginning Balance]])=1,LoanAmount,INDEX(Sched2[Ending Balance],ROW()-ROW(Sched2[[#Headers],[Beginning Balance]])-1)),"")</f>
        <v/>
      </c>
      <c r="E187" s="4" t="str">
        <f>IF(Sched2[[#This Row],[Pmt No]]&lt;&gt;"",ScheduledPayment,"")</f>
        <v/>
      </c>
      <c r="F187" s="4" t="str">
        <f>IF(Sched2[[#This Row],[Pmt No]]&lt;&gt;"",IF(Sched2[[#This Row],[Scheduled Payment]]+ExtraPayments&lt;Sched2[[#This Row],[Beginning Balance]],ExtraPayments,IF(Sched2[[#This Row],[Beginning Balance]]-Sched2[[#This Row],[Scheduled Payment]]&gt;0,Sched2[[#This Row],[Beginning Balance]]-Sched2[[#This Row],[Scheduled Payment]],0)),"")</f>
        <v/>
      </c>
      <c r="G187" s="4" t="str">
        <f>IF(Sched2[[#This Row],[Pmt No]]&lt;&gt;"",IF(Sched2[[#This Row],[Scheduled Payment]]+Sched2[[#This Row],[Extra Payment]]&lt;=Sched2[[#This Row],[Beginning Balance]],Sched2[[#This Row],[Scheduled Payment]]+Sched2[[#This Row],[Extra Payment]],Sched2[[#This Row],[Beginning Balance]]),"")</f>
        <v/>
      </c>
      <c r="H187" s="4" t="str">
        <f>IF(Sched2[[#This Row],[Pmt No]]&lt;&gt;"",Sched2[[#This Row],[Total Payment]]-Sched2[[#This Row],[Interest]],"")</f>
        <v/>
      </c>
      <c r="I187" s="4" t="str">
        <f>IF(Sched2[[#This Row],[Pmt No]]&lt;&gt;"",Sched2[[#This Row],[Beginning Balance]]*(InterestRate/PaymentsPerYear),"")</f>
        <v/>
      </c>
      <c r="J187" s="4" t="str">
        <f>IF(Sched2[[#This Row],[Pmt No]]&lt;&gt;"",IF(Sched2[[#This Row],[Scheduled Payment]]+Sched2[[#This Row],[Extra Payment]]&lt;=Sched2[[#This Row],[Beginning Balance]],Sched2[[#This Row],[Beginning Balance]]-Sched2[[#This Row],[Principal]],0),"")</f>
        <v/>
      </c>
      <c r="K187" s="4" t="str">
        <f>IF(Sched2[[#This Row],[Pmt No]]&lt;&gt;"",SUM(INDEX(Sched2[Interest],1,1):Sched2[[#This Row],[Interest]]),"")</f>
        <v/>
      </c>
    </row>
    <row r="188" spans="2:11" x14ac:dyDescent="0.2">
      <c r="B188" s="2" t="str">
        <f>IF(LoanIsGood,IF(ROW()-ROW(Sched2[[#Headers],[Pmt No]])&gt;ScheduledNumberOfPayments,"",ROW()-ROW(Sched2[[#Headers],[Pmt No]])),"")</f>
        <v/>
      </c>
      <c r="C188" s="3" t="str">
        <f>IF(Sched2[[#This Row],[Pmt No]]&lt;&gt;"",EOMONTH(LoanStartDate,ROW(Sched2[[#This Row],[Pmt No]])-ROW(Sched2[[#Headers],[Pmt No]])-2)+DAY(LoanStartDate),"")</f>
        <v/>
      </c>
      <c r="D188" s="4" t="str">
        <f>IF(Sched2[[#This Row],[Pmt No]]&lt;&gt;"",IF(ROW()-ROW(Sched2[[#Headers],[Beginning Balance]])=1,LoanAmount,INDEX(Sched2[Ending Balance],ROW()-ROW(Sched2[[#Headers],[Beginning Balance]])-1)),"")</f>
        <v/>
      </c>
      <c r="E188" s="4" t="str">
        <f>IF(Sched2[[#This Row],[Pmt No]]&lt;&gt;"",ScheduledPayment,"")</f>
        <v/>
      </c>
      <c r="F188" s="4" t="str">
        <f>IF(Sched2[[#This Row],[Pmt No]]&lt;&gt;"",IF(Sched2[[#This Row],[Scheduled Payment]]+ExtraPayments&lt;Sched2[[#This Row],[Beginning Balance]],ExtraPayments,IF(Sched2[[#This Row],[Beginning Balance]]-Sched2[[#This Row],[Scheduled Payment]]&gt;0,Sched2[[#This Row],[Beginning Balance]]-Sched2[[#This Row],[Scheduled Payment]],0)),"")</f>
        <v/>
      </c>
      <c r="G188" s="4" t="str">
        <f>IF(Sched2[[#This Row],[Pmt No]]&lt;&gt;"",IF(Sched2[[#This Row],[Scheduled Payment]]+Sched2[[#This Row],[Extra Payment]]&lt;=Sched2[[#This Row],[Beginning Balance]],Sched2[[#This Row],[Scheduled Payment]]+Sched2[[#This Row],[Extra Payment]],Sched2[[#This Row],[Beginning Balance]]),"")</f>
        <v/>
      </c>
      <c r="H188" s="4" t="str">
        <f>IF(Sched2[[#This Row],[Pmt No]]&lt;&gt;"",Sched2[[#This Row],[Total Payment]]-Sched2[[#This Row],[Interest]],"")</f>
        <v/>
      </c>
      <c r="I188" s="4" t="str">
        <f>IF(Sched2[[#This Row],[Pmt No]]&lt;&gt;"",Sched2[[#This Row],[Beginning Balance]]*(InterestRate/PaymentsPerYear),"")</f>
        <v/>
      </c>
      <c r="J188" s="4" t="str">
        <f>IF(Sched2[[#This Row],[Pmt No]]&lt;&gt;"",IF(Sched2[[#This Row],[Scheduled Payment]]+Sched2[[#This Row],[Extra Payment]]&lt;=Sched2[[#This Row],[Beginning Balance]],Sched2[[#This Row],[Beginning Balance]]-Sched2[[#This Row],[Principal]],0),"")</f>
        <v/>
      </c>
      <c r="K188" s="4" t="str">
        <f>IF(Sched2[[#This Row],[Pmt No]]&lt;&gt;"",SUM(INDEX(Sched2[Interest],1,1):Sched2[[#This Row],[Interest]]),"")</f>
        <v/>
      </c>
    </row>
    <row r="189" spans="2:11" x14ac:dyDescent="0.2">
      <c r="B189" s="2" t="str">
        <f>IF(LoanIsGood,IF(ROW()-ROW(Sched2[[#Headers],[Pmt No]])&gt;ScheduledNumberOfPayments,"",ROW()-ROW(Sched2[[#Headers],[Pmt No]])),"")</f>
        <v/>
      </c>
      <c r="C189" s="3" t="str">
        <f>IF(Sched2[[#This Row],[Pmt No]]&lt;&gt;"",EOMONTH(LoanStartDate,ROW(Sched2[[#This Row],[Pmt No]])-ROW(Sched2[[#Headers],[Pmt No]])-2)+DAY(LoanStartDate),"")</f>
        <v/>
      </c>
      <c r="D189" s="4" t="str">
        <f>IF(Sched2[[#This Row],[Pmt No]]&lt;&gt;"",IF(ROW()-ROW(Sched2[[#Headers],[Beginning Balance]])=1,LoanAmount,INDEX(Sched2[Ending Balance],ROW()-ROW(Sched2[[#Headers],[Beginning Balance]])-1)),"")</f>
        <v/>
      </c>
      <c r="E189" s="4" t="str">
        <f>IF(Sched2[[#This Row],[Pmt No]]&lt;&gt;"",ScheduledPayment,"")</f>
        <v/>
      </c>
      <c r="F189" s="4" t="str">
        <f>IF(Sched2[[#This Row],[Pmt No]]&lt;&gt;"",IF(Sched2[[#This Row],[Scheduled Payment]]+ExtraPayments&lt;Sched2[[#This Row],[Beginning Balance]],ExtraPayments,IF(Sched2[[#This Row],[Beginning Balance]]-Sched2[[#This Row],[Scheduled Payment]]&gt;0,Sched2[[#This Row],[Beginning Balance]]-Sched2[[#This Row],[Scheduled Payment]],0)),"")</f>
        <v/>
      </c>
      <c r="G189" s="4" t="str">
        <f>IF(Sched2[[#This Row],[Pmt No]]&lt;&gt;"",IF(Sched2[[#This Row],[Scheduled Payment]]+Sched2[[#This Row],[Extra Payment]]&lt;=Sched2[[#This Row],[Beginning Balance]],Sched2[[#This Row],[Scheduled Payment]]+Sched2[[#This Row],[Extra Payment]],Sched2[[#This Row],[Beginning Balance]]),"")</f>
        <v/>
      </c>
      <c r="H189" s="4" t="str">
        <f>IF(Sched2[[#This Row],[Pmt No]]&lt;&gt;"",Sched2[[#This Row],[Total Payment]]-Sched2[[#This Row],[Interest]],"")</f>
        <v/>
      </c>
      <c r="I189" s="4" t="str">
        <f>IF(Sched2[[#This Row],[Pmt No]]&lt;&gt;"",Sched2[[#This Row],[Beginning Balance]]*(InterestRate/PaymentsPerYear),"")</f>
        <v/>
      </c>
      <c r="J189" s="4" t="str">
        <f>IF(Sched2[[#This Row],[Pmt No]]&lt;&gt;"",IF(Sched2[[#This Row],[Scheduled Payment]]+Sched2[[#This Row],[Extra Payment]]&lt;=Sched2[[#This Row],[Beginning Balance]],Sched2[[#This Row],[Beginning Balance]]-Sched2[[#This Row],[Principal]],0),"")</f>
        <v/>
      </c>
      <c r="K189" s="4" t="str">
        <f>IF(Sched2[[#This Row],[Pmt No]]&lt;&gt;"",SUM(INDEX(Sched2[Interest],1,1):Sched2[[#This Row],[Interest]]),"")</f>
        <v/>
      </c>
    </row>
    <row r="190" spans="2:11" x14ac:dyDescent="0.2">
      <c r="B190" s="2" t="str">
        <f>IF(LoanIsGood,IF(ROW()-ROW(Sched2[[#Headers],[Pmt No]])&gt;ScheduledNumberOfPayments,"",ROW()-ROW(Sched2[[#Headers],[Pmt No]])),"")</f>
        <v/>
      </c>
      <c r="C190" s="3" t="str">
        <f>IF(Sched2[[#This Row],[Pmt No]]&lt;&gt;"",EOMONTH(LoanStartDate,ROW(Sched2[[#This Row],[Pmt No]])-ROW(Sched2[[#Headers],[Pmt No]])-2)+DAY(LoanStartDate),"")</f>
        <v/>
      </c>
      <c r="D190" s="4" t="str">
        <f>IF(Sched2[[#This Row],[Pmt No]]&lt;&gt;"",IF(ROW()-ROW(Sched2[[#Headers],[Beginning Balance]])=1,LoanAmount,INDEX(Sched2[Ending Balance],ROW()-ROW(Sched2[[#Headers],[Beginning Balance]])-1)),"")</f>
        <v/>
      </c>
      <c r="E190" s="4" t="str">
        <f>IF(Sched2[[#This Row],[Pmt No]]&lt;&gt;"",ScheduledPayment,"")</f>
        <v/>
      </c>
      <c r="F190" s="4" t="str">
        <f>IF(Sched2[[#This Row],[Pmt No]]&lt;&gt;"",IF(Sched2[[#This Row],[Scheduled Payment]]+ExtraPayments&lt;Sched2[[#This Row],[Beginning Balance]],ExtraPayments,IF(Sched2[[#This Row],[Beginning Balance]]-Sched2[[#This Row],[Scheduled Payment]]&gt;0,Sched2[[#This Row],[Beginning Balance]]-Sched2[[#This Row],[Scheduled Payment]],0)),"")</f>
        <v/>
      </c>
      <c r="G190" s="4" t="str">
        <f>IF(Sched2[[#This Row],[Pmt No]]&lt;&gt;"",IF(Sched2[[#This Row],[Scheduled Payment]]+Sched2[[#This Row],[Extra Payment]]&lt;=Sched2[[#This Row],[Beginning Balance]],Sched2[[#This Row],[Scheduled Payment]]+Sched2[[#This Row],[Extra Payment]],Sched2[[#This Row],[Beginning Balance]]),"")</f>
        <v/>
      </c>
      <c r="H190" s="4" t="str">
        <f>IF(Sched2[[#This Row],[Pmt No]]&lt;&gt;"",Sched2[[#This Row],[Total Payment]]-Sched2[[#This Row],[Interest]],"")</f>
        <v/>
      </c>
      <c r="I190" s="4" t="str">
        <f>IF(Sched2[[#This Row],[Pmt No]]&lt;&gt;"",Sched2[[#This Row],[Beginning Balance]]*(InterestRate/PaymentsPerYear),"")</f>
        <v/>
      </c>
      <c r="J190" s="4" t="str">
        <f>IF(Sched2[[#This Row],[Pmt No]]&lt;&gt;"",IF(Sched2[[#This Row],[Scheduled Payment]]+Sched2[[#This Row],[Extra Payment]]&lt;=Sched2[[#This Row],[Beginning Balance]],Sched2[[#This Row],[Beginning Balance]]-Sched2[[#This Row],[Principal]],0),"")</f>
        <v/>
      </c>
      <c r="K190" s="4" t="str">
        <f>IF(Sched2[[#This Row],[Pmt No]]&lt;&gt;"",SUM(INDEX(Sched2[Interest],1,1):Sched2[[#This Row],[Interest]]),"")</f>
        <v/>
      </c>
    </row>
    <row r="191" spans="2:11" x14ac:dyDescent="0.2">
      <c r="B191" s="2" t="str">
        <f>IF(LoanIsGood,IF(ROW()-ROW(Sched2[[#Headers],[Pmt No]])&gt;ScheduledNumberOfPayments,"",ROW()-ROW(Sched2[[#Headers],[Pmt No]])),"")</f>
        <v/>
      </c>
      <c r="C191" s="3" t="str">
        <f>IF(Sched2[[#This Row],[Pmt No]]&lt;&gt;"",EOMONTH(LoanStartDate,ROW(Sched2[[#This Row],[Pmt No]])-ROW(Sched2[[#Headers],[Pmt No]])-2)+DAY(LoanStartDate),"")</f>
        <v/>
      </c>
      <c r="D191" s="4" t="str">
        <f>IF(Sched2[[#This Row],[Pmt No]]&lt;&gt;"",IF(ROW()-ROW(Sched2[[#Headers],[Beginning Balance]])=1,LoanAmount,INDEX(Sched2[Ending Balance],ROW()-ROW(Sched2[[#Headers],[Beginning Balance]])-1)),"")</f>
        <v/>
      </c>
      <c r="E191" s="4" t="str">
        <f>IF(Sched2[[#This Row],[Pmt No]]&lt;&gt;"",ScheduledPayment,"")</f>
        <v/>
      </c>
      <c r="F191" s="4" t="str">
        <f>IF(Sched2[[#This Row],[Pmt No]]&lt;&gt;"",IF(Sched2[[#This Row],[Scheduled Payment]]+ExtraPayments&lt;Sched2[[#This Row],[Beginning Balance]],ExtraPayments,IF(Sched2[[#This Row],[Beginning Balance]]-Sched2[[#This Row],[Scheduled Payment]]&gt;0,Sched2[[#This Row],[Beginning Balance]]-Sched2[[#This Row],[Scheduled Payment]],0)),"")</f>
        <v/>
      </c>
      <c r="G191" s="4" t="str">
        <f>IF(Sched2[[#This Row],[Pmt No]]&lt;&gt;"",IF(Sched2[[#This Row],[Scheduled Payment]]+Sched2[[#This Row],[Extra Payment]]&lt;=Sched2[[#This Row],[Beginning Balance]],Sched2[[#This Row],[Scheduled Payment]]+Sched2[[#This Row],[Extra Payment]],Sched2[[#This Row],[Beginning Balance]]),"")</f>
        <v/>
      </c>
      <c r="H191" s="4" t="str">
        <f>IF(Sched2[[#This Row],[Pmt No]]&lt;&gt;"",Sched2[[#This Row],[Total Payment]]-Sched2[[#This Row],[Interest]],"")</f>
        <v/>
      </c>
      <c r="I191" s="4" t="str">
        <f>IF(Sched2[[#This Row],[Pmt No]]&lt;&gt;"",Sched2[[#This Row],[Beginning Balance]]*(InterestRate/PaymentsPerYear),"")</f>
        <v/>
      </c>
      <c r="J191" s="4" t="str">
        <f>IF(Sched2[[#This Row],[Pmt No]]&lt;&gt;"",IF(Sched2[[#This Row],[Scheduled Payment]]+Sched2[[#This Row],[Extra Payment]]&lt;=Sched2[[#This Row],[Beginning Balance]],Sched2[[#This Row],[Beginning Balance]]-Sched2[[#This Row],[Principal]],0),"")</f>
        <v/>
      </c>
      <c r="K191" s="4" t="str">
        <f>IF(Sched2[[#This Row],[Pmt No]]&lt;&gt;"",SUM(INDEX(Sched2[Interest],1,1):Sched2[[#This Row],[Interest]]),"")</f>
        <v/>
      </c>
    </row>
    <row r="192" spans="2:11" x14ac:dyDescent="0.2">
      <c r="B192" s="2" t="str">
        <f>IF(LoanIsGood,IF(ROW()-ROW(Sched2[[#Headers],[Pmt No]])&gt;ScheduledNumberOfPayments,"",ROW()-ROW(Sched2[[#Headers],[Pmt No]])),"")</f>
        <v/>
      </c>
      <c r="C192" s="3" t="str">
        <f>IF(Sched2[[#This Row],[Pmt No]]&lt;&gt;"",EOMONTH(LoanStartDate,ROW(Sched2[[#This Row],[Pmt No]])-ROW(Sched2[[#Headers],[Pmt No]])-2)+DAY(LoanStartDate),"")</f>
        <v/>
      </c>
      <c r="D192" s="4" t="str">
        <f>IF(Sched2[[#This Row],[Pmt No]]&lt;&gt;"",IF(ROW()-ROW(Sched2[[#Headers],[Beginning Balance]])=1,LoanAmount,INDEX(Sched2[Ending Balance],ROW()-ROW(Sched2[[#Headers],[Beginning Balance]])-1)),"")</f>
        <v/>
      </c>
      <c r="E192" s="4" t="str">
        <f>IF(Sched2[[#This Row],[Pmt No]]&lt;&gt;"",ScheduledPayment,"")</f>
        <v/>
      </c>
      <c r="F192" s="4" t="str">
        <f>IF(Sched2[[#This Row],[Pmt No]]&lt;&gt;"",IF(Sched2[[#This Row],[Scheduled Payment]]+ExtraPayments&lt;Sched2[[#This Row],[Beginning Balance]],ExtraPayments,IF(Sched2[[#This Row],[Beginning Balance]]-Sched2[[#This Row],[Scheduled Payment]]&gt;0,Sched2[[#This Row],[Beginning Balance]]-Sched2[[#This Row],[Scheduled Payment]],0)),"")</f>
        <v/>
      </c>
      <c r="G192" s="4" t="str">
        <f>IF(Sched2[[#This Row],[Pmt No]]&lt;&gt;"",IF(Sched2[[#This Row],[Scheduled Payment]]+Sched2[[#This Row],[Extra Payment]]&lt;=Sched2[[#This Row],[Beginning Balance]],Sched2[[#This Row],[Scheduled Payment]]+Sched2[[#This Row],[Extra Payment]],Sched2[[#This Row],[Beginning Balance]]),"")</f>
        <v/>
      </c>
      <c r="H192" s="4" t="str">
        <f>IF(Sched2[[#This Row],[Pmt No]]&lt;&gt;"",Sched2[[#This Row],[Total Payment]]-Sched2[[#This Row],[Interest]],"")</f>
        <v/>
      </c>
      <c r="I192" s="4" t="str">
        <f>IF(Sched2[[#This Row],[Pmt No]]&lt;&gt;"",Sched2[[#This Row],[Beginning Balance]]*(InterestRate/PaymentsPerYear),"")</f>
        <v/>
      </c>
      <c r="J192" s="4" t="str">
        <f>IF(Sched2[[#This Row],[Pmt No]]&lt;&gt;"",IF(Sched2[[#This Row],[Scheduled Payment]]+Sched2[[#This Row],[Extra Payment]]&lt;=Sched2[[#This Row],[Beginning Balance]],Sched2[[#This Row],[Beginning Balance]]-Sched2[[#This Row],[Principal]],0),"")</f>
        <v/>
      </c>
      <c r="K192" s="4" t="str">
        <f>IF(Sched2[[#This Row],[Pmt No]]&lt;&gt;"",SUM(INDEX(Sched2[Interest],1,1):Sched2[[#This Row],[Interest]]),"")</f>
        <v/>
      </c>
    </row>
    <row r="193" spans="2:11" x14ac:dyDescent="0.2">
      <c r="B193" s="2" t="str">
        <f>IF(LoanIsGood,IF(ROW()-ROW(Sched2[[#Headers],[Pmt No]])&gt;ScheduledNumberOfPayments,"",ROW()-ROW(Sched2[[#Headers],[Pmt No]])),"")</f>
        <v/>
      </c>
      <c r="C193" s="3" t="str">
        <f>IF(Sched2[[#This Row],[Pmt No]]&lt;&gt;"",EOMONTH(LoanStartDate,ROW(Sched2[[#This Row],[Pmt No]])-ROW(Sched2[[#Headers],[Pmt No]])-2)+DAY(LoanStartDate),"")</f>
        <v/>
      </c>
      <c r="D193" s="4" t="str">
        <f>IF(Sched2[[#This Row],[Pmt No]]&lt;&gt;"",IF(ROW()-ROW(Sched2[[#Headers],[Beginning Balance]])=1,LoanAmount,INDEX(Sched2[Ending Balance],ROW()-ROW(Sched2[[#Headers],[Beginning Balance]])-1)),"")</f>
        <v/>
      </c>
      <c r="E193" s="4" t="str">
        <f>IF(Sched2[[#This Row],[Pmt No]]&lt;&gt;"",ScheduledPayment,"")</f>
        <v/>
      </c>
      <c r="F193" s="4" t="str">
        <f>IF(Sched2[[#This Row],[Pmt No]]&lt;&gt;"",IF(Sched2[[#This Row],[Scheduled Payment]]+ExtraPayments&lt;Sched2[[#This Row],[Beginning Balance]],ExtraPayments,IF(Sched2[[#This Row],[Beginning Balance]]-Sched2[[#This Row],[Scheduled Payment]]&gt;0,Sched2[[#This Row],[Beginning Balance]]-Sched2[[#This Row],[Scheduled Payment]],0)),"")</f>
        <v/>
      </c>
      <c r="G193" s="4" t="str">
        <f>IF(Sched2[[#This Row],[Pmt No]]&lt;&gt;"",IF(Sched2[[#This Row],[Scheduled Payment]]+Sched2[[#This Row],[Extra Payment]]&lt;=Sched2[[#This Row],[Beginning Balance]],Sched2[[#This Row],[Scheduled Payment]]+Sched2[[#This Row],[Extra Payment]],Sched2[[#This Row],[Beginning Balance]]),"")</f>
        <v/>
      </c>
      <c r="H193" s="4" t="str">
        <f>IF(Sched2[[#This Row],[Pmt No]]&lt;&gt;"",Sched2[[#This Row],[Total Payment]]-Sched2[[#This Row],[Interest]],"")</f>
        <v/>
      </c>
      <c r="I193" s="4" t="str">
        <f>IF(Sched2[[#This Row],[Pmt No]]&lt;&gt;"",Sched2[[#This Row],[Beginning Balance]]*(InterestRate/PaymentsPerYear),"")</f>
        <v/>
      </c>
      <c r="J193" s="4" t="str">
        <f>IF(Sched2[[#This Row],[Pmt No]]&lt;&gt;"",IF(Sched2[[#This Row],[Scheduled Payment]]+Sched2[[#This Row],[Extra Payment]]&lt;=Sched2[[#This Row],[Beginning Balance]],Sched2[[#This Row],[Beginning Balance]]-Sched2[[#This Row],[Principal]],0),"")</f>
        <v/>
      </c>
      <c r="K193" s="4" t="str">
        <f>IF(Sched2[[#This Row],[Pmt No]]&lt;&gt;"",SUM(INDEX(Sched2[Interest],1,1):Sched2[[#This Row],[Interest]]),"")</f>
        <v/>
      </c>
    </row>
    <row r="194" spans="2:11" x14ac:dyDescent="0.2">
      <c r="B194" s="2" t="str">
        <f>IF(LoanIsGood,IF(ROW()-ROW(Sched2[[#Headers],[Pmt No]])&gt;ScheduledNumberOfPayments,"",ROW()-ROW(Sched2[[#Headers],[Pmt No]])),"")</f>
        <v/>
      </c>
      <c r="C194" s="3" t="str">
        <f>IF(Sched2[[#This Row],[Pmt No]]&lt;&gt;"",EOMONTH(LoanStartDate,ROW(Sched2[[#This Row],[Pmt No]])-ROW(Sched2[[#Headers],[Pmt No]])-2)+DAY(LoanStartDate),"")</f>
        <v/>
      </c>
      <c r="D194" s="4" t="str">
        <f>IF(Sched2[[#This Row],[Pmt No]]&lt;&gt;"",IF(ROW()-ROW(Sched2[[#Headers],[Beginning Balance]])=1,LoanAmount,INDEX(Sched2[Ending Balance],ROW()-ROW(Sched2[[#Headers],[Beginning Balance]])-1)),"")</f>
        <v/>
      </c>
      <c r="E194" s="4" t="str">
        <f>IF(Sched2[[#This Row],[Pmt No]]&lt;&gt;"",ScheduledPayment,"")</f>
        <v/>
      </c>
      <c r="F194" s="4" t="str">
        <f>IF(Sched2[[#This Row],[Pmt No]]&lt;&gt;"",IF(Sched2[[#This Row],[Scheduled Payment]]+ExtraPayments&lt;Sched2[[#This Row],[Beginning Balance]],ExtraPayments,IF(Sched2[[#This Row],[Beginning Balance]]-Sched2[[#This Row],[Scheduled Payment]]&gt;0,Sched2[[#This Row],[Beginning Balance]]-Sched2[[#This Row],[Scheduled Payment]],0)),"")</f>
        <v/>
      </c>
      <c r="G194" s="4" t="str">
        <f>IF(Sched2[[#This Row],[Pmt No]]&lt;&gt;"",IF(Sched2[[#This Row],[Scheduled Payment]]+Sched2[[#This Row],[Extra Payment]]&lt;=Sched2[[#This Row],[Beginning Balance]],Sched2[[#This Row],[Scheduled Payment]]+Sched2[[#This Row],[Extra Payment]],Sched2[[#This Row],[Beginning Balance]]),"")</f>
        <v/>
      </c>
      <c r="H194" s="4" t="str">
        <f>IF(Sched2[[#This Row],[Pmt No]]&lt;&gt;"",Sched2[[#This Row],[Total Payment]]-Sched2[[#This Row],[Interest]],"")</f>
        <v/>
      </c>
      <c r="I194" s="4" t="str">
        <f>IF(Sched2[[#This Row],[Pmt No]]&lt;&gt;"",Sched2[[#This Row],[Beginning Balance]]*(InterestRate/PaymentsPerYear),"")</f>
        <v/>
      </c>
      <c r="J194" s="4" t="str">
        <f>IF(Sched2[[#This Row],[Pmt No]]&lt;&gt;"",IF(Sched2[[#This Row],[Scheduled Payment]]+Sched2[[#This Row],[Extra Payment]]&lt;=Sched2[[#This Row],[Beginning Balance]],Sched2[[#This Row],[Beginning Balance]]-Sched2[[#This Row],[Principal]],0),"")</f>
        <v/>
      </c>
      <c r="K194" s="4" t="str">
        <f>IF(Sched2[[#This Row],[Pmt No]]&lt;&gt;"",SUM(INDEX(Sched2[Interest],1,1):Sched2[[#This Row],[Interest]]),"")</f>
        <v/>
      </c>
    </row>
    <row r="195" spans="2:11" x14ac:dyDescent="0.2">
      <c r="B195" s="2" t="str">
        <f>IF(LoanIsGood,IF(ROW()-ROW(Sched2[[#Headers],[Pmt No]])&gt;ScheduledNumberOfPayments,"",ROW()-ROW(Sched2[[#Headers],[Pmt No]])),"")</f>
        <v/>
      </c>
      <c r="C195" s="3" t="str">
        <f>IF(Sched2[[#This Row],[Pmt No]]&lt;&gt;"",EOMONTH(LoanStartDate,ROW(Sched2[[#This Row],[Pmt No]])-ROW(Sched2[[#Headers],[Pmt No]])-2)+DAY(LoanStartDate),"")</f>
        <v/>
      </c>
      <c r="D195" s="4" t="str">
        <f>IF(Sched2[[#This Row],[Pmt No]]&lt;&gt;"",IF(ROW()-ROW(Sched2[[#Headers],[Beginning Balance]])=1,LoanAmount,INDEX(Sched2[Ending Balance],ROW()-ROW(Sched2[[#Headers],[Beginning Balance]])-1)),"")</f>
        <v/>
      </c>
      <c r="E195" s="4" t="str">
        <f>IF(Sched2[[#This Row],[Pmt No]]&lt;&gt;"",ScheduledPayment,"")</f>
        <v/>
      </c>
      <c r="F195" s="4" t="str">
        <f>IF(Sched2[[#This Row],[Pmt No]]&lt;&gt;"",IF(Sched2[[#This Row],[Scheduled Payment]]+ExtraPayments&lt;Sched2[[#This Row],[Beginning Balance]],ExtraPayments,IF(Sched2[[#This Row],[Beginning Balance]]-Sched2[[#This Row],[Scheduled Payment]]&gt;0,Sched2[[#This Row],[Beginning Balance]]-Sched2[[#This Row],[Scheduled Payment]],0)),"")</f>
        <v/>
      </c>
      <c r="G195" s="4" t="str">
        <f>IF(Sched2[[#This Row],[Pmt No]]&lt;&gt;"",IF(Sched2[[#This Row],[Scheduled Payment]]+Sched2[[#This Row],[Extra Payment]]&lt;=Sched2[[#This Row],[Beginning Balance]],Sched2[[#This Row],[Scheduled Payment]]+Sched2[[#This Row],[Extra Payment]],Sched2[[#This Row],[Beginning Balance]]),"")</f>
        <v/>
      </c>
      <c r="H195" s="4" t="str">
        <f>IF(Sched2[[#This Row],[Pmt No]]&lt;&gt;"",Sched2[[#This Row],[Total Payment]]-Sched2[[#This Row],[Interest]],"")</f>
        <v/>
      </c>
      <c r="I195" s="4" t="str">
        <f>IF(Sched2[[#This Row],[Pmt No]]&lt;&gt;"",Sched2[[#This Row],[Beginning Balance]]*(InterestRate/PaymentsPerYear),"")</f>
        <v/>
      </c>
      <c r="J195" s="4" t="str">
        <f>IF(Sched2[[#This Row],[Pmt No]]&lt;&gt;"",IF(Sched2[[#This Row],[Scheduled Payment]]+Sched2[[#This Row],[Extra Payment]]&lt;=Sched2[[#This Row],[Beginning Balance]],Sched2[[#This Row],[Beginning Balance]]-Sched2[[#This Row],[Principal]],0),"")</f>
        <v/>
      </c>
      <c r="K195" s="4" t="str">
        <f>IF(Sched2[[#This Row],[Pmt No]]&lt;&gt;"",SUM(INDEX(Sched2[Interest],1,1):Sched2[[#This Row],[Interest]]),"")</f>
        <v/>
      </c>
    </row>
    <row r="196" spans="2:11" x14ac:dyDescent="0.2">
      <c r="B196" s="2" t="str">
        <f>IF(LoanIsGood,IF(ROW()-ROW(Sched2[[#Headers],[Pmt No]])&gt;ScheduledNumberOfPayments,"",ROW()-ROW(Sched2[[#Headers],[Pmt No]])),"")</f>
        <v/>
      </c>
      <c r="C196" s="3" t="str">
        <f>IF(Sched2[[#This Row],[Pmt No]]&lt;&gt;"",EOMONTH(LoanStartDate,ROW(Sched2[[#This Row],[Pmt No]])-ROW(Sched2[[#Headers],[Pmt No]])-2)+DAY(LoanStartDate),"")</f>
        <v/>
      </c>
      <c r="D196" s="4" t="str">
        <f>IF(Sched2[[#This Row],[Pmt No]]&lt;&gt;"",IF(ROW()-ROW(Sched2[[#Headers],[Beginning Balance]])=1,LoanAmount,INDEX(Sched2[Ending Balance],ROW()-ROW(Sched2[[#Headers],[Beginning Balance]])-1)),"")</f>
        <v/>
      </c>
      <c r="E196" s="4" t="str">
        <f>IF(Sched2[[#This Row],[Pmt No]]&lt;&gt;"",ScheduledPayment,"")</f>
        <v/>
      </c>
      <c r="F196" s="4" t="str">
        <f>IF(Sched2[[#This Row],[Pmt No]]&lt;&gt;"",IF(Sched2[[#This Row],[Scheduled Payment]]+ExtraPayments&lt;Sched2[[#This Row],[Beginning Balance]],ExtraPayments,IF(Sched2[[#This Row],[Beginning Balance]]-Sched2[[#This Row],[Scheduled Payment]]&gt;0,Sched2[[#This Row],[Beginning Balance]]-Sched2[[#This Row],[Scheduled Payment]],0)),"")</f>
        <v/>
      </c>
      <c r="G196" s="4" t="str">
        <f>IF(Sched2[[#This Row],[Pmt No]]&lt;&gt;"",IF(Sched2[[#This Row],[Scheduled Payment]]+Sched2[[#This Row],[Extra Payment]]&lt;=Sched2[[#This Row],[Beginning Balance]],Sched2[[#This Row],[Scheduled Payment]]+Sched2[[#This Row],[Extra Payment]],Sched2[[#This Row],[Beginning Balance]]),"")</f>
        <v/>
      </c>
      <c r="H196" s="4" t="str">
        <f>IF(Sched2[[#This Row],[Pmt No]]&lt;&gt;"",Sched2[[#This Row],[Total Payment]]-Sched2[[#This Row],[Interest]],"")</f>
        <v/>
      </c>
      <c r="I196" s="4" t="str">
        <f>IF(Sched2[[#This Row],[Pmt No]]&lt;&gt;"",Sched2[[#This Row],[Beginning Balance]]*(InterestRate/PaymentsPerYear),"")</f>
        <v/>
      </c>
      <c r="J196" s="4" t="str">
        <f>IF(Sched2[[#This Row],[Pmt No]]&lt;&gt;"",IF(Sched2[[#This Row],[Scheduled Payment]]+Sched2[[#This Row],[Extra Payment]]&lt;=Sched2[[#This Row],[Beginning Balance]],Sched2[[#This Row],[Beginning Balance]]-Sched2[[#This Row],[Principal]],0),"")</f>
        <v/>
      </c>
      <c r="K196" s="4" t="str">
        <f>IF(Sched2[[#This Row],[Pmt No]]&lt;&gt;"",SUM(INDEX(Sched2[Interest],1,1):Sched2[[#This Row],[Interest]]),"")</f>
        <v/>
      </c>
    </row>
    <row r="197" spans="2:11" x14ac:dyDescent="0.2">
      <c r="B197" s="2" t="str">
        <f>IF(LoanIsGood,IF(ROW()-ROW(Sched2[[#Headers],[Pmt No]])&gt;ScheduledNumberOfPayments,"",ROW()-ROW(Sched2[[#Headers],[Pmt No]])),"")</f>
        <v/>
      </c>
      <c r="C197" s="3" t="str">
        <f>IF(Sched2[[#This Row],[Pmt No]]&lt;&gt;"",EOMONTH(LoanStartDate,ROW(Sched2[[#This Row],[Pmt No]])-ROW(Sched2[[#Headers],[Pmt No]])-2)+DAY(LoanStartDate),"")</f>
        <v/>
      </c>
      <c r="D197" s="4" t="str">
        <f>IF(Sched2[[#This Row],[Pmt No]]&lt;&gt;"",IF(ROW()-ROW(Sched2[[#Headers],[Beginning Balance]])=1,LoanAmount,INDEX(Sched2[Ending Balance],ROW()-ROW(Sched2[[#Headers],[Beginning Balance]])-1)),"")</f>
        <v/>
      </c>
      <c r="E197" s="4" t="str">
        <f>IF(Sched2[[#This Row],[Pmt No]]&lt;&gt;"",ScheduledPayment,"")</f>
        <v/>
      </c>
      <c r="F197" s="4" t="str">
        <f>IF(Sched2[[#This Row],[Pmt No]]&lt;&gt;"",IF(Sched2[[#This Row],[Scheduled Payment]]+ExtraPayments&lt;Sched2[[#This Row],[Beginning Balance]],ExtraPayments,IF(Sched2[[#This Row],[Beginning Balance]]-Sched2[[#This Row],[Scheduled Payment]]&gt;0,Sched2[[#This Row],[Beginning Balance]]-Sched2[[#This Row],[Scheduled Payment]],0)),"")</f>
        <v/>
      </c>
      <c r="G197" s="4" t="str">
        <f>IF(Sched2[[#This Row],[Pmt No]]&lt;&gt;"",IF(Sched2[[#This Row],[Scheduled Payment]]+Sched2[[#This Row],[Extra Payment]]&lt;=Sched2[[#This Row],[Beginning Balance]],Sched2[[#This Row],[Scheduled Payment]]+Sched2[[#This Row],[Extra Payment]],Sched2[[#This Row],[Beginning Balance]]),"")</f>
        <v/>
      </c>
      <c r="H197" s="4" t="str">
        <f>IF(Sched2[[#This Row],[Pmt No]]&lt;&gt;"",Sched2[[#This Row],[Total Payment]]-Sched2[[#This Row],[Interest]],"")</f>
        <v/>
      </c>
      <c r="I197" s="4" t="str">
        <f>IF(Sched2[[#This Row],[Pmt No]]&lt;&gt;"",Sched2[[#This Row],[Beginning Balance]]*(InterestRate/PaymentsPerYear),"")</f>
        <v/>
      </c>
      <c r="J197" s="4" t="str">
        <f>IF(Sched2[[#This Row],[Pmt No]]&lt;&gt;"",IF(Sched2[[#This Row],[Scheduled Payment]]+Sched2[[#This Row],[Extra Payment]]&lt;=Sched2[[#This Row],[Beginning Balance]],Sched2[[#This Row],[Beginning Balance]]-Sched2[[#This Row],[Principal]],0),"")</f>
        <v/>
      </c>
      <c r="K197" s="4" t="str">
        <f>IF(Sched2[[#This Row],[Pmt No]]&lt;&gt;"",SUM(INDEX(Sched2[Interest],1,1):Sched2[[#This Row],[Interest]]),"")</f>
        <v/>
      </c>
    </row>
    <row r="198" spans="2:11" x14ac:dyDescent="0.2">
      <c r="B198" s="2" t="str">
        <f>IF(LoanIsGood,IF(ROW()-ROW(Sched2[[#Headers],[Pmt No]])&gt;ScheduledNumberOfPayments,"",ROW()-ROW(Sched2[[#Headers],[Pmt No]])),"")</f>
        <v/>
      </c>
      <c r="C198" s="3" t="str">
        <f>IF(Sched2[[#This Row],[Pmt No]]&lt;&gt;"",EOMONTH(LoanStartDate,ROW(Sched2[[#This Row],[Pmt No]])-ROW(Sched2[[#Headers],[Pmt No]])-2)+DAY(LoanStartDate),"")</f>
        <v/>
      </c>
      <c r="D198" s="4" t="str">
        <f>IF(Sched2[[#This Row],[Pmt No]]&lt;&gt;"",IF(ROW()-ROW(Sched2[[#Headers],[Beginning Balance]])=1,LoanAmount,INDEX(Sched2[Ending Balance],ROW()-ROW(Sched2[[#Headers],[Beginning Balance]])-1)),"")</f>
        <v/>
      </c>
      <c r="E198" s="4" t="str">
        <f>IF(Sched2[[#This Row],[Pmt No]]&lt;&gt;"",ScheduledPayment,"")</f>
        <v/>
      </c>
      <c r="F198" s="4" t="str">
        <f>IF(Sched2[[#This Row],[Pmt No]]&lt;&gt;"",IF(Sched2[[#This Row],[Scheduled Payment]]+ExtraPayments&lt;Sched2[[#This Row],[Beginning Balance]],ExtraPayments,IF(Sched2[[#This Row],[Beginning Balance]]-Sched2[[#This Row],[Scheduled Payment]]&gt;0,Sched2[[#This Row],[Beginning Balance]]-Sched2[[#This Row],[Scheduled Payment]],0)),"")</f>
        <v/>
      </c>
      <c r="G198" s="4" t="str">
        <f>IF(Sched2[[#This Row],[Pmt No]]&lt;&gt;"",IF(Sched2[[#This Row],[Scheduled Payment]]+Sched2[[#This Row],[Extra Payment]]&lt;=Sched2[[#This Row],[Beginning Balance]],Sched2[[#This Row],[Scheduled Payment]]+Sched2[[#This Row],[Extra Payment]],Sched2[[#This Row],[Beginning Balance]]),"")</f>
        <v/>
      </c>
      <c r="H198" s="4" t="str">
        <f>IF(Sched2[[#This Row],[Pmt No]]&lt;&gt;"",Sched2[[#This Row],[Total Payment]]-Sched2[[#This Row],[Interest]],"")</f>
        <v/>
      </c>
      <c r="I198" s="4" t="str">
        <f>IF(Sched2[[#This Row],[Pmt No]]&lt;&gt;"",Sched2[[#This Row],[Beginning Balance]]*(InterestRate/PaymentsPerYear),"")</f>
        <v/>
      </c>
      <c r="J198" s="4" t="str">
        <f>IF(Sched2[[#This Row],[Pmt No]]&lt;&gt;"",IF(Sched2[[#This Row],[Scheduled Payment]]+Sched2[[#This Row],[Extra Payment]]&lt;=Sched2[[#This Row],[Beginning Balance]],Sched2[[#This Row],[Beginning Balance]]-Sched2[[#This Row],[Principal]],0),"")</f>
        <v/>
      </c>
      <c r="K198" s="4" t="str">
        <f>IF(Sched2[[#This Row],[Pmt No]]&lt;&gt;"",SUM(INDEX(Sched2[Interest],1,1):Sched2[[#This Row],[Interest]]),"")</f>
        <v/>
      </c>
    </row>
    <row r="199" spans="2:11" x14ac:dyDescent="0.2">
      <c r="B199" s="2" t="str">
        <f>IF(LoanIsGood,IF(ROW()-ROW(Sched2[[#Headers],[Pmt No]])&gt;ScheduledNumberOfPayments,"",ROW()-ROW(Sched2[[#Headers],[Pmt No]])),"")</f>
        <v/>
      </c>
      <c r="C199" s="3" t="str">
        <f>IF(Sched2[[#This Row],[Pmt No]]&lt;&gt;"",EOMONTH(LoanStartDate,ROW(Sched2[[#This Row],[Pmt No]])-ROW(Sched2[[#Headers],[Pmt No]])-2)+DAY(LoanStartDate),"")</f>
        <v/>
      </c>
      <c r="D199" s="4" t="str">
        <f>IF(Sched2[[#This Row],[Pmt No]]&lt;&gt;"",IF(ROW()-ROW(Sched2[[#Headers],[Beginning Balance]])=1,LoanAmount,INDEX(Sched2[Ending Balance],ROW()-ROW(Sched2[[#Headers],[Beginning Balance]])-1)),"")</f>
        <v/>
      </c>
      <c r="E199" s="4" t="str">
        <f>IF(Sched2[[#This Row],[Pmt No]]&lt;&gt;"",ScheduledPayment,"")</f>
        <v/>
      </c>
      <c r="F199" s="4" t="str">
        <f>IF(Sched2[[#This Row],[Pmt No]]&lt;&gt;"",IF(Sched2[[#This Row],[Scheduled Payment]]+ExtraPayments&lt;Sched2[[#This Row],[Beginning Balance]],ExtraPayments,IF(Sched2[[#This Row],[Beginning Balance]]-Sched2[[#This Row],[Scheduled Payment]]&gt;0,Sched2[[#This Row],[Beginning Balance]]-Sched2[[#This Row],[Scheduled Payment]],0)),"")</f>
        <v/>
      </c>
      <c r="G199" s="4" t="str">
        <f>IF(Sched2[[#This Row],[Pmt No]]&lt;&gt;"",IF(Sched2[[#This Row],[Scheduled Payment]]+Sched2[[#This Row],[Extra Payment]]&lt;=Sched2[[#This Row],[Beginning Balance]],Sched2[[#This Row],[Scheduled Payment]]+Sched2[[#This Row],[Extra Payment]],Sched2[[#This Row],[Beginning Balance]]),"")</f>
        <v/>
      </c>
      <c r="H199" s="4" t="str">
        <f>IF(Sched2[[#This Row],[Pmt No]]&lt;&gt;"",Sched2[[#This Row],[Total Payment]]-Sched2[[#This Row],[Interest]],"")</f>
        <v/>
      </c>
      <c r="I199" s="4" t="str">
        <f>IF(Sched2[[#This Row],[Pmt No]]&lt;&gt;"",Sched2[[#This Row],[Beginning Balance]]*(InterestRate/PaymentsPerYear),"")</f>
        <v/>
      </c>
      <c r="J199" s="4" t="str">
        <f>IF(Sched2[[#This Row],[Pmt No]]&lt;&gt;"",IF(Sched2[[#This Row],[Scheduled Payment]]+Sched2[[#This Row],[Extra Payment]]&lt;=Sched2[[#This Row],[Beginning Balance]],Sched2[[#This Row],[Beginning Balance]]-Sched2[[#This Row],[Principal]],0),"")</f>
        <v/>
      </c>
      <c r="K199" s="4" t="str">
        <f>IF(Sched2[[#This Row],[Pmt No]]&lt;&gt;"",SUM(INDEX(Sched2[Interest],1,1):Sched2[[#This Row],[Interest]]),"")</f>
        <v/>
      </c>
    </row>
    <row r="200" spans="2:11" x14ac:dyDescent="0.2">
      <c r="B200" s="2" t="str">
        <f>IF(LoanIsGood,IF(ROW()-ROW(Sched2[[#Headers],[Pmt No]])&gt;ScheduledNumberOfPayments,"",ROW()-ROW(Sched2[[#Headers],[Pmt No]])),"")</f>
        <v/>
      </c>
      <c r="C200" s="3" t="str">
        <f>IF(Sched2[[#This Row],[Pmt No]]&lt;&gt;"",EOMONTH(LoanStartDate,ROW(Sched2[[#This Row],[Pmt No]])-ROW(Sched2[[#Headers],[Pmt No]])-2)+DAY(LoanStartDate),"")</f>
        <v/>
      </c>
      <c r="D200" s="4" t="str">
        <f>IF(Sched2[[#This Row],[Pmt No]]&lt;&gt;"",IF(ROW()-ROW(Sched2[[#Headers],[Beginning Balance]])=1,LoanAmount,INDEX(Sched2[Ending Balance],ROW()-ROW(Sched2[[#Headers],[Beginning Balance]])-1)),"")</f>
        <v/>
      </c>
      <c r="E200" s="4" t="str">
        <f>IF(Sched2[[#This Row],[Pmt No]]&lt;&gt;"",ScheduledPayment,"")</f>
        <v/>
      </c>
      <c r="F200" s="4" t="str">
        <f>IF(Sched2[[#This Row],[Pmt No]]&lt;&gt;"",IF(Sched2[[#This Row],[Scheduled Payment]]+ExtraPayments&lt;Sched2[[#This Row],[Beginning Balance]],ExtraPayments,IF(Sched2[[#This Row],[Beginning Balance]]-Sched2[[#This Row],[Scheduled Payment]]&gt;0,Sched2[[#This Row],[Beginning Balance]]-Sched2[[#This Row],[Scheduled Payment]],0)),"")</f>
        <v/>
      </c>
      <c r="G200" s="4" t="str">
        <f>IF(Sched2[[#This Row],[Pmt No]]&lt;&gt;"",IF(Sched2[[#This Row],[Scheduled Payment]]+Sched2[[#This Row],[Extra Payment]]&lt;=Sched2[[#This Row],[Beginning Balance]],Sched2[[#This Row],[Scheduled Payment]]+Sched2[[#This Row],[Extra Payment]],Sched2[[#This Row],[Beginning Balance]]),"")</f>
        <v/>
      </c>
      <c r="H200" s="4" t="str">
        <f>IF(Sched2[[#This Row],[Pmt No]]&lt;&gt;"",Sched2[[#This Row],[Total Payment]]-Sched2[[#This Row],[Interest]],"")</f>
        <v/>
      </c>
      <c r="I200" s="4" t="str">
        <f>IF(Sched2[[#This Row],[Pmt No]]&lt;&gt;"",Sched2[[#This Row],[Beginning Balance]]*(InterestRate/PaymentsPerYear),"")</f>
        <v/>
      </c>
      <c r="J200" s="4" t="str">
        <f>IF(Sched2[[#This Row],[Pmt No]]&lt;&gt;"",IF(Sched2[[#This Row],[Scheduled Payment]]+Sched2[[#This Row],[Extra Payment]]&lt;=Sched2[[#This Row],[Beginning Balance]],Sched2[[#This Row],[Beginning Balance]]-Sched2[[#This Row],[Principal]],0),"")</f>
        <v/>
      </c>
      <c r="K200" s="4" t="str">
        <f>IF(Sched2[[#This Row],[Pmt No]]&lt;&gt;"",SUM(INDEX(Sched2[Interest],1,1):Sched2[[#This Row],[Interest]]),"")</f>
        <v/>
      </c>
    </row>
    <row r="201" spans="2:11" x14ac:dyDescent="0.2">
      <c r="B201" s="2" t="str">
        <f>IF(LoanIsGood,IF(ROW()-ROW(Sched2[[#Headers],[Pmt No]])&gt;ScheduledNumberOfPayments,"",ROW()-ROW(Sched2[[#Headers],[Pmt No]])),"")</f>
        <v/>
      </c>
      <c r="C201" s="3" t="str">
        <f>IF(Sched2[[#This Row],[Pmt No]]&lt;&gt;"",EOMONTH(LoanStartDate,ROW(Sched2[[#This Row],[Pmt No]])-ROW(Sched2[[#Headers],[Pmt No]])-2)+DAY(LoanStartDate),"")</f>
        <v/>
      </c>
      <c r="D201" s="4" t="str">
        <f>IF(Sched2[[#This Row],[Pmt No]]&lt;&gt;"",IF(ROW()-ROW(Sched2[[#Headers],[Beginning Balance]])=1,LoanAmount,INDEX(Sched2[Ending Balance],ROW()-ROW(Sched2[[#Headers],[Beginning Balance]])-1)),"")</f>
        <v/>
      </c>
      <c r="E201" s="4" t="str">
        <f>IF(Sched2[[#This Row],[Pmt No]]&lt;&gt;"",ScheduledPayment,"")</f>
        <v/>
      </c>
      <c r="F201" s="4" t="str">
        <f>IF(Sched2[[#This Row],[Pmt No]]&lt;&gt;"",IF(Sched2[[#This Row],[Scheduled Payment]]+ExtraPayments&lt;Sched2[[#This Row],[Beginning Balance]],ExtraPayments,IF(Sched2[[#This Row],[Beginning Balance]]-Sched2[[#This Row],[Scheduled Payment]]&gt;0,Sched2[[#This Row],[Beginning Balance]]-Sched2[[#This Row],[Scheduled Payment]],0)),"")</f>
        <v/>
      </c>
      <c r="G201" s="4" t="str">
        <f>IF(Sched2[[#This Row],[Pmt No]]&lt;&gt;"",IF(Sched2[[#This Row],[Scheduled Payment]]+Sched2[[#This Row],[Extra Payment]]&lt;=Sched2[[#This Row],[Beginning Balance]],Sched2[[#This Row],[Scheduled Payment]]+Sched2[[#This Row],[Extra Payment]],Sched2[[#This Row],[Beginning Balance]]),"")</f>
        <v/>
      </c>
      <c r="H201" s="4" t="str">
        <f>IF(Sched2[[#This Row],[Pmt No]]&lt;&gt;"",Sched2[[#This Row],[Total Payment]]-Sched2[[#This Row],[Interest]],"")</f>
        <v/>
      </c>
      <c r="I201" s="4" t="str">
        <f>IF(Sched2[[#This Row],[Pmt No]]&lt;&gt;"",Sched2[[#This Row],[Beginning Balance]]*(InterestRate/PaymentsPerYear),"")</f>
        <v/>
      </c>
      <c r="J201" s="4" t="str">
        <f>IF(Sched2[[#This Row],[Pmt No]]&lt;&gt;"",IF(Sched2[[#This Row],[Scheduled Payment]]+Sched2[[#This Row],[Extra Payment]]&lt;=Sched2[[#This Row],[Beginning Balance]],Sched2[[#This Row],[Beginning Balance]]-Sched2[[#This Row],[Principal]],0),"")</f>
        <v/>
      </c>
      <c r="K201" s="4" t="str">
        <f>IF(Sched2[[#This Row],[Pmt No]]&lt;&gt;"",SUM(INDEX(Sched2[Interest],1,1):Sched2[[#This Row],[Interest]]),"")</f>
        <v/>
      </c>
    </row>
    <row r="202" spans="2:11" x14ac:dyDescent="0.2">
      <c r="B202" s="2" t="str">
        <f>IF(LoanIsGood,IF(ROW()-ROW(Sched2[[#Headers],[Pmt No]])&gt;ScheduledNumberOfPayments,"",ROW()-ROW(Sched2[[#Headers],[Pmt No]])),"")</f>
        <v/>
      </c>
      <c r="C202" s="3" t="str">
        <f>IF(Sched2[[#This Row],[Pmt No]]&lt;&gt;"",EOMONTH(LoanStartDate,ROW(Sched2[[#This Row],[Pmt No]])-ROW(Sched2[[#Headers],[Pmt No]])-2)+DAY(LoanStartDate),"")</f>
        <v/>
      </c>
      <c r="D202" s="4" t="str">
        <f>IF(Sched2[[#This Row],[Pmt No]]&lt;&gt;"",IF(ROW()-ROW(Sched2[[#Headers],[Beginning Balance]])=1,LoanAmount,INDEX(Sched2[Ending Balance],ROW()-ROW(Sched2[[#Headers],[Beginning Balance]])-1)),"")</f>
        <v/>
      </c>
      <c r="E202" s="4" t="str">
        <f>IF(Sched2[[#This Row],[Pmt No]]&lt;&gt;"",ScheduledPayment,"")</f>
        <v/>
      </c>
      <c r="F202" s="4" t="str">
        <f>IF(Sched2[[#This Row],[Pmt No]]&lt;&gt;"",IF(Sched2[[#This Row],[Scheduled Payment]]+ExtraPayments&lt;Sched2[[#This Row],[Beginning Balance]],ExtraPayments,IF(Sched2[[#This Row],[Beginning Balance]]-Sched2[[#This Row],[Scheduled Payment]]&gt;0,Sched2[[#This Row],[Beginning Balance]]-Sched2[[#This Row],[Scheduled Payment]],0)),"")</f>
        <v/>
      </c>
      <c r="G202" s="4" t="str">
        <f>IF(Sched2[[#This Row],[Pmt No]]&lt;&gt;"",IF(Sched2[[#This Row],[Scheduled Payment]]+Sched2[[#This Row],[Extra Payment]]&lt;=Sched2[[#This Row],[Beginning Balance]],Sched2[[#This Row],[Scheduled Payment]]+Sched2[[#This Row],[Extra Payment]],Sched2[[#This Row],[Beginning Balance]]),"")</f>
        <v/>
      </c>
      <c r="H202" s="4" t="str">
        <f>IF(Sched2[[#This Row],[Pmt No]]&lt;&gt;"",Sched2[[#This Row],[Total Payment]]-Sched2[[#This Row],[Interest]],"")</f>
        <v/>
      </c>
      <c r="I202" s="4" t="str">
        <f>IF(Sched2[[#This Row],[Pmt No]]&lt;&gt;"",Sched2[[#This Row],[Beginning Balance]]*(InterestRate/PaymentsPerYear),"")</f>
        <v/>
      </c>
      <c r="J202" s="4" t="str">
        <f>IF(Sched2[[#This Row],[Pmt No]]&lt;&gt;"",IF(Sched2[[#This Row],[Scheduled Payment]]+Sched2[[#This Row],[Extra Payment]]&lt;=Sched2[[#This Row],[Beginning Balance]],Sched2[[#This Row],[Beginning Balance]]-Sched2[[#This Row],[Principal]],0),"")</f>
        <v/>
      </c>
      <c r="K202" s="4" t="str">
        <f>IF(Sched2[[#This Row],[Pmt No]]&lt;&gt;"",SUM(INDEX(Sched2[Interest],1,1):Sched2[[#This Row],[Interest]]),"")</f>
        <v/>
      </c>
    </row>
    <row r="203" spans="2:11" x14ac:dyDescent="0.2">
      <c r="B203" s="2" t="str">
        <f>IF(LoanIsGood,IF(ROW()-ROW(Sched2[[#Headers],[Pmt No]])&gt;ScheduledNumberOfPayments,"",ROW()-ROW(Sched2[[#Headers],[Pmt No]])),"")</f>
        <v/>
      </c>
      <c r="C203" s="3" t="str">
        <f>IF(Sched2[[#This Row],[Pmt No]]&lt;&gt;"",EOMONTH(LoanStartDate,ROW(Sched2[[#This Row],[Pmt No]])-ROW(Sched2[[#Headers],[Pmt No]])-2)+DAY(LoanStartDate),"")</f>
        <v/>
      </c>
      <c r="D203" s="4" t="str">
        <f>IF(Sched2[[#This Row],[Pmt No]]&lt;&gt;"",IF(ROW()-ROW(Sched2[[#Headers],[Beginning Balance]])=1,LoanAmount,INDEX(Sched2[Ending Balance],ROW()-ROW(Sched2[[#Headers],[Beginning Balance]])-1)),"")</f>
        <v/>
      </c>
      <c r="E203" s="4" t="str">
        <f>IF(Sched2[[#This Row],[Pmt No]]&lt;&gt;"",ScheduledPayment,"")</f>
        <v/>
      </c>
      <c r="F203" s="4" t="str">
        <f>IF(Sched2[[#This Row],[Pmt No]]&lt;&gt;"",IF(Sched2[[#This Row],[Scheduled Payment]]+ExtraPayments&lt;Sched2[[#This Row],[Beginning Balance]],ExtraPayments,IF(Sched2[[#This Row],[Beginning Balance]]-Sched2[[#This Row],[Scheduled Payment]]&gt;0,Sched2[[#This Row],[Beginning Balance]]-Sched2[[#This Row],[Scheduled Payment]],0)),"")</f>
        <v/>
      </c>
      <c r="G203" s="4" t="str">
        <f>IF(Sched2[[#This Row],[Pmt No]]&lt;&gt;"",IF(Sched2[[#This Row],[Scheduled Payment]]+Sched2[[#This Row],[Extra Payment]]&lt;=Sched2[[#This Row],[Beginning Balance]],Sched2[[#This Row],[Scheduled Payment]]+Sched2[[#This Row],[Extra Payment]],Sched2[[#This Row],[Beginning Balance]]),"")</f>
        <v/>
      </c>
      <c r="H203" s="4" t="str">
        <f>IF(Sched2[[#This Row],[Pmt No]]&lt;&gt;"",Sched2[[#This Row],[Total Payment]]-Sched2[[#This Row],[Interest]],"")</f>
        <v/>
      </c>
      <c r="I203" s="4" t="str">
        <f>IF(Sched2[[#This Row],[Pmt No]]&lt;&gt;"",Sched2[[#This Row],[Beginning Balance]]*(InterestRate/PaymentsPerYear),"")</f>
        <v/>
      </c>
      <c r="J203" s="4" t="str">
        <f>IF(Sched2[[#This Row],[Pmt No]]&lt;&gt;"",IF(Sched2[[#This Row],[Scheduled Payment]]+Sched2[[#This Row],[Extra Payment]]&lt;=Sched2[[#This Row],[Beginning Balance]],Sched2[[#This Row],[Beginning Balance]]-Sched2[[#This Row],[Principal]],0),"")</f>
        <v/>
      </c>
      <c r="K203" s="4" t="str">
        <f>IF(Sched2[[#This Row],[Pmt No]]&lt;&gt;"",SUM(INDEX(Sched2[Interest],1,1):Sched2[[#This Row],[Interest]]),"")</f>
        <v/>
      </c>
    </row>
    <row r="204" spans="2:11" x14ac:dyDescent="0.2">
      <c r="B204" s="2" t="str">
        <f>IF(LoanIsGood,IF(ROW()-ROW(Sched2[[#Headers],[Pmt No]])&gt;ScheduledNumberOfPayments,"",ROW()-ROW(Sched2[[#Headers],[Pmt No]])),"")</f>
        <v/>
      </c>
      <c r="C204" s="3" t="str">
        <f>IF(Sched2[[#This Row],[Pmt No]]&lt;&gt;"",EOMONTH(LoanStartDate,ROW(Sched2[[#This Row],[Pmt No]])-ROW(Sched2[[#Headers],[Pmt No]])-2)+DAY(LoanStartDate),"")</f>
        <v/>
      </c>
      <c r="D204" s="4" t="str">
        <f>IF(Sched2[[#This Row],[Pmt No]]&lt;&gt;"",IF(ROW()-ROW(Sched2[[#Headers],[Beginning Balance]])=1,LoanAmount,INDEX(Sched2[Ending Balance],ROW()-ROW(Sched2[[#Headers],[Beginning Balance]])-1)),"")</f>
        <v/>
      </c>
      <c r="E204" s="4" t="str">
        <f>IF(Sched2[[#This Row],[Pmt No]]&lt;&gt;"",ScheduledPayment,"")</f>
        <v/>
      </c>
      <c r="F204" s="4" t="str">
        <f>IF(Sched2[[#This Row],[Pmt No]]&lt;&gt;"",IF(Sched2[[#This Row],[Scheduled Payment]]+ExtraPayments&lt;Sched2[[#This Row],[Beginning Balance]],ExtraPayments,IF(Sched2[[#This Row],[Beginning Balance]]-Sched2[[#This Row],[Scheduled Payment]]&gt;0,Sched2[[#This Row],[Beginning Balance]]-Sched2[[#This Row],[Scheduled Payment]],0)),"")</f>
        <v/>
      </c>
      <c r="G204" s="4" t="str">
        <f>IF(Sched2[[#This Row],[Pmt No]]&lt;&gt;"",IF(Sched2[[#This Row],[Scheduled Payment]]+Sched2[[#This Row],[Extra Payment]]&lt;=Sched2[[#This Row],[Beginning Balance]],Sched2[[#This Row],[Scheduled Payment]]+Sched2[[#This Row],[Extra Payment]],Sched2[[#This Row],[Beginning Balance]]),"")</f>
        <v/>
      </c>
      <c r="H204" s="4" t="str">
        <f>IF(Sched2[[#This Row],[Pmt No]]&lt;&gt;"",Sched2[[#This Row],[Total Payment]]-Sched2[[#This Row],[Interest]],"")</f>
        <v/>
      </c>
      <c r="I204" s="4" t="str">
        <f>IF(Sched2[[#This Row],[Pmt No]]&lt;&gt;"",Sched2[[#This Row],[Beginning Balance]]*(InterestRate/PaymentsPerYear),"")</f>
        <v/>
      </c>
      <c r="J204" s="4" t="str">
        <f>IF(Sched2[[#This Row],[Pmt No]]&lt;&gt;"",IF(Sched2[[#This Row],[Scheduled Payment]]+Sched2[[#This Row],[Extra Payment]]&lt;=Sched2[[#This Row],[Beginning Balance]],Sched2[[#This Row],[Beginning Balance]]-Sched2[[#This Row],[Principal]],0),"")</f>
        <v/>
      </c>
      <c r="K204" s="4" t="str">
        <f>IF(Sched2[[#This Row],[Pmt No]]&lt;&gt;"",SUM(INDEX(Sched2[Interest],1,1):Sched2[[#This Row],[Interest]]),"")</f>
        <v/>
      </c>
    </row>
    <row r="205" spans="2:11" x14ac:dyDescent="0.2">
      <c r="B205" s="2" t="str">
        <f>IF(LoanIsGood,IF(ROW()-ROW(Sched2[[#Headers],[Pmt No]])&gt;ScheduledNumberOfPayments,"",ROW()-ROW(Sched2[[#Headers],[Pmt No]])),"")</f>
        <v/>
      </c>
      <c r="C205" s="3" t="str">
        <f>IF(Sched2[[#This Row],[Pmt No]]&lt;&gt;"",EOMONTH(LoanStartDate,ROW(Sched2[[#This Row],[Pmt No]])-ROW(Sched2[[#Headers],[Pmt No]])-2)+DAY(LoanStartDate),"")</f>
        <v/>
      </c>
      <c r="D205" s="4" t="str">
        <f>IF(Sched2[[#This Row],[Pmt No]]&lt;&gt;"",IF(ROW()-ROW(Sched2[[#Headers],[Beginning Balance]])=1,LoanAmount,INDEX(Sched2[Ending Balance],ROW()-ROW(Sched2[[#Headers],[Beginning Balance]])-1)),"")</f>
        <v/>
      </c>
      <c r="E205" s="4" t="str">
        <f>IF(Sched2[[#This Row],[Pmt No]]&lt;&gt;"",ScheduledPayment,"")</f>
        <v/>
      </c>
      <c r="F205" s="4" t="str">
        <f>IF(Sched2[[#This Row],[Pmt No]]&lt;&gt;"",IF(Sched2[[#This Row],[Scheduled Payment]]+ExtraPayments&lt;Sched2[[#This Row],[Beginning Balance]],ExtraPayments,IF(Sched2[[#This Row],[Beginning Balance]]-Sched2[[#This Row],[Scheduled Payment]]&gt;0,Sched2[[#This Row],[Beginning Balance]]-Sched2[[#This Row],[Scheduled Payment]],0)),"")</f>
        <v/>
      </c>
      <c r="G205" s="4" t="str">
        <f>IF(Sched2[[#This Row],[Pmt No]]&lt;&gt;"",IF(Sched2[[#This Row],[Scheduled Payment]]+Sched2[[#This Row],[Extra Payment]]&lt;=Sched2[[#This Row],[Beginning Balance]],Sched2[[#This Row],[Scheduled Payment]]+Sched2[[#This Row],[Extra Payment]],Sched2[[#This Row],[Beginning Balance]]),"")</f>
        <v/>
      </c>
      <c r="H205" s="4" t="str">
        <f>IF(Sched2[[#This Row],[Pmt No]]&lt;&gt;"",Sched2[[#This Row],[Total Payment]]-Sched2[[#This Row],[Interest]],"")</f>
        <v/>
      </c>
      <c r="I205" s="4" t="str">
        <f>IF(Sched2[[#This Row],[Pmt No]]&lt;&gt;"",Sched2[[#This Row],[Beginning Balance]]*(InterestRate/PaymentsPerYear),"")</f>
        <v/>
      </c>
      <c r="J205" s="4" t="str">
        <f>IF(Sched2[[#This Row],[Pmt No]]&lt;&gt;"",IF(Sched2[[#This Row],[Scheduled Payment]]+Sched2[[#This Row],[Extra Payment]]&lt;=Sched2[[#This Row],[Beginning Balance]],Sched2[[#This Row],[Beginning Balance]]-Sched2[[#This Row],[Principal]],0),"")</f>
        <v/>
      </c>
      <c r="K205" s="4" t="str">
        <f>IF(Sched2[[#This Row],[Pmt No]]&lt;&gt;"",SUM(INDEX(Sched2[Interest],1,1):Sched2[[#This Row],[Interest]]),"")</f>
        <v/>
      </c>
    </row>
    <row r="206" spans="2:11" x14ac:dyDescent="0.2">
      <c r="B206" s="2" t="str">
        <f>IF(LoanIsGood,IF(ROW()-ROW(Sched2[[#Headers],[Pmt No]])&gt;ScheduledNumberOfPayments,"",ROW()-ROW(Sched2[[#Headers],[Pmt No]])),"")</f>
        <v/>
      </c>
      <c r="C206" s="3" t="str">
        <f>IF(Sched2[[#This Row],[Pmt No]]&lt;&gt;"",EOMONTH(LoanStartDate,ROW(Sched2[[#This Row],[Pmt No]])-ROW(Sched2[[#Headers],[Pmt No]])-2)+DAY(LoanStartDate),"")</f>
        <v/>
      </c>
      <c r="D206" s="4" t="str">
        <f>IF(Sched2[[#This Row],[Pmt No]]&lt;&gt;"",IF(ROW()-ROW(Sched2[[#Headers],[Beginning Balance]])=1,LoanAmount,INDEX(Sched2[Ending Balance],ROW()-ROW(Sched2[[#Headers],[Beginning Balance]])-1)),"")</f>
        <v/>
      </c>
      <c r="E206" s="4" t="str">
        <f>IF(Sched2[[#This Row],[Pmt No]]&lt;&gt;"",ScheduledPayment,"")</f>
        <v/>
      </c>
      <c r="F206" s="4" t="str">
        <f>IF(Sched2[[#This Row],[Pmt No]]&lt;&gt;"",IF(Sched2[[#This Row],[Scheduled Payment]]+ExtraPayments&lt;Sched2[[#This Row],[Beginning Balance]],ExtraPayments,IF(Sched2[[#This Row],[Beginning Balance]]-Sched2[[#This Row],[Scheduled Payment]]&gt;0,Sched2[[#This Row],[Beginning Balance]]-Sched2[[#This Row],[Scheduled Payment]],0)),"")</f>
        <v/>
      </c>
      <c r="G206" s="4" t="str">
        <f>IF(Sched2[[#This Row],[Pmt No]]&lt;&gt;"",IF(Sched2[[#This Row],[Scheduled Payment]]+Sched2[[#This Row],[Extra Payment]]&lt;=Sched2[[#This Row],[Beginning Balance]],Sched2[[#This Row],[Scheduled Payment]]+Sched2[[#This Row],[Extra Payment]],Sched2[[#This Row],[Beginning Balance]]),"")</f>
        <v/>
      </c>
      <c r="H206" s="4" t="str">
        <f>IF(Sched2[[#This Row],[Pmt No]]&lt;&gt;"",Sched2[[#This Row],[Total Payment]]-Sched2[[#This Row],[Interest]],"")</f>
        <v/>
      </c>
      <c r="I206" s="4" t="str">
        <f>IF(Sched2[[#This Row],[Pmt No]]&lt;&gt;"",Sched2[[#This Row],[Beginning Balance]]*(InterestRate/PaymentsPerYear),"")</f>
        <v/>
      </c>
      <c r="J206" s="4" t="str">
        <f>IF(Sched2[[#This Row],[Pmt No]]&lt;&gt;"",IF(Sched2[[#This Row],[Scheduled Payment]]+Sched2[[#This Row],[Extra Payment]]&lt;=Sched2[[#This Row],[Beginning Balance]],Sched2[[#This Row],[Beginning Balance]]-Sched2[[#This Row],[Principal]],0),"")</f>
        <v/>
      </c>
      <c r="K206" s="4" t="str">
        <f>IF(Sched2[[#This Row],[Pmt No]]&lt;&gt;"",SUM(INDEX(Sched2[Interest],1,1):Sched2[[#This Row],[Interest]]),"")</f>
        <v/>
      </c>
    </row>
    <row r="207" spans="2:11" x14ac:dyDescent="0.2">
      <c r="B207" s="2" t="str">
        <f>IF(LoanIsGood,IF(ROW()-ROW(Sched2[[#Headers],[Pmt No]])&gt;ScheduledNumberOfPayments,"",ROW()-ROW(Sched2[[#Headers],[Pmt No]])),"")</f>
        <v/>
      </c>
      <c r="C207" s="3" t="str">
        <f>IF(Sched2[[#This Row],[Pmt No]]&lt;&gt;"",EOMONTH(LoanStartDate,ROW(Sched2[[#This Row],[Pmt No]])-ROW(Sched2[[#Headers],[Pmt No]])-2)+DAY(LoanStartDate),"")</f>
        <v/>
      </c>
      <c r="D207" s="4" t="str">
        <f>IF(Sched2[[#This Row],[Pmt No]]&lt;&gt;"",IF(ROW()-ROW(Sched2[[#Headers],[Beginning Balance]])=1,LoanAmount,INDEX(Sched2[Ending Balance],ROW()-ROW(Sched2[[#Headers],[Beginning Balance]])-1)),"")</f>
        <v/>
      </c>
      <c r="E207" s="4" t="str">
        <f>IF(Sched2[[#This Row],[Pmt No]]&lt;&gt;"",ScheduledPayment,"")</f>
        <v/>
      </c>
      <c r="F207" s="4" t="str">
        <f>IF(Sched2[[#This Row],[Pmt No]]&lt;&gt;"",IF(Sched2[[#This Row],[Scheduled Payment]]+ExtraPayments&lt;Sched2[[#This Row],[Beginning Balance]],ExtraPayments,IF(Sched2[[#This Row],[Beginning Balance]]-Sched2[[#This Row],[Scheduled Payment]]&gt;0,Sched2[[#This Row],[Beginning Balance]]-Sched2[[#This Row],[Scheduled Payment]],0)),"")</f>
        <v/>
      </c>
      <c r="G207" s="4" t="str">
        <f>IF(Sched2[[#This Row],[Pmt No]]&lt;&gt;"",IF(Sched2[[#This Row],[Scheduled Payment]]+Sched2[[#This Row],[Extra Payment]]&lt;=Sched2[[#This Row],[Beginning Balance]],Sched2[[#This Row],[Scheduled Payment]]+Sched2[[#This Row],[Extra Payment]],Sched2[[#This Row],[Beginning Balance]]),"")</f>
        <v/>
      </c>
      <c r="H207" s="4" t="str">
        <f>IF(Sched2[[#This Row],[Pmt No]]&lt;&gt;"",Sched2[[#This Row],[Total Payment]]-Sched2[[#This Row],[Interest]],"")</f>
        <v/>
      </c>
      <c r="I207" s="4" t="str">
        <f>IF(Sched2[[#This Row],[Pmt No]]&lt;&gt;"",Sched2[[#This Row],[Beginning Balance]]*(InterestRate/PaymentsPerYear),"")</f>
        <v/>
      </c>
      <c r="J207" s="4" t="str">
        <f>IF(Sched2[[#This Row],[Pmt No]]&lt;&gt;"",IF(Sched2[[#This Row],[Scheduled Payment]]+Sched2[[#This Row],[Extra Payment]]&lt;=Sched2[[#This Row],[Beginning Balance]],Sched2[[#This Row],[Beginning Balance]]-Sched2[[#This Row],[Principal]],0),"")</f>
        <v/>
      </c>
      <c r="K207" s="4" t="str">
        <f>IF(Sched2[[#This Row],[Pmt No]]&lt;&gt;"",SUM(INDEX(Sched2[Interest],1,1):Sched2[[#This Row],[Interest]]),"")</f>
        <v/>
      </c>
    </row>
    <row r="208" spans="2:11" x14ac:dyDescent="0.2">
      <c r="B208" s="2" t="str">
        <f>IF(LoanIsGood,IF(ROW()-ROW(Sched2[[#Headers],[Pmt No]])&gt;ScheduledNumberOfPayments,"",ROW()-ROW(Sched2[[#Headers],[Pmt No]])),"")</f>
        <v/>
      </c>
      <c r="C208" s="3" t="str">
        <f>IF(Sched2[[#This Row],[Pmt No]]&lt;&gt;"",EOMONTH(LoanStartDate,ROW(Sched2[[#This Row],[Pmt No]])-ROW(Sched2[[#Headers],[Pmt No]])-2)+DAY(LoanStartDate),"")</f>
        <v/>
      </c>
      <c r="D208" s="4" t="str">
        <f>IF(Sched2[[#This Row],[Pmt No]]&lt;&gt;"",IF(ROW()-ROW(Sched2[[#Headers],[Beginning Balance]])=1,LoanAmount,INDEX(Sched2[Ending Balance],ROW()-ROW(Sched2[[#Headers],[Beginning Balance]])-1)),"")</f>
        <v/>
      </c>
      <c r="E208" s="4" t="str">
        <f>IF(Sched2[[#This Row],[Pmt No]]&lt;&gt;"",ScheduledPayment,"")</f>
        <v/>
      </c>
      <c r="F208" s="4" t="str">
        <f>IF(Sched2[[#This Row],[Pmt No]]&lt;&gt;"",IF(Sched2[[#This Row],[Scheduled Payment]]+ExtraPayments&lt;Sched2[[#This Row],[Beginning Balance]],ExtraPayments,IF(Sched2[[#This Row],[Beginning Balance]]-Sched2[[#This Row],[Scheduled Payment]]&gt;0,Sched2[[#This Row],[Beginning Balance]]-Sched2[[#This Row],[Scheduled Payment]],0)),"")</f>
        <v/>
      </c>
      <c r="G208" s="4" t="str">
        <f>IF(Sched2[[#This Row],[Pmt No]]&lt;&gt;"",IF(Sched2[[#This Row],[Scheduled Payment]]+Sched2[[#This Row],[Extra Payment]]&lt;=Sched2[[#This Row],[Beginning Balance]],Sched2[[#This Row],[Scheduled Payment]]+Sched2[[#This Row],[Extra Payment]],Sched2[[#This Row],[Beginning Balance]]),"")</f>
        <v/>
      </c>
      <c r="H208" s="4" t="str">
        <f>IF(Sched2[[#This Row],[Pmt No]]&lt;&gt;"",Sched2[[#This Row],[Total Payment]]-Sched2[[#This Row],[Interest]],"")</f>
        <v/>
      </c>
      <c r="I208" s="4" t="str">
        <f>IF(Sched2[[#This Row],[Pmt No]]&lt;&gt;"",Sched2[[#This Row],[Beginning Balance]]*(InterestRate/PaymentsPerYear),"")</f>
        <v/>
      </c>
      <c r="J208" s="4" t="str">
        <f>IF(Sched2[[#This Row],[Pmt No]]&lt;&gt;"",IF(Sched2[[#This Row],[Scheduled Payment]]+Sched2[[#This Row],[Extra Payment]]&lt;=Sched2[[#This Row],[Beginning Balance]],Sched2[[#This Row],[Beginning Balance]]-Sched2[[#This Row],[Principal]],0),"")</f>
        <v/>
      </c>
      <c r="K208" s="4" t="str">
        <f>IF(Sched2[[#This Row],[Pmt No]]&lt;&gt;"",SUM(INDEX(Sched2[Interest],1,1):Sched2[[#This Row],[Interest]]),"")</f>
        <v/>
      </c>
    </row>
    <row r="209" spans="2:11" x14ac:dyDescent="0.2">
      <c r="B209" s="2" t="str">
        <f>IF(LoanIsGood,IF(ROW()-ROW(Sched2[[#Headers],[Pmt No]])&gt;ScheduledNumberOfPayments,"",ROW()-ROW(Sched2[[#Headers],[Pmt No]])),"")</f>
        <v/>
      </c>
      <c r="C209" s="3" t="str">
        <f>IF(Sched2[[#This Row],[Pmt No]]&lt;&gt;"",EOMONTH(LoanStartDate,ROW(Sched2[[#This Row],[Pmt No]])-ROW(Sched2[[#Headers],[Pmt No]])-2)+DAY(LoanStartDate),"")</f>
        <v/>
      </c>
      <c r="D209" s="4" t="str">
        <f>IF(Sched2[[#This Row],[Pmt No]]&lt;&gt;"",IF(ROW()-ROW(Sched2[[#Headers],[Beginning Balance]])=1,LoanAmount,INDEX(Sched2[Ending Balance],ROW()-ROW(Sched2[[#Headers],[Beginning Balance]])-1)),"")</f>
        <v/>
      </c>
      <c r="E209" s="4" t="str">
        <f>IF(Sched2[[#This Row],[Pmt No]]&lt;&gt;"",ScheduledPayment,"")</f>
        <v/>
      </c>
      <c r="F209" s="4" t="str">
        <f>IF(Sched2[[#This Row],[Pmt No]]&lt;&gt;"",IF(Sched2[[#This Row],[Scheduled Payment]]+ExtraPayments&lt;Sched2[[#This Row],[Beginning Balance]],ExtraPayments,IF(Sched2[[#This Row],[Beginning Balance]]-Sched2[[#This Row],[Scheduled Payment]]&gt;0,Sched2[[#This Row],[Beginning Balance]]-Sched2[[#This Row],[Scheduled Payment]],0)),"")</f>
        <v/>
      </c>
      <c r="G209" s="4" t="str">
        <f>IF(Sched2[[#This Row],[Pmt No]]&lt;&gt;"",IF(Sched2[[#This Row],[Scheduled Payment]]+Sched2[[#This Row],[Extra Payment]]&lt;=Sched2[[#This Row],[Beginning Balance]],Sched2[[#This Row],[Scheduled Payment]]+Sched2[[#This Row],[Extra Payment]],Sched2[[#This Row],[Beginning Balance]]),"")</f>
        <v/>
      </c>
      <c r="H209" s="4" t="str">
        <f>IF(Sched2[[#This Row],[Pmt No]]&lt;&gt;"",Sched2[[#This Row],[Total Payment]]-Sched2[[#This Row],[Interest]],"")</f>
        <v/>
      </c>
      <c r="I209" s="4" t="str">
        <f>IF(Sched2[[#This Row],[Pmt No]]&lt;&gt;"",Sched2[[#This Row],[Beginning Balance]]*(InterestRate/PaymentsPerYear),"")</f>
        <v/>
      </c>
      <c r="J209" s="4" t="str">
        <f>IF(Sched2[[#This Row],[Pmt No]]&lt;&gt;"",IF(Sched2[[#This Row],[Scheduled Payment]]+Sched2[[#This Row],[Extra Payment]]&lt;=Sched2[[#This Row],[Beginning Balance]],Sched2[[#This Row],[Beginning Balance]]-Sched2[[#This Row],[Principal]],0),"")</f>
        <v/>
      </c>
      <c r="K209" s="4" t="str">
        <f>IF(Sched2[[#This Row],[Pmt No]]&lt;&gt;"",SUM(INDEX(Sched2[Interest],1,1):Sched2[[#This Row],[Interest]]),"")</f>
        <v/>
      </c>
    </row>
    <row r="210" spans="2:11" x14ac:dyDescent="0.2">
      <c r="B210" s="2" t="str">
        <f>IF(LoanIsGood,IF(ROW()-ROW(Sched2[[#Headers],[Pmt No]])&gt;ScheduledNumberOfPayments,"",ROW()-ROW(Sched2[[#Headers],[Pmt No]])),"")</f>
        <v/>
      </c>
      <c r="C210" s="3" t="str">
        <f>IF(Sched2[[#This Row],[Pmt No]]&lt;&gt;"",EOMONTH(LoanStartDate,ROW(Sched2[[#This Row],[Pmt No]])-ROW(Sched2[[#Headers],[Pmt No]])-2)+DAY(LoanStartDate),"")</f>
        <v/>
      </c>
      <c r="D210" s="4" t="str">
        <f>IF(Sched2[[#This Row],[Pmt No]]&lt;&gt;"",IF(ROW()-ROW(Sched2[[#Headers],[Beginning Balance]])=1,LoanAmount,INDEX(Sched2[Ending Balance],ROW()-ROW(Sched2[[#Headers],[Beginning Balance]])-1)),"")</f>
        <v/>
      </c>
      <c r="E210" s="4" t="str">
        <f>IF(Sched2[[#This Row],[Pmt No]]&lt;&gt;"",ScheduledPayment,"")</f>
        <v/>
      </c>
      <c r="F210" s="4" t="str">
        <f>IF(Sched2[[#This Row],[Pmt No]]&lt;&gt;"",IF(Sched2[[#This Row],[Scheduled Payment]]+ExtraPayments&lt;Sched2[[#This Row],[Beginning Balance]],ExtraPayments,IF(Sched2[[#This Row],[Beginning Balance]]-Sched2[[#This Row],[Scheduled Payment]]&gt;0,Sched2[[#This Row],[Beginning Balance]]-Sched2[[#This Row],[Scheduled Payment]],0)),"")</f>
        <v/>
      </c>
      <c r="G210" s="4" t="str">
        <f>IF(Sched2[[#This Row],[Pmt No]]&lt;&gt;"",IF(Sched2[[#This Row],[Scheduled Payment]]+Sched2[[#This Row],[Extra Payment]]&lt;=Sched2[[#This Row],[Beginning Balance]],Sched2[[#This Row],[Scheduled Payment]]+Sched2[[#This Row],[Extra Payment]],Sched2[[#This Row],[Beginning Balance]]),"")</f>
        <v/>
      </c>
      <c r="H210" s="4" t="str">
        <f>IF(Sched2[[#This Row],[Pmt No]]&lt;&gt;"",Sched2[[#This Row],[Total Payment]]-Sched2[[#This Row],[Interest]],"")</f>
        <v/>
      </c>
      <c r="I210" s="4" t="str">
        <f>IF(Sched2[[#This Row],[Pmt No]]&lt;&gt;"",Sched2[[#This Row],[Beginning Balance]]*(InterestRate/PaymentsPerYear),"")</f>
        <v/>
      </c>
      <c r="J210" s="4" t="str">
        <f>IF(Sched2[[#This Row],[Pmt No]]&lt;&gt;"",IF(Sched2[[#This Row],[Scheduled Payment]]+Sched2[[#This Row],[Extra Payment]]&lt;=Sched2[[#This Row],[Beginning Balance]],Sched2[[#This Row],[Beginning Balance]]-Sched2[[#This Row],[Principal]],0),"")</f>
        <v/>
      </c>
      <c r="K210" s="4" t="str">
        <f>IF(Sched2[[#This Row],[Pmt No]]&lt;&gt;"",SUM(INDEX(Sched2[Interest],1,1):Sched2[[#This Row],[Interest]]),"")</f>
        <v/>
      </c>
    </row>
    <row r="211" spans="2:11" x14ac:dyDescent="0.2">
      <c r="B211" s="2" t="str">
        <f>IF(LoanIsGood,IF(ROW()-ROW(Sched2[[#Headers],[Pmt No]])&gt;ScheduledNumberOfPayments,"",ROW()-ROW(Sched2[[#Headers],[Pmt No]])),"")</f>
        <v/>
      </c>
      <c r="C211" s="3" t="str">
        <f>IF(Sched2[[#This Row],[Pmt No]]&lt;&gt;"",EOMONTH(LoanStartDate,ROW(Sched2[[#This Row],[Pmt No]])-ROW(Sched2[[#Headers],[Pmt No]])-2)+DAY(LoanStartDate),"")</f>
        <v/>
      </c>
      <c r="D211" s="4" t="str">
        <f>IF(Sched2[[#This Row],[Pmt No]]&lt;&gt;"",IF(ROW()-ROW(Sched2[[#Headers],[Beginning Balance]])=1,LoanAmount,INDEX(Sched2[Ending Balance],ROW()-ROW(Sched2[[#Headers],[Beginning Balance]])-1)),"")</f>
        <v/>
      </c>
      <c r="E211" s="4" t="str">
        <f>IF(Sched2[[#This Row],[Pmt No]]&lt;&gt;"",ScheduledPayment,"")</f>
        <v/>
      </c>
      <c r="F211" s="4" t="str">
        <f>IF(Sched2[[#This Row],[Pmt No]]&lt;&gt;"",IF(Sched2[[#This Row],[Scheduled Payment]]+ExtraPayments&lt;Sched2[[#This Row],[Beginning Balance]],ExtraPayments,IF(Sched2[[#This Row],[Beginning Balance]]-Sched2[[#This Row],[Scheduled Payment]]&gt;0,Sched2[[#This Row],[Beginning Balance]]-Sched2[[#This Row],[Scheduled Payment]],0)),"")</f>
        <v/>
      </c>
      <c r="G211" s="4" t="str">
        <f>IF(Sched2[[#This Row],[Pmt No]]&lt;&gt;"",IF(Sched2[[#This Row],[Scheduled Payment]]+Sched2[[#This Row],[Extra Payment]]&lt;=Sched2[[#This Row],[Beginning Balance]],Sched2[[#This Row],[Scheduled Payment]]+Sched2[[#This Row],[Extra Payment]],Sched2[[#This Row],[Beginning Balance]]),"")</f>
        <v/>
      </c>
      <c r="H211" s="4" t="str">
        <f>IF(Sched2[[#This Row],[Pmt No]]&lt;&gt;"",Sched2[[#This Row],[Total Payment]]-Sched2[[#This Row],[Interest]],"")</f>
        <v/>
      </c>
      <c r="I211" s="4" t="str">
        <f>IF(Sched2[[#This Row],[Pmt No]]&lt;&gt;"",Sched2[[#This Row],[Beginning Balance]]*(InterestRate/PaymentsPerYear),"")</f>
        <v/>
      </c>
      <c r="J211" s="4" t="str">
        <f>IF(Sched2[[#This Row],[Pmt No]]&lt;&gt;"",IF(Sched2[[#This Row],[Scheduled Payment]]+Sched2[[#This Row],[Extra Payment]]&lt;=Sched2[[#This Row],[Beginning Balance]],Sched2[[#This Row],[Beginning Balance]]-Sched2[[#This Row],[Principal]],0),"")</f>
        <v/>
      </c>
      <c r="K211" s="4" t="str">
        <f>IF(Sched2[[#This Row],[Pmt No]]&lt;&gt;"",SUM(INDEX(Sched2[Interest],1,1):Sched2[[#This Row],[Interest]]),"")</f>
        <v/>
      </c>
    </row>
    <row r="212" spans="2:11" x14ac:dyDescent="0.2">
      <c r="B212" s="2" t="str">
        <f>IF(LoanIsGood,IF(ROW()-ROW(Sched2[[#Headers],[Pmt No]])&gt;ScheduledNumberOfPayments,"",ROW()-ROW(Sched2[[#Headers],[Pmt No]])),"")</f>
        <v/>
      </c>
      <c r="C212" s="3" t="str">
        <f>IF(Sched2[[#This Row],[Pmt No]]&lt;&gt;"",EOMONTH(LoanStartDate,ROW(Sched2[[#This Row],[Pmt No]])-ROW(Sched2[[#Headers],[Pmt No]])-2)+DAY(LoanStartDate),"")</f>
        <v/>
      </c>
      <c r="D212" s="4" t="str">
        <f>IF(Sched2[[#This Row],[Pmt No]]&lt;&gt;"",IF(ROW()-ROW(Sched2[[#Headers],[Beginning Balance]])=1,LoanAmount,INDEX(Sched2[Ending Balance],ROW()-ROW(Sched2[[#Headers],[Beginning Balance]])-1)),"")</f>
        <v/>
      </c>
      <c r="E212" s="4" t="str">
        <f>IF(Sched2[[#This Row],[Pmt No]]&lt;&gt;"",ScheduledPayment,"")</f>
        <v/>
      </c>
      <c r="F212" s="4" t="str">
        <f>IF(Sched2[[#This Row],[Pmt No]]&lt;&gt;"",IF(Sched2[[#This Row],[Scheduled Payment]]+ExtraPayments&lt;Sched2[[#This Row],[Beginning Balance]],ExtraPayments,IF(Sched2[[#This Row],[Beginning Balance]]-Sched2[[#This Row],[Scheduled Payment]]&gt;0,Sched2[[#This Row],[Beginning Balance]]-Sched2[[#This Row],[Scheduled Payment]],0)),"")</f>
        <v/>
      </c>
      <c r="G212" s="4" t="str">
        <f>IF(Sched2[[#This Row],[Pmt No]]&lt;&gt;"",IF(Sched2[[#This Row],[Scheduled Payment]]+Sched2[[#This Row],[Extra Payment]]&lt;=Sched2[[#This Row],[Beginning Balance]],Sched2[[#This Row],[Scheduled Payment]]+Sched2[[#This Row],[Extra Payment]],Sched2[[#This Row],[Beginning Balance]]),"")</f>
        <v/>
      </c>
      <c r="H212" s="4" t="str">
        <f>IF(Sched2[[#This Row],[Pmt No]]&lt;&gt;"",Sched2[[#This Row],[Total Payment]]-Sched2[[#This Row],[Interest]],"")</f>
        <v/>
      </c>
      <c r="I212" s="4" t="str">
        <f>IF(Sched2[[#This Row],[Pmt No]]&lt;&gt;"",Sched2[[#This Row],[Beginning Balance]]*(InterestRate/PaymentsPerYear),"")</f>
        <v/>
      </c>
      <c r="J212" s="4" t="str">
        <f>IF(Sched2[[#This Row],[Pmt No]]&lt;&gt;"",IF(Sched2[[#This Row],[Scheduled Payment]]+Sched2[[#This Row],[Extra Payment]]&lt;=Sched2[[#This Row],[Beginning Balance]],Sched2[[#This Row],[Beginning Balance]]-Sched2[[#This Row],[Principal]],0),"")</f>
        <v/>
      </c>
      <c r="K212" s="4" t="str">
        <f>IF(Sched2[[#This Row],[Pmt No]]&lt;&gt;"",SUM(INDEX(Sched2[Interest],1,1):Sched2[[#This Row],[Interest]]),"")</f>
        <v/>
      </c>
    </row>
    <row r="213" spans="2:11" x14ac:dyDescent="0.2">
      <c r="B213" s="2" t="str">
        <f>IF(LoanIsGood,IF(ROW()-ROW(Sched2[[#Headers],[Pmt No]])&gt;ScheduledNumberOfPayments,"",ROW()-ROW(Sched2[[#Headers],[Pmt No]])),"")</f>
        <v/>
      </c>
      <c r="C213" s="3" t="str">
        <f>IF(Sched2[[#This Row],[Pmt No]]&lt;&gt;"",EOMONTH(LoanStartDate,ROW(Sched2[[#This Row],[Pmt No]])-ROW(Sched2[[#Headers],[Pmt No]])-2)+DAY(LoanStartDate),"")</f>
        <v/>
      </c>
      <c r="D213" s="4" t="str">
        <f>IF(Sched2[[#This Row],[Pmt No]]&lt;&gt;"",IF(ROW()-ROW(Sched2[[#Headers],[Beginning Balance]])=1,LoanAmount,INDEX(Sched2[Ending Balance],ROW()-ROW(Sched2[[#Headers],[Beginning Balance]])-1)),"")</f>
        <v/>
      </c>
      <c r="E213" s="4" t="str">
        <f>IF(Sched2[[#This Row],[Pmt No]]&lt;&gt;"",ScheduledPayment,"")</f>
        <v/>
      </c>
      <c r="F213" s="4" t="str">
        <f>IF(Sched2[[#This Row],[Pmt No]]&lt;&gt;"",IF(Sched2[[#This Row],[Scheduled Payment]]+ExtraPayments&lt;Sched2[[#This Row],[Beginning Balance]],ExtraPayments,IF(Sched2[[#This Row],[Beginning Balance]]-Sched2[[#This Row],[Scheduled Payment]]&gt;0,Sched2[[#This Row],[Beginning Balance]]-Sched2[[#This Row],[Scheduled Payment]],0)),"")</f>
        <v/>
      </c>
      <c r="G213" s="4" t="str">
        <f>IF(Sched2[[#This Row],[Pmt No]]&lt;&gt;"",IF(Sched2[[#This Row],[Scheduled Payment]]+Sched2[[#This Row],[Extra Payment]]&lt;=Sched2[[#This Row],[Beginning Balance]],Sched2[[#This Row],[Scheduled Payment]]+Sched2[[#This Row],[Extra Payment]],Sched2[[#This Row],[Beginning Balance]]),"")</f>
        <v/>
      </c>
      <c r="H213" s="4" t="str">
        <f>IF(Sched2[[#This Row],[Pmt No]]&lt;&gt;"",Sched2[[#This Row],[Total Payment]]-Sched2[[#This Row],[Interest]],"")</f>
        <v/>
      </c>
      <c r="I213" s="4" t="str">
        <f>IF(Sched2[[#This Row],[Pmt No]]&lt;&gt;"",Sched2[[#This Row],[Beginning Balance]]*(InterestRate/PaymentsPerYear),"")</f>
        <v/>
      </c>
      <c r="J213" s="4" t="str">
        <f>IF(Sched2[[#This Row],[Pmt No]]&lt;&gt;"",IF(Sched2[[#This Row],[Scheduled Payment]]+Sched2[[#This Row],[Extra Payment]]&lt;=Sched2[[#This Row],[Beginning Balance]],Sched2[[#This Row],[Beginning Balance]]-Sched2[[#This Row],[Principal]],0),"")</f>
        <v/>
      </c>
      <c r="K213" s="4" t="str">
        <f>IF(Sched2[[#This Row],[Pmt No]]&lt;&gt;"",SUM(INDEX(Sched2[Interest],1,1):Sched2[[#This Row],[Interest]]),"")</f>
        <v/>
      </c>
    </row>
    <row r="214" spans="2:11" x14ac:dyDescent="0.2">
      <c r="B214" s="2" t="str">
        <f>IF(LoanIsGood,IF(ROW()-ROW(Sched2[[#Headers],[Pmt No]])&gt;ScheduledNumberOfPayments,"",ROW()-ROW(Sched2[[#Headers],[Pmt No]])),"")</f>
        <v/>
      </c>
      <c r="C214" s="3" t="str">
        <f>IF(Sched2[[#This Row],[Pmt No]]&lt;&gt;"",EOMONTH(LoanStartDate,ROW(Sched2[[#This Row],[Pmt No]])-ROW(Sched2[[#Headers],[Pmt No]])-2)+DAY(LoanStartDate),"")</f>
        <v/>
      </c>
      <c r="D214" s="4" t="str">
        <f>IF(Sched2[[#This Row],[Pmt No]]&lt;&gt;"",IF(ROW()-ROW(Sched2[[#Headers],[Beginning Balance]])=1,LoanAmount,INDEX(Sched2[Ending Balance],ROW()-ROW(Sched2[[#Headers],[Beginning Balance]])-1)),"")</f>
        <v/>
      </c>
      <c r="E214" s="4" t="str">
        <f>IF(Sched2[[#This Row],[Pmt No]]&lt;&gt;"",ScheduledPayment,"")</f>
        <v/>
      </c>
      <c r="F214" s="4" t="str">
        <f>IF(Sched2[[#This Row],[Pmt No]]&lt;&gt;"",IF(Sched2[[#This Row],[Scheduled Payment]]+ExtraPayments&lt;Sched2[[#This Row],[Beginning Balance]],ExtraPayments,IF(Sched2[[#This Row],[Beginning Balance]]-Sched2[[#This Row],[Scheduled Payment]]&gt;0,Sched2[[#This Row],[Beginning Balance]]-Sched2[[#This Row],[Scheduled Payment]],0)),"")</f>
        <v/>
      </c>
      <c r="G214" s="4" t="str">
        <f>IF(Sched2[[#This Row],[Pmt No]]&lt;&gt;"",IF(Sched2[[#This Row],[Scheduled Payment]]+Sched2[[#This Row],[Extra Payment]]&lt;=Sched2[[#This Row],[Beginning Balance]],Sched2[[#This Row],[Scheduled Payment]]+Sched2[[#This Row],[Extra Payment]],Sched2[[#This Row],[Beginning Balance]]),"")</f>
        <v/>
      </c>
      <c r="H214" s="4" t="str">
        <f>IF(Sched2[[#This Row],[Pmt No]]&lt;&gt;"",Sched2[[#This Row],[Total Payment]]-Sched2[[#This Row],[Interest]],"")</f>
        <v/>
      </c>
      <c r="I214" s="4" t="str">
        <f>IF(Sched2[[#This Row],[Pmt No]]&lt;&gt;"",Sched2[[#This Row],[Beginning Balance]]*(InterestRate/PaymentsPerYear),"")</f>
        <v/>
      </c>
      <c r="J214" s="4" t="str">
        <f>IF(Sched2[[#This Row],[Pmt No]]&lt;&gt;"",IF(Sched2[[#This Row],[Scheduled Payment]]+Sched2[[#This Row],[Extra Payment]]&lt;=Sched2[[#This Row],[Beginning Balance]],Sched2[[#This Row],[Beginning Balance]]-Sched2[[#This Row],[Principal]],0),"")</f>
        <v/>
      </c>
      <c r="K214" s="4" t="str">
        <f>IF(Sched2[[#This Row],[Pmt No]]&lt;&gt;"",SUM(INDEX(Sched2[Interest],1,1):Sched2[[#This Row],[Interest]]),"")</f>
        <v/>
      </c>
    </row>
    <row r="215" spans="2:11" x14ac:dyDescent="0.2">
      <c r="B215" s="2" t="str">
        <f>IF(LoanIsGood,IF(ROW()-ROW(Sched2[[#Headers],[Pmt No]])&gt;ScheduledNumberOfPayments,"",ROW()-ROW(Sched2[[#Headers],[Pmt No]])),"")</f>
        <v/>
      </c>
      <c r="C215" s="3" t="str">
        <f>IF(Sched2[[#This Row],[Pmt No]]&lt;&gt;"",EOMONTH(LoanStartDate,ROW(Sched2[[#This Row],[Pmt No]])-ROW(Sched2[[#Headers],[Pmt No]])-2)+DAY(LoanStartDate),"")</f>
        <v/>
      </c>
      <c r="D215" s="4" t="str">
        <f>IF(Sched2[[#This Row],[Pmt No]]&lt;&gt;"",IF(ROW()-ROW(Sched2[[#Headers],[Beginning Balance]])=1,LoanAmount,INDEX(Sched2[Ending Balance],ROW()-ROW(Sched2[[#Headers],[Beginning Balance]])-1)),"")</f>
        <v/>
      </c>
      <c r="E215" s="4" t="str">
        <f>IF(Sched2[[#This Row],[Pmt No]]&lt;&gt;"",ScheduledPayment,"")</f>
        <v/>
      </c>
      <c r="F215" s="4" t="str">
        <f>IF(Sched2[[#This Row],[Pmt No]]&lt;&gt;"",IF(Sched2[[#This Row],[Scheduled Payment]]+ExtraPayments&lt;Sched2[[#This Row],[Beginning Balance]],ExtraPayments,IF(Sched2[[#This Row],[Beginning Balance]]-Sched2[[#This Row],[Scheduled Payment]]&gt;0,Sched2[[#This Row],[Beginning Balance]]-Sched2[[#This Row],[Scheduled Payment]],0)),"")</f>
        <v/>
      </c>
      <c r="G215" s="4" t="str">
        <f>IF(Sched2[[#This Row],[Pmt No]]&lt;&gt;"",IF(Sched2[[#This Row],[Scheduled Payment]]+Sched2[[#This Row],[Extra Payment]]&lt;=Sched2[[#This Row],[Beginning Balance]],Sched2[[#This Row],[Scheduled Payment]]+Sched2[[#This Row],[Extra Payment]],Sched2[[#This Row],[Beginning Balance]]),"")</f>
        <v/>
      </c>
      <c r="H215" s="4" t="str">
        <f>IF(Sched2[[#This Row],[Pmt No]]&lt;&gt;"",Sched2[[#This Row],[Total Payment]]-Sched2[[#This Row],[Interest]],"")</f>
        <v/>
      </c>
      <c r="I215" s="4" t="str">
        <f>IF(Sched2[[#This Row],[Pmt No]]&lt;&gt;"",Sched2[[#This Row],[Beginning Balance]]*(InterestRate/PaymentsPerYear),"")</f>
        <v/>
      </c>
      <c r="J215" s="4" t="str">
        <f>IF(Sched2[[#This Row],[Pmt No]]&lt;&gt;"",IF(Sched2[[#This Row],[Scheduled Payment]]+Sched2[[#This Row],[Extra Payment]]&lt;=Sched2[[#This Row],[Beginning Balance]],Sched2[[#This Row],[Beginning Balance]]-Sched2[[#This Row],[Principal]],0),"")</f>
        <v/>
      </c>
      <c r="K215" s="4" t="str">
        <f>IF(Sched2[[#This Row],[Pmt No]]&lt;&gt;"",SUM(INDEX(Sched2[Interest],1,1):Sched2[[#This Row],[Interest]]),"")</f>
        <v/>
      </c>
    </row>
    <row r="216" spans="2:11" x14ac:dyDescent="0.2">
      <c r="B216" s="2" t="str">
        <f>IF(LoanIsGood,IF(ROW()-ROW(Sched2[[#Headers],[Pmt No]])&gt;ScheduledNumberOfPayments,"",ROW()-ROW(Sched2[[#Headers],[Pmt No]])),"")</f>
        <v/>
      </c>
      <c r="C216" s="3" t="str">
        <f>IF(Sched2[[#This Row],[Pmt No]]&lt;&gt;"",EOMONTH(LoanStartDate,ROW(Sched2[[#This Row],[Pmt No]])-ROW(Sched2[[#Headers],[Pmt No]])-2)+DAY(LoanStartDate),"")</f>
        <v/>
      </c>
      <c r="D216" s="4" t="str">
        <f>IF(Sched2[[#This Row],[Pmt No]]&lt;&gt;"",IF(ROW()-ROW(Sched2[[#Headers],[Beginning Balance]])=1,LoanAmount,INDEX(Sched2[Ending Balance],ROW()-ROW(Sched2[[#Headers],[Beginning Balance]])-1)),"")</f>
        <v/>
      </c>
      <c r="E216" s="4" t="str">
        <f>IF(Sched2[[#This Row],[Pmt No]]&lt;&gt;"",ScheduledPayment,"")</f>
        <v/>
      </c>
      <c r="F216" s="4" t="str">
        <f>IF(Sched2[[#This Row],[Pmt No]]&lt;&gt;"",IF(Sched2[[#This Row],[Scheduled Payment]]+ExtraPayments&lt;Sched2[[#This Row],[Beginning Balance]],ExtraPayments,IF(Sched2[[#This Row],[Beginning Balance]]-Sched2[[#This Row],[Scheduled Payment]]&gt;0,Sched2[[#This Row],[Beginning Balance]]-Sched2[[#This Row],[Scheduled Payment]],0)),"")</f>
        <v/>
      </c>
      <c r="G216" s="4" t="str">
        <f>IF(Sched2[[#This Row],[Pmt No]]&lt;&gt;"",IF(Sched2[[#This Row],[Scheduled Payment]]+Sched2[[#This Row],[Extra Payment]]&lt;=Sched2[[#This Row],[Beginning Balance]],Sched2[[#This Row],[Scheduled Payment]]+Sched2[[#This Row],[Extra Payment]],Sched2[[#This Row],[Beginning Balance]]),"")</f>
        <v/>
      </c>
      <c r="H216" s="4" t="str">
        <f>IF(Sched2[[#This Row],[Pmt No]]&lt;&gt;"",Sched2[[#This Row],[Total Payment]]-Sched2[[#This Row],[Interest]],"")</f>
        <v/>
      </c>
      <c r="I216" s="4" t="str">
        <f>IF(Sched2[[#This Row],[Pmt No]]&lt;&gt;"",Sched2[[#This Row],[Beginning Balance]]*(InterestRate/PaymentsPerYear),"")</f>
        <v/>
      </c>
      <c r="J216" s="4" t="str">
        <f>IF(Sched2[[#This Row],[Pmt No]]&lt;&gt;"",IF(Sched2[[#This Row],[Scheduled Payment]]+Sched2[[#This Row],[Extra Payment]]&lt;=Sched2[[#This Row],[Beginning Balance]],Sched2[[#This Row],[Beginning Balance]]-Sched2[[#This Row],[Principal]],0),"")</f>
        <v/>
      </c>
      <c r="K216" s="4" t="str">
        <f>IF(Sched2[[#This Row],[Pmt No]]&lt;&gt;"",SUM(INDEX(Sched2[Interest],1,1):Sched2[[#This Row],[Interest]]),"")</f>
        <v/>
      </c>
    </row>
    <row r="217" spans="2:11" x14ac:dyDescent="0.2">
      <c r="B217" s="2" t="str">
        <f>IF(LoanIsGood,IF(ROW()-ROW(Sched2[[#Headers],[Pmt No]])&gt;ScheduledNumberOfPayments,"",ROW()-ROW(Sched2[[#Headers],[Pmt No]])),"")</f>
        <v/>
      </c>
      <c r="C217" s="3" t="str">
        <f>IF(Sched2[[#This Row],[Pmt No]]&lt;&gt;"",EOMONTH(LoanStartDate,ROW(Sched2[[#This Row],[Pmt No]])-ROW(Sched2[[#Headers],[Pmt No]])-2)+DAY(LoanStartDate),"")</f>
        <v/>
      </c>
      <c r="D217" s="4" t="str">
        <f>IF(Sched2[[#This Row],[Pmt No]]&lt;&gt;"",IF(ROW()-ROW(Sched2[[#Headers],[Beginning Balance]])=1,LoanAmount,INDEX(Sched2[Ending Balance],ROW()-ROW(Sched2[[#Headers],[Beginning Balance]])-1)),"")</f>
        <v/>
      </c>
      <c r="E217" s="4" t="str">
        <f>IF(Sched2[[#This Row],[Pmt No]]&lt;&gt;"",ScheduledPayment,"")</f>
        <v/>
      </c>
      <c r="F217" s="4" t="str">
        <f>IF(Sched2[[#This Row],[Pmt No]]&lt;&gt;"",IF(Sched2[[#This Row],[Scheduled Payment]]+ExtraPayments&lt;Sched2[[#This Row],[Beginning Balance]],ExtraPayments,IF(Sched2[[#This Row],[Beginning Balance]]-Sched2[[#This Row],[Scheduled Payment]]&gt;0,Sched2[[#This Row],[Beginning Balance]]-Sched2[[#This Row],[Scheduled Payment]],0)),"")</f>
        <v/>
      </c>
      <c r="G217" s="4" t="str">
        <f>IF(Sched2[[#This Row],[Pmt No]]&lt;&gt;"",IF(Sched2[[#This Row],[Scheduled Payment]]+Sched2[[#This Row],[Extra Payment]]&lt;=Sched2[[#This Row],[Beginning Balance]],Sched2[[#This Row],[Scheduled Payment]]+Sched2[[#This Row],[Extra Payment]],Sched2[[#This Row],[Beginning Balance]]),"")</f>
        <v/>
      </c>
      <c r="H217" s="4" t="str">
        <f>IF(Sched2[[#This Row],[Pmt No]]&lt;&gt;"",Sched2[[#This Row],[Total Payment]]-Sched2[[#This Row],[Interest]],"")</f>
        <v/>
      </c>
      <c r="I217" s="4" t="str">
        <f>IF(Sched2[[#This Row],[Pmt No]]&lt;&gt;"",Sched2[[#This Row],[Beginning Balance]]*(InterestRate/PaymentsPerYear),"")</f>
        <v/>
      </c>
      <c r="J217" s="4" t="str">
        <f>IF(Sched2[[#This Row],[Pmt No]]&lt;&gt;"",IF(Sched2[[#This Row],[Scheduled Payment]]+Sched2[[#This Row],[Extra Payment]]&lt;=Sched2[[#This Row],[Beginning Balance]],Sched2[[#This Row],[Beginning Balance]]-Sched2[[#This Row],[Principal]],0),"")</f>
        <v/>
      </c>
      <c r="K217" s="4" t="str">
        <f>IF(Sched2[[#This Row],[Pmt No]]&lt;&gt;"",SUM(INDEX(Sched2[Interest],1,1):Sched2[[#This Row],[Interest]]),"")</f>
        <v/>
      </c>
    </row>
    <row r="218" spans="2:11" x14ac:dyDescent="0.2">
      <c r="B218" s="2" t="str">
        <f>IF(LoanIsGood,IF(ROW()-ROW(Sched2[[#Headers],[Pmt No]])&gt;ScheduledNumberOfPayments,"",ROW()-ROW(Sched2[[#Headers],[Pmt No]])),"")</f>
        <v/>
      </c>
      <c r="C218" s="3" t="str">
        <f>IF(Sched2[[#This Row],[Pmt No]]&lt;&gt;"",EOMONTH(LoanStartDate,ROW(Sched2[[#This Row],[Pmt No]])-ROW(Sched2[[#Headers],[Pmt No]])-2)+DAY(LoanStartDate),"")</f>
        <v/>
      </c>
      <c r="D218" s="4" t="str">
        <f>IF(Sched2[[#This Row],[Pmt No]]&lt;&gt;"",IF(ROW()-ROW(Sched2[[#Headers],[Beginning Balance]])=1,LoanAmount,INDEX(Sched2[Ending Balance],ROW()-ROW(Sched2[[#Headers],[Beginning Balance]])-1)),"")</f>
        <v/>
      </c>
      <c r="E218" s="4" t="str">
        <f>IF(Sched2[[#This Row],[Pmt No]]&lt;&gt;"",ScheduledPayment,"")</f>
        <v/>
      </c>
      <c r="F218" s="4" t="str">
        <f>IF(Sched2[[#This Row],[Pmt No]]&lt;&gt;"",IF(Sched2[[#This Row],[Scheduled Payment]]+ExtraPayments&lt;Sched2[[#This Row],[Beginning Balance]],ExtraPayments,IF(Sched2[[#This Row],[Beginning Balance]]-Sched2[[#This Row],[Scheduled Payment]]&gt;0,Sched2[[#This Row],[Beginning Balance]]-Sched2[[#This Row],[Scheduled Payment]],0)),"")</f>
        <v/>
      </c>
      <c r="G218" s="4" t="str">
        <f>IF(Sched2[[#This Row],[Pmt No]]&lt;&gt;"",IF(Sched2[[#This Row],[Scheduled Payment]]+Sched2[[#This Row],[Extra Payment]]&lt;=Sched2[[#This Row],[Beginning Balance]],Sched2[[#This Row],[Scheduled Payment]]+Sched2[[#This Row],[Extra Payment]],Sched2[[#This Row],[Beginning Balance]]),"")</f>
        <v/>
      </c>
      <c r="H218" s="4" t="str">
        <f>IF(Sched2[[#This Row],[Pmt No]]&lt;&gt;"",Sched2[[#This Row],[Total Payment]]-Sched2[[#This Row],[Interest]],"")</f>
        <v/>
      </c>
      <c r="I218" s="4" t="str">
        <f>IF(Sched2[[#This Row],[Pmt No]]&lt;&gt;"",Sched2[[#This Row],[Beginning Balance]]*(InterestRate/PaymentsPerYear),"")</f>
        <v/>
      </c>
      <c r="J218" s="4" t="str">
        <f>IF(Sched2[[#This Row],[Pmt No]]&lt;&gt;"",IF(Sched2[[#This Row],[Scheduled Payment]]+Sched2[[#This Row],[Extra Payment]]&lt;=Sched2[[#This Row],[Beginning Balance]],Sched2[[#This Row],[Beginning Balance]]-Sched2[[#This Row],[Principal]],0),"")</f>
        <v/>
      </c>
      <c r="K218" s="4" t="str">
        <f>IF(Sched2[[#This Row],[Pmt No]]&lt;&gt;"",SUM(INDEX(Sched2[Interest],1,1):Sched2[[#This Row],[Interest]]),"")</f>
        <v/>
      </c>
    </row>
    <row r="219" spans="2:11" x14ac:dyDescent="0.2">
      <c r="B219" s="2" t="str">
        <f>IF(LoanIsGood,IF(ROW()-ROW(Sched2[[#Headers],[Pmt No]])&gt;ScheduledNumberOfPayments,"",ROW()-ROW(Sched2[[#Headers],[Pmt No]])),"")</f>
        <v/>
      </c>
      <c r="C219" s="3" t="str">
        <f>IF(Sched2[[#This Row],[Pmt No]]&lt;&gt;"",EOMONTH(LoanStartDate,ROW(Sched2[[#This Row],[Pmt No]])-ROW(Sched2[[#Headers],[Pmt No]])-2)+DAY(LoanStartDate),"")</f>
        <v/>
      </c>
      <c r="D219" s="4" t="str">
        <f>IF(Sched2[[#This Row],[Pmt No]]&lt;&gt;"",IF(ROW()-ROW(Sched2[[#Headers],[Beginning Balance]])=1,LoanAmount,INDEX(Sched2[Ending Balance],ROW()-ROW(Sched2[[#Headers],[Beginning Balance]])-1)),"")</f>
        <v/>
      </c>
      <c r="E219" s="4" t="str">
        <f>IF(Sched2[[#This Row],[Pmt No]]&lt;&gt;"",ScheduledPayment,"")</f>
        <v/>
      </c>
      <c r="F219" s="4" t="str">
        <f>IF(Sched2[[#This Row],[Pmt No]]&lt;&gt;"",IF(Sched2[[#This Row],[Scheduled Payment]]+ExtraPayments&lt;Sched2[[#This Row],[Beginning Balance]],ExtraPayments,IF(Sched2[[#This Row],[Beginning Balance]]-Sched2[[#This Row],[Scheduled Payment]]&gt;0,Sched2[[#This Row],[Beginning Balance]]-Sched2[[#This Row],[Scheduled Payment]],0)),"")</f>
        <v/>
      </c>
      <c r="G219" s="4" t="str">
        <f>IF(Sched2[[#This Row],[Pmt No]]&lt;&gt;"",IF(Sched2[[#This Row],[Scheduled Payment]]+Sched2[[#This Row],[Extra Payment]]&lt;=Sched2[[#This Row],[Beginning Balance]],Sched2[[#This Row],[Scheduled Payment]]+Sched2[[#This Row],[Extra Payment]],Sched2[[#This Row],[Beginning Balance]]),"")</f>
        <v/>
      </c>
      <c r="H219" s="4" t="str">
        <f>IF(Sched2[[#This Row],[Pmt No]]&lt;&gt;"",Sched2[[#This Row],[Total Payment]]-Sched2[[#This Row],[Interest]],"")</f>
        <v/>
      </c>
      <c r="I219" s="4" t="str">
        <f>IF(Sched2[[#This Row],[Pmt No]]&lt;&gt;"",Sched2[[#This Row],[Beginning Balance]]*(InterestRate/PaymentsPerYear),"")</f>
        <v/>
      </c>
      <c r="J219" s="4" t="str">
        <f>IF(Sched2[[#This Row],[Pmt No]]&lt;&gt;"",IF(Sched2[[#This Row],[Scheduled Payment]]+Sched2[[#This Row],[Extra Payment]]&lt;=Sched2[[#This Row],[Beginning Balance]],Sched2[[#This Row],[Beginning Balance]]-Sched2[[#This Row],[Principal]],0),"")</f>
        <v/>
      </c>
      <c r="K219" s="4" t="str">
        <f>IF(Sched2[[#This Row],[Pmt No]]&lt;&gt;"",SUM(INDEX(Sched2[Interest],1,1):Sched2[[#This Row],[Interest]]),"")</f>
        <v/>
      </c>
    </row>
    <row r="220" spans="2:11" x14ac:dyDescent="0.2">
      <c r="B220" s="2" t="str">
        <f>IF(LoanIsGood,IF(ROW()-ROW(Sched2[[#Headers],[Pmt No]])&gt;ScheduledNumberOfPayments,"",ROW()-ROW(Sched2[[#Headers],[Pmt No]])),"")</f>
        <v/>
      </c>
      <c r="C220" s="3" t="str">
        <f>IF(Sched2[[#This Row],[Pmt No]]&lt;&gt;"",EOMONTH(LoanStartDate,ROW(Sched2[[#This Row],[Pmt No]])-ROW(Sched2[[#Headers],[Pmt No]])-2)+DAY(LoanStartDate),"")</f>
        <v/>
      </c>
      <c r="D220" s="4" t="str">
        <f>IF(Sched2[[#This Row],[Pmt No]]&lt;&gt;"",IF(ROW()-ROW(Sched2[[#Headers],[Beginning Balance]])=1,LoanAmount,INDEX(Sched2[Ending Balance],ROW()-ROW(Sched2[[#Headers],[Beginning Balance]])-1)),"")</f>
        <v/>
      </c>
      <c r="E220" s="4" t="str">
        <f>IF(Sched2[[#This Row],[Pmt No]]&lt;&gt;"",ScheduledPayment,"")</f>
        <v/>
      </c>
      <c r="F220" s="4" t="str">
        <f>IF(Sched2[[#This Row],[Pmt No]]&lt;&gt;"",IF(Sched2[[#This Row],[Scheduled Payment]]+ExtraPayments&lt;Sched2[[#This Row],[Beginning Balance]],ExtraPayments,IF(Sched2[[#This Row],[Beginning Balance]]-Sched2[[#This Row],[Scheduled Payment]]&gt;0,Sched2[[#This Row],[Beginning Balance]]-Sched2[[#This Row],[Scheduled Payment]],0)),"")</f>
        <v/>
      </c>
      <c r="G220" s="4" t="str">
        <f>IF(Sched2[[#This Row],[Pmt No]]&lt;&gt;"",IF(Sched2[[#This Row],[Scheduled Payment]]+Sched2[[#This Row],[Extra Payment]]&lt;=Sched2[[#This Row],[Beginning Balance]],Sched2[[#This Row],[Scheduled Payment]]+Sched2[[#This Row],[Extra Payment]],Sched2[[#This Row],[Beginning Balance]]),"")</f>
        <v/>
      </c>
      <c r="H220" s="4" t="str">
        <f>IF(Sched2[[#This Row],[Pmt No]]&lt;&gt;"",Sched2[[#This Row],[Total Payment]]-Sched2[[#This Row],[Interest]],"")</f>
        <v/>
      </c>
      <c r="I220" s="4" t="str">
        <f>IF(Sched2[[#This Row],[Pmt No]]&lt;&gt;"",Sched2[[#This Row],[Beginning Balance]]*(InterestRate/PaymentsPerYear),"")</f>
        <v/>
      </c>
      <c r="J220" s="4" t="str">
        <f>IF(Sched2[[#This Row],[Pmt No]]&lt;&gt;"",IF(Sched2[[#This Row],[Scheduled Payment]]+Sched2[[#This Row],[Extra Payment]]&lt;=Sched2[[#This Row],[Beginning Balance]],Sched2[[#This Row],[Beginning Balance]]-Sched2[[#This Row],[Principal]],0),"")</f>
        <v/>
      </c>
      <c r="K220" s="4" t="str">
        <f>IF(Sched2[[#This Row],[Pmt No]]&lt;&gt;"",SUM(INDEX(Sched2[Interest],1,1):Sched2[[#This Row],[Interest]]),"")</f>
        <v/>
      </c>
    </row>
    <row r="221" spans="2:11" x14ac:dyDescent="0.2">
      <c r="B221" s="2" t="str">
        <f>IF(LoanIsGood,IF(ROW()-ROW(Sched2[[#Headers],[Pmt No]])&gt;ScheduledNumberOfPayments,"",ROW()-ROW(Sched2[[#Headers],[Pmt No]])),"")</f>
        <v/>
      </c>
      <c r="C221" s="3" t="str">
        <f>IF(Sched2[[#This Row],[Pmt No]]&lt;&gt;"",EOMONTH(LoanStartDate,ROW(Sched2[[#This Row],[Pmt No]])-ROW(Sched2[[#Headers],[Pmt No]])-2)+DAY(LoanStartDate),"")</f>
        <v/>
      </c>
      <c r="D221" s="4" t="str">
        <f>IF(Sched2[[#This Row],[Pmt No]]&lt;&gt;"",IF(ROW()-ROW(Sched2[[#Headers],[Beginning Balance]])=1,LoanAmount,INDEX(Sched2[Ending Balance],ROW()-ROW(Sched2[[#Headers],[Beginning Balance]])-1)),"")</f>
        <v/>
      </c>
      <c r="E221" s="4" t="str">
        <f>IF(Sched2[[#This Row],[Pmt No]]&lt;&gt;"",ScheduledPayment,"")</f>
        <v/>
      </c>
      <c r="F221" s="4" t="str">
        <f>IF(Sched2[[#This Row],[Pmt No]]&lt;&gt;"",IF(Sched2[[#This Row],[Scheduled Payment]]+ExtraPayments&lt;Sched2[[#This Row],[Beginning Balance]],ExtraPayments,IF(Sched2[[#This Row],[Beginning Balance]]-Sched2[[#This Row],[Scheduled Payment]]&gt;0,Sched2[[#This Row],[Beginning Balance]]-Sched2[[#This Row],[Scheduled Payment]],0)),"")</f>
        <v/>
      </c>
      <c r="G221" s="4" t="str">
        <f>IF(Sched2[[#This Row],[Pmt No]]&lt;&gt;"",IF(Sched2[[#This Row],[Scheduled Payment]]+Sched2[[#This Row],[Extra Payment]]&lt;=Sched2[[#This Row],[Beginning Balance]],Sched2[[#This Row],[Scheduled Payment]]+Sched2[[#This Row],[Extra Payment]],Sched2[[#This Row],[Beginning Balance]]),"")</f>
        <v/>
      </c>
      <c r="H221" s="4" t="str">
        <f>IF(Sched2[[#This Row],[Pmt No]]&lt;&gt;"",Sched2[[#This Row],[Total Payment]]-Sched2[[#This Row],[Interest]],"")</f>
        <v/>
      </c>
      <c r="I221" s="4" t="str">
        <f>IF(Sched2[[#This Row],[Pmt No]]&lt;&gt;"",Sched2[[#This Row],[Beginning Balance]]*(InterestRate/PaymentsPerYear),"")</f>
        <v/>
      </c>
      <c r="J221" s="4" t="str">
        <f>IF(Sched2[[#This Row],[Pmt No]]&lt;&gt;"",IF(Sched2[[#This Row],[Scheduled Payment]]+Sched2[[#This Row],[Extra Payment]]&lt;=Sched2[[#This Row],[Beginning Balance]],Sched2[[#This Row],[Beginning Balance]]-Sched2[[#This Row],[Principal]],0),"")</f>
        <v/>
      </c>
      <c r="K221" s="4" t="str">
        <f>IF(Sched2[[#This Row],[Pmt No]]&lt;&gt;"",SUM(INDEX(Sched2[Interest],1,1):Sched2[[#This Row],[Interest]]),"")</f>
        <v/>
      </c>
    </row>
    <row r="222" spans="2:11" x14ac:dyDescent="0.2">
      <c r="B222" s="2" t="str">
        <f>IF(LoanIsGood,IF(ROW()-ROW(Sched2[[#Headers],[Pmt No]])&gt;ScheduledNumberOfPayments,"",ROW()-ROW(Sched2[[#Headers],[Pmt No]])),"")</f>
        <v/>
      </c>
      <c r="C222" s="3" t="str">
        <f>IF(Sched2[[#This Row],[Pmt No]]&lt;&gt;"",EOMONTH(LoanStartDate,ROW(Sched2[[#This Row],[Pmt No]])-ROW(Sched2[[#Headers],[Pmt No]])-2)+DAY(LoanStartDate),"")</f>
        <v/>
      </c>
      <c r="D222" s="4" t="str">
        <f>IF(Sched2[[#This Row],[Pmt No]]&lt;&gt;"",IF(ROW()-ROW(Sched2[[#Headers],[Beginning Balance]])=1,LoanAmount,INDEX(Sched2[Ending Balance],ROW()-ROW(Sched2[[#Headers],[Beginning Balance]])-1)),"")</f>
        <v/>
      </c>
      <c r="E222" s="4" t="str">
        <f>IF(Sched2[[#This Row],[Pmt No]]&lt;&gt;"",ScheduledPayment,"")</f>
        <v/>
      </c>
      <c r="F222" s="4" t="str">
        <f>IF(Sched2[[#This Row],[Pmt No]]&lt;&gt;"",IF(Sched2[[#This Row],[Scheduled Payment]]+ExtraPayments&lt;Sched2[[#This Row],[Beginning Balance]],ExtraPayments,IF(Sched2[[#This Row],[Beginning Balance]]-Sched2[[#This Row],[Scheduled Payment]]&gt;0,Sched2[[#This Row],[Beginning Balance]]-Sched2[[#This Row],[Scheduled Payment]],0)),"")</f>
        <v/>
      </c>
      <c r="G222" s="4" t="str">
        <f>IF(Sched2[[#This Row],[Pmt No]]&lt;&gt;"",IF(Sched2[[#This Row],[Scheduled Payment]]+Sched2[[#This Row],[Extra Payment]]&lt;=Sched2[[#This Row],[Beginning Balance]],Sched2[[#This Row],[Scheduled Payment]]+Sched2[[#This Row],[Extra Payment]],Sched2[[#This Row],[Beginning Balance]]),"")</f>
        <v/>
      </c>
      <c r="H222" s="4" t="str">
        <f>IF(Sched2[[#This Row],[Pmt No]]&lt;&gt;"",Sched2[[#This Row],[Total Payment]]-Sched2[[#This Row],[Interest]],"")</f>
        <v/>
      </c>
      <c r="I222" s="4" t="str">
        <f>IF(Sched2[[#This Row],[Pmt No]]&lt;&gt;"",Sched2[[#This Row],[Beginning Balance]]*(InterestRate/PaymentsPerYear),"")</f>
        <v/>
      </c>
      <c r="J222" s="4" t="str">
        <f>IF(Sched2[[#This Row],[Pmt No]]&lt;&gt;"",IF(Sched2[[#This Row],[Scheduled Payment]]+Sched2[[#This Row],[Extra Payment]]&lt;=Sched2[[#This Row],[Beginning Balance]],Sched2[[#This Row],[Beginning Balance]]-Sched2[[#This Row],[Principal]],0),"")</f>
        <v/>
      </c>
      <c r="K222" s="4" t="str">
        <f>IF(Sched2[[#This Row],[Pmt No]]&lt;&gt;"",SUM(INDEX(Sched2[Interest],1,1):Sched2[[#This Row],[Interest]]),"")</f>
        <v/>
      </c>
    </row>
    <row r="223" spans="2:11" x14ac:dyDescent="0.2">
      <c r="B223" s="2" t="str">
        <f>IF(LoanIsGood,IF(ROW()-ROW(Sched2[[#Headers],[Pmt No]])&gt;ScheduledNumberOfPayments,"",ROW()-ROW(Sched2[[#Headers],[Pmt No]])),"")</f>
        <v/>
      </c>
      <c r="C223" s="3" t="str">
        <f>IF(Sched2[[#This Row],[Pmt No]]&lt;&gt;"",EOMONTH(LoanStartDate,ROW(Sched2[[#This Row],[Pmt No]])-ROW(Sched2[[#Headers],[Pmt No]])-2)+DAY(LoanStartDate),"")</f>
        <v/>
      </c>
      <c r="D223" s="4" t="str">
        <f>IF(Sched2[[#This Row],[Pmt No]]&lt;&gt;"",IF(ROW()-ROW(Sched2[[#Headers],[Beginning Balance]])=1,LoanAmount,INDEX(Sched2[Ending Balance],ROW()-ROW(Sched2[[#Headers],[Beginning Balance]])-1)),"")</f>
        <v/>
      </c>
      <c r="E223" s="4" t="str">
        <f>IF(Sched2[[#This Row],[Pmt No]]&lt;&gt;"",ScheduledPayment,"")</f>
        <v/>
      </c>
      <c r="F223" s="4" t="str">
        <f>IF(Sched2[[#This Row],[Pmt No]]&lt;&gt;"",IF(Sched2[[#This Row],[Scheduled Payment]]+ExtraPayments&lt;Sched2[[#This Row],[Beginning Balance]],ExtraPayments,IF(Sched2[[#This Row],[Beginning Balance]]-Sched2[[#This Row],[Scheduled Payment]]&gt;0,Sched2[[#This Row],[Beginning Balance]]-Sched2[[#This Row],[Scheduled Payment]],0)),"")</f>
        <v/>
      </c>
      <c r="G223" s="4" t="str">
        <f>IF(Sched2[[#This Row],[Pmt No]]&lt;&gt;"",IF(Sched2[[#This Row],[Scheduled Payment]]+Sched2[[#This Row],[Extra Payment]]&lt;=Sched2[[#This Row],[Beginning Balance]],Sched2[[#This Row],[Scheduled Payment]]+Sched2[[#This Row],[Extra Payment]],Sched2[[#This Row],[Beginning Balance]]),"")</f>
        <v/>
      </c>
      <c r="H223" s="4" t="str">
        <f>IF(Sched2[[#This Row],[Pmt No]]&lt;&gt;"",Sched2[[#This Row],[Total Payment]]-Sched2[[#This Row],[Interest]],"")</f>
        <v/>
      </c>
      <c r="I223" s="4" t="str">
        <f>IF(Sched2[[#This Row],[Pmt No]]&lt;&gt;"",Sched2[[#This Row],[Beginning Balance]]*(InterestRate/PaymentsPerYear),"")</f>
        <v/>
      </c>
      <c r="J223" s="4" t="str">
        <f>IF(Sched2[[#This Row],[Pmt No]]&lt;&gt;"",IF(Sched2[[#This Row],[Scheduled Payment]]+Sched2[[#This Row],[Extra Payment]]&lt;=Sched2[[#This Row],[Beginning Balance]],Sched2[[#This Row],[Beginning Balance]]-Sched2[[#This Row],[Principal]],0),"")</f>
        <v/>
      </c>
      <c r="K223" s="4" t="str">
        <f>IF(Sched2[[#This Row],[Pmt No]]&lt;&gt;"",SUM(INDEX(Sched2[Interest],1,1):Sched2[[#This Row],[Interest]]),"")</f>
        <v/>
      </c>
    </row>
    <row r="224" spans="2:11" x14ac:dyDescent="0.2">
      <c r="B224" s="2" t="str">
        <f>IF(LoanIsGood,IF(ROW()-ROW(Sched2[[#Headers],[Pmt No]])&gt;ScheduledNumberOfPayments,"",ROW()-ROW(Sched2[[#Headers],[Pmt No]])),"")</f>
        <v/>
      </c>
      <c r="C224" s="3" t="str">
        <f>IF(Sched2[[#This Row],[Pmt No]]&lt;&gt;"",EOMONTH(LoanStartDate,ROW(Sched2[[#This Row],[Pmt No]])-ROW(Sched2[[#Headers],[Pmt No]])-2)+DAY(LoanStartDate),"")</f>
        <v/>
      </c>
      <c r="D224" s="4" t="str">
        <f>IF(Sched2[[#This Row],[Pmt No]]&lt;&gt;"",IF(ROW()-ROW(Sched2[[#Headers],[Beginning Balance]])=1,LoanAmount,INDEX(Sched2[Ending Balance],ROW()-ROW(Sched2[[#Headers],[Beginning Balance]])-1)),"")</f>
        <v/>
      </c>
      <c r="E224" s="4" t="str">
        <f>IF(Sched2[[#This Row],[Pmt No]]&lt;&gt;"",ScheduledPayment,"")</f>
        <v/>
      </c>
      <c r="F224" s="4" t="str">
        <f>IF(Sched2[[#This Row],[Pmt No]]&lt;&gt;"",IF(Sched2[[#This Row],[Scheduled Payment]]+ExtraPayments&lt;Sched2[[#This Row],[Beginning Balance]],ExtraPayments,IF(Sched2[[#This Row],[Beginning Balance]]-Sched2[[#This Row],[Scheduled Payment]]&gt;0,Sched2[[#This Row],[Beginning Balance]]-Sched2[[#This Row],[Scheduled Payment]],0)),"")</f>
        <v/>
      </c>
      <c r="G224" s="4" t="str">
        <f>IF(Sched2[[#This Row],[Pmt No]]&lt;&gt;"",IF(Sched2[[#This Row],[Scheduled Payment]]+Sched2[[#This Row],[Extra Payment]]&lt;=Sched2[[#This Row],[Beginning Balance]],Sched2[[#This Row],[Scheduled Payment]]+Sched2[[#This Row],[Extra Payment]],Sched2[[#This Row],[Beginning Balance]]),"")</f>
        <v/>
      </c>
      <c r="H224" s="4" t="str">
        <f>IF(Sched2[[#This Row],[Pmt No]]&lt;&gt;"",Sched2[[#This Row],[Total Payment]]-Sched2[[#This Row],[Interest]],"")</f>
        <v/>
      </c>
      <c r="I224" s="4" t="str">
        <f>IF(Sched2[[#This Row],[Pmt No]]&lt;&gt;"",Sched2[[#This Row],[Beginning Balance]]*(InterestRate/PaymentsPerYear),"")</f>
        <v/>
      </c>
      <c r="J224" s="4" t="str">
        <f>IF(Sched2[[#This Row],[Pmt No]]&lt;&gt;"",IF(Sched2[[#This Row],[Scheduled Payment]]+Sched2[[#This Row],[Extra Payment]]&lt;=Sched2[[#This Row],[Beginning Balance]],Sched2[[#This Row],[Beginning Balance]]-Sched2[[#This Row],[Principal]],0),"")</f>
        <v/>
      </c>
      <c r="K224" s="4" t="str">
        <f>IF(Sched2[[#This Row],[Pmt No]]&lt;&gt;"",SUM(INDEX(Sched2[Interest],1,1):Sched2[[#This Row],[Interest]]),"")</f>
        <v/>
      </c>
    </row>
    <row r="225" spans="2:11" x14ac:dyDescent="0.2">
      <c r="B225" s="2" t="str">
        <f>IF(LoanIsGood,IF(ROW()-ROW(Sched2[[#Headers],[Pmt No]])&gt;ScheduledNumberOfPayments,"",ROW()-ROW(Sched2[[#Headers],[Pmt No]])),"")</f>
        <v/>
      </c>
      <c r="C225" s="3" t="str">
        <f>IF(Sched2[[#This Row],[Pmt No]]&lt;&gt;"",EOMONTH(LoanStartDate,ROW(Sched2[[#This Row],[Pmt No]])-ROW(Sched2[[#Headers],[Pmt No]])-2)+DAY(LoanStartDate),"")</f>
        <v/>
      </c>
      <c r="D225" s="4" t="str">
        <f>IF(Sched2[[#This Row],[Pmt No]]&lt;&gt;"",IF(ROW()-ROW(Sched2[[#Headers],[Beginning Balance]])=1,LoanAmount,INDEX(Sched2[Ending Balance],ROW()-ROW(Sched2[[#Headers],[Beginning Balance]])-1)),"")</f>
        <v/>
      </c>
      <c r="E225" s="4" t="str">
        <f>IF(Sched2[[#This Row],[Pmt No]]&lt;&gt;"",ScheduledPayment,"")</f>
        <v/>
      </c>
      <c r="F225" s="4" t="str">
        <f>IF(Sched2[[#This Row],[Pmt No]]&lt;&gt;"",IF(Sched2[[#This Row],[Scheduled Payment]]+ExtraPayments&lt;Sched2[[#This Row],[Beginning Balance]],ExtraPayments,IF(Sched2[[#This Row],[Beginning Balance]]-Sched2[[#This Row],[Scheduled Payment]]&gt;0,Sched2[[#This Row],[Beginning Balance]]-Sched2[[#This Row],[Scheduled Payment]],0)),"")</f>
        <v/>
      </c>
      <c r="G225" s="4" t="str">
        <f>IF(Sched2[[#This Row],[Pmt No]]&lt;&gt;"",IF(Sched2[[#This Row],[Scheduled Payment]]+Sched2[[#This Row],[Extra Payment]]&lt;=Sched2[[#This Row],[Beginning Balance]],Sched2[[#This Row],[Scheduled Payment]]+Sched2[[#This Row],[Extra Payment]],Sched2[[#This Row],[Beginning Balance]]),"")</f>
        <v/>
      </c>
      <c r="H225" s="4" t="str">
        <f>IF(Sched2[[#This Row],[Pmt No]]&lt;&gt;"",Sched2[[#This Row],[Total Payment]]-Sched2[[#This Row],[Interest]],"")</f>
        <v/>
      </c>
      <c r="I225" s="4" t="str">
        <f>IF(Sched2[[#This Row],[Pmt No]]&lt;&gt;"",Sched2[[#This Row],[Beginning Balance]]*(InterestRate/PaymentsPerYear),"")</f>
        <v/>
      </c>
      <c r="J225" s="4" t="str">
        <f>IF(Sched2[[#This Row],[Pmt No]]&lt;&gt;"",IF(Sched2[[#This Row],[Scheduled Payment]]+Sched2[[#This Row],[Extra Payment]]&lt;=Sched2[[#This Row],[Beginning Balance]],Sched2[[#This Row],[Beginning Balance]]-Sched2[[#This Row],[Principal]],0),"")</f>
        <v/>
      </c>
      <c r="K225" s="4" t="str">
        <f>IF(Sched2[[#This Row],[Pmt No]]&lt;&gt;"",SUM(INDEX(Sched2[Interest],1,1):Sched2[[#This Row],[Interest]]),"")</f>
        <v/>
      </c>
    </row>
    <row r="226" spans="2:11" x14ac:dyDescent="0.2">
      <c r="B226" s="2" t="str">
        <f>IF(LoanIsGood,IF(ROW()-ROW(Sched2[[#Headers],[Pmt No]])&gt;ScheduledNumberOfPayments,"",ROW()-ROW(Sched2[[#Headers],[Pmt No]])),"")</f>
        <v/>
      </c>
      <c r="C226" s="3" t="str">
        <f>IF(Sched2[[#This Row],[Pmt No]]&lt;&gt;"",EOMONTH(LoanStartDate,ROW(Sched2[[#This Row],[Pmt No]])-ROW(Sched2[[#Headers],[Pmt No]])-2)+DAY(LoanStartDate),"")</f>
        <v/>
      </c>
      <c r="D226" s="4" t="str">
        <f>IF(Sched2[[#This Row],[Pmt No]]&lt;&gt;"",IF(ROW()-ROW(Sched2[[#Headers],[Beginning Balance]])=1,LoanAmount,INDEX(Sched2[Ending Balance],ROW()-ROW(Sched2[[#Headers],[Beginning Balance]])-1)),"")</f>
        <v/>
      </c>
      <c r="E226" s="4" t="str">
        <f>IF(Sched2[[#This Row],[Pmt No]]&lt;&gt;"",ScheduledPayment,"")</f>
        <v/>
      </c>
      <c r="F226" s="4" t="str">
        <f>IF(Sched2[[#This Row],[Pmt No]]&lt;&gt;"",IF(Sched2[[#This Row],[Scheduled Payment]]+ExtraPayments&lt;Sched2[[#This Row],[Beginning Balance]],ExtraPayments,IF(Sched2[[#This Row],[Beginning Balance]]-Sched2[[#This Row],[Scheduled Payment]]&gt;0,Sched2[[#This Row],[Beginning Balance]]-Sched2[[#This Row],[Scheduled Payment]],0)),"")</f>
        <v/>
      </c>
      <c r="G226" s="4" t="str">
        <f>IF(Sched2[[#This Row],[Pmt No]]&lt;&gt;"",IF(Sched2[[#This Row],[Scheduled Payment]]+Sched2[[#This Row],[Extra Payment]]&lt;=Sched2[[#This Row],[Beginning Balance]],Sched2[[#This Row],[Scheduled Payment]]+Sched2[[#This Row],[Extra Payment]],Sched2[[#This Row],[Beginning Balance]]),"")</f>
        <v/>
      </c>
      <c r="H226" s="4" t="str">
        <f>IF(Sched2[[#This Row],[Pmt No]]&lt;&gt;"",Sched2[[#This Row],[Total Payment]]-Sched2[[#This Row],[Interest]],"")</f>
        <v/>
      </c>
      <c r="I226" s="4" t="str">
        <f>IF(Sched2[[#This Row],[Pmt No]]&lt;&gt;"",Sched2[[#This Row],[Beginning Balance]]*(InterestRate/PaymentsPerYear),"")</f>
        <v/>
      </c>
      <c r="J226" s="4" t="str">
        <f>IF(Sched2[[#This Row],[Pmt No]]&lt;&gt;"",IF(Sched2[[#This Row],[Scheduled Payment]]+Sched2[[#This Row],[Extra Payment]]&lt;=Sched2[[#This Row],[Beginning Balance]],Sched2[[#This Row],[Beginning Balance]]-Sched2[[#This Row],[Principal]],0),"")</f>
        <v/>
      </c>
      <c r="K226" s="4" t="str">
        <f>IF(Sched2[[#This Row],[Pmt No]]&lt;&gt;"",SUM(INDEX(Sched2[Interest],1,1):Sched2[[#This Row],[Interest]]),"")</f>
        <v/>
      </c>
    </row>
    <row r="227" spans="2:11" x14ac:dyDescent="0.2">
      <c r="B227" s="2" t="str">
        <f>IF(LoanIsGood,IF(ROW()-ROW(Sched2[[#Headers],[Pmt No]])&gt;ScheduledNumberOfPayments,"",ROW()-ROW(Sched2[[#Headers],[Pmt No]])),"")</f>
        <v/>
      </c>
      <c r="C227" s="3" t="str">
        <f>IF(Sched2[[#This Row],[Pmt No]]&lt;&gt;"",EOMONTH(LoanStartDate,ROW(Sched2[[#This Row],[Pmt No]])-ROW(Sched2[[#Headers],[Pmt No]])-2)+DAY(LoanStartDate),"")</f>
        <v/>
      </c>
      <c r="D227" s="4" t="str">
        <f>IF(Sched2[[#This Row],[Pmt No]]&lt;&gt;"",IF(ROW()-ROW(Sched2[[#Headers],[Beginning Balance]])=1,LoanAmount,INDEX(Sched2[Ending Balance],ROW()-ROW(Sched2[[#Headers],[Beginning Balance]])-1)),"")</f>
        <v/>
      </c>
      <c r="E227" s="4" t="str">
        <f>IF(Sched2[[#This Row],[Pmt No]]&lt;&gt;"",ScheduledPayment,"")</f>
        <v/>
      </c>
      <c r="F227" s="4" t="str">
        <f>IF(Sched2[[#This Row],[Pmt No]]&lt;&gt;"",IF(Sched2[[#This Row],[Scheduled Payment]]+ExtraPayments&lt;Sched2[[#This Row],[Beginning Balance]],ExtraPayments,IF(Sched2[[#This Row],[Beginning Balance]]-Sched2[[#This Row],[Scheduled Payment]]&gt;0,Sched2[[#This Row],[Beginning Balance]]-Sched2[[#This Row],[Scheduled Payment]],0)),"")</f>
        <v/>
      </c>
      <c r="G227" s="4" t="str">
        <f>IF(Sched2[[#This Row],[Pmt No]]&lt;&gt;"",IF(Sched2[[#This Row],[Scheduled Payment]]+Sched2[[#This Row],[Extra Payment]]&lt;=Sched2[[#This Row],[Beginning Balance]],Sched2[[#This Row],[Scheduled Payment]]+Sched2[[#This Row],[Extra Payment]],Sched2[[#This Row],[Beginning Balance]]),"")</f>
        <v/>
      </c>
      <c r="H227" s="4" t="str">
        <f>IF(Sched2[[#This Row],[Pmt No]]&lt;&gt;"",Sched2[[#This Row],[Total Payment]]-Sched2[[#This Row],[Interest]],"")</f>
        <v/>
      </c>
      <c r="I227" s="4" t="str">
        <f>IF(Sched2[[#This Row],[Pmt No]]&lt;&gt;"",Sched2[[#This Row],[Beginning Balance]]*(InterestRate/PaymentsPerYear),"")</f>
        <v/>
      </c>
      <c r="J227" s="4" t="str">
        <f>IF(Sched2[[#This Row],[Pmt No]]&lt;&gt;"",IF(Sched2[[#This Row],[Scheduled Payment]]+Sched2[[#This Row],[Extra Payment]]&lt;=Sched2[[#This Row],[Beginning Balance]],Sched2[[#This Row],[Beginning Balance]]-Sched2[[#This Row],[Principal]],0),"")</f>
        <v/>
      </c>
      <c r="K227" s="4" t="str">
        <f>IF(Sched2[[#This Row],[Pmt No]]&lt;&gt;"",SUM(INDEX(Sched2[Interest],1,1):Sched2[[#This Row],[Interest]]),"")</f>
        <v/>
      </c>
    </row>
    <row r="228" spans="2:11" x14ac:dyDescent="0.2">
      <c r="B228" s="2" t="str">
        <f>IF(LoanIsGood,IF(ROW()-ROW(Sched2[[#Headers],[Pmt No]])&gt;ScheduledNumberOfPayments,"",ROW()-ROW(Sched2[[#Headers],[Pmt No]])),"")</f>
        <v/>
      </c>
      <c r="C228" s="3" t="str">
        <f>IF(Sched2[[#This Row],[Pmt No]]&lt;&gt;"",EOMONTH(LoanStartDate,ROW(Sched2[[#This Row],[Pmt No]])-ROW(Sched2[[#Headers],[Pmt No]])-2)+DAY(LoanStartDate),"")</f>
        <v/>
      </c>
      <c r="D228" s="4" t="str">
        <f>IF(Sched2[[#This Row],[Pmt No]]&lt;&gt;"",IF(ROW()-ROW(Sched2[[#Headers],[Beginning Balance]])=1,LoanAmount,INDEX(Sched2[Ending Balance],ROW()-ROW(Sched2[[#Headers],[Beginning Balance]])-1)),"")</f>
        <v/>
      </c>
      <c r="E228" s="4" t="str">
        <f>IF(Sched2[[#This Row],[Pmt No]]&lt;&gt;"",ScheduledPayment,"")</f>
        <v/>
      </c>
      <c r="F228" s="4" t="str">
        <f>IF(Sched2[[#This Row],[Pmt No]]&lt;&gt;"",IF(Sched2[[#This Row],[Scheduled Payment]]+ExtraPayments&lt;Sched2[[#This Row],[Beginning Balance]],ExtraPayments,IF(Sched2[[#This Row],[Beginning Balance]]-Sched2[[#This Row],[Scheduled Payment]]&gt;0,Sched2[[#This Row],[Beginning Balance]]-Sched2[[#This Row],[Scheduled Payment]],0)),"")</f>
        <v/>
      </c>
      <c r="G228" s="4" t="str">
        <f>IF(Sched2[[#This Row],[Pmt No]]&lt;&gt;"",IF(Sched2[[#This Row],[Scheduled Payment]]+Sched2[[#This Row],[Extra Payment]]&lt;=Sched2[[#This Row],[Beginning Balance]],Sched2[[#This Row],[Scheduled Payment]]+Sched2[[#This Row],[Extra Payment]],Sched2[[#This Row],[Beginning Balance]]),"")</f>
        <v/>
      </c>
      <c r="H228" s="4" t="str">
        <f>IF(Sched2[[#This Row],[Pmt No]]&lt;&gt;"",Sched2[[#This Row],[Total Payment]]-Sched2[[#This Row],[Interest]],"")</f>
        <v/>
      </c>
      <c r="I228" s="4" t="str">
        <f>IF(Sched2[[#This Row],[Pmt No]]&lt;&gt;"",Sched2[[#This Row],[Beginning Balance]]*(InterestRate/PaymentsPerYear),"")</f>
        <v/>
      </c>
      <c r="J228" s="4" t="str">
        <f>IF(Sched2[[#This Row],[Pmt No]]&lt;&gt;"",IF(Sched2[[#This Row],[Scheduled Payment]]+Sched2[[#This Row],[Extra Payment]]&lt;=Sched2[[#This Row],[Beginning Balance]],Sched2[[#This Row],[Beginning Balance]]-Sched2[[#This Row],[Principal]],0),"")</f>
        <v/>
      </c>
      <c r="K228" s="4" t="str">
        <f>IF(Sched2[[#This Row],[Pmt No]]&lt;&gt;"",SUM(INDEX(Sched2[Interest],1,1):Sched2[[#This Row],[Interest]]),"")</f>
        <v/>
      </c>
    </row>
    <row r="229" spans="2:11" x14ac:dyDescent="0.2">
      <c r="B229" s="2" t="str">
        <f>IF(LoanIsGood,IF(ROW()-ROW(Sched2[[#Headers],[Pmt No]])&gt;ScheduledNumberOfPayments,"",ROW()-ROW(Sched2[[#Headers],[Pmt No]])),"")</f>
        <v/>
      </c>
      <c r="C229" s="3" t="str">
        <f>IF(Sched2[[#This Row],[Pmt No]]&lt;&gt;"",EOMONTH(LoanStartDate,ROW(Sched2[[#This Row],[Pmt No]])-ROW(Sched2[[#Headers],[Pmt No]])-2)+DAY(LoanStartDate),"")</f>
        <v/>
      </c>
      <c r="D229" s="4" t="str">
        <f>IF(Sched2[[#This Row],[Pmt No]]&lt;&gt;"",IF(ROW()-ROW(Sched2[[#Headers],[Beginning Balance]])=1,LoanAmount,INDEX(Sched2[Ending Balance],ROW()-ROW(Sched2[[#Headers],[Beginning Balance]])-1)),"")</f>
        <v/>
      </c>
      <c r="E229" s="4" t="str">
        <f>IF(Sched2[[#This Row],[Pmt No]]&lt;&gt;"",ScheduledPayment,"")</f>
        <v/>
      </c>
      <c r="F229" s="4" t="str">
        <f>IF(Sched2[[#This Row],[Pmt No]]&lt;&gt;"",IF(Sched2[[#This Row],[Scheduled Payment]]+ExtraPayments&lt;Sched2[[#This Row],[Beginning Balance]],ExtraPayments,IF(Sched2[[#This Row],[Beginning Balance]]-Sched2[[#This Row],[Scheduled Payment]]&gt;0,Sched2[[#This Row],[Beginning Balance]]-Sched2[[#This Row],[Scheduled Payment]],0)),"")</f>
        <v/>
      </c>
      <c r="G229" s="4" t="str">
        <f>IF(Sched2[[#This Row],[Pmt No]]&lt;&gt;"",IF(Sched2[[#This Row],[Scheduled Payment]]+Sched2[[#This Row],[Extra Payment]]&lt;=Sched2[[#This Row],[Beginning Balance]],Sched2[[#This Row],[Scheduled Payment]]+Sched2[[#This Row],[Extra Payment]],Sched2[[#This Row],[Beginning Balance]]),"")</f>
        <v/>
      </c>
      <c r="H229" s="4" t="str">
        <f>IF(Sched2[[#This Row],[Pmt No]]&lt;&gt;"",Sched2[[#This Row],[Total Payment]]-Sched2[[#This Row],[Interest]],"")</f>
        <v/>
      </c>
      <c r="I229" s="4" t="str">
        <f>IF(Sched2[[#This Row],[Pmt No]]&lt;&gt;"",Sched2[[#This Row],[Beginning Balance]]*(InterestRate/PaymentsPerYear),"")</f>
        <v/>
      </c>
      <c r="J229" s="4" t="str">
        <f>IF(Sched2[[#This Row],[Pmt No]]&lt;&gt;"",IF(Sched2[[#This Row],[Scheduled Payment]]+Sched2[[#This Row],[Extra Payment]]&lt;=Sched2[[#This Row],[Beginning Balance]],Sched2[[#This Row],[Beginning Balance]]-Sched2[[#This Row],[Principal]],0),"")</f>
        <v/>
      </c>
      <c r="K229" s="4" t="str">
        <f>IF(Sched2[[#This Row],[Pmt No]]&lt;&gt;"",SUM(INDEX(Sched2[Interest],1,1):Sched2[[#This Row],[Interest]]),"")</f>
        <v/>
      </c>
    </row>
    <row r="230" spans="2:11" x14ac:dyDescent="0.2">
      <c r="B230" s="2" t="str">
        <f>IF(LoanIsGood,IF(ROW()-ROW(Sched2[[#Headers],[Pmt No]])&gt;ScheduledNumberOfPayments,"",ROW()-ROW(Sched2[[#Headers],[Pmt No]])),"")</f>
        <v/>
      </c>
      <c r="C230" s="3" t="str">
        <f>IF(Sched2[[#This Row],[Pmt No]]&lt;&gt;"",EOMONTH(LoanStartDate,ROW(Sched2[[#This Row],[Pmt No]])-ROW(Sched2[[#Headers],[Pmt No]])-2)+DAY(LoanStartDate),"")</f>
        <v/>
      </c>
      <c r="D230" s="4" t="str">
        <f>IF(Sched2[[#This Row],[Pmt No]]&lt;&gt;"",IF(ROW()-ROW(Sched2[[#Headers],[Beginning Balance]])=1,LoanAmount,INDEX(Sched2[Ending Balance],ROW()-ROW(Sched2[[#Headers],[Beginning Balance]])-1)),"")</f>
        <v/>
      </c>
      <c r="E230" s="4" t="str">
        <f>IF(Sched2[[#This Row],[Pmt No]]&lt;&gt;"",ScheduledPayment,"")</f>
        <v/>
      </c>
      <c r="F230" s="4" t="str">
        <f>IF(Sched2[[#This Row],[Pmt No]]&lt;&gt;"",IF(Sched2[[#This Row],[Scheduled Payment]]+ExtraPayments&lt;Sched2[[#This Row],[Beginning Balance]],ExtraPayments,IF(Sched2[[#This Row],[Beginning Balance]]-Sched2[[#This Row],[Scheduled Payment]]&gt;0,Sched2[[#This Row],[Beginning Balance]]-Sched2[[#This Row],[Scheduled Payment]],0)),"")</f>
        <v/>
      </c>
      <c r="G230" s="4" t="str">
        <f>IF(Sched2[[#This Row],[Pmt No]]&lt;&gt;"",IF(Sched2[[#This Row],[Scheduled Payment]]+Sched2[[#This Row],[Extra Payment]]&lt;=Sched2[[#This Row],[Beginning Balance]],Sched2[[#This Row],[Scheduled Payment]]+Sched2[[#This Row],[Extra Payment]],Sched2[[#This Row],[Beginning Balance]]),"")</f>
        <v/>
      </c>
      <c r="H230" s="4" t="str">
        <f>IF(Sched2[[#This Row],[Pmt No]]&lt;&gt;"",Sched2[[#This Row],[Total Payment]]-Sched2[[#This Row],[Interest]],"")</f>
        <v/>
      </c>
      <c r="I230" s="4" t="str">
        <f>IF(Sched2[[#This Row],[Pmt No]]&lt;&gt;"",Sched2[[#This Row],[Beginning Balance]]*(InterestRate/PaymentsPerYear),"")</f>
        <v/>
      </c>
      <c r="J230" s="4" t="str">
        <f>IF(Sched2[[#This Row],[Pmt No]]&lt;&gt;"",IF(Sched2[[#This Row],[Scheduled Payment]]+Sched2[[#This Row],[Extra Payment]]&lt;=Sched2[[#This Row],[Beginning Balance]],Sched2[[#This Row],[Beginning Balance]]-Sched2[[#This Row],[Principal]],0),"")</f>
        <v/>
      </c>
      <c r="K230" s="4" t="str">
        <f>IF(Sched2[[#This Row],[Pmt No]]&lt;&gt;"",SUM(INDEX(Sched2[Interest],1,1):Sched2[[#This Row],[Interest]]),"")</f>
        <v/>
      </c>
    </row>
    <row r="231" spans="2:11" x14ac:dyDescent="0.2">
      <c r="B231" s="2" t="str">
        <f>IF(LoanIsGood,IF(ROW()-ROW(Sched2[[#Headers],[Pmt No]])&gt;ScheduledNumberOfPayments,"",ROW()-ROW(Sched2[[#Headers],[Pmt No]])),"")</f>
        <v/>
      </c>
      <c r="C231" s="3" t="str">
        <f>IF(Sched2[[#This Row],[Pmt No]]&lt;&gt;"",EOMONTH(LoanStartDate,ROW(Sched2[[#This Row],[Pmt No]])-ROW(Sched2[[#Headers],[Pmt No]])-2)+DAY(LoanStartDate),"")</f>
        <v/>
      </c>
      <c r="D231" s="4" t="str">
        <f>IF(Sched2[[#This Row],[Pmt No]]&lt;&gt;"",IF(ROW()-ROW(Sched2[[#Headers],[Beginning Balance]])=1,LoanAmount,INDEX(Sched2[Ending Balance],ROW()-ROW(Sched2[[#Headers],[Beginning Balance]])-1)),"")</f>
        <v/>
      </c>
      <c r="E231" s="4" t="str">
        <f>IF(Sched2[[#This Row],[Pmt No]]&lt;&gt;"",ScheduledPayment,"")</f>
        <v/>
      </c>
      <c r="F231" s="4" t="str">
        <f>IF(Sched2[[#This Row],[Pmt No]]&lt;&gt;"",IF(Sched2[[#This Row],[Scheduled Payment]]+ExtraPayments&lt;Sched2[[#This Row],[Beginning Balance]],ExtraPayments,IF(Sched2[[#This Row],[Beginning Balance]]-Sched2[[#This Row],[Scheduled Payment]]&gt;0,Sched2[[#This Row],[Beginning Balance]]-Sched2[[#This Row],[Scheduled Payment]],0)),"")</f>
        <v/>
      </c>
      <c r="G231" s="4" t="str">
        <f>IF(Sched2[[#This Row],[Pmt No]]&lt;&gt;"",IF(Sched2[[#This Row],[Scheduled Payment]]+Sched2[[#This Row],[Extra Payment]]&lt;=Sched2[[#This Row],[Beginning Balance]],Sched2[[#This Row],[Scheduled Payment]]+Sched2[[#This Row],[Extra Payment]],Sched2[[#This Row],[Beginning Balance]]),"")</f>
        <v/>
      </c>
      <c r="H231" s="4" t="str">
        <f>IF(Sched2[[#This Row],[Pmt No]]&lt;&gt;"",Sched2[[#This Row],[Total Payment]]-Sched2[[#This Row],[Interest]],"")</f>
        <v/>
      </c>
      <c r="I231" s="4" t="str">
        <f>IF(Sched2[[#This Row],[Pmt No]]&lt;&gt;"",Sched2[[#This Row],[Beginning Balance]]*(InterestRate/PaymentsPerYear),"")</f>
        <v/>
      </c>
      <c r="J231" s="4" t="str">
        <f>IF(Sched2[[#This Row],[Pmt No]]&lt;&gt;"",IF(Sched2[[#This Row],[Scheduled Payment]]+Sched2[[#This Row],[Extra Payment]]&lt;=Sched2[[#This Row],[Beginning Balance]],Sched2[[#This Row],[Beginning Balance]]-Sched2[[#This Row],[Principal]],0),"")</f>
        <v/>
      </c>
      <c r="K231" s="4" t="str">
        <f>IF(Sched2[[#This Row],[Pmt No]]&lt;&gt;"",SUM(INDEX(Sched2[Interest],1,1):Sched2[[#This Row],[Interest]]),"")</f>
        <v/>
      </c>
    </row>
    <row r="232" spans="2:11" x14ac:dyDescent="0.2">
      <c r="B232" s="2" t="str">
        <f>IF(LoanIsGood,IF(ROW()-ROW(Sched2[[#Headers],[Pmt No]])&gt;ScheduledNumberOfPayments,"",ROW()-ROW(Sched2[[#Headers],[Pmt No]])),"")</f>
        <v/>
      </c>
      <c r="C232" s="3" t="str">
        <f>IF(Sched2[[#This Row],[Pmt No]]&lt;&gt;"",EOMONTH(LoanStartDate,ROW(Sched2[[#This Row],[Pmt No]])-ROW(Sched2[[#Headers],[Pmt No]])-2)+DAY(LoanStartDate),"")</f>
        <v/>
      </c>
      <c r="D232" s="4" t="str">
        <f>IF(Sched2[[#This Row],[Pmt No]]&lt;&gt;"",IF(ROW()-ROW(Sched2[[#Headers],[Beginning Balance]])=1,LoanAmount,INDEX(Sched2[Ending Balance],ROW()-ROW(Sched2[[#Headers],[Beginning Balance]])-1)),"")</f>
        <v/>
      </c>
      <c r="E232" s="4" t="str">
        <f>IF(Sched2[[#This Row],[Pmt No]]&lt;&gt;"",ScheduledPayment,"")</f>
        <v/>
      </c>
      <c r="F232" s="4" t="str">
        <f>IF(Sched2[[#This Row],[Pmt No]]&lt;&gt;"",IF(Sched2[[#This Row],[Scheduled Payment]]+ExtraPayments&lt;Sched2[[#This Row],[Beginning Balance]],ExtraPayments,IF(Sched2[[#This Row],[Beginning Balance]]-Sched2[[#This Row],[Scheduled Payment]]&gt;0,Sched2[[#This Row],[Beginning Balance]]-Sched2[[#This Row],[Scheduled Payment]],0)),"")</f>
        <v/>
      </c>
      <c r="G232" s="4" t="str">
        <f>IF(Sched2[[#This Row],[Pmt No]]&lt;&gt;"",IF(Sched2[[#This Row],[Scheduled Payment]]+Sched2[[#This Row],[Extra Payment]]&lt;=Sched2[[#This Row],[Beginning Balance]],Sched2[[#This Row],[Scheduled Payment]]+Sched2[[#This Row],[Extra Payment]],Sched2[[#This Row],[Beginning Balance]]),"")</f>
        <v/>
      </c>
      <c r="H232" s="4" t="str">
        <f>IF(Sched2[[#This Row],[Pmt No]]&lt;&gt;"",Sched2[[#This Row],[Total Payment]]-Sched2[[#This Row],[Interest]],"")</f>
        <v/>
      </c>
      <c r="I232" s="4" t="str">
        <f>IF(Sched2[[#This Row],[Pmt No]]&lt;&gt;"",Sched2[[#This Row],[Beginning Balance]]*(InterestRate/PaymentsPerYear),"")</f>
        <v/>
      </c>
      <c r="J232" s="4" t="str">
        <f>IF(Sched2[[#This Row],[Pmt No]]&lt;&gt;"",IF(Sched2[[#This Row],[Scheduled Payment]]+Sched2[[#This Row],[Extra Payment]]&lt;=Sched2[[#This Row],[Beginning Balance]],Sched2[[#This Row],[Beginning Balance]]-Sched2[[#This Row],[Principal]],0),"")</f>
        <v/>
      </c>
      <c r="K232" s="4" t="str">
        <f>IF(Sched2[[#This Row],[Pmt No]]&lt;&gt;"",SUM(INDEX(Sched2[Interest],1,1):Sched2[[#This Row],[Interest]]),"")</f>
        <v/>
      </c>
    </row>
    <row r="233" spans="2:11" x14ac:dyDescent="0.2">
      <c r="B233" s="2" t="str">
        <f>IF(LoanIsGood,IF(ROW()-ROW(Sched2[[#Headers],[Pmt No]])&gt;ScheduledNumberOfPayments,"",ROW()-ROW(Sched2[[#Headers],[Pmt No]])),"")</f>
        <v/>
      </c>
      <c r="C233" s="3" t="str">
        <f>IF(Sched2[[#This Row],[Pmt No]]&lt;&gt;"",EOMONTH(LoanStartDate,ROW(Sched2[[#This Row],[Pmt No]])-ROW(Sched2[[#Headers],[Pmt No]])-2)+DAY(LoanStartDate),"")</f>
        <v/>
      </c>
      <c r="D233" s="4" t="str">
        <f>IF(Sched2[[#This Row],[Pmt No]]&lt;&gt;"",IF(ROW()-ROW(Sched2[[#Headers],[Beginning Balance]])=1,LoanAmount,INDEX(Sched2[Ending Balance],ROW()-ROW(Sched2[[#Headers],[Beginning Balance]])-1)),"")</f>
        <v/>
      </c>
      <c r="E233" s="4" t="str">
        <f>IF(Sched2[[#This Row],[Pmt No]]&lt;&gt;"",ScheduledPayment,"")</f>
        <v/>
      </c>
      <c r="F233" s="4" t="str">
        <f>IF(Sched2[[#This Row],[Pmt No]]&lt;&gt;"",IF(Sched2[[#This Row],[Scheduled Payment]]+ExtraPayments&lt;Sched2[[#This Row],[Beginning Balance]],ExtraPayments,IF(Sched2[[#This Row],[Beginning Balance]]-Sched2[[#This Row],[Scheduled Payment]]&gt;0,Sched2[[#This Row],[Beginning Balance]]-Sched2[[#This Row],[Scheduled Payment]],0)),"")</f>
        <v/>
      </c>
      <c r="G233" s="4" t="str">
        <f>IF(Sched2[[#This Row],[Pmt No]]&lt;&gt;"",IF(Sched2[[#This Row],[Scheduled Payment]]+Sched2[[#This Row],[Extra Payment]]&lt;=Sched2[[#This Row],[Beginning Balance]],Sched2[[#This Row],[Scheduled Payment]]+Sched2[[#This Row],[Extra Payment]],Sched2[[#This Row],[Beginning Balance]]),"")</f>
        <v/>
      </c>
      <c r="H233" s="4" t="str">
        <f>IF(Sched2[[#This Row],[Pmt No]]&lt;&gt;"",Sched2[[#This Row],[Total Payment]]-Sched2[[#This Row],[Interest]],"")</f>
        <v/>
      </c>
      <c r="I233" s="4" t="str">
        <f>IF(Sched2[[#This Row],[Pmt No]]&lt;&gt;"",Sched2[[#This Row],[Beginning Balance]]*(InterestRate/PaymentsPerYear),"")</f>
        <v/>
      </c>
      <c r="J233" s="4" t="str">
        <f>IF(Sched2[[#This Row],[Pmt No]]&lt;&gt;"",IF(Sched2[[#This Row],[Scheduled Payment]]+Sched2[[#This Row],[Extra Payment]]&lt;=Sched2[[#This Row],[Beginning Balance]],Sched2[[#This Row],[Beginning Balance]]-Sched2[[#This Row],[Principal]],0),"")</f>
        <v/>
      </c>
      <c r="K233" s="4" t="str">
        <f>IF(Sched2[[#This Row],[Pmt No]]&lt;&gt;"",SUM(INDEX(Sched2[Interest],1,1):Sched2[[#This Row],[Interest]]),"")</f>
        <v/>
      </c>
    </row>
    <row r="234" spans="2:11" x14ac:dyDescent="0.2">
      <c r="B234" s="2" t="str">
        <f>IF(LoanIsGood,IF(ROW()-ROW(Sched2[[#Headers],[Pmt No]])&gt;ScheduledNumberOfPayments,"",ROW()-ROW(Sched2[[#Headers],[Pmt No]])),"")</f>
        <v/>
      </c>
      <c r="C234" s="3" t="str">
        <f>IF(Sched2[[#This Row],[Pmt No]]&lt;&gt;"",EOMONTH(LoanStartDate,ROW(Sched2[[#This Row],[Pmt No]])-ROW(Sched2[[#Headers],[Pmt No]])-2)+DAY(LoanStartDate),"")</f>
        <v/>
      </c>
      <c r="D234" s="4" t="str">
        <f>IF(Sched2[[#This Row],[Pmt No]]&lt;&gt;"",IF(ROW()-ROW(Sched2[[#Headers],[Beginning Balance]])=1,LoanAmount,INDEX(Sched2[Ending Balance],ROW()-ROW(Sched2[[#Headers],[Beginning Balance]])-1)),"")</f>
        <v/>
      </c>
      <c r="E234" s="4" t="str">
        <f>IF(Sched2[[#This Row],[Pmt No]]&lt;&gt;"",ScheduledPayment,"")</f>
        <v/>
      </c>
      <c r="F234" s="4" t="str">
        <f>IF(Sched2[[#This Row],[Pmt No]]&lt;&gt;"",IF(Sched2[[#This Row],[Scheduled Payment]]+ExtraPayments&lt;Sched2[[#This Row],[Beginning Balance]],ExtraPayments,IF(Sched2[[#This Row],[Beginning Balance]]-Sched2[[#This Row],[Scheduled Payment]]&gt;0,Sched2[[#This Row],[Beginning Balance]]-Sched2[[#This Row],[Scheduled Payment]],0)),"")</f>
        <v/>
      </c>
      <c r="G234" s="4" t="str">
        <f>IF(Sched2[[#This Row],[Pmt No]]&lt;&gt;"",IF(Sched2[[#This Row],[Scheduled Payment]]+Sched2[[#This Row],[Extra Payment]]&lt;=Sched2[[#This Row],[Beginning Balance]],Sched2[[#This Row],[Scheduled Payment]]+Sched2[[#This Row],[Extra Payment]],Sched2[[#This Row],[Beginning Balance]]),"")</f>
        <v/>
      </c>
      <c r="H234" s="4" t="str">
        <f>IF(Sched2[[#This Row],[Pmt No]]&lt;&gt;"",Sched2[[#This Row],[Total Payment]]-Sched2[[#This Row],[Interest]],"")</f>
        <v/>
      </c>
      <c r="I234" s="4" t="str">
        <f>IF(Sched2[[#This Row],[Pmt No]]&lt;&gt;"",Sched2[[#This Row],[Beginning Balance]]*(InterestRate/PaymentsPerYear),"")</f>
        <v/>
      </c>
      <c r="J234" s="4" t="str">
        <f>IF(Sched2[[#This Row],[Pmt No]]&lt;&gt;"",IF(Sched2[[#This Row],[Scheduled Payment]]+Sched2[[#This Row],[Extra Payment]]&lt;=Sched2[[#This Row],[Beginning Balance]],Sched2[[#This Row],[Beginning Balance]]-Sched2[[#This Row],[Principal]],0),"")</f>
        <v/>
      </c>
      <c r="K234" s="4" t="str">
        <f>IF(Sched2[[#This Row],[Pmt No]]&lt;&gt;"",SUM(INDEX(Sched2[Interest],1,1):Sched2[[#This Row],[Interest]]),"")</f>
        <v/>
      </c>
    </row>
    <row r="235" spans="2:11" x14ac:dyDescent="0.2">
      <c r="B235" s="2" t="str">
        <f>IF(LoanIsGood,IF(ROW()-ROW(Sched2[[#Headers],[Pmt No]])&gt;ScheduledNumberOfPayments,"",ROW()-ROW(Sched2[[#Headers],[Pmt No]])),"")</f>
        <v/>
      </c>
      <c r="C235" s="3" t="str">
        <f>IF(Sched2[[#This Row],[Pmt No]]&lt;&gt;"",EOMONTH(LoanStartDate,ROW(Sched2[[#This Row],[Pmt No]])-ROW(Sched2[[#Headers],[Pmt No]])-2)+DAY(LoanStartDate),"")</f>
        <v/>
      </c>
      <c r="D235" s="4" t="str">
        <f>IF(Sched2[[#This Row],[Pmt No]]&lt;&gt;"",IF(ROW()-ROW(Sched2[[#Headers],[Beginning Balance]])=1,LoanAmount,INDEX(Sched2[Ending Balance],ROW()-ROW(Sched2[[#Headers],[Beginning Balance]])-1)),"")</f>
        <v/>
      </c>
      <c r="E235" s="4" t="str">
        <f>IF(Sched2[[#This Row],[Pmt No]]&lt;&gt;"",ScheduledPayment,"")</f>
        <v/>
      </c>
      <c r="F235" s="4" t="str">
        <f>IF(Sched2[[#This Row],[Pmt No]]&lt;&gt;"",IF(Sched2[[#This Row],[Scheduled Payment]]+ExtraPayments&lt;Sched2[[#This Row],[Beginning Balance]],ExtraPayments,IF(Sched2[[#This Row],[Beginning Balance]]-Sched2[[#This Row],[Scheduled Payment]]&gt;0,Sched2[[#This Row],[Beginning Balance]]-Sched2[[#This Row],[Scheduled Payment]],0)),"")</f>
        <v/>
      </c>
      <c r="G235" s="4" t="str">
        <f>IF(Sched2[[#This Row],[Pmt No]]&lt;&gt;"",IF(Sched2[[#This Row],[Scheduled Payment]]+Sched2[[#This Row],[Extra Payment]]&lt;=Sched2[[#This Row],[Beginning Balance]],Sched2[[#This Row],[Scheduled Payment]]+Sched2[[#This Row],[Extra Payment]],Sched2[[#This Row],[Beginning Balance]]),"")</f>
        <v/>
      </c>
      <c r="H235" s="4" t="str">
        <f>IF(Sched2[[#This Row],[Pmt No]]&lt;&gt;"",Sched2[[#This Row],[Total Payment]]-Sched2[[#This Row],[Interest]],"")</f>
        <v/>
      </c>
      <c r="I235" s="4" t="str">
        <f>IF(Sched2[[#This Row],[Pmt No]]&lt;&gt;"",Sched2[[#This Row],[Beginning Balance]]*(InterestRate/PaymentsPerYear),"")</f>
        <v/>
      </c>
      <c r="J235" s="4" t="str">
        <f>IF(Sched2[[#This Row],[Pmt No]]&lt;&gt;"",IF(Sched2[[#This Row],[Scheduled Payment]]+Sched2[[#This Row],[Extra Payment]]&lt;=Sched2[[#This Row],[Beginning Balance]],Sched2[[#This Row],[Beginning Balance]]-Sched2[[#This Row],[Principal]],0),"")</f>
        <v/>
      </c>
      <c r="K235" s="4" t="str">
        <f>IF(Sched2[[#This Row],[Pmt No]]&lt;&gt;"",SUM(INDEX(Sched2[Interest],1,1):Sched2[[#This Row],[Interest]]),"")</f>
        <v/>
      </c>
    </row>
    <row r="236" spans="2:11" x14ac:dyDescent="0.2">
      <c r="B236" s="2" t="str">
        <f>IF(LoanIsGood,IF(ROW()-ROW(Sched2[[#Headers],[Pmt No]])&gt;ScheduledNumberOfPayments,"",ROW()-ROW(Sched2[[#Headers],[Pmt No]])),"")</f>
        <v/>
      </c>
      <c r="C236" s="3" t="str">
        <f>IF(Sched2[[#This Row],[Pmt No]]&lt;&gt;"",EOMONTH(LoanStartDate,ROW(Sched2[[#This Row],[Pmt No]])-ROW(Sched2[[#Headers],[Pmt No]])-2)+DAY(LoanStartDate),"")</f>
        <v/>
      </c>
      <c r="D236" s="4" t="str">
        <f>IF(Sched2[[#This Row],[Pmt No]]&lt;&gt;"",IF(ROW()-ROW(Sched2[[#Headers],[Beginning Balance]])=1,LoanAmount,INDEX(Sched2[Ending Balance],ROW()-ROW(Sched2[[#Headers],[Beginning Balance]])-1)),"")</f>
        <v/>
      </c>
      <c r="E236" s="4" t="str">
        <f>IF(Sched2[[#This Row],[Pmt No]]&lt;&gt;"",ScheduledPayment,"")</f>
        <v/>
      </c>
      <c r="F236" s="4" t="str">
        <f>IF(Sched2[[#This Row],[Pmt No]]&lt;&gt;"",IF(Sched2[[#This Row],[Scheduled Payment]]+ExtraPayments&lt;Sched2[[#This Row],[Beginning Balance]],ExtraPayments,IF(Sched2[[#This Row],[Beginning Balance]]-Sched2[[#This Row],[Scheduled Payment]]&gt;0,Sched2[[#This Row],[Beginning Balance]]-Sched2[[#This Row],[Scheduled Payment]],0)),"")</f>
        <v/>
      </c>
      <c r="G236" s="4" t="str">
        <f>IF(Sched2[[#This Row],[Pmt No]]&lt;&gt;"",IF(Sched2[[#This Row],[Scheduled Payment]]+Sched2[[#This Row],[Extra Payment]]&lt;=Sched2[[#This Row],[Beginning Balance]],Sched2[[#This Row],[Scheduled Payment]]+Sched2[[#This Row],[Extra Payment]],Sched2[[#This Row],[Beginning Balance]]),"")</f>
        <v/>
      </c>
      <c r="H236" s="4" t="str">
        <f>IF(Sched2[[#This Row],[Pmt No]]&lt;&gt;"",Sched2[[#This Row],[Total Payment]]-Sched2[[#This Row],[Interest]],"")</f>
        <v/>
      </c>
      <c r="I236" s="4" t="str">
        <f>IF(Sched2[[#This Row],[Pmt No]]&lt;&gt;"",Sched2[[#This Row],[Beginning Balance]]*(InterestRate/PaymentsPerYear),"")</f>
        <v/>
      </c>
      <c r="J236" s="4" t="str">
        <f>IF(Sched2[[#This Row],[Pmt No]]&lt;&gt;"",IF(Sched2[[#This Row],[Scheduled Payment]]+Sched2[[#This Row],[Extra Payment]]&lt;=Sched2[[#This Row],[Beginning Balance]],Sched2[[#This Row],[Beginning Balance]]-Sched2[[#This Row],[Principal]],0),"")</f>
        <v/>
      </c>
      <c r="K236" s="4" t="str">
        <f>IF(Sched2[[#This Row],[Pmt No]]&lt;&gt;"",SUM(INDEX(Sched2[Interest],1,1):Sched2[[#This Row],[Interest]]),"")</f>
        <v/>
      </c>
    </row>
    <row r="237" spans="2:11" x14ac:dyDescent="0.2">
      <c r="B237" s="2" t="str">
        <f>IF(LoanIsGood,IF(ROW()-ROW(Sched2[[#Headers],[Pmt No]])&gt;ScheduledNumberOfPayments,"",ROW()-ROW(Sched2[[#Headers],[Pmt No]])),"")</f>
        <v/>
      </c>
      <c r="C237" s="3" t="str">
        <f>IF(Sched2[[#This Row],[Pmt No]]&lt;&gt;"",EOMONTH(LoanStartDate,ROW(Sched2[[#This Row],[Pmt No]])-ROW(Sched2[[#Headers],[Pmt No]])-2)+DAY(LoanStartDate),"")</f>
        <v/>
      </c>
      <c r="D237" s="4" t="str">
        <f>IF(Sched2[[#This Row],[Pmt No]]&lt;&gt;"",IF(ROW()-ROW(Sched2[[#Headers],[Beginning Balance]])=1,LoanAmount,INDEX(Sched2[Ending Balance],ROW()-ROW(Sched2[[#Headers],[Beginning Balance]])-1)),"")</f>
        <v/>
      </c>
      <c r="E237" s="4" t="str">
        <f>IF(Sched2[[#This Row],[Pmt No]]&lt;&gt;"",ScheduledPayment,"")</f>
        <v/>
      </c>
      <c r="F237" s="4" t="str">
        <f>IF(Sched2[[#This Row],[Pmt No]]&lt;&gt;"",IF(Sched2[[#This Row],[Scheduled Payment]]+ExtraPayments&lt;Sched2[[#This Row],[Beginning Balance]],ExtraPayments,IF(Sched2[[#This Row],[Beginning Balance]]-Sched2[[#This Row],[Scheduled Payment]]&gt;0,Sched2[[#This Row],[Beginning Balance]]-Sched2[[#This Row],[Scheduled Payment]],0)),"")</f>
        <v/>
      </c>
      <c r="G237" s="4" t="str">
        <f>IF(Sched2[[#This Row],[Pmt No]]&lt;&gt;"",IF(Sched2[[#This Row],[Scheduled Payment]]+Sched2[[#This Row],[Extra Payment]]&lt;=Sched2[[#This Row],[Beginning Balance]],Sched2[[#This Row],[Scheduled Payment]]+Sched2[[#This Row],[Extra Payment]],Sched2[[#This Row],[Beginning Balance]]),"")</f>
        <v/>
      </c>
      <c r="H237" s="4" t="str">
        <f>IF(Sched2[[#This Row],[Pmt No]]&lt;&gt;"",Sched2[[#This Row],[Total Payment]]-Sched2[[#This Row],[Interest]],"")</f>
        <v/>
      </c>
      <c r="I237" s="4" t="str">
        <f>IF(Sched2[[#This Row],[Pmt No]]&lt;&gt;"",Sched2[[#This Row],[Beginning Balance]]*(InterestRate/PaymentsPerYear),"")</f>
        <v/>
      </c>
      <c r="J237" s="4" t="str">
        <f>IF(Sched2[[#This Row],[Pmt No]]&lt;&gt;"",IF(Sched2[[#This Row],[Scheduled Payment]]+Sched2[[#This Row],[Extra Payment]]&lt;=Sched2[[#This Row],[Beginning Balance]],Sched2[[#This Row],[Beginning Balance]]-Sched2[[#This Row],[Principal]],0),"")</f>
        <v/>
      </c>
      <c r="K237" s="4" t="str">
        <f>IF(Sched2[[#This Row],[Pmt No]]&lt;&gt;"",SUM(INDEX(Sched2[Interest],1,1):Sched2[[#This Row],[Interest]]),"")</f>
        <v/>
      </c>
    </row>
    <row r="238" spans="2:11" x14ac:dyDescent="0.2">
      <c r="B238" s="2" t="str">
        <f>IF(LoanIsGood,IF(ROW()-ROW(Sched2[[#Headers],[Pmt No]])&gt;ScheduledNumberOfPayments,"",ROW()-ROW(Sched2[[#Headers],[Pmt No]])),"")</f>
        <v/>
      </c>
      <c r="C238" s="3" t="str">
        <f>IF(Sched2[[#This Row],[Pmt No]]&lt;&gt;"",EOMONTH(LoanStartDate,ROW(Sched2[[#This Row],[Pmt No]])-ROW(Sched2[[#Headers],[Pmt No]])-2)+DAY(LoanStartDate),"")</f>
        <v/>
      </c>
      <c r="D238" s="4" t="str">
        <f>IF(Sched2[[#This Row],[Pmt No]]&lt;&gt;"",IF(ROW()-ROW(Sched2[[#Headers],[Beginning Balance]])=1,LoanAmount,INDEX(Sched2[Ending Balance],ROW()-ROW(Sched2[[#Headers],[Beginning Balance]])-1)),"")</f>
        <v/>
      </c>
      <c r="E238" s="4" t="str">
        <f>IF(Sched2[[#This Row],[Pmt No]]&lt;&gt;"",ScheduledPayment,"")</f>
        <v/>
      </c>
      <c r="F238" s="4" t="str">
        <f>IF(Sched2[[#This Row],[Pmt No]]&lt;&gt;"",IF(Sched2[[#This Row],[Scheduled Payment]]+ExtraPayments&lt;Sched2[[#This Row],[Beginning Balance]],ExtraPayments,IF(Sched2[[#This Row],[Beginning Balance]]-Sched2[[#This Row],[Scheduled Payment]]&gt;0,Sched2[[#This Row],[Beginning Balance]]-Sched2[[#This Row],[Scheduled Payment]],0)),"")</f>
        <v/>
      </c>
      <c r="G238" s="4" t="str">
        <f>IF(Sched2[[#This Row],[Pmt No]]&lt;&gt;"",IF(Sched2[[#This Row],[Scheduled Payment]]+Sched2[[#This Row],[Extra Payment]]&lt;=Sched2[[#This Row],[Beginning Balance]],Sched2[[#This Row],[Scheduled Payment]]+Sched2[[#This Row],[Extra Payment]],Sched2[[#This Row],[Beginning Balance]]),"")</f>
        <v/>
      </c>
      <c r="H238" s="4" t="str">
        <f>IF(Sched2[[#This Row],[Pmt No]]&lt;&gt;"",Sched2[[#This Row],[Total Payment]]-Sched2[[#This Row],[Interest]],"")</f>
        <v/>
      </c>
      <c r="I238" s="4" t="str">
        <f>IF(Sched2[[#This Row],[Pmt No]]&lt;&gt;"",Sched2[[#This Row],[Beginning Balance]]*(InterestRate/PaymentsPerYear),"")</f>
        <v/>
      </c>
      <c r="J238" s="4" t="str">
        <f>IF(Sched2[[#This Row],[Pmt No]]&lt;&gt;"",IF(Sched2[[#This Row],[Scheduled Payment]]+Sched2[[#This Row],[Extra Payment]]&lt;=Sched2[[#This Row],[Beginning Balance]],Sched2[[#This Row],[Beginning Balance]]-Sched2[[#This Row],[Principal]],0),"")</f>
        <v/>
      </c>
      <c r="K238" s="4" t="str">
        <f>IF(Sched2[[#This Row],[Pmt No]]&lt;&gt;"",SUM(INDEX(Sched2[Interest],1,1):Sched2[[#This Row],[Interest]]),"")</f>
        <v/>
      </c>
    </row>
    <row r="239" spans="2:11" x14ac:dyDescent="0.2">
      <c r="B239" s="2" t="str">
        <f>IF(LoanIsGood,IF(ROW()-ROW(Sched2[[#Headers],[Pmt No]])&gt;ScheduledNumberOfPayments,"",ROW()-ROW(Sched2[[#Headers],[Pmt No]])),"")</f>
        <v/>
      </c>
      <c r="C239" s="3" t="str">
        <f>IF(Sched2[[#This Row],[Pmt No]]&lt;&gt;"",EOMONTH(LoanStartDate,ROW(Sched2[[#This Row],[Pmt No]])-ROW(Sched2[[#Headers],[Pmt No]])-2)+DAY(LoanStartDate),"")</f>
        <v/>
      </c>
      <c r="D239" s="4" t="str">
        <f>IF(Sched2[[#This Row],[Pmt No]]&lt;&gt;"",IF(ROW()-ROW(Sched2[[#Headers],[Beginning Balance]])=1,LoanAmount,INDEX(Sched2[Ending Balance],ROW()-ROW(Sched2[[#Headers],[Beginning Balance]])-1)),"")</f>
        <v/>
      </c>
      <c r="E239" s="4" t="str">
        <f>IF(Sched2[[#This Row],[Pmt No]]&lt;&gt;"",ScheduledPayment,"")</f>
        <v/>
      </c>
      <c r="F239" s="4" t="str">
        <f>IF(Sched2[[#This Row],[Pmt No]]&lt;&gt;"",IF(Sched2[[#This Row],[Scheduled Payment]]+ExtraPayments&lt;Sched2[[#This Row],[Beginning Balance]],ExtraPayments,IF(Sched2[[#This Row],[Beginning Balance]]-Sched2[[#This Row],[Scheduled Payment]]&gt;0,Sched2[[#This Row],[Beginning Balance]]-Sched2[[#This Row],[Scheduled Payment]],0)),"")</f>
        <v/>
      </c>
      <c r="G239" s="4" t="str">
        <f>IF(Sched2[[#This Row],[Pmt No]]&lt;&gt;"",IF(Sched2[[#This Row],[Scheduled Payment]]+Sched2[[#This Row],[Extra Payment]]&lt;=Sched2[[#This Row],[Beginning Balance]],Sched2[[#This Row],[Scheduled Payment]]+Sched2[[#This Row],[Extra Payment]],Sched2[[#This Row],[Beginning Balance]]),"")</f>
        <v/>
      </c>
      <c r="H239" s="4" t="str">
        <f>IF(Sched2[[#This Row],[Pmt No]]&lt;&gt;"",Sched2[[#This Row],[Total Payment]]-Sched2[[#This Row],[Interest]],"")</f>
        <v/>
      </c>
      <c r="I239" s="4" t="str">
        <f>IF(Sched2[[#This Row],[Pmt No]]&lt;&gt;"",Sched2[[#This Row],[Beginning Balance]]*(InterestRate/PaymentsPerYear),"")</f>
        <v/>
      </c>
      <c r="J239" s="4" t="str">
        <f>IF(Sched2[[#This Row],[Pmt No]]&lt;&gt;"",IF(Sched2[[#This Row],[Scheduled Payment]]+Sched2[[#This Row],[Extra Payment]]&lt;=Sched2[[#This Row],[Beginning Balance]],Sched2[[#This Row],[Beginning Balance]]-Sched2[[#This Row],[Principal]],0),"")</f>
        <v/>
      </c>
      <c r="K239" s="4" t="str">
        <f>IF(Sched2[[#This Row],[Pmt No]]&lt;&gt;"",SUM(INDEX(Sched2[Interest],1,1):Sched2[[#This Row],[Interest]]),"")</f>
        <v/>
      </c>
    </row>
    <row r="240" spans="2:11" x14ac:dyDescent="0.2">
      <c r="B240" s="2" t="str">
        <f>IF(LoanIsGood,IF(ROW()-ROW(Sched2[[#Headers],[Pmt No]])&gt;ScheduledNumberOfPayments,"",ROW()-ROW(Sched2[[#Headers],[Pmt No]])),"")</f>
        <v/>
      </c>
      <c r="C240" s="3" t="str">
        <f>IF(Sched2[[#This Row],[Pmt No]]&lt;&gt;"",EOMONTH(LoanStartDate,ROW(Sched2[[#This Row],[Pmt No]])-ROW(Sched2[[#Headers],[Pmt No]])-2)+DAY(LoanStartDate),"")</f>
        <v/>
      </c>
      <c r="D240" s="4" t="str">
        <f>IF(Sched2[[#This Row],[Pmt No]]&lt;&gt;"",IF(ROW()-ROW(Sched2[[#Headers],[Beginning Balance]])=1,LoanAmount,INDEX(Sched2[Ending Balance],ROW()-ROW(Sched2[[#Headers],[Beginning Balance]])-1)),"")</f>
        <v/>
      </c>
      <c r="E240" s="4" t="str">
        <f>IF(Sched2[[#This Row],[Pmt No]]&lt;&gt;"",ScheduledPayment,"")</f>
        <v/>
      </c>
      <c r="F240" s="4" t="str">
        <f>IF(Sched2[[#This Row],[Pmt No]]&lt;&gt;"",IF(Sched2[[#This Row],[Scheduled Payment]]+ExtraPayments&lt;Sched2[[#This Row],[Beginning Balance]],ExtraPayments,IF(Sched2[[#This Row],[Beginning Balance]]-Sched2[[#This Row],[Scheduled Payment]]&gt;0,Sched2[[#This Row],[Beginning Balance]]-Sched2[[#This Row],[Scheduled Payment]],0)),"")</f>
        <v/>
      </c>
      <c r="G240" s="4" t="str">
        <f>IF(Sched2[[#This Row],[Pmt No]]&lt;&gt;"",IF(Sched2[[#This Row],[Scheduled Payment]]+Sched2[[#This Row],[Extra Payment]]&lt;=Sched2[[#This Row],[Beginning Balance]],Sched2[[#This Row],[Scheduled Payment]]+Sched2[[#This Row],[Extra Payment]],Sched2[[#This Row],[Beginning Balance]]),"")</f>
        <v/>
      </c>
      <c r="H240" s="4" t="str">
        <f>IF(Sched2[[#This Row],[Pmt No]]&lt;&gt;"",Sched2[[#This Row],[Total Payment]]-Sched2[[#This Row],[Interest]],"")</f>
        <v/>
      </c>
      <c r="I240" s="4" t="str">
        <f>IF(Sched2[[#This Row],[Pmt No]]&lt;&gt;"",Sched2[[#This Row],[Beginning Balance]]*(InterestRate/PaymentsPerYear),"")</f>
        <v/>
      </c>
      <c r="J240" s="4" t="str">
        <f>IF(Sched2[[#This Row],[Pmt No]]&lt;&gt;"",IF(Sched2[[#This Row],[Scheduled Payment]]+Sched2[[#This Row],[Extra Payment]]&lt;=Sched2[[#This Row],[Beginning Balance]],Sched2[[#This Row],[Beginning Balance]]-Sched2[[#This Row],[Principal]],0),"")</f>
        <v/>
      </c>
      <c r="K240" s="4" t="str">
        <f>IF(Sched2[[#This Row],[Pmt No]]&lt;&gt;"",SUM(INDEX(Sched2[Interest],1,1):Sched2[[#This Row],[Interest]]),"")</f>
        <v/>
      </c>
    </row>
    <row r="241" spans="2:11" x14ac:dyDescent="0.2">
      <c r="B241" s="2" t="str">
        <f>IF(LoanIsGood,IF(ROW()-ROW(Sched2[[#Headers],[Pmt No]])&gt;ScheduledNumberOfPayments,"",ROW()-ROW(Sched2[[#Headers],[Pmt No]])),"")</f>
        <v/>
      </c>
      <c r="C241" s="3" t="str">
        <f>IF(Sched2[[#This Row],[Pmt No]]&lt;&gt;"",EOMONTH(LoanStartDate,ROW(Sched2[[#This Row],[Pmt No]])-ROW(Sched2[[#Headers],[Pmt No]])-2)+DAY(LoanStartDate),"")</f>
        <v/>
      </c>
      <c r="D241" s="4" t="str">
        <f>IF(Sched2[[#This Row],[Pmt No]]&lt;&gt;"",IF(ROW()-ROW(Sched2[[#Headers],[Beginning Balance]])=1,LoanAmount,INDEX(Sched2[Ending Balance],ROW()-ROW(Sched2[[#Headers],[Beginning Balance]])-1)),"")</f>
        <v/>
      </c>
      <c r="E241" s="4" t="str">
        <f>IF(Sched2[[#This Row],[Pmt No]]&lt;&gt;"",ScheduledPayment,"")</f>
        <v/>
      </c>
      <c r="F241" s="4" t="str">
        <f>IF(Sched2[[#This Row],[Pmt No]]&lt;&gt;"",IF(Sched2[[#This Row],[Scheduled Payment]]+ExtraPayments&lt;Sched2[[#This Row],[Beginning Balance]],ExtraPayments,IF(Sched2[[#This Row],[Beginning Balance]]-Sched2[[#This Row],[Scheduled Payment]]&gt;0,Sched2[[#This Row],[Beginning Balance]]-Sched2[[#This Row],[Scheduled Payment]],0)),"")</f>
        <v/>
      </c>
      <c r="G241" s="4" t="str">
        <f>IF(Sched2[[#This Row],[Pmt No]]&lt;&gt;"",IF(Sched2[[#This Row],[Scheduled Payment]]+Sched2[[#This Row],[Extra Payment]]&lt;=Sched2[[#This Row],[Beginning Balance]],Sched2[[#This Row],[Scheduled Payment]]+Sched2[[#This Row],[Extra Payment]],Sched2[[#This Row],[Beginning Balance]]),"")</f>
        <v/>
      </c>
      <c r="H241" s="4" t="str">
        <f>IF(Sched2[[#This Row],[Pmt No]]&lt;&gt;"",Sched2[[#This Row],[Total Payment]]-Sched2[[#This Row],[Interest]],"")</f>
        <v/>
      </c>
      <c r="I241" s="4" t="str">
        <f>IF(Sched2[[#This Row],[Pmt No]]&lt;&gt;"",Sched2[[#This Row],[Beginning Balance]]*(InterestRate/PaymentsPerYear),"")</f>
        <v/>
      </c>
      <c r="J241" s="4" t="str">
        <f>IF(Sched2[[#This Row],[Pmt No]]&lt;&gt;"",IF(Sched2[[#This Row],[Scheduled Payment]]+Sched2[[#This Row],[Extra Payment]]&lt;=Sched2[[#This Row],[Beginning Balance]],Sched2[[#This Row],[Beginning Balance]]-Sched2[[#This Row],[Principal]],0),"")</f>
        <v/>
      </c>
      <c r="K241" s="4" t="str">
        <f>IF(Sched2[[#This Row],[Pmt No]]&lt;&gt;"",SUM(INDEX(Sched2[Interest],1,1):Sched2[[#This Row],[Interest]]),"")</f>
        <v/>
      </c>
    </row>
    <row r="242" spans="2:11" x14ac:dyDescent="0.2">
      <c r="B242" s="2" t="str">
        <f>IF(LoanIsGood,IF(ROW()-ROW(Sched2[[#Headers],[Pmt No]])&gt;ScheduledNumberOfPayments,"",ROW()-ROW(Sched2[[#Headers],[Pmt No]])),"")</f>
        <v/>
      </c>
      <c r="C242" s="3" t="str">
        <f>IF(Sched2[[#This Row],[Pmt No]]&lt;&gt;"",EOMONTH(LoanStartDate,ROW(Sched2[[#This Row],[Pmt No]])-ROW(Sched2[[#Headers],[Pmt No]])-2)+DAY(LoanStartDate),"")</f>
        <v/>
      </c>
      <c r="D242" s="4" t="str">
        <f>IF(Sched2[[#This Row],[Pmt No]]&lt;&gt;"",IF(ROW()-ROW(Sched2[[#Headers],[Beginning Balance]])=1,LoanAmount,INDEX(Sched2[Ending Balance],ROW()-ROW(Sched2[[#Headers],[Beginning Balance]])-1)),"")</f>
        <v/>
      </c>
      <c r="E242" s="4" t="str">
        <f>IF(Sched2[[#This Row],[Pmt No]]&lt;&gt;"",ScheduledPayment,"")</f>
        <v/>
      </c>
      <c r="F242" s="4" t="str">
        <f>IF(Sched2[[#This Row],[Pmt No]]&lt;&gt;"",IF(Sched2[[#This Row],[Scheduled Payment]]+ExtraPayments&lt;Sched2[[#This Row],[Beginning Balance]],ExtraPayments,IF(Sched2[[#This Row],[Beginning Balance]]-Sched2[[#This Row],[Scheduled Payment]]&gt;0,Sched2[[#This Row],[Beginning Balance]]-Sched2[[#This Row],[Scheduled Payment]],0)),"")</f>
        <v/>
      </c>
      <c r="G242" s="4" t="str">
        <f>IF(Sched2[[#This Row],[Pmt No]]&lt;&gt;"",IF(Sched2[[#This Row],[Scheduled Payment]]+Sched2[[#This Row],[Extra Payment]]&lt;=Sched2[[#This Row],[Beginning Balance]],Sched2[[#This Row],[Scheduled Payment]]+Sched2[[#This Row],[Extra Payment]],Sched2[[#This Row],[Beginning Balance]]),"")</f>
        <v/>
      </c>
      <c r="H242" s="4" t="str">
        <f>IF(Sched2[[#This Row],[Pmt No]]&lt;&gt;"",Sched2[[#This Row],[Total Payment]]-Sched2[[#This Row],[Interest]],"")</f>
        <v/>
      </c>
      <c r="I242" s="4" t="str">
        <f>IF(Sched2[[#This Row],[Pmt No]]&lt;&gt;"",Sched2[[#This Row],[Beginning Balance]]*(InterestRate/PaymentsPerYear),"")</f>
        <v/>
      </c>
      <c r="J242" s="4" t="str">
        <f>IF(Sched2[[#This Row],[Pmt No]]&lt;&gt;"",IF(Sched2[[#This Row],[Scheduled Payment]]+Sched2[[#This Row],[Extra Payment]]&lt;=Sched2[[#This Row],[Beginning Balance]],Sched2[[#This Row],[Beginning Balance]]-Sched2[[#This Row],[Principal]],0),"")</f>
        <v/>
      </c>
      <c r="K242" s="4" t="str">
        <f>IF(Sched2[[#This Row],[Pmt No]]&lt;&gt;"",SUM(INDEX(Sched2[Interest],1,1):Sched2[[#This Row],[Interest]]),"")</f>
        <v/>
      </c>
    </row>
    <row r="243" spans="2:11" x14ac:dyDescent="0.2">
      <c r="B243" s="2" t="str">
        <f>IF(LoanIsGood,IF(ROW()-ROW(Sched2[[#Headers],[Pmt No]])&gt;ScheduledNumberOfPayments,"",ROW()-ROW(Sched2[[#Headers],[Pmt No]])),"")</f>
        <v/>
      </c>
      <c r="C243" s="3" t="str">
        <f>IF(Sched2[[#This Row],[Pmt No]]&lt;&gt;"",EOMONTH(LoanStartDate,ROW(Sched2[[#This Row],[Pmt No]])-ROW(Sched2[[#Headers],[Pmt No]])-2)+DAY(LoanStartDate),"")</f>
        <v/>
      </c>
      <c r="D243" s="4" t="str">
        <f>IF(Sched2[[#This Row],[Pmt No]]&lt;&gt;"",IF(ROW()-ROW(Sched2[[#Headers],[Beginning Balance]])=1,LoanAmount,INDEX(Sched2[Ending Balance],ROW()-ROW(Sched2[[#Headers],[Beginning Balance]])-1)),"")</f>
        <v/>
      </c>
      <c r="E243" s="4" t="str">
        <f>IF(Sched2[[#This Row],[Pmt No]]&lt;&gt;"",ScheduledPayment,"")</f>
        <v/>
      </c>
      <c r="F243" s="4" t="str">
        <f>IF(Sched2[[#This Row],[Pmt No]]&lt;&gt;"",IF(Sched2[[#This Row],[Scheduled Payment]]+ExtraPayments&lt;Sched2[[#This Row],[Beginning Balance]],ExtraPayments,IF(Sched2[[#This Row],[Beginning Balance]]-Sched2[[#This Row],[Scheduled Payment]]&gt;0,Sched2[[#This Row],[Beginning Balance]]-Sched2[[#This Row],[Scheduled Payment]],0)),"")</f>
        <v/>
      </c>
      <c r="G243" s="4" t="str">
        <f>IF(Sched2[[#This Row],[Pmt No]]&lt;&gt;"",IF(Sched2[[#This Row],[Scheduled Payment]]+Sched2[[#This Row],[Extra Payment]]&lt;=Sched2[[#This Row],[Beginning Balance]],Sched2[[#This Row],[Scheduled Payment]]+Sched2[[#This Row],[Extra Payment]],Sched2[[#This Row],[Beginning Balance]]),"")</f>
        <v/>
      </c>
      <c r="H243" s="4" t="str">
        <f>IF(Sched2[[#This Row],[Pmt No]]&lt;&gt;"",Sched2[[#This Row],[Total Payment]]-Sched2[[#This Row],[Interest]],"")</f>
        <v/>
      </c>
      <c r="I243" s="4" t="str">
        <f>IF(Sched2[[#This Row],[Pmt No]]&lt;&gt;"",Sched2[[#This Row],[Beginning Balance]]*(InterestRate/PaymentsPerYear),"")</f>
        <v/>
      </c>
      <c r="J243" s="4" t="str">
        <f>IF(Sched2[[#This Row],[Pmt No]]&lt;&gt;"",IF(Sched2[[#This Row],[Scheduled Payment]]+Sched2[[#This Row],[Extra Payment]]&lt;=Sched2[[#This Row],[Beginning Balance]],Sched2[[#This Row],[Beginning Balance]]-Sched2[[#This Row],[Principal]],0),"")</f>
        <v/>
      </c>
      <c r="K243" s="4" t="str">
        <f>IF(Sched2[[#This Row],[Pmt No]]&lt;&gt;"",SUM(INDEX(Sched2[Interest],1,1):Sched2[[#This Row],[Interest]]),"")</f>
        <v/>
      </c>
    </row>
    <row r="244" spans="2:11" x14ac:dyDescent="0.2">
      <c r="B244" s="2" t="str">
        <f>IF(LoanIsGood,IF(ROW()-ROW(Sched2[[#Headers],[Pmt No]])&gt;ScheduledNumberOfPayments,"",ROW()-ROW(Sched2[[#Headers],[Pmt No]])),"")</f>
        <v/>
      </c>
      <c r="C244" s="3" t="str">
        <f>IF(Sched2[[#This Row],[Pmt No]]&lt;&gt;"",EOMONTH(LoanStartDate,ROW(Sched2[[#This Row],[Pmt No]])-ROW(Sched2[[#Headers],[Pmt No]])-2)+DAY(LoanStartDate),"")</f>
        <v/>
      </c>
      <c r="D244" s="4" t="str">
        <f>IF(Sched2[[#This Row],[Pmt No]]&lt;&gt;"",IF(ROW()-ROW(Sched2[[#Headers],[Beginning Balance]])=1,LoanAmount,INDEX(Sched2[Ending Balance],ROW()-ROW(Sched2[[#Headers],[Beginning Balance]])-1)),"")</f>
        <v/>
      </c>
      <c r="E244" s="4" t="str">
        <f>IF(Sched2[[#This Row],[Pmt No]]&lt;&gt;"",ScheduledPayment,"")</f>
        <v/>
      </c>
      <c r="F244" s="4" t="str">
        <f>IF(Sched2[[#This Row],[Pmt No]]&lt;&gt;"",IF(Sched2[[#This Row],[Scheduled Payment]]+ExtraPayments&lt;Sched2[[#This Row],[Beginning Balance]],ExtraPayments,IF(Sched2[[#This Row],[Beginning Balance]]-Sched2[[#This Row],[Scheduled Payment]]&gt;0,Sched2[[#This Row],[Beginning Balance]]-Sched2[[#This Row],[Scheduled Payment]],0)),"")</f>
        <v/>
      </c>
      <c r="G244" s="4" t="str">
        <f>IF(Sched2[[#This Row],[Pmt No]]&lt;&gt;"",IF(Sched2[[#This Row],[Scheduled Payment]]+Sched2[[#This Row],[Extra Payment]]&lt;=Sched2[[#This Row],[Beginning Balance]],Sched2[[#This Row],[Scheduled Payment]]+Sched2[[#This Row],[Extra Payment]],Sched2[[#This Row],[Beginning Balance]]),"")</f>
        <v/>
      </c>
      <c r="H244" s="4" t="str">
        <f>IF(Sched2[[#This Row],[Pmt No]]&lt;&gt;"",Sched2[[#This Row],[Total Payment]]-Sched2[[#This Row],[Interest]],"")</f>
        <v/>
      </c>
      <c r="I244" s="4" t="str">
        <f>IF(Sched2[[#This Row],[Pmt No]]&lt;&gt;"",Sched2[[#This Row],[Beginning Balance]]*(InterestRate/PaymentsPerYear),"")</f>
        <v/>
      </c>
      <c r="J244" s="4" t="str">
        <f>IF(Sched2[[#This Row],[Pmt No]]&lt;&gt;"",IF(Sched2[[#This Row],[Scheduled Payment]]+Sched2[[#This Row],[Extra Payment]]&lt;=Sched2[[#This Row],[Beginning Balance]],Sched2[[#This Row],[Beginning Balance]]-Sched2[[#This Row],[Principal]],0),"")</f>
        <v/>
      </c>
      <c r="K244" s="4" t="str">
        <f>IF(Sched2[[#This Row],[Pmt No]]&lt;&gt;"",SUM(INDEX(Sched2[Interest],1,1):Sched2[[#This Row],[Interest]]),"")</f>
        <v/>
      </c>
    </row>
    <row r="245" spans="2:11" x14ac:dyDescent="0.2">
      <c r="B245" s="2" t="str">
        <f>IF(LoanIsGood,IF(ROW()-ROW(Sched2[[#Headers],[Pmt No]])&gt;ScheduledNumberOfPayments,"",ROW()-ROW(Sched2[[#Headers],[Pmt No]])),"")</f>
        <v/>
      </c>
      <c r="C245" s="3" t="str">
        <f>IF(Sched2[[#This Row],[Pmt No]]&lt;&gt;"",EOMONTH(LoanStartDate,ROW(Sched2[[#This Row],[Pmt No]])-ROW(Sched2[[#Headers],[Pmt No]])-2)+DAY(LoanStartDate),"")</f>
        <v/>
      </c>
      <c r="D245" s="4" t="str">
        <f>IF(Sched2[[#This Row],[Pmt No]]&lt;&gt;"",IF(ROW()-ROW(Sched2[[#Headers],[Beginning Balance]])=1,LoanAmount,INDEX(Sched2[Ending Balance],ROW()-ROW(Sched2[[#Headers],[Beginning Balance]])-1)),"")</f>
        <v/>
      </c>
      <c r="E245" s="4" t="str">
        <f>IF(Sched2[[#This Row],[Pmt No]]&lt;&gt;"",ScheduledPayment,"")</f>
        <v/>
      </c>
      <c r="F245" s="4" t="str">
        <f>IF(Sched2[[#This Row],[Pmt No]]&lt;&gt;"",IF(Sched2[[#This Row],[Scheduled Payment]]+ExtraPayments&lt;Sched2[[#This Row],[Beginning Balance]],ExtraPayments,IF(Sched2[[#This Row],[Beginning Balance]]-Sched2[[#This Row],[Scheduled Payment]]&gt;0,Sched2[[#This Row],[Beginning Balance]]-Sched2[[#This Row],[Scheduled Payment]],0)),"")</f>
        <v/>
      </c>
      <c r="G245" s="4" t="str">
        <f>IF(Sched2[[#This Row],[Pmt No]]&lt;&gt;"",IF(Sched2[[#This Row],[Scheduled Payment]]+Sched2[[#This Row],[Extra Payment]]&lt;=Sched2[[#This Row],[Beginning Balance]],Sched2[[#This Row],[Scheduled Payment]]+Sched2[[#This Row],[Extra Payment]],Sched2[[#This Row],[Beginning Balance]]),"")</f>
        <v/>
      </c>
      <c r="H245" s="4" t="str">
        <f>IF(Sched2[[#This Row],[Pmt No]]&lt;&gt;"",Sched2[[#This Row],[Total Payment]]-Sched2[[#This Row],[Interest]],"")</f>
        <v/>
      </c>
      <c r="I245" s="4" t="str">
        <f>IF(Sched2[[#This Row],[Pmt No]]&lt;&gt;"",Sched2[[#This Row],[Beginning Balance]]*(InterestRate/PaymentsPerYear),"")</f>
        <v/>
      </c>
      <c r="J245" s="4" t="str">
        <f>IF(Sched2[[#This Row],[Pmt No]]&lt;&gt;"",IF(Sched2[[#This Row],[Scheduled Payment]]+Sched2[[#This Row],[Extra Payment]]&lt;=Sched2[[#This Row],[Beginning Balance]],Sched2[[#This Row],[Beginning Balance]]-Sched2[[#This Row],[Principal]],0),"")</f>
        <v/>
      </c>
      <c r="K245" s="4" t="str">
        <f>IF(Sched2[[#This Row],[Pmt No]]&lt;&gt;"",SUM(INDEX(Sched2[Interest],1,1):Sched2[[#This Row],[Interest]]),"")</f>
        <v/>
      </c>
    </row>
    <row r="246" spans="2:11" x14ac:dyDescent="0.2">
      <c r="B246" s="2" t="str">
        <f>IF(LoanIsGood,IF(ROW()-ROW(Sched2[[#Headers],[Pmt No]])&gt;ScheduledNumberOfPayments,"",ROW()-ROW(Sched2[[#Headers],[Pmt No]])),"")</f>
        <v/>
      </c>
      <c r="C246" s="3" t="str">
        <f>IF(Sched2[[#This Row],[Pmt No]]&lt;&gt;"",EOMONTH(LoanStartDate,ROW(Sched2[[#This Row],[Pmt No]])-ROW(Sched2[[#Headers],[Pmt No]])-2)+DAY(LoanStartDate),"")</f>
        <v/>
      </c>
      <c r="D246" s="4" t="str">
        <f>IF(Sched2[[#This Row],[Pmt No]]&lt;&gt;"",IF(ROW()-ROW(Sched2[[#Headers],[Beginning Balance]])=1,LoanAmount,INDEX(Sched2[Ending Balance],ROW()-ROW(Sched2[[#Headers],[Beginning Balance]])-1)),"")</f>
        <v/>
      </c>
      <c r="E246" s="4" t="str">
        <f>IF(Sched2[[#This Row],[Pmt No]]&lt;&gt;"",ScheduledPayment,"")</f>
        <v/>
      </c>
      <c r="F246" s="4" t="str">
        <f>IF(Sched2[[#This Row],[Pmt No]]&lt;&gt;"",IF(Sched2[[#This Row],[Scheduled Payment]]+ExtraPayments&lt;Sched2[[#This Row],[Beginning Balance]],ExtraPayments,IF(Sched2[[#This Row],[Beginning Balance]]-Sched2[[#This Row],[Scheduled Payment]]&gt;0,Sched2[[#This Row],[Beginning Balance]]-Sched2[[#This Row],[Scheduled Payment]],0)),"")</f>
        <v/>
      </c>
      <c r="G246" s="4" t="str">
        <f>IF(Sched2[[#This Row],[Pmt No]]&lt;&gt;"",IF(Sched2[[#This Row],[Scheduled Payment]]+Sched2[[#This Row],[Extra Payment]]&lt;=Sched2[[#This Row],[Beginning Balance]],Sched2[[#This Row],[Scheduled Payment]]+Sched2[[#This Row],[Extra Payment]],Sched2[[#This Row],[Beginning Balance]]),"")</f>
        <v/>
      </c>
      <c r="H246" s="4" t="str">
        <f>IF(Sched2[[#This Row],[Pmt No]]&lt;&gt;"",Sched2[[#This Row],[Total Payment]]-Sched2[[#This Row],[Interest]],"")</f>
        <v/>
      </c>
      <c r="I246" s="4" t="str">
        <f>IF(Sched2[[#This Row],[Pmt No]]&lt;&gt;"",Sched2[[#This Row],[Beginning Balance]]*(InterestRate/PaymentsPerYear),"")</f>
        <v/>
      </c>
      <c r="J246" s="4" t="str">
        <f>IF(Sched2[[#This Row],[Pmt No]]&lt;&gt;"",IF(Sched2[[#This Row],[Scheduled Payment]]+Sched2[[#This Row],[Extra Payment]]&lt;=Sched2[[#This Row],[Beginning Balance]],Sched2[[#This Row],[Beginning Balance]]-Sched2[[#This Row],[Principal]],0),"")</f>
        <v/>
      </c>
      <c r="K246" s="4" t="str">
        <f>IF(Sched2[[#This Row],[Pmt No]]&lt;&gt;"",SUM(INDEX(Sched2[Interest],1,1):Sched2[[#This Row],[Interest]]),"")</f>
        <v/>
      </c>
    </row>
    <row r="247" spans="2:11" x14ac:dyDescent="0.2">
      <c r="B247" s="2" t="str">
        <f>IF(LoanIsGood,IF(ROW()-ROW(Sched2[[#Headers],[Pmt No]])&gt;ScheduledNumberOfPayments,"",ROW()-ROW(Sched2[[#Headers],[Pmt No]])),"")</f>
        <v/>
      </c>
      <c r="C247" s="3" t="str">
        <f>IF(Sched2[[#This Row],[Pmt No]]&lt;&gt;"",EOMONTH(LoanStartDate,ROW(Sched2[[#This Row],[Pmt No]])-ROW(Sched2[[#Headers],[Pmt No]])-2)+DAY(LoanStartDate),"")</f>
        <v/>
      </c>
      <c r="D247" s="4" t="str">
        <f>IF(Sched2[[#This Row],[Pmt No]]&lt;&gt;"",IF(ROW()-ROW(Sched2[[#Headers],[Beginning Balance]])=1,LoanAmount,INDEX(Sched2[Ending Balance],ROW()-ROW(Sched2[[#Headers],[Beginning Balance]])-1)),"")</f>
        <v/>
      </c>
      <c r="E247" s="4" t="str">
        <f>IF(Sched2[[#This Row],[Pmt No]]&lt;&gt;"",ScheduledPayment,"")</f>
        <v/>
      </c>
      <c r="F247" s="4" t="str">
        <f>IF(Sched2[[#This Row],[Pmt No]]&lt;&gt;"",IF(Sched2[[#This Row],[Scheduled Payment]]+ExtraPayments&lt;Sched2[[#This Row],[Beginning Balance]],ExtraPayments,IF(Sched2[[#This Row],[Beginning Balance]]-Sched2[[#This Row],[Scheduled Payment]]&gt;0,Sched2[[#This Row],[Beginning Balance]]-Sched2[[#This Row],[Scheduled Payment]],0)),"")</f>
        <v/>
      </c>
      <c r="G247" s="4" t="str">
        <f>IF(Sched2[[#This Row],[Pmt No]]&lt;&gt;"",IF(Sched2[[#This Row],[Scheduled Payment]]+Sched2[[#This Row],[Extra Payment]]&lt;=Sched2[[#This Row],[Beginning Balance]],Sched2[[#This Row],[Scheduled Payment]]+Sched2[[#This Row],[Extra Payment]],Sched2[[#This Row],[Beginning Balance]]),"")</f>
        <v/>
      </c>
      <c r="H247" s="4" t="str">
        <f>IF(Sched2[[#This Row],[Pmt No]]&lt;&gt;"",Sched2[[#This Row],[Total Payment]]-Sched2[[#This Row],[Interest]],"")</f>
        <v/>
      </c>
      <c r="I247" s="4" t="str">
        <f>IF(Sched2[[#This Row],[Pmt No]]&lt;&gt;"",Sched2[[#This Row],[Beginning Balance]]*(InterestRate/PaymentsPerYear),"")</f>
        <v/>
      </c>
      <c r="J247" s="4" t="str">
        <f>IF(Sched2[[#This Row],[Pmt No]]&lt;&gt;"",IF(Sched2[[#This Row],[Scheduled Payment]]+Sched2[[#This Row],[Extra Payment]]&lt;=Sched2[[#This Row],[Beginning Balance]],Sched2[[#This Row],[Beginning Balance]]-Sched2[[#This Row],[Principal]],0),"")</f>
        <v/>
      </c>
      <c r="K247" s="4" t="str">
        <f>IF(Sched2[[#This Row],[Pmt No]]&lt;&gt;"",SUM(INDEX(Sched2[Interest],1,1):Sched2[[#This Row],[Interest]]),"")</f>
        <v/>
      </c>
    </row>
    <row r="248" spans="2:11" x14ac:dyDescent="0.2">
      <c r="B248" s="2" t="str">
        <f>IF(LoanIsGood,IF(ROW()-ROW(Sched2[[#Headers],[Pmt No]])&gt;ScheduledNumberOfPayments,"",ROW()-ROW(Sched2[[#Headers],[Pmt No]])),"")</f>
        <v/>
      </c>
      <c r="C248" s="3" t="str">
        <f>IF(Sched2[[#This Row],[Pmt No]]&lt;&gt;"",EOMONTH(LoanStartDate,ROW(Sched2[[#This Row],[Pmt No]])-ROW(Sched2[[#Headers],[Pmt No]])-2)+DAY(LoanStartDate),"")</f>
        <v/>
      </c>
      <c r="D248" s="4" t="str">
        <f>IF(Sched2[[#This Row],[Pmt No]]&lt;&gt;"",IF(ROW()-ROW(Sched2[[#Headers],[Beginning Balance]])=1,LoanAmount,INDEX(Sched2[Ending Balance],ROW()-ROW(Sched2[[#Headers],[Beginning Balance]])-1)),"")</f>
        <v/>
      </c>
      <c r="E248" s="4" t="str">
        <f>IF(Sched2[[#This Row],[Pmt No]]&lt;&gt;"",ScheduledPayment,"")</f>
        <v/>
      </c>
      <c r="F248" s="4" t="str">
        <f>IF(Sched2[[#This Row],[Pmt No]]&lt;&gt;"",IF(Sched2[[#This Row],[Scheduled Payment]]+ExtraPayments&lt;Sched2[[#This Row],[Beginning Balance]],ExtraPayments,IF(Sched2[[#This Row],[Beginning Balance]]-Sched2[[#This Row],[Scheduled Payment]]&gt;0,Sched2[[#This Row],[Beginning Balance]]-Sched2[[#This Row],[Scheduled Payment]],0)),"")</f>
        <v/>
      </c>
      <c r="G248" s="4" t="str">
        <f>IF(Sched2[[#This Row],[Pmt No]]&lt;&gt;"",IF(Sched2[[#This Row],[Scheduled Payment]]+Sched2[[#This Row],[Extra Payment]]&lt;=Sched2[[#This Row],[Beginning Balance]],Sched2[[#This Row],[Scheduled Payment]]+Sched2[[#This Row],[Extra Payment]],Sched2[[#This Row],[Beginning Balance]]),"")</f>
        <v/>
      </c>
      <c r="H248" s="4" t="str">
        <f>IF(Sched2[[#This Row],[Pmt No]]&lt;&gt;"",Sched2[[#This Row],[Total Payment]]-Sched2[[#This Row],[Interest]],"")</f>
        <v/>
      </c>
      <c r="I248" s="4" t="str">
        <f>IF(Sched2[[#This Row],[Pmt No]]&lt;&gt;"",Sched2[[#This Row],[Beginning Balance]]*(InterestRate/PaymentsPerYear),"")</f>
        <v/>
      </c>
      <c r="J248" s="4" t="str">
        <f>IF(Sched2[[#This Row],[Pmt No]]&lt;&gt;"",IF(Sched2[[#This Row],[Scheduled Payment]]+Sched2[[#This Row],[Extra Payment]]&lt;=Sched2[[#This Row],[Beginning Balance]],Sched2[[#This Row],[Beginning Balance]]-Sched2[[#This Row],[Principal]],0),"")</f>
        <v/>
      </c>
      <c r="K248" s="4" t="str">
        <f>IF(Sched2[[#This Row],[Pmt No]]&lt;&gt;"",SUM(INDEX(Sched2[Interest],1,1):Sched2[[#This Row],[Interest]]),"")</f>
        <v/>
      </c>
    </row>
    <row r="249" spans="2:11" x14ac:dyDescent="0.2">
      <c r="B249" s="2" t="str">
        <f>IF(LoanIsGood,IF(ROW()-ROW(Sched2[[#Headers],[Pmt No]])&gt;ScheduledNumberOfPayments,"",ROW()-ROW(Sched2[[#Headers],[Pmt No]])),"")</f>
        <v/>
      </c>
      <c r="C249" s="3" t="str">
        <f>IF(Sched2[[#This Row],[Pmt No]]&lt;&gt;"",EOMONTH(LoanStartDate,ROW(Sched2[[#This Row],[Pmt No]])-ROW(Sched2[[#Headers],[Pmt No]])-2)+DAY(LoanStartDate),"")</f>
        <v/>
      </c>
      <c r="D249" s="4" t="str">
        <f>IF(Sched2[[#This Row],[Pmt No]]&lt;&gt;"",IF(ROW()-ROW(Sched2[[#Headers],[Beginning Balance]])=1,LoanAmount,INDEX(Sched2[Ending Balance],ROW()-ROW(Sched2[[#Headers],[Beginning Balance]])-1)),"")</f>
        <v/>
      </c>
      <c r="E249" s="4" t="str">
        <f>IF(Sched2[[#This Row],[Pmt No]]&lt;&gt;"",ScheduledPayment,"")</f>
        <v/>
      </c>
      <c r="F249" s="4" t="str">
        <f>IF(Sched2[[#This Row],[Pmt No]]&lt;&gt;"",IF(Sched2[[#This Row],[Scheduled Payment]]+ExtraPayments&lt;Sched2[[#This Row],[Beginning Balance]],ExtraPayments,IF(Sched2[[#This Row],[Beginning Balance]]-Sched2[[#This Row],[Scheduled Payment]]&gt;0,Sched2[[#This Row],[Beginning Balance]]-Sched2[[#This Row],[Scheduled Payment]],0)),"")</f>
        <v/>
      </c>
      <c r="G249" s="4" t="str">
        <f>IF(Sched2[[#This Row],[Pmt No]]&lt;&gt;"",IF(Sched2[[#This Row],[Scheduled Payment]]+Sched2[[#This Row],[Extra Payment]]&lt;=Sched2[[#This Row],[Beginning Balance]],Sched2[[#This Row],[Scheduled Payment]]+Sched2[[#This Row],[Extra Payment]],Sched2[[#This Row],[Beginning Balance]]),"")</f>
        <v/>
      </c>
      <c r="H249" s="4" t="str">
        <f>IF(Sched2[[#This Row],[Pmt No]]&lt;&gt;"",Sched2[[#This Row],[Total Payment]]-Sched2[[#This Row],[Interest]],"")</f>
        <v/>
      </c>
      <c r="I249" s="4" t="str">
        <f>IF(Sched2[[#This Row],[Pmt No]]&lt;&gt;"",Sched2[[#This Row],[Beginning Balance]]*(InterestRate/PaymentsPerYear),"")</f>
        <v/>
      </c>
      <c r="J249" s="4" t="str">
        <f>IF(Sched2[[#This Row],[Pmt No]]&lt;&gt;"",IF(Sched2[[#This Row],[Scheduled Payment]]+Sched2[[#This Row],[Extra Payment]]&lt;=Sched2[[#This Row],[Beginning Balance]],Sched2[[#This Row],[Beginning Balance]]-Sched2[[#This Row],[Principal]],0),"")</f>
        <v/>
      </c>
      <c r="K249" s="4" t="str">
        <f>IF(Sched2[[#This Row],[Pmt No]]&lt;&gt;"",SUM(INDEX(Sched2[Interest],1,1):Sched2[[#This Row],[Interest]]),"")</f>
        <v/>
      </c>
    </row>
    <row r="250" spans="2:11" x14ac:dyDescent="0.2">
      <c r="B250" s="2" t="str">
        <f>IF(LoanIsGood,IF(ROW()-ROW(Sched2[[#Headers],[Pmt No]])&gt;ScheduledNumberOfPayments,"",ROW()-ROW(Sched2[[#Headers],[Pmt No]])),"")</f>
        <v/>
      </c>
      <c r="C250" s="3" t="str">
        <f>IF(Sched2[[#This Row],[Pmt No]]&lt;&gt;"",EOMONTH(LoanStartDate,ROW(Sched2[[#This Row],[Pmt No]])-ROW(Sched2[[#Headers],[Pmt No]])-2)+DAY(LoanStartDate),"")</f>
        <v/>
      </c>
      <c r="D250" s="4" t="str">
        <f>IF(Sched2[[#This Row],[Pmt No]]&lt;&gt;"",IF(ROW()-ROW(Sched2[[#Headers],[Beginning Balance]])=1,LoanAmount,INDEX(Sched2[Ending Balance],ROW()-ROW(Sched2[[#Headers],[Beginning Balance]])-1)),"")</f>
        <v/>
      </c>
      <c r="E250" s="4" t="str">
        <f>IF(Sched2[[#This Row],[Pmt No]]&lt;&gt;"",ScheduledPayment,"")</f>
        <v/>
      </c>
      <c r="F250" s="4" t="str">
        <f>IF(Sched2[[#This Row],[Pmt No]]&lt;&gt;"",IF(Sched2[[#This Row],[Scheduled Payment]]+ExtraPayments&lt;Sched2[[#This Row],[Beginning Balance]],ExtraPayments,IF(Sched2[[#This Row],[Beginning Balance]]-Sched2[[#This Row],[Scheduled Payment]]&gt;0,Sched2[[#This Row],[Beginning Balance]]-Sched2[[#This Row],[Scheduled Payment]],0)),"")</f>
        <v/>
      </c>
      <c r="G250" s="4" t="str">
        <f>IF(Sched2[[#This Row],[Pmt No]]&lt;&gt;"",IF(Sched2[[#This Row],[Scheduled Payment]]+Sched2[[#This Row],[Extra Payment]]&lt;=Sched2[[#This Row],[Beginning Balance]],Sched2[[#This Row],[Scheduled Payment]]+Sched2[[#This Row],[Extra Payment]],Sched2[[#This Row],[Beginning Balance]]),"")</f>
        <v/>
      </c>
      <c r="H250" s="4" t="str">
        <f>IF(Sched2[[#This Row],[Pmt No]]&lt;&gt;"",Sched2[[#This Row],[Total Payment]]-Sched2[[#This Row],[Interest]],"")</f>
        <v/>
      </c>
      <c r="I250" s="4" t="str">
        <f>IF(Sched2[[#This Row],[Pmt No]]&lt;&gt;"",Sched2[[#This Row],[Beginning Balance]]*(InterestRate/PaymentsPerYear),"")</f>
        <v/>
      </c>
      <c r="J250" s="4" t="str">
        <f>IF(Sched2[[#This Row],[Pmt No]]&lt;&gt;"",IF(Sched2[[#This Row],[Scheduled Payment]]+Sched2[[#This Row],[Extra Payment]]&lt;=Sched2[[#This Row],[Beginning Balance]],Sched2[[#This Row],[Beginning Balance]]-Sched2[[#This Row],[Principal]],0),"")</f>
        <v/>
      </c>
      <c r="K250" s="4" t="str">
        <f>IF(Sched2[[#This Row],[Pmt No]]&lt;&gt;"",SUM(INDEX(Sched2[Interest],1,1):Sched2[[#This Row],[Interest]]),"")</f>
        <v/>
      </c>
    </row>
    <row r="251" spans="2:11" x14ac:dyDescent="0.2">
      <c r="B251" s="2" t="str">
        <f>IF(LoanIsGood,IF(ROW()-ROW(Sched2[[#Headers],[Pmt No]])&gt;ScheduledNumberOfPayments,"",ROW()-ROW(Sched2[[#Headers],[Pmt No]])),"")</f>
        <v/>
      </c>
      <c r="C251" s="3" t="str">
        <f>IF(Sched2[[#This Row],[Pmt No]]&lt;&gt;"",EOMONTH(LoanStartDate,ROW(Sched2[[#This Row],[Pmt No]])-ROW(Sched2[[#Headers],[Pmt No]])-2)+DAY(LoanStartDate),"")</f>
        <v/>
      </c>
      <c r="D251" s="4" t="str">
        <f>IF(Sched2[[#This Row],[Pmt No]]&lt;&gt;"",IF(ROW()-ROW(Sched2[[#Headers],[Beginning Balance]])=1,LoanAmount,INDEX(Sched2[Ending Balance],ROW()-ROW(Sched2[[#Headers],[Beginning Balance]])-1)),"")</f>
        <v/>
      </c>
      <c r="E251" s="4" t="str">
        <f>IF(Sched2[[#This Row],[Pmt No]]&lt;&gt;"",ScheduledPayment,"")</f>
        <v/>
      </c>
      <c r="F251" s="4" t="str">
        <f>IF(Sched2[[#This Row],[Pmt No]]&lt;&gt;"",IF(Sched2[[#This Row],[Scheduled Payment]]+ExtraPayments&lt;Sched2[[#This Row],[Beginning Balance]],ExtraPayments,IF(Sched2[[#This Row],[Beginning Balance]]-Sched2[[#This Row],[Scheduled Payment]]&gt;0,Sched2[[#This Row],[Beginning Balance]]-Sched2[[#This Row],[Scheduled Payment]],0)),"")</f>
        <v/>
      </c>
      <c r="G251" s="4" t="str">
        <f>IF(Sched2[[#This Row],[Pmt No]]&lt;&gt;"",IF(Sched2[[#This Row],[Scheduled Payment]]+Sched2[[#This Row],[Extra Payment]]&lt;=Sched2[[#This Row],[Beginning Balance]],Sched2[[#This Row],[Scheduled Payment]]+Sched2[[#This Row],[Extra Payment]],Sched2[[#This Row],[Beginning Balance]]),"")</f>
        <v/>
      </c>
      <c r="H251" s="4" t="str">
        <f>IF(Sched2[[#This Row],[Pmt No]]&lt;&gt;"",Sched2[[#This Row],[Total Payment]]-Sched2[[#This Row],[Interest]],"")</f>
        <v/>
      </c>
      <c r="I251" s="4" t="str">
        <f>IF(Sched2[[#This Row],[Pmt No]]&lt;&gt;"",Sched2[[#This Row],[Beginning Balance]]*(InterestRate/PaymentsPerYear),"")</f>
        <v/>
      </c>
      <c r="J251" s="4" t="str">
        <f>IF(Sched2[[#This Row],[Pmt No]]&lt;&gt;"",IF(Sched2[[#This Row],[Scheduled Payment]]+Sched2[[#This Row],[Extra Payment]]&lt;=Sched2[[#This Row],[Beginning Balance]],Sched2[[#This Row],[Beginning Balance]]-Sched2[[#This Row],[Principal]],0),"")</f>
        <v/>
      </c>
      <c r="K251" s="4" t="str">
        <f>IF(Sched2[[#This Row],[Pmt No]]&lt;&gt;"",SUM(INDEX(Sched2[Interest],1,1):Sched2[[#This Row],[Interest]]),"")</f>
        <v/>
      </c>
    </row>
    <row r="252" spans="2:11" x14ac:dyDescent="0.2">
      <c r="B252" s="2" t="str">
        <f>IF(LoanIsGood,IF(ROW()-ROW(Sched2[[#Headers],[Pmt No]])&gt;ScheduledNumberOfPayments,"",ROW()-ROW(Sched2[[#Headers],[Pmt No]])),"")</f>
        <v/>
      </c>
      <c r="C252" s="3" t="str">
        <f>IF(Sched2[[#This Row],[Pmt No]]&lt;&gt;"",EOMONTH(LoanStartDate,ROW(Sched2[[#This Row],[Pmt No]])-ROW(Sched2[[#Headers],[Pmt No]])-2)+DAY(LoanStartDate),"")</f>
        <v/>
      </c>
      <c r="D252" s="4" t="str">
        <f>IF(Sched2[[#This Row],[Pmt No]]&lt;&gt;"",IF(ROW()-ROW(Sched2[[#Headers],[Beginning Balance]])=1,LoanAmount,INDEX(Sched2[Ending Balance],ROW()-ROW(Sched2[[#Headers],[Beginning Balance]])-1)),"")</f>
        <v/>
      </c>
      <c r="E252" s="4" t="str">
        <f>IF(Sched2[[#This Row],[Pmt No]]&lt;&gt;"",ScheduledPayment,"")</f>
        <v/>
      </c>
      <c r="F252" s="4" t="str">
        <f>IF(Sched2[[#This Row],[Pmt No]]&lt;&gt;"",IF(Sched2[[#This Row],[Scheduled Payment]]+ExtraPayments&lt;Sched2[[#This Row],[Beginning Balance]],ExtraPayments,IF(Sched2[[#This Row],[Beginning Balance]]-Sched2[[#This Row],[Scheduled Payment]]&gt;0,Sched2[[#This Row],[Beginning Balance]]-Sched2[[#This Row],[Scheduled Payment]],0)),"")</f>
        <v/>
      </c>
      <c r="G252" s="4" t="str">
        <f>IF(Sched2[[#This Row],[Pmt No]]&lt;&gt;"",IF(Sched2[[#This Row],[Scheduled Payment]]+Sched2[[#This Row],[Extra Payment]]&lt;=Sched2[[#This Row],[Beginning Balance]],Sched2[[#This Row],[Scheduled Payment]]+Sched2[[#This Row],[Extra Payment]],Sched2[[#This Row],[Beginning Balance]]),"")</f>
        <v/>
      </c>
      <c r="H252" s="4" t="str">
        <f>IF(Sched2[[#This Row],[Pmt No]]&lt;&gt;"",Sched2[[#This Row],[Total Payment]]-Sched2[[#This Row],[Interest]],"")</f>
        <v/>
      </c>
      <c r="I252" s="4" t="str">
        <f>IF(Sched2[[#This Row],[Pmt No]]&lt;&gt;"",Sched2[[#This Row],[Beginning Balance]]*(InterestRate/PaymentsPerYear),"")</f>
        <v/>
      </c>
      <c r="J252" s="4" t="str">
        <f>IF(Sched2[[#This Row],[Pmt No]]&lt;&gt;"",IF(Sched2[[#This Row],[Scheduled Payment]]+Sched2[[#This Row],[Extra Payment]]&lt;=Sched2[[#This Row],[Beginning Balance]],Sched2[[#This Row],[Beginning Balance]]-Sched2[[#This Row],[Principal]],0),"")</f>
        <v/>
      </c>
      <c r="K252" s="4" t="str">
        <f>IF(Sched2[[#This Row],[Pmt No]]&lt;&gt;"",SUM(INDEX(Sched2[Interest],1,1):Sched2[[#This Row],[Interest]]),"")</f>
        <v/>
      </c>
    </row>
    <row r="253" spans="2:11" x14ac:dyDescent="0.2">
      <c r="B253" s="2" t="str">
        <f>IF(LoanIsGood,IF(ROW()-ROW(Sched2[[#Headers],[Pmt No]])&gt;ScheduledNumberOfPayments,"",ROW()-ROW(Sched2[[#Headers],[Pmt No]])),"")</f>
        <v/>
      </c>
      <c r="C253" s="3" t="str">
        <f>IF(Sched2[[#This Row],[Pmt No]]&lt;&gt;"",EOMONTH(LoanStartDate,ROW(Sched2[[#This Row],[Pmt No]])-ROW(Sched2[[#Headers],[Pmt No]])-2)+DAY(LoanStartDate),"")</f>
        <v/>
      </c>
      <c r="D253" s="4" t="str">
        <f>IF(Sched2[[#This Row],[Pmt No]]&lt;&gt;"",IF(ROW()-ROW(Sched2[[#Headers],[Beginning Balance]])=1,LoanAmount,INDEX(Sched2[Ending Balance],ROW()-ROW(Sched2[[#Headers],[Beginning Balance]])-1)),"")</f>
        <v/>
      </c>
      <c r="E253" s="4" t="str">
        <f>IF(Sched2[[#This Row],[Pmt No]]&lt;&gt;"",ScheduledPayment,"")</f>
        <v/>
      </c>
      <c r="F253" s="4" t="str">
        <f>IF(Sched2[[#This Row],[Pmt No]]&lt;&gt;"",IF(Sched2[[#This Row],[Scheduled Payment]]+ExtraPayments&lt;Sched2[[#This Row],[Beginning Balance]],ExtraPayments,IF(Sched2[[#This Row],[Beginning Balance]]-Sched2[[#This Row],[Scheduled Payment]]&gt;0,Sched2[[#This Row],[Beginning Balance]]-Sched2[[#This Row],[Scheduled Payment]],0)),"")</f>
        <v/>
      </c>
      <c r="G253" s="4" t="str">
        <f>IF(Sched2[[#This Row],[Pmt No]]&lt;&gt;"",IF(Sched2[[#This Row],[Scheduled Payment]]+Sched2[[#This Row],[Extra Payment]]&lt;=Sched2[[#This Row],[Beginning Balance]],Sched2[[#This Row],[Scheduled Payment]]+Sched2[[#This Row],[Extra Payment]],Sched2[[#This Row],[Beginning Balance]]),"")</f>
        <v/>
      </c>
      <c r="H253" s="4" t="str">
        <f>IF(Sched2[[#This Row],[Pmt No]]&lt;&gt;"",Sched2[[#This Row],[Total Payment]]-Sched2[[#This Row],[Interest]],"")</f>
        <v/>
      </c>
      <c r="I253" s="4" t="str">
        <f>IF(Sched2[[#This Row],[Pmt No]]&lt;&gt;"",Sched2[[#This Row],[Beginning Balance]]*(InterestRate/PaymentsPerYear),"")</f>
        <v/>
      </c>
      <c r="J253" s="4" t="str">
        <f>IF(Sched2[[#This Row],[Pmt No]]&lt;&gt;"",IF(Sched2[[#This Row],[Scheduled Payment]]+Sched2[[#This Row],[Extra Payment]]&lt;=Sched2[[#This Row],[Beginning Balance]],Sched2[[#This Row],[Beginning Balance]]-Sched2[[#This Row],[Principal]],0),"")</f>
        <v/>
      </c>
      <c r="K253" s="4" t="str">
        <f>IF(Sched2[[#This Row],[Pmt No]]&lt;&gt;"",SUM(INDEX(Sched2[Interest],1,1):Sched2[[#This Row],[Interest]]),"")</f>
        <v/>
      </c>
    </row>
    <row r="254" spans="2:11" x14ac:dyDescent="0.2">
      <c r="B254" s="2" t="str">
        <f>IF(LoanIsGood,IF(ROW()-ROW(Sched2[[#Headers],[Pmt No]])&gt;ScheduledNumberOfPayments,"",ROW()-ROW(Sched2[[#Headers],[Pmt No]])),"")</f>
        <v/>
      </c>
      <c r="C254" s="3" t="str">
        <f>IF(Sched2[[#This Row],[Pmt No]]&lt;&gt;"",EOMONTH(LoanStartDate,ROW(Sched2[[#This Row],[Pmt No]])-ROW(Sched2[[#Headers],[Pmt No]])-2)+DAY(LoanStartDate),"")</f>
        <v/>
      </c>
      <c r="D254" s="4" t="str">
        <f>IF(Sched2[[#This Row],[Pmt No]]&lt;&gt;"",IF(ROW()-ROW(Sched2[[#Headers],[Beginning Balance]])=1,LoanAmount,INDEX(Sched2[Ending Balance],ROW()-ROW(Sched2[[#Headers],[Beginning Balance]])-1)),"")</f>
        <v/>
      </c>
      <c r="E254" s="4" t="str">
        <f>IF(Sched2[[#This Row],[Pmt No]]&lt;&gt;"",ScheduledPayment,"")</f>
        <v/>
      </c>
      <c r="F254" s="4" t="str">
        <f>IF(Sched2[[#This Row],[Pmt No]]&lt;&gt;"",IF(Sched2[[#This Row],[Scheduled Payment]]+ExtraPayments&lt;Sched2[[#This Row],[Beginning Balance]],ExtraPayments,IF(Sched2[[#This Row],[Beginning Balance]]-Sched2[[#This Row],[Scheduled Payment]]&gt;0,Sched2[[#This Row],[Beginning Balance]]-Sched2[[#This Row],[Scheduled Payment]],0)),"")</f>
        <v/>
      </c>
      <c r="G254" s="4" t="str">
        <f>IF(Sched2[[#This Row],[Pmt No]]&lt;&gt;"",IF(Sched2[[#This Row],[Scheduled Payment]]+Sched2[[#This Row],[Extra Payment]]&lt;=Sched2[[#This Row],[Beginning Balance]],Sched2[[#This Row],[Scheduled Payment]]+Sched2[[#This Row],[Extra Payment]],Sched2[[#This Row],[Beginning Balance]]),"")</f>
        <v/>
      </c>
      <c r="H254" s="4" t="str">
        <f>IF(Sched2[[#This Row],[Pmt No]]&lt;&gt;"",Sched2[[#This Row],[Total Payment]]-Sched2[[#This Row],[Interest]],"")</f>
        <v/>
      </c>
      <c r="I254" s="4" t="str">
        <f>IF(Sched2[[#This Row],[Pmt No]]&lt;&gt;"",Sched2[[#This Row],[Beginning Balance]]*(InterestRate/PaymentsPerYear),"")</f>
        <v/>
      </c>
      <c r="J254" s="4" t="str">
        <f>IF(Sched2[[#This Row],[Pmt No]]&lt;&gt;"",IF(Sched2[[#This Row],[Scheduled Payment]]+Sched2[[#This Row],[Extra Payment]]&lt;=Sched2[[#This Row],[Beginning Balance]],Sched2[[#This Row],[Beginning Balance]]-Sched2[[#This Row],[Principal]],0),"")</f>
        <v/>
      </c>
      <c r="K254" s="4" t="str">
        <f>IF(Sched2[[#This Row],[Pmt No]]&lt;&gt;"",SUM(INDEX(Sched2[Interest],1,1):Sched2[[#This Row],[Interest]]),"")</f>
        <v/>
      </c>
    </row>
    <row r="255" spans="2:11" x14ac:dyDescent="0.2">
      <c r="B255" s="2" t="str">
        <f>IF(LoanIsGood,IF(ROW()-ROW(Sched2[[#Headers],[Pmt No]])&gt;ScheduledNumberOfPayments,"",ROW()-ROW(Sched2[[#Headers],[Pmt No]])),"")</f>
        <v/>
      </c>
      <c r="C255" s="3" t="str">
        <f>IF(Sched2[[#This Row],[Pmt No]]&lt;&gt;"",EOMONTH(LoanStartDate,ROW(Sched2[[#This Row],[Pmt No]])-ROW(Sched2[[#Headers],[Pmt No]])-2)+DAY(LoanStartDate),"")</f>
        <v/>
      </c>
      <c r="D255" s="4" t="str">
        <f>IF(Sched2[[#This Row],[Pmt No]]&lt;&gt;"",IF(ROW()-ROW(Sched2[[#Headers],[Beginning Balance]])=1,LoanAmount,INDEX(Sched2[Ending Balance],ROW()-ROW(Sched2[[#Headers],[Beginning Balance]])-1)),"")</f>
        <v/>
      </c>
      <c r="E255" s="4" t="str">
        <f>IF(Sched2[[#This Row],[Pmt No]]&lt;&gt;"",ScheduledPayment,"")</f>
        <v/>
      </c>
      <c r="F255" s="4" t="str">
        <f>IF(Sched2[[#This Row],[Pmt No]]&lt;&gt;"",IF(Sched2[[#This Row],[Scheduled Payment]]+ExtraPayments&lt;Sched2[[#This Row],[Beginning Balance]],ExtraPayments,IF(Sched2[[#This Row],[Beginning Balance]]-Sched2[[#This Row],[Scheduled Payment]]&gt;0,Sched2[[#This Row],[Beginning Balance]]-Sched2[[#This Row],[Scheduled Payment]],0)),"")</f>
        <v/>
      </c>
      <c r="G255" s="4" t="str">
        <f>IF(Sched2[[#This Row],[Pmt No]]&lt;&gt;"",IF(Sched2[[#This Row],[Scheduled Payment]]+Sched2[[#This Row],[Extra Payment]]&lt;=Sched2[[#This Row],[Beginning Balance]],Sched2[[#This Row],[Scheduled Payment]]+Sched2[[#This Row],[Extra Payment]],Sched2[[#This Row],[Beginning Balance]]),"")</f>
        <v/>
      </c>
      <c r="H255" s="4" t="str">
        <f>IF(Sched2[[#This Row],[Pmt No]]&lt;&gt;"",Sched2[[#This Row],[Total Payment]]-Sched2[[#This Row],[Interest]],"")</f>
        <v/>
      </c>
      <c r="I255" s="4" t="str">
        <f>IF(Sched2[[#This Row],[Pmt No]]&lt;&gt;"",Sched2[[#This Row],[Beginning Balance]]*(InterestRate/PaymentsPerYear),"")</f>
        <v/>
      </c>
      <c r="J255" s="4" t="str">
        <f>IF(Sched2[[#This Row],[Pmt No]]&lt;&gt;"",IF(Sched2[[#This Row],[Scheduled Payment]]+Sched2[[#This Row],[Extra Payment]]&lt;=Sched2[[#This Row],[Beginning Balance]],Sched2[[#This Row],[Beginning Balance]]-Sched2[[#This Row],[Principal]],0),"")</f>
        <v/>
      </c>
      <c r="K255" s="4" t="str">
        <f>IF(Sched2[[#This Row],[Pmt No]]&lt;&gt;"",SUM(INDEX(Sched2[Interest],1,1):Sched2[[#This Row],[Interest]]),"")</f>
        <v/>
      </c>
    </row>
    <row r="256" spans="2:11" x14ac:dyDescent="0.2">
      <c r="B256" s="2" t="str">
        <f>IF(LoanIsGood,IF(ROW()-ROW(Sched2[[#Headers],[Pmt No]])&gt;ScheduledNumberOfPayments,"",ROW()-ROW(Sched2[[#Headers],[Pmt No]])),"")</f>
        <v/>
      </c>
      <c r="C256" s="3" t="str">
        <f>IF(Sched2[[#This Row],[Pmt No]]&lt;&gt;"",EOMONTH(LoanStartDate,ROW(Sched2[[#This Row],[Pmt No]])-ROW(Sched2[[#Headers],[Pmt No]])-2)+DAY(LoanStartDate),"")</f>
        <v/>
      </c>
      <c r="D256" s="4" t="str">
        <f>IF(Sched2[[#This Row],[Pmt No]]&lt;&gt;"",IF(ROW()-ROW(Sched2[[#Headers],[Beginning Balance]])=1,LoanAmount,INDEX(Sched2[Ending Balance],ROW()-ROW(Sched2[[#Headers],[Beginning Balance]])-1)),"")</f>
        <v/>
      </c>
      <c r="E256" s="4" t="str">
        <f>IF(Sched2[[#This Row],[Pmt No]]&lt;&gt;"",ScheduledPayment,"")</f>
        <v/>
      </c>
      <c r="F256" s="4" t="str">
        <f>IF(Sched2[[#This Row],[Pmt No]]&lt;&gt;"",IF(Sched2[[#This Row],[Scheduled Payment]]+ExtraPayments&lt;Sched2[[#This Row],[Beginning Balance]],ExtraPayments,IF(Sched2[[#This Row],[Beginning Balance]]-Sched2[[#This Row],[Scheduled Payment]]&gt;0,Sched2[[#This Row],[Beginning Balance]]-Sched2[[#This Row],[Scheduled Payment]],0)),"")</f>
        <v/>
      </c>
      <c r="G256" s="4" t="str">
        <f>IF(Sched2[[#This Row],[Pmt No]]&lt;&gt;"",IF(Sched2[[#This Row],[Scheduled Payment]]+Sched2[[#This Row],[Extra Payment]]&lt;=Sched2[[#This Row],[Beginning Balance]],Sched2[[#This Row],[Scheduled Payment]]+Sched2[[#This Row],[Extra Payment]],Sched2[[#This Row],[Beginning Balance]]),"")</f>
        <v/>
      </c>
      <c r="H256" s="4" t="str">
        <f>IF(Sched2[[#This Row],[Pmt No]]&lt;&gt;"",Sched2[[#This Row],[Total Payment]]-Sched2[[#This Row],[Interest]],"")</f>
        <v/>
      </c>
      <c r="I256" s="4" t="str">
        <f>IF(Sched2[[#This Row],[Pmt No]]&lt;&gt;"",Sched2[[#This Row],[Beginning Balance]]*(InterestRate/PaymentsPerYear),"")</f>
        <v/>
      </c>
      <c r="J256" s="4" t="str">
        <f>IF(Sched2[[#This Row],[Pmt No]]&lt;&gt;"",IF(Sched2[[#This Row],[Scheduled Payment]]+Sched2[[#This Row],[Extra Payment]]&lt;=Sched2[[#This Row],[Beginning Balance]],Sched2[[#This Row],[Beginning Balance]]-Sched2[[#This Row],[Principal]],0),"")</f>
        <v/>
      </c>
      <c r="K256" s="4" t="str">
        <f>IF(Sched2[[#This Row],[Pmt No]]&lt;&gt;"",SUM(INDEX(Sched2[Interest],1,1):Sched2[[#This Row],[Interest]]),"")</f>
        <v/>
      </c>
    </row>
    <row r="257" spans="2:11" x14ac:dyDescent="0.2">
      <c r="B257" s="2" t="str">
        <f>IF(LoanIsGood,IF(ROW()-ROW(Sched2[[#Headers],[Pmt No]])&gt;ScheduledNumberOfPayments,"",ROW()-ROW(Sched2[[#Headers],[Pmt No]])),"")</f>
        <v/>
      </c>
      <c r="C257" s="3" t="str">
        <f>IF(Sched2[[#This Row],[Pmt No]]&lt;&gt;"",EOMONTH(LoanStartDate,ROW(Sched2[[#This Row],[Pmt No]])-ROW(Sched2[[#Headers],[Pmt No]])-2)+DAY(LoanStartDate),"")</f>
        <v/>
      </c>
      <c r="D257" s="4" t="str">
        <f>IF(Sched2[[#This Row],[Pmt No]]&lt;&gt;"",IF(ROW()-ROW(Sched2[[#Headers],[Beginning Balance]])=1,LoanAmount,INDEX(Sched2[Ending Balance],ROW()-ROW(Sched2[[#Headers],[Beginning Balance]])-1)),"")</f>
        <v/>
      </c>
      <c r="E257" s="4" t="str">
        <f>IF(Sched2[[#This Row],[Pmt No]]&lt;&gt;"",ScheduledPayment,"")</f>
        <v/>
      </c>
      <c r="F257" s="4" t="str">
        <f>IF(Sched2[[#This Row],[Pmt No]]&lt;&gt;"",IF(Sched2[[#This Row],[Scheduled Payment]]+ExtraPayments&lt;Sched2[[#This Row],[Beginning Balance]],ExtraPayments,IF(Sched2[[#This Row],[Beginning Balance]]-Sched2[[#This Row],[Scheduled Payment]]&gt;0,Sched2[[#This Row],[Beginning Balance]]-Sched2[[#This Row],[Scheduled Payment]],0)),"")</f>
        <v/>
      </c>
      <c r="G257" s="4" t="str">
        <f>IF(Sched2[[#This Row],[Pmt No]]&lt;&gt;"",IF(Sched2[[#This Row],[Scheduled Payment]]+Sched2[[#This Row],[Extra Payment]]&lt;=Sched2[[#This Row],[Beginning Balance]],Sched2[[#This Row],[Scheduled Payment]]+Sched2[[#This Row],[Extra Payment]],Sched2[[#This Row],[Beginning Balance]]),"")</f>
        <v/>
      </c>
      <c r="H257" s="4" t="str">
        <f>IF(Sched2[[#This Row],[Pmt No]]&lt;&gt;"",Sched2[[#This Row],[Total Payment]]-Sched2[[#This Row],[Interest]],"")</f>
        <v/>
      </c>
      <c r="I257" s="4" t="str">
        <f>IF(Sched2[[#This Row],[Pmt No]]&lt;&gt;"",Sched2[[#This Row],[Beginning Balance]]*(InterestRate/PaymentsPerYear),"")</f>
        <v/>
      </c>
      <c r="J257" s="4" t="str">
        <f>IF(Sched2[[#This Row],[Pmt No]]&lt;&gt;"",IF(Sched2[[#This Row],[Scheduled Payment]]+Sched2[[#This Row],[Extra Payment]]&lt;=Sched2[[#This Row],[Beginning Balance]],Sched2[[#This Row],[Beginning Balance]]-Sched2[[#This Row],[Principal]],0),"")</f>
        <v/>
      </c>
      <c r="K257" s="4" t="str">
        <f>IF(Sched2[[#This Row],[Pmt No]]&lt;&gt;"",SUM(INDEX(Sched2[Interest],1,1):Sched2[[#This Row],[Interest]]),"")</f>
        <v/>
      </c>
    </row>
    <row r="258" spans="2:11" x14ac:dyDescent="0.2">
      <c r="B258" s="2" t="str">
        <f>IF(LoanIsGood,IF(ROW()-ROW(Sched2[[#Headers],[Pmt No]])&gt;ScheduledNumberOfPayments,"",ROW()-ROW(Sched2[[#Headers],[Pmt No]])),"")</f>
        <v/>
      </c>
      <c r="C258" s="3" t="str">
        <f>IF(Sched2[[#This Row],[Pmt No]]&lt;&gt;"",EOMONTH(LoanStartDate,ROW(Sched2[[#This Row],[Pmt No]])-ROW(Sched2[[#Headers],[Pmt No]])-2)+DAY(LoanStartDate),"")</f>
        <v/>
      </c>
      <c r="D258" s="4" t="str">
        <f>IF(Sched2[[#This Row],[Pmt No]]&lt;&gt;"",IF(ROW()-ROW(Sched2[[#Headers],[Beginning Balance]])=1,LoanAmount,INDEX(Sched2[Ending Balance],ROW()-ROW(Sched2[[#Headers],[Beginning Balance]])-1)),"")</f>
        <v/>
      </c>
      <c r="E258" s="4" t="str">
        <f>IF(Sched2[[#This Row],[Pmt No]]&lt;&gt;"",ScheduledPayment,"")</f>
        <v/>
      </c>
      <c r="F258" s="4" t="str">
        <f>IF(Sched2[[#This Row],[Pmt No]]&lt;&gt;"",IF(Sched2[[#This Row],[Scheduled Payment]]+ExtraPayments&lt;Sched2[[#This Row],[Beginning Balance]],ExtraPayments,IF(Sched2[[#This Row],[Beginning Balance]]-Sched2[[#This Row],[Scheduled Payment]]&gt;0,Sched2[[#This Row],[Beginning Balance]]-Sched2[[#This Row],[Scheduled Payment]],0)),"")</f>
        <v/>
      </c>
      <c r="G258" s="4" t="str">
        <f>IF(Sched2[[#This Row],[Pmt No]]&lt;&gt;"",IF(Sched2[[#This Row],[Scheduled Payment]]+Sched2[[#This Row],[Extra Payment]]&lt;=Sched2[[#This Row],[Beginning Balance]],Sched2[[#This Row],[Scheduled Payment]]+Sched2[[#This Row],[Extra Payment]],Sched2[[#This Row],[Beginning Balance]]),"")</f>
        <v/>
      </c>
      <c r="H258" s="4" t="str">
        <f>IF(Sched2[[#This Row],[Pmt No]]&lt;&gt;"",Sched2[[#This Row],[Total Payment]]-Sched2[[#This Row],[Interest]],"")</f>
        <v/>
      </c>
      <c r="I258" s="4" t="str">
        <f>IF(Sched2[[#This Row],[Pmt No]]&lt;&gt;"",Sched2[[#This Row],[Beginning Balance]]*(InterestRate/PaymentsPerYear),"")</f>
        <v/>
      </c>
      <c r="J258" s="4" t="str">
        <f>IF(Sched2[[#This Row],[Pmt No]]&lt;&gt;"",IF(Sched2[[#This Row],[Scheduled Payment]]+Sched2[[#This Row],[Extra Payment]]&lt;=Sched2[[#This Row],[Beginning Balance]],Sched2[[#This Row],[Beginning Balance]]-Sched2[[#This Row],[Principal]],0),"")</f>
        <v/>
      </c>
      <c r="K258" s="4" t="str">
        <f>IF(Sched2[[#This Row],[Pmt No]]&lt;&gt;"",SUM(INDEX(Sched2[Interest],1,1):Sched2[[#This Row],[Interest]]),"")</f>
        <v/>
      </c>
    </row>
    <row r="259" spans="2:11" x14ac:dyDescent="0.2">
      <c r="B259" s="2" t="str">
        <f>IF(LoanIsGood,IF(ROW()-ROW(Sched2[[#Headers],[Pmt No]])&gt;ScheduledNumberOfPayments,"",ROW()-ROW(Sched2[[#Headers],[Pmt No]])),"")</f>
        <v/>
      </c>
      <c r="C259" s="3" t="str">
        <f>IF(Sched2[[#This Row],[Pmt No]]&lt;&gt;"",EOMONTH(LoanStartDate,ROW(Sched2[[#This Row],[Pmt No]])-ROW(Sched2[[#Headers],[Pmt No]])-2)+DAY(LoanStartDate),"")</f>
        <v/>
      </c>
      <c r="D259" s="4" t="str">
        <f>IF(Sched2[[#This Row],[Pmt No]]&lt;&gt;"",IF(ROW()-ROW(Sched2[[#Headers],[Beginning Balance]])=1,LoanAmount,INDEX(Sched2[Ending Balance],ROW()-ROW(Sched2[[#Headers],[Beginning Balance]])-1)),"")</f>
        <v/>
      </c>
      <c r="E259" s="4" t="str">
        <f>IF(Sched2[[#This Row],[Pmt No]]&lt;&gt;"",ScheduledPayment,"")</f>
        <v/>
      </c>
      <c r="F259" s="4" t="str">
        <f>IF(Sched2[[#This Row],[Pmt No]]&lt;&gt;"",IF(Sched2[[#This Row],[Scheduled Payment]]+ExtraPayments&lt;Sched2[[#This Row],[Beginning Balance]],ExtraPayments,IF(Sched2[[#This Row],[Beginning Balance]]-Sched2[[#This Row],[Scheduled Payment]]&gt;0,Sched2[[#This Row],[Beginning Balance]]-Sched2[[#This Row],[Scheduled Payment]],0)),"")</f>
        <v/>
      </c>
      <c r="G259" s="4" t="str">
        <f>IF(Sched2[[#This Row],[Pmt No]]&lt;&gt;"",IF(Sched2[[#This Row],[Scheduled Payment]]+Sched2[[#This Row],[Extra Payment]]&lt;=Sched2[[#This Row],[Beginning Balance]],Sched2[[#This Row],[Scheduled Payment]]+Sched2[[#This Row],[Extra Payment]],Sched2[[#This Row],[Beginning Balance]]),"")</f>
        <v/>
      </c>
      <c r="H259" s="4" t="str">
        <f>IF(Sched2[[#This Row],[Pmt No]]&lt;&gt;"",Sched2[[#This Row],[Total Payment]]-Sched2[[#This Row],[Interest]],"")</f>
        <v/>
      </c>
      <c r="I259" s="4" t="str">
        <f>IF(Sched2[[#This Row],[Pmt No]]&lt;&gt;"",Sched2[[#This Row],[Beginning Balance]]*(InterestRate/PaymentsPerYear),"")</f>
        <v/>
      </c>
      <c r="J259" s="4" t="str">
        <f>IF(Sched2[[#This Row],[Pmt No]]&lt;&gt;"",IF(Sched2[[#This Row],[Scheduled Payment]]+Sched2[[#This Row],[Extra Payment]]&lt;=Sched2[[#This Row],[Beginning Balance]],Sched2[[#This Row],[Beginning Balance]]-Sched2[[#This Row],[Principal]],0),"")</f>
        <v/>
      </c>
      <c r="K259" s="4" t="str">
        <f>IF(Sched2[[#This Row],[Pmt No]]&lt;&gt;"",SUM(INDEX(Sched2[Interest],1,1):Sched2[[#This Row],[Interest]]),"")</f>
        <v/>
      </c>
    </row>
    <row r="260" spans="2:11" x14ac:dyDescent="0.2">
      <c r="B260" s="2" t="str">
        <f>IF(LoanIsGood,IF(ROW()-ROW(Sched2[[#Headers],[Pmt No]])&gt;ScheduledNumberOfPayments,"",ROW()-ROW(Sched2[[#Headers],[Pmt No]])),"")</f>
        <v/>
      </c>
      <c r="C260" s="3" t="str">
        <f>IF(Sched2[[#This Row],[Pmt No]]&lt;&gt;"",EOMONTH(LoanStartDate,ROW(Sched2[[#This Row],[Pmt No]])-ROW(Sched2[[#Headers],[Pmt No]])-2)+DAY(LoanStartDate),"")</f>
        <v/>
      </c>
      <c r="D260" s="4" t="str">
        <f>IF(Sched2[[#This Row],[Pmt No]]&lt;&gt;"",IF(ROW()-ROW(Sched2[[#Headers],[Beginning Balance]])=1,LoanAmount,INDEX(Sched2[Ending Balance],ROW()-ROW(Sched2[[#Headers],[Beginning Balance]])-1)),"")</f>
        <v/>
      </c>
      <c r="E260" s="4" t="str">
        <f>IF(Sched2[[#This Row],[Pmt No]]&lt;&gt;"",ScheduledPayment,"")</f>
        <v/>
      </c>
      <c r="F260" s="4" t="str">
        <f>IF(Sched2[[#This Row],[Pmt No]]&lt;&gt;"",IF(Sched2[[#This Row],[Scheduled Payment]]+ExtraPayments&lt;Sched2[[#This Row],[Beginning Balance]],ExtraPayments,IF(Sched2[[#This Row],[Beginning Balance]]-Sched2[[#This Row],[Scheduled Payment]]&gt;0,Sched2[[#This Row],[Beginning Balance]]-Sched2[[#This Row],[Scheduled Payment]],0)),"")</f>
        <v/>
      </c>
      <c r="G260" s="4" t="str">
        <f>IF(Sched2[[#This Row],[Pmt No]]&lt;&gt;"",IF(Sched2[[#This Row],[Scheduled Payment]]+Sched2[[#This Row],[Extra Payment]]&lt;=Sched2[[#This Row],[Beginning Balance]],Sched2[[#This Row],[Scheduled Payment]]+Sched2[[#This Row],[Extra Payment]],Sched2[[#This Row],[Beginning Balance]]),"")</f>
        <v/>
      </c>
      <c r="H260" s="4" t="str">
        <f>IF(Sched2[[#This Row],[Pmt No]]&lt;&gt;"",Sched2[[#This Row],[Total Payment]]-Sched2[[#This Row],[Interest]],"")</f>
        <v/>
      </c>
      <c r="I260" s="4" t="str">
        <f>IF(Sched2[[#This Row],[Pmt No]]&lt;&gt;"",Sched2[[#This Row],[Beginning Balance]]*(InterestRate/PaymentsPerYear),"")</f>
        <v/>
      </c>
      <c r="J260" s="4" t="str">
        <f>IF(Sched2[[#This Row],[Pmt No]]&lt;&gt;"",IF(Sched2[[#This Row],[Scheduled Payment]]+Sched2[[#This Row],[Extra Payment]]&lt;=Sched2[[#This Row],[Beginning Balance]],Sched2[[#This Row],[Beginning Balance]]-Sched2[[#This Row],[Principal]],0),"")</f>
        <v/>
      </c>
      <c r="K260" s="4" t="str">
        <f>IF(Sched2[[#This Row],[Pmt No]]&lt;&gt;"",SUM(INDEX(Sched2[Interest],1,1):Sched2[[#This Row],[Interest]]),"")</f>
        <v/>
      </c>
    </row>
    <row r="261" spans="2:11" x14ac:dyDescent="0.2">
      <c r="B261" s="2" t="str">
        <f>IF(LoanIsGood,IF(ROW()-ROW(Sched2[[#Headers],[Pmt No]])&gt;ScheduledNumberOfPayments,"",ROW()-ROW(Sched2[[#Headers],[Pmt No]])),"")</f>
        <v/>
      </c>
      <c r="C261" s="3" t="str">
        <f>IF(Sched2[[#This Row],[Pmt No]]&lt;&gt;"",EOMONTH(LoanStartDate,ROW(Sched2[[#This Row],[Pmt No]])-ROW(Sched2[[#Headers],[Pmt No]])-2)+DAY(LoanStartDate),"")</f>
        <v/>
      </c>
      <c r="D261" s="4" t="str">
        <f>IF(Sched2[[#This Row],[Pmt No]]&lt;&gt;"",IF(ROW()-ROW(Sched2[[#Headers],[Beginning Balance]])=1,LoanAmount,INDEX(Sched2[Ending Balance],ROW()-ROW(Sched2[[#Headers],[Beginning Balance]])-1)),"")</f>
        <v/>
      </c>
      <c r="E261" s="4" t="str">
        <f>IF(Sched2[[#This Row],[Pmt No]]&lt;&gt;"",ScheduledPayment,"")</f>
        <v/>
      </c>
      <c r="F261" s="4" t="str">
        <f>IF(Sched2[[#This Row],[Pmt No]]&lt;&gt;"",IF(Sched2[[#This Row],[Scheduled Payment]]+ExtraPayments&lt;Sched2[[#This Row],[Beginning Balance]],ExtraPayments,IF(Sched2[[#This Row],[Beginning Balance]]-Sched2[[#This Row],[Scheduled Payment]]&gt;0,Sched2[[#This Row],[Beginning Balance]]-Sched2[[#This Row],[Scheduled Payment]],0)),"")</f>
        <v/>
      </c>
      <c r="G261" s="4" t="str">
        <f>IF(Sched2[[#This Row],[Pmt No]]&lt;&gt;"",IF(Sched2[[#This Row],[Scheduled Payment]]+Sched2[[#This Row],[Extra Payment]]&lt;=Sched2[[#This Row],[Beginning Balance]],Sched2[[#This Row],[Scheduled Payment]]+Sched2[[#This Row],[Extra Payment]],Sched2[[#This Row],[Beginning Balance]]),"")</f>
        <v/>
      </c>
      <c r="H261" s="4" t="str">
        <f>IF(Sched2[[#This Row],[Pmt No]]&lt;&gt;"",Sched2[[#This Row],[Total Payment]]-Sched2[[#This Row],[Interest]],"")</f>
        <v/>
      </c>
      <c r="I261" s="4" t="str">
        <f>IF(Sched2[[#This Row],[Pmt No]]&lt;&gt;"",Sched2[[#This Row],[Beginning Balance]]*(InterestRate/PaymentsPerYear),"")</f>
        <v/>
      </c>
      <c r="J261" s="4" t="str">
        <f>IF(Sched2[[#This Row],[Pmt No]]&lt;&gt;"",IF(Sched2[[#This Row],[Scheduled Payment]]+Sched2[[#This Row],[Extra Payment]]&lt;=Sched2[[#This Row],[Beginning Balance]],Sched2[[#This Row],[Beginning Balance]]-Sched2[[#This Row],[Principal]],0),"")</f>
        <v/>
      </c>
      <c r="K261" s="4" t="str">
        <f>IF(Sched2[[#This Row],[Pmt No]]&lt;&gt;"",SUM(INDEX(Sched2[Interest],1,1):Sched2[[#This Row],[Interest]]),"")</f>
        <v/>
      </c>
    </row>
    <row r="262" spans="2:11" x14ac:dyDescent="0.2">
      <c r="B262" s="2" t="str">
        <f>IF(LoanIsGood,IF(ROW()-ROW(Sched2[[#Headers],[Pmt No]])&gt;ScheduledNumberOfPayments,"",ROW()-ROW(Sched2[[#Headers],[Pmt No]])),"")</f>
        <v/>
      </c>
      <c r="C262" s="3" t="str">
        <f>IF(Sched2[[#This Row],[Pmt No]]&lt;&gt;"",EOMONTH(LoanStartDate,ROW(Sched2[[#This Row],[Pmt No]])-ROW(Sched2[[#Headers],[Pmt No]])-2)+DAY(LoanStartDate),"")</f>
        <v/>
      </c>
      <c r="D262" s="4" t="str">
        <f>IF(Sched2[[#This Row],[Pmt No]]&lt;&gt;"",IF(ROW()-ROW(Sched2[[#Headers],[Beginning Balance]])=1,LoanAmount,INDEX(Sched2[Ending Balance],ROW()-ROW(Sched2[[#Headers],[Beginning Balance]])-1)),"")</f>
        <v/>
      </c>
      <c r="E262" s="4" t="str">
        <f>IF(Sched2[[#This Row],[Pmt No]]&lt;&gt;"",ScheduledPayment,"")</f>
        <v/>
      </c>
      <c r="F262" s="4" t="str">
        <f>IF(Sched2[[#This Row],[Pmt No]]&lt;&gt;"",IF(Sched2[[#This Row],[Scheduled Payment]]+ExtraPayments&lt;Sched2[[#This Row],[Beginning Balance]],ExtraPayments,IF(Sched2[[#This Row],[Beginning Balance]]-Sched2[[#This Row],[Scheduled Payment]]&gt;0,Sched2[[#This Row],[Beginning Balance]]-Sched2[[#This Row],[Scheduled Payment]],0)),"")</f>
        <v/>
      </c>
      <c r="G262" s="4" t="str">
        <f>IF(Sched2[[#This Row],[Pmt No]]&lt;&gt;"",IF(Sched2[[#This Row],[Scheduled Payment]]+Sched2[[#This Row],[Extra Payment]]&lt;=Sched2[[#This Row],[Beginning Balance]],Sched2[[#This Row],[Scheduled Payment]]+Sched2[[#This Row],[Extra Payment]],Sched2[[#This Row],[Beginning Balance]]),"")</f>
        <v/>
      </c>
      <c r="H262" s="4" t="str">
        <f>IF(Sched2[[#This Row],[Pmt No]]&lt;&gt;"",Sched2[[#This Row],[Total Payment]]-Sched2[[#This Row],[Interest]],"")</f>
        <v/>
      </c>
      <c r="I262" s="4" t="str">
        <f>IF(Sched2[[#This Row],[Pmt No]]&lt;&gt;"",Sched2[[#This Row],[Beginning Balance]]*(InterestRate/PaymentsPerYear),"")</f>
        <v/>
      </c>
      <c r="J262" s="4" t="str">
        <f>IF(Sched2[[#This Row],[Pmt No]]&lt;&gt;"",IF(Sched2[[#This Row],[Scheduled Payment]]+Sched2[[#This Row],[Extra Payment]]&lt;=Sched2[[#This Row],[Beginning Balance]],Sched2[[#This Row],[Beginning Balance]]-Sched2[[#This Row],[Principal]],0),"")</f>
        <v/>
      </c>
      <c r="K262" s="4" t="str">
        <f>IF(Sched2[[#This Row],[Pmt No]]&lt;&gt;"",SUM(INDEX(Sched2[Interest],1,1):Sched2[[#This Row],[Interest]]),"")</f>
        <v/>
      </c>
    </row>
    <row r="263" spans="2:11" x14ac:dyDescent="0.2">
      <c r="B263" s="2" t="str">
        <f>IF(LoanIsGood,IF(ROW()-ROW(Sched2[[#Headers],[Pmt No]])&gt;ScheduledNumberOfPayments,"",ROW()-ROW(Sched2[[#Headers],[Pmt No]])),"")</f>
        <v/>
      </c>
      <c r="C263" s="3" t="str">
        <f>IF(Sched2[[#This Row],[Pmt No]]&lt;&gt;"",EOMONTH(LoanStartDate,ROW(Sched2[[#This Row],[Pmt No]])-ROW(Sched2[[#Headers],[Pmt No]])-2)+DAY(LoanStartDate),"")</f>
        <v/>
      </c>
      <c r="D263" s="4" t="str">
        <f>IF(Sched2[[#This Row],[Pmt No]]&lt;&gt;"",IF(ROW()-ROW(Sched2[[#Headers],[Beginning Balance]])=1,LoanAmount,INDEX(Sched2[Ending Balance],ROW()-ROW(Sched2[[#Headers],[Beginning Balance]])-1)),"")</f>
        <v/>
      </c>
      <c r="E263" s="4" t="str">
        <f>IF(Sched2[[#This Row],[Pmt No]]&lt;&gt;"",ScheduledPayment,"")</f>
        <v/>
      </c>
      <c r="F263" s="4" t="str">
        <f>IF(Sched2[[#This Row],[Pmt No]]&lt;&gt;"",IF(Sched2[[#This Row],[Scheduled Payment]]+ExtraPayments&lt;Sched2[[#This Row],[Beginning Balance]],ExtraPayments,IF(Sched2[[#This Row],[Beginning Balance]]-Sched2[[#This Row],[Scheduled Payment]]&gt;0,Sched2[[#This Row],[Beginning Balance]]-Sched2[[#This Row],[Scheduled Payment]],0)),"")</f>
        <v/>
      </c>
      <c r="G263" s="4" t="str">
        <f>IF(Sched2[[#This Row],[Pmt No]]&lt;&gt;"",IF(Sched2[[#This Row],[Scheduled Payment]]+Sched2[[#This Row],[Extra Payment]]&lt;=Sched2[[#This Row],[Beginning Balance]],Sched2[[#This Row],[Scheduled Payment]]+Sched2[[#This Row],[Extra Payment]],Sched2[[#This Row],[Beginning Balance]]),"")</f>
        <v/>
      </c>
      <c r="H263" s="4" t="str">
        <f>IF(Sched2[[#This Row],[Pmt No]]&lt;&gt;"",Sched2[[#This Row],[Total Payment]]-Sched2[[#This Row],[Interest]],"")</f>
        <v/>
      </c>
      <c r="I263" s="4" t="str">
        <f>IF(Sched2[[#This Row],[Pmt No]]&lt;&gt;"",Sched2[[#This Row],[Beginning Balance]]*(InterestRate/PaymentsPerYear),"")</f>
        <v/>
      </c>
      <c r="J263" s="4" t="str">
        <f>IF(Sched2[[#This Row],[Pmt No]]&lt;&gt;"",IF(Sched2[[#This Row],[Scheduled Payment]]+Sched2[[#This Row],[Extra Payment]]&lt;=Sched2[[#This Row],[Beginning Balance]],Sched2[[#This Row],[Beginning Balance]]-Sched2[[#This Row],[Principal]],0),"")</f>
        <v/>
      </c>
      <c r="K263" s="4" t="str">
        <f>IF(Sched2[[#This Row],[Pmt No]]&lt;&gt;"",SUM(INDEX(Sched2[Interest],1,1):Sched2[[#This Row],[Interest]]),"")</f>
        <v/>
      </c>
    </row>
    <row r="264" spans="2:11" x14ac:dyDescent="0.2">
      <c r="B264" s="2" t="str">
        <f>IF(LoanIsGood,IF(ROW()-ROW(Sched2[[#Headers],[Pmt No]])&gt;ScheduledNumberOfPayments,"",ROW()-ROW(Sched2[[#Headers],[Pmt No]])),"")</f>
        <v/>
      </c>
      <c r="C264" s="3" t="str">
        <f>IF(Sched2[[#This Row],[Pmt No]]&lt;&gt;"",EOMONTH(LoanStartDate,ROW(Sched2[[#This Row],[Pmt No]])-ROW(Sched2[[#Headers],[Pmt No]])-2)+DAY(LoanStartDate),"")</f>
        <v/>
      </c>
      <c r="D264" s="4" t="str">
        <f>IF(Sched2[[#This Row],[Pmt No]]&lt;&gt;"",IF(ROW()-ROW(Sched2[[#Headers],[Beginning Balance]])=1,LoanAmount,INDEX(Sched2[Ending Balance],ROW()-ROW(Sched2[[#Headers],[Beginning Balance]])-1)),"")</f>
        <v/>
      </c>
      <c r="E264" s="4" t="str">
        <f>IF(Sched2[[#This Row],[Pmt No]]&lt;&gt;"",ScheduledPayment,"")</f>
        <v/>
      </c>
      <c r="F264" s="4" t="str">
        <f>IF(Sched2[[#This Row],[Pmt No]]&lt;&gt;"",IF(Sched2[[#This Row],[Scheduled Payment]]+ExtraPayments&lt;Sched2[[#This Row],[Beginning Balance]],ExtraPayments,IF(Sched2[[#This Row],[Beginning Balance]]-Sched2[[#This Row],[Scheduled Payment]]&gt;0,Sched2[[#This Row],[Beginning Balance]]-Sched2[[#This Row],[Scheduled Payment]],0)),"")</f>
        <v/>
      </c>
      <c r="G264" s="4" t="str">
        <f>IF(Sched2[[#This Row],[Pmt No]]&lt;&gt;"",IF(Sched2[[#This Row],[Scheduled Payment]]+Sched2[[#This Row],[Extra Payment]]&lt;=Sched2[[#This Row],[Beginning Balance]],Sched2[[#This Row],[Scheduled Payment]]+Sched2[[#This Row],[Extra Payment]],Sched2[[#This Row],[Beginning Balance]]),"")</f>
        <v/>
      </c>
      <c r="H264" s="4" t="str">
        <f>IF(Sched2[[#This Row],[Pmt No]]&lt;&gt;"",Sched2[[#This Row],[Total Payment]]-Sched2[[#This Row],[Interest]],"")</f>
        <v/>
      </c>
      <c r="I264" s="4" t="str">
        <f>IF(Sched2[[#This Row],[Pmt No]]&lt;&gt;"",Sched2[[#This Row],[Beginning Balance]]*(InterestRate/PaymentsPerYear),"")</f>
        <v/>
      </c>
      <c r="J264" s="4" t="str">
        <f>IF(Sched2[[#This Row],[Pmt No]]&lt;&gt;"",IF(Sched2[[#This Row],[Scheduled Payment]]+Sched2[[#This Row],[Extra Payment]]&lt;=Sched2[[#This Row],[Beginning Balance]],Sched2[[#This Row],[Beginning Balance]]-Sched2[[#This Row],[Principal]],0),"")</f>
        <v/>
      </c>
      <c r="K264" s="4" t="str">
        <f>IF(Sched2[[#This Row],[Pmt No]]&lt;&gt;"",SUM(INDEX(Sched2[Interest],1,1):Sched2[[#This Row],[Interest]]),"")</f>
        <v/>
      </c>
    </row>
    <row r="265" spans="2:11" x14ac:dyDescent="0.2">
      <c r="B265" s="2" t="str">
        <f>IF(LoanIsGood,IF(ROW()-ROW(Sched2[[#Headers],[Pmt No]])&gt;ScheduledNumberOfPayments,"",ROW()-ROW(Sched2[[#Headers],[Pmt No]])),"")</f>
        <v/>
      </c>
      <c r="C265" s="3" t="str">
        <f>IF(Sched2[[#This Row],[Pmt No]]&lt;&gt;"",EOMONTH(LoanStartDate,ROW(Sched2[[#This Row],[Pmt No]])-ROW(Sched2[[#Headers],[Pmt No]])-2)+DAY(LoanStartDate),"")</f>
        <v/>
      </c>
      <c r="D265" s="4" t="str">
        <f>IF(Sched2[[#This Row],[Pmt No]]&lt;&gt;"",IF(ROW()-ROW(Sched2[[#Headers],[Beginning Balance]])=1,LoanAmount,INDEX(Sched2[Ending Balance],ROW()-ROW(Sched2[[#Headers],[Beginning Balance]])-1)),"")</f>
        <v/>
      </c>
      <c r="E265" s="4" t="str">
        <f>IF(Sched2[[#This Row],[Pmt No]]&lt;&gt;"",ScheduledPayment,"")</f>
        <v/>
      </c>
      <c r="F265" s="4" t="str">
        <f>IF(Sched2[[#This Row],[Pmt No]]&lt;&gt;"",IF(Sched2[[#This Row],[Scheduled Payment]]+ExtraPayments&lt;Sched2[[#This Row],[Beginning Balance]],ExtraPayments,IF(Sched2[[#This Row],[Beginning Balance]]-Sched2[[#This Row],[Scheduled Payment]]&gt;0,Sched2[[#This Row],[Beginning Balance]]-Sched2[[#This Row],[Scheduled Payment]],0)),"")</f>
        <v/>
      </c>
      <c r="G265" s="4" t="str">
        <f>IF(Sched2[[#This Row],[Pmt No]]&lt;&gt;"",IF(Sched2[[#This Row],[Scheduled Payment]]+Sched2[[#This Row],[Extra Payment]]&lt;=Sched2[[#This Row],[Beginning Balance]],Sched2[[#This Row],[Scheduled Payment]]+Sched2[[#This Row],[Extra Payment]],Sched2[[#This Row],[Beginning Balance]]),"")</f>
        <v/>
      </c>
      <c r="H265" s="4" t="str">
        <f>IF(Sched2[[#This Row],[Pmt No]]&lt;&gt;"",Sched2[[#This Row],[Total Payment]]-Sched2[[#This Row],[Interest]],"")</f>
        <v/>
      </c>
      <c r="I265" s="4" t="str">
        <f>IF(Sched2[[#This Row],[Pmt No]]&lt;&gt;"",Sched2[[#This Row],[Beginning Balance]]*(InterestRate/PaymentsPerYear),"")</f>
        <v/>
      </c>
      <c r="J265" s="4" t="str">
        <f>IF(Sched2[[#This Row],[Pmt No]]&lt;&gt;"",IF(Sched2[[#This Row],[Scheduled Payment]]+Sched2[[#This Row],[Extra Payment]]&lt;=Sched2[[#This Row],[Beginning Balance]],Sched2[[#This Row],[Beginning Balance]]-Sched2[[#This Row],[Principal]],0),"")</f>
        <v/>
      </c>
      <c r="K265" s="4" t="str">
        <f>IF(Sched2[[#This Row],[Pmt No]]&lt;&gt;"",SUM(INDEX(Sched2[Interest],1,1):Sched2[[#This Row],[Interest]]),"")</f>
        <v/>
      </c>
    </row>
    <row r="266" spans="2:11" x14ac:dyDescent="0.2">
      <c r="B266" s="2" t="str">
        <f>IF(LoanIsGood,IF(ROW()-ROW(Sched2[[#Headers],[Pmt No]])&gt;ScheduledNumberOfPayments,"",ROW()-ROW(Sched2[[#Headers],[Pmt No]])),"")</f>
        <v/>
      </c>
      <c r="C266" s="3" t="str">
        <f>IF(Sched2[[#This Row],[Pmt No]]&lt;&gt;"",EOMONTH(LoanStartDate,ROW(Sched2[[#This Row],[Pmt No]])-ROW(Sched2[[#Headers],[Pmt No]])-2)+DAY(LoanStartDate),"")</f>
        <v/>
      </c>
      <c r="D266" s="4" t="str">
        <f>IF(Sched2[[#This Row],[Pmt No]]&lt;&gt;"",IF(ROW()-ROW(Sched2[[#Headers],[Beginning Balance]])=1,LoanAmount,INDEX(Sched2[Ending Balance],ROW()-ROW(Sched2[[#Headers],[Beginning Balance]])-1)),"")</f>
        <v/>
      </c>
      <c r="E266" s="4" t="str">
        <f>IF(Sched2[[#This Row],[Pmt No]]&lt;&gt;"",ScheduledPayment,"")</f>
        <v/>
      </c>
      <c r="F266" s="4" t="str">
        <f>IF(Sched2[[#This Row],[Pmt No]]&lt;&gt;"",IF(Sched2[[#This Row],[Scheduled Payment]]+ExtraPayments&lt;Sched2[[#This Row],[Beginning Balance]],ExtraPayments,IF(Sched2[[#This Row],[Beginning Balance]]-Sched2[[#This Row],[Scheduled Payment]]&gt;0,Sched2[[#This Row],[Beginning Balance]]-Sched2[[#This Row],[Scheduled Payment]],0)),"")</f>
        <v/>
      </c>
      <c r="G266" s="4" t="str">
        <f>IF(Sched2[[#This Row],[Pmt No]]&lt;&gt;"",IF(Sched2[[#This Row],[Scheduled Payment]]+Sched2[[#This Row],[Extra Payment]]&lt;=Sched2[[#This Row],[Beginning Balance]],Sched2[[#This Row],[Scheduled Payment]]+Sched2[[#This Row],[Extra Payment]],Sched2[[#This Row],[Beginning Balance]]),"")</f>
        <v/>
      </c>
      <c r="H266" s="4" t="str">
        <f>IF(Sched2[[#This Row],[Pmt No]]&lt;&gt;"",Sched2[[#This Row],[Total Payment]]-Sched2[[#This Row],[Interest]],"")</f>
        <v/>
      </c>
      <c r="I266" s="4" t="str">
        <f>IF(Sched2[[#This Row],[Pmt No]]&lt;&gt;"",Sched2[[#This Row],[Beginning Balance]]*(InterestRate/PaymentsPerYear),"")</f>
        <v/>
      </c>
      <c r="J266" s="4" t="str">
        <f>IF(Sched2[[#This Row],[Pmt No]]&lt;&gt;"",IF(Sched2[[#This Row],[Scheduled Payment]]+Sched2[[#This Row],[Extra Payment]]&lt;=Sched2[[#This Row],[Beginning Balance]],Sched2[[#This Row],[Beginning Balance]]-Sched2[[#This Row],[Principal]],0),"")</f>
        <v/>
      </c>
      <c r="K266" s="4" t="str">
        <f>IF(Sched2[[#This Row],[Pmt No]]&lt;&gt;"",SUM(INDEX(Sched2[Interest],1,1):Sched2[[#This Row],[Interest]]),"")</f>
        <v/>
      </c>
    </row>
    <row r="267" spans="2:11" x14ac:dyDescent="0.2">
      <c r="B267" s="2" t="str">
        <f>IF(LoanIsGood,IF(ROW()-ROW(Sched2[[#Headers],[Pmt No]])&gt;ScheduledNumberOfPayments,"",ROW()-ROW(Sched2[[#Headers],[Pmt No]])),"")</f>
        <v/>
      </c>
      <c r="C267" s="3" t="str">
        <f>IF(Sched2[[#This Row],[Pmt No]]&lt;&gt;"",EOMONTH(LoanStartDate,ROW(Sched2[[#This Row],[Pmt No]])-ROW(Sched2[[#Headers],[Pmt No]])-2)+DAY(LoanStartDate),"")</f>
        <v/>
      </c>
      <c r="D267" s="4" t="str">
        <f>IF(Sched2[[#This Row],[Pmt No]]&lt;&gt;"",IF(ROW()-ROW(Sched2[[#Headers],[Beginning Balance]])=1,LoanAmount,INDEX(Sched2[Ending Balance],ROW()-ROW(Sched2[[#Headers],[Beginning Balance]])-1)),"")</f>
        <v/>
      </c>
      <c r="E267" s="4" t="str">
        <f>IF(Sched2[[#This Row],[Pmt No]]&lt;&gt;"",ScheduledPayment,"")</f>
        <v/>
      </c>
      <c r="F267" s="4" t="str">
        <f>IF(Sched2[[#This Row],[Pmt No]]&lt;&gt;"",IF(Sched2[[#This Row],[Scheduled Payment]]+ExtraPayments&lt;Sched2[[#This Row],[Beginning Balance]],ExtraPayments,IF(Sched2[[#This Row],[Beginning Balance]]-Sched2[[#This Row],[Scheduled Payment]]&gt;0,Sched2[[#This Row],[Beginning Balance]]-Sched2[[#This Row],[Scheduled Payment]],0)),"")</f>
        <v/>
      </c>
      <c r="G267" s="4" t="str">
        <f>IF(Sched2[[#This Row],[Pmt No]]&lt;&gt;"",IF(Sched2[[#This Row],[Scheduled Payment]]+Sched2[[#This Row],[Extra Payment]]&lt;=Sched2[[#This Row],[Beginning Balance]],Sched2[[#This Row],[Scheduled Payment]]+Sched2[[#This Row],[Extra Payment]],Sched2[[#This Row],[Beginning Balance]]),"")</f>
        <v/>
      </c>
      <c r="H267" s="4" t="str">
        <f>IF(Sched2[[#This Row],[Pmt No]]&lt;&gt;"",Sched2[[#This Row],[Total Payment]]-Sched2[[#This Row],[Interest]],"")</f>
        <v/>
      </c>
      <c r="I267" s="4" t="str">
        <f>IF(Sched2[[#This Row],[Pmt No]]&lt;&gt;"",Sched2[[#This Row],[Beginning Balance]]*(InterestRate/PaymentsPerYear),"")</f>
        <v/>
      </c>
      <c r="J267" s="4" t="str">
        <f>IF(Sched2[[#This Row],[Pmt No]]&lt;&gt;"",IF(Sched2[[#This Row],[Scheduled Payment]]+Sched2[[#This Row],[Extra Payment]]&lt;=Sched2[[#This Row],[Beginning Balance]],Sched2[[#This Row],[Beginning Balance]]-Sched2[[#This Row],[Principal]],0),"")</f>
        <v/>
      </c>
      <c r="K267" s="4" t="str">
        <f>IF(Sched2[[#This Row],[Pmt No]]&lt;&gt;"",SUM(INDEX(Sched2[Interest],1,1):Sched2[[#This Row],[Interest]]),"")</f>
        <v/>
      </c>
    </row>
    <row r="268" spans="2:11" x14ac:dyDescent="0.2">
      <c r="B268" s="2" t="str">
        <f>IF(LoanIsGood,IF(ROW()-ROW(Sched2[[#Headers],[Pmt No]])&gt;ScheduledNumberOfPayments,"",ROW()-ROW(Sched2[[#Headers],[Pmt No]])),"")</f>
        <v/>
      </c>
      <c r="C268" s="3" t="str">
        <f>IF(Sched2[[#This Row],[Pmt No]]&lt;&gt;"",EOMONTH(LoanStartDate,ROW(Sched2[[#This Row],[Pmt No]])-ROW(Sched2[[#Headers],[Pmt No]])-2)+DAY(LoanStartDate),"")</f>
        <v/>
      </c>
      <c r="D268" s="4" t="str">
        <f>IF(Sched2[[#This Row],[Pmt No]]&lt;&gt;"",IF(ROW()-ROW(Sched2[[#Headers],[Beginning Balance]])=1,LoanAmount,INDEX(Sched2[Ending Balance],ROW()-ROW(Sched2[[#Headers],[Beginning Balance]])-1)),"")</f>
        <v/>
      </c>
      <c r="E268" s="4" t="str">
        <f>IF(Sched2[[#This Row],[Pmt No]]&lt;&gt;"",ScheduledPayment,"")</f>
        <v/>
      </c>
      <c r="F268" s="4" t="str">
        <f>IF(Sched2[[#This Row],[Pmt No]]&lt;&gt;"",IF(Sched2[[#This Row],[Scheduled Payment]]+ExtraPayments&lt;Sched2[[#This Row],[Beginning Balance]],ExtraPayments,IF(Sched2[[#This Row],[Beginning Balance]]-Sched2[[#This Row],[Scheduled Payment]]&gt;0,Sched2[[#This Row],[Beginning Balance]]-Sched2[[#This Row],[Scheduled Payment]],0)),"")</f>
        <v/>
      </c>
      <c r="G268" s="4" t="str">
        <f>IF(Sched2[[#This Row],[Pmt No]]&lt;&gt;"",IF(Sched2[[#This Row],[Scheduled Payment]]+Sched2[[#This Row],[Extra Payment]]&lt;=Sched2[[#This Row],[Beginning Balance]],Sched2[[#This Row],[Scheduled Payment]]+Sched2[[#This Row],[Extra Payment]],Sched2[[#This Row],[Beginning Balance]]),"")</f>
        <v/>
      </c>
      <c r="H268" s="4" t="str">
        <f>IF(Sched2[[#This Row],[Pmt No]]&lt;&gt;"",Sched2[[#This Row],[Total Payment]]-Sched2[[#This Row],[Interest]],"")</f>
        <v/>
      </c>
      <c r="I268" s="4" t="str">
        <f>IF(Sched2[[#This Row],[Pmt No]]&lt;&gt;"",Sched2[[#This Row],[Beginning Balance]]*(InterestRate/PaymentsPerYear),"")</f>
        <v/>
      </c>
      <c r="J268" s="4" t="str">
        <f>IF(Sched2[[#This Row],[Pmt No]]&lt;&gt;"",IF(Sched2[[#This Row],[Scheduled Payment]]+Sched2[[#This Row],[Extra Payment]]&lt;=Sched2[[#This Row],[Beginning Balance]],Sched2[[#This Row],[Beginning Balance]]-Sched2[[#This Row],[Principal]],0),"")</f>
        <v/>
      </c>
      <c r="K268" s="4" t="str">
        <f>IF(Sched2[[#This Row],[Pmt No]]&lt;&gt;"",SUM(INDEX(Sched2[Interest],1,1):Sched2[[#This Row],[Interest]]),"")</f>
        <v/>
      </c>
    </row>
    <row r="269" spans="2:11" x14ac:dyDescent="0.2">
      <c r="B269" s="2" t="str">
        <f>IF(LoanIsGood,IF(ROW()-ROW(Sched2[[#Headers],[Pmt No]])&gt;ScheduledNumberOfPayments,"",ROW()-ROW(Sched2[[#Headers],[Pmt No]])),"")</f>
        <v/>
      </c>
      <c r="C269" s="3" t="str">
        <f>IF(Sched2[[#This Row],[Pmt No]]&lt;&gt;"",EOMONTH(LoanStartDate,ROW(Sched2[[#This Row],[Pmt No]])-ROW(Sched2[[#Headers],[Pmt No]])-2)+DAY(LoanStartDate),"")</f>
        <v/>
      </c>
      <c r="D269" s="4" t="str">
        <f>IF(Sched2[[#This Row],[Pmt No]]&lt;&gt;"",IF(ROW()-ROW(Sched2[[#Headers],[Beginning Balance]])=1,LoanAmount,INDEX(Sched2[Ending Balance],ROW()-ROW(Sched2[[#Headers],[Beginning Balance]])-1)),"")</f>
        <v/>
      </c>
      <c r="E269" s="4" t="str">
        <f>IF(Sched2[[#This Row],[Pmt No]]&lt;&gt;"",ScheduledPayment,"")</f>
        <v/>
      </c>
      <c r="F269" s="4" t="str">
        <f>IF(Sched2[[#This Row],[Pmt No]]&lt;&gt;"",IF(Sched2[[#This Row],[Scheduled Payment]]+ExtraPayments&lt;Sched2[[#This Row],[Beginning Balance]],ExtraPayments,IF(Sched2[[#This Row],[Beginning Balance]]-Sched2[[#This Row],[Scheduled Payment]]&gt;0,Sched2[[#This Row],[Beginning Balance]]-Sched2[[#This Row],[Scheduled Payment]],0)),"")</f>
        <v/>
      </c>
      <c r="G269" s="4" t="str">
        <f>IF(Sched2[[#This Row],[Pmt No]]&lt;&gt;"",IF(Sched2[[#This Row],[Scheduled Payment]]+Sched2[[#This Row],[Extra Payment]]&lt;=Sched2[[#This Row],[Beginning Balance]],Sched2[[#This Row],[Scheduled Payment]]+Sched2[[#This Row],[Extra Payment]],Sched2[[#This Row],[Beginning Balance]]),"")</f>
        <v/>
      </c>
      <c r="H269" s="4" t="str">
        <f>IF(Sched2[[#This Row],[Pmt No]]&lt;&gt;"",Sched2[[#This Row],[Total Payment]]-Sched2[[#This Row],[Interest]],"")</f>
        <v/>
      </c>
      <c r="I269" s="4" t="str">
        <f>IF(Sched2[[#This Row],[Pmt No]]&lt;&gt;"",Sched2[[#This Row],[Beginning Balance]]*(InterestRate/PaymentsPerYear),"")</f>
        <v/>
      </c>
      <c r="J269" s="4" t="str">
        <f>IF(Sched2[[#This Row],[Pmt No]]&lt;&gt;"",IF(Sched2[[#This Row],[Scheduled Payment]]+Sched2[[#This Row],[Extra Payment]]&lt;=Sched2[[#This Row],[Beginning Balance]],Sched2[[#This Row],[Beginning Balance]]-Sched2[[#This Row],[Principal]],0),"")</f>
        <v/>
      </c>
      <c r="K269" s="4" t="str">
        <f>IF(Sched2[[#This Row],[Pmt No]]&lt;&gt;"",SUM(INDEX(Sched2[Interest],1,1):Sched2[[#This Row],[Interest]]),"")</f>
        <v/>
      </c>
    </row>
    <row r="270" spans="2:11" x14ac:dyDescent="0.2">
      <c r="B270" s="2" t="str">
        <f>IF(LoanIsGood,IF(ROW()-ROW(Sched2[[#Headers],[Pmt No]])&gt;ScheduledNumberOfPayments,"",ROW()-ROW(Sched2[[#Headers],[Pmt No]])),"")</f>
        <v/>
      </c>
      <c r="C270" s="3" t="str">
        <f>IF(Sched2[[#This Row],[Pmt No]]&lt;&gt;"",EOMONTH(LoanStartDate,ROW(Sched2[[#This Row],[Pmt No]])-ROW(Sched2[[#Headers],[Pmt No]])-2)+DAY(LoanStartDate),"")</f>
        <v/>
      </c>
      <c r="D270" s="4" t="str">
        <f>IF(Sched2[[#This Row],[Pmt No]]&lt;&gt;"",IF(ROW()-ROW(Sched2[[#Headers],[Beginning Balance]])=1,LoanAmount,INDEX(Sched2[Ending Balance],ROW()-ROW(Sched2[[#Headers],[Beginning Balance]])-1)),"")</f>
        <v/>
      </c>
      <c r="E270" s="4" t="str">
        <f>IF(Sched2[[#This Row],[Pmt No]]&lt;&gt;"",ScheduledPayment,"")</f>
        <v/>
      </c>
      <c r="F270" s="4" t="str">
        <f>IF(Sched2[[#This Row],[Pmt No]]&lt;&gt;"",IF(Sched2[[#This Row],[Scheduled Payment]]+ExtraPayments&lt;Sched2[[#This Row],[Beginning Balance]],ExtraPayments,IF(Sched2[[#This Row],[Beginning Balance]]-Sched2[[#This Row],[Scheduled Payment]]&gt;0,Sched2[[#This Row],[Beginning Balance]]-Sched2[[#This Row],[Scheduled Payment]],0)),"")</f>
        <v/>
      </c>
      <c r="G270" s="4" t="str">
        <f>IF(Sched2[[#This Row],[Pmt No]]&lt;&gt;"",IF(Sched2[[#This Row],[Scheduled Payment]]+Sched2[[#This Row],[Extra Payment]]&lt;=Sched2[[#This Row],[Beginning Balance]],Sched2[[#This Row],[Scheduled Payment]]+Sched2[[#This Row],[Extra Payment]],Sched2[[#This Row],[Beginning Balance]]),"")</f>
        <v/>
      </c>
      <c r="H270" s="4" t="str">
        <f>IF(Sched2[[#This Row],[Pmt No]]&lt;&gt;"",Sched2[[#This Row],[Total Payment]]-Sched2[[#This Row],[Interest]],"")</f>
        <v/>
      </c>
      <c r="I270" s="4" t="str">
        <f>IF(Sched2[[#This Row],[Pmt No]]&lt;&gt;"",Sched2[[#This Row],[Beginning Balance]]*(InterestRate/PaymentsPerYear),"")</f>
        <v/>
      </c>
      <c r="J270" s="4" t="str">
        <f>IF(Sched2[[#This Row],[Pmt No]]&lt;&gt;"",IF(Sched2[[#This Row],[Scheduled Payment]]+Sched2[[#This Row],[Extra Payment]]&lt;=Sched2[[#This Row],[Beginning Balance]],Sched2[[#This Row],[Beginning Balance]]-Sched2[[#This Row],[Principal]],0),"")</f>
        <v/>
      </c>
      <c r="K270" s="4" t="str">
        <f>IF(Sched2[[#This Row],[Pmt No]]&lt;&gt;"",SUM(INDEX(Sched2[Interest],1,1):Sched2[[#This Row],[Interest]]),"")</f>
        <v/>
      </c>
    </row>
    <row r="271" spans="2:11" x14ac:dyDescent="0.2">
      <c r="B271" s="2" t="str">
        <f>IF(LoanIsGood,IF(ROW()-ROW(Sched2[[#Headers],[Pmt No]])&gt;ScheduledNumberOfPayments,"",ROW()-ROW(Sched2[[#Headers],[Pmt No]])),"")</f>
        <v/>
      </c>
      <c r="C271" s="3" t="str">
        <f>IF(Sched2[[#This Row],[Pmt No]]&lt;&gt;"",EOMONTH(LoanStartDate,ROW(Sched2[[#This Row],[Pmt No]])-ROW(Sched2[[#Headers],[Pmt No]])-2)+DAY(LoanStartDate),"")</f>
        <v/>
      </c>
      <c r="D271" s="4" t="str">
        <f>IF(Sched2[[#This Row],[Pmt No]]&lt;&gt;"",IF(ROW()-ROW(Sched2[[#Headers],[Beginning Balance]])=1,LoanAmount,INDEX(Sched2[Ending Balance],ROW()-ROW(Sched2[[#Headers],[Beginning Balance]])-1)),"")</f>
        <v/>
      </c>
      <c r="E271" s="4" t="str">
        <f>IF(Sched2[[#This Row],[Pmt No]]&lt;&gt;"",ScheduledPayment,"")</f>
        <v/>
      </c>
      <c r="F271" s="4" t="str">
        <f>IF(Sched2[[#This Row],[Pmt No]]&lt;&gt;"",IF(Sched2[[#This Row],[Scheduled Payment]]+ExtraPayments&lt;Sched2[[#This Row],[Beginning Balance]],ExtraPayments,IF(Sched2[[#This Row],[Beginning Balance]]-Sched2[[#This Row],[Scheduled Payment]]&gt;0,Sched2[[#This Row],[Beginning Balance]]-Sched2[[#This Row],[Scheduled Payment]],0)),"")</f>
        <v/>
      </c>
      <c r="G271" s="4" t="str">
        <f>IF(Sched2[[#This Row],[Pmt No]]&lt;&gt;"",IF(Sched2[[#This Row],[Scheduled Payment]]+Sched2[[#This Row],[Extra Payment]]&lt;=Sched2[[#This Row],[Beginning Balance]],Sched2[[#This Row],[Scheduled Payment]]+Sched2[[#This Row],[Extra Payment]],Sched2[[#This Row],[Beginning Balance]]),"")</f>
        <v/>
      </c>
      <c r="H271" s="4" t="str">
        <f>IF(Sched2[[#This Row],[Pmt No]]&lt;&gt;"",Sched2[[#This Row],[Total Payment]]-Sched2[[#This Row],[Interest]],"")</f>
        <v/>
      </c>
      <c r="I271" s="4" t="str">
        <f>IF(Sched2[[#This Row],[Pmt No]]&lt;&gt;"",Sched2[[#This Row],[Beginning Balance]]*(InterestRate/PaymentsPerYear),"")</f>
        <v/>
      </c>
      <c r="J271" s="4" t="str">
        <f>IF(Sched2[[#This Row],[Pmt No]]&lt;&gt;"",IF(Sched2[[#This Row],[Scheduled Payment]]+Sched2[[#This Row],[Extra Payment]]&lt;=Sched2[[#This Row],[Beginning Balance]],Sched2[[#This Row],[Beginning Balance]]-Sched2[[#This Row],[Principal]],0),"")</f>
        <v/>
      </c>
      <c r="K271" s="4" t="str">
        <f>IF(Sched2[[#This Row],[Pmt No]]&lt;&gt;"",SUM(INDEX(Sched2[Interest],1,1):Sched2[[#This Row],[Interest]]),"")</f>
        <v/>
      </c>
    </row>
    <row r="272" spans="2:11" x14ac:dyDescent="0.2">
      <c r="B272" s="2" t="str">
        <f>IF(LoanIsGood,IF(ROW()-ROW(Sched2[[#Headers],[Pmt No]])&gt;ScheduledNumberOfPayments,"",ROW()-ROW(Sched2[[#Headers],[Pmt No]])),"")</f>
        <v/>
      </c>
      <c r="C272" s="3" t="str">
        <f>IF(Sched2[[#This Row],[Pmt No]]&lt;&gt;"",EOMONTH(LoanStartDate,ROW(Sched2[[#This Row],[Pmt No]])-ROW(Sched2[[#Headers],[Pmt No]])-2)+DAY(LoanStartDate),"")</f>
        <v/>
      </c>
      <c r="D272" s="4" t="str">
        <f>IF(Sched2[[#This Row],[Pmt No]]&lt;&gt;"",IF(ROW()-ROW(Sched2[[#Headers],[Beginning Balance]])=1,LoanAmount,INDEX(Sched2[Ending Balance],ROW()-ROW(Sched2[[#Headers],[Beginning Balance]])-1)),"")</f>
        <v/>
      </c>
      <c r="E272" s="4" t="str">
        <f>IF(Sched2[[#This Row],[Pmt No]]&lt;&gt;"",ScheduledPayment,"")</f>
        <v/>
      </c>
      <c r="F272" s="4" t="str">
        <f>IF(Sched2[[#This Row],[Pmt No]]&lt;&gt;"",IF(Sched2[[#This Row],[Scheduled Payment]]+ExtraPayments&lt;Sched2[[#This Row],[Beginning Balance]],ExtraPayments,IF(Sched2[[#This Row],[Beginning Balance]]-Sched2[[#This Row],[Scheduled Payment]]&gt;0,Sched2[[#This Row],[Beginning Balance]]-Sched2[[#This Row],[Scheduled Payment]],0)),"")</f>
        <v/>
      </c>
      <c r="G272" s="4" t="str">
        <f>IF(Sched2[[#This Row],[Pmt No]]&lt;&gt;"",IF(Sched2[[#This Row],[Scheduled Payment]]+Sched2[[#This Row],[Extra Payment]]&lt;=Sched2[[#This Row],[Beginning Balance]],Sched2[[#This Row],[Scheduled Payment]]+Sched2[[#This Row],[Extra Payment]],Sched2[[#This Row],[Beginning Balance]]),"")</f>
        <v/>
      </c>
      <c r="H272" s="4" t="str">
        <f>IF(Sched2[[#This Row],[Pmt No]]&lt;&gt;"",Sched2[[#This Row],[Total Payment]]-Sched2[[#This Row],[Interest]],"")</f>
        <v/>
      </c>
      <c r="I272" s="4" t="str">
        <f>IF(Sched2[[#This Row],[Pmt No]]&lt;&gt;"",Sched2[[#This Row],[Beginning Balance]]*(InterestRate/PaymentsPerYear),"")</f>
        <v/>
      </c>
      <c r="J272" s="4" t="str">
        <f>IF(Sched2[[#This Row],[Pmt No]]&lt;&gt;"",IF(Sched2[[#This Row],[Scheduled Payment]]+Sched2[[#This Row],[Extra Payment]]&lt;=Sched2[[#This Row],[Beginning Balance]],Sched2[[#This Row],[Beginning Balance]]-Sched2[[#This Row],[Principal]],0),"")</f>
        <v/>
      </c>
      <c r="K272" s="4" t="str">
        <f>IF(Sched2[[#This Row],[Pmt No]]&lt;&gt;"",SUM(INDEX(Sched2[Interest],1,1):Sched2[[#This Row],[Interest]]),"")</f>
        <v/>
      </c>
    </row>
    <row r="273" spans="2:11" x14ac:dyDescent="0.2">
      <c r="B273" s="2" t="str">
        <f>IF(LoanIsGood,IF(ROW()-ROW(Sched2[[#Headers],[Pmt No]])&gt;ScheduledNumberOfPayments,"",ROW()-ROW(Sched2[[#Headers],[Pmt No]])),"")</f>
        <v/>
      </c>
      <c r="C273" s="3" t="str">
        <f>IF(Sched2[[#This Row],[Pmt No]]&lt;&gt;"",EOMONTH(LoanStartDate,ROW(Sched2[[#This Row],[Pmt No]])-ROW(Sched2[[#Headers],[Pmt No]])-2)+DAY(LoanStartDate),"")</f>
        <v/>
      </c>
      <c r="D273" s="4" t="str">
        <f>IF(Sched2[[#This Row],[Pmt No]]&lt;&gt;"",IF(ROW()-ROW(Sched2[[#Headers],[Beginning Balance]])=1,LoanAmount,INDEX(Sched2[Ending Balance],ROW()-ROW(Sched2[[#Headers],[Beginning Balance]])-1)),"")</f>
        <v/>
      </c>
      <c r="E273" s="4" t="str">
        <f>IF(Sched2[[#This Row],[Pmt No]]&lt;&gt;"",ScheduledPayment,"")</f>
        <v/>
      </c>
      <c r="F273" s="4" t="str">
        <f>IF(Sched2[[#This Row],[Pmt No]]&lt;&gt;"",IF(Sched2[[#This Row],[Scheduled Payment]]+ExtraPayments&lt;Sched2[[#This Row],[Beginning Balance]],ExtraPayments,IF(Sched2[[#This Row],[Beginning Balance]]-Sched2[[#This Row],[Scheduled Payment]]&gt;0,Sched2[[#This Row],[Beginning Balance]]-Sched2[[#This Row],[Scheduled Payment]],0)),"")</f>
        <v/>
      </c>
      <c r="G273" s="4" t="str">
        <f>IF(Sched2[[#This Row],[Pmt No]]&lt;&gt;"",IF(Sched2[[#This Row],[Scheduled Payment]]+Sched2[[#This Row],[Extra Payment]]&lt;=Sched2[[#This Row],[Beginning Balance]],Sched2[[#This Row],[Scheduled Payment]]+Sched2[[#This Row],[Extra Payment]],Sched2[[#This Row],[Beginning Balance]]),"")</f>
        <v/>
      </c>
      <c r="H273" s="4" t="str">
        <f>IF(Sched2[[#This Row],[Pmt No]]&lt;&gt;"",Sched2[[#This Row],[Total Payment]]-Sched2[[#This Row],[Interest]],"")</f>
        <v/>
      </c>
      <c r="I273" s="4" t="str">
        <f>IF(Sched2[[#This Row],[Pmt No]]&lt;&gt;"",Sched2[[#This Row],[Beginning Balance]]*(InterestRate/PaymentsPerYear),"")</f>
        <v/>
      </c>
      <c r="J273" s="4" t="str">
        <f>IF(Sched2[[#This Row],[Pmt No]]&lt;&gt;"",IF(Sched2[[#This Row],[Scheduled Payment]]+Sched2[[#This Row],[Extra Payment]]&lt;=Sched2[[#This Row],[Beginning Balance]],Sched2[[#This Row],[Beginning Balance]]-Sched2[[#This Row],[Principal]],0),"")</f>
        <v/>
      </c>
      <c r="K273" s="4" t="str">
        <f>IF(Sched2[[#This Row],[Pmt No]]&lt;&gt;"",SUM(INDEX(Sched2[Interest],1,1):Sched2[[#This Row],[Interest]]),"")</f>
        <v/>
      </c>
    </row>
    <row r="274" spans="2:11" x14ac:dyDescent="0.2">
      <c r="B274" s="2" t="str">
        <f>IF(LoanIsGood,IF(ROW()-ROW(Sched2[[#Headers],[Pmt No]])&gt;ScheduledNumberOfPayments,"",ROW()-ROW(Sched2[[#Headers],[Pmt No]])),"")</f>
        <v/>
      </c>
      <c r="C274" s="3" t="str">
        <f>IF(Sched2[[#This Row],[Pmt No]]&lt;&gt;"",EOMONTH(LoanStartDate,ROW(Sched2[[#This Row],[Pmt No]])-ROW(Sched2[[#Headers],[Pmt No]])-2)+DAY(LoanStartDate),"")</f>
        <v/>
      </c>
      <c r="D274" s="4" t="str">
        <f>IF(Sched2[[#This Row],[Pmt No]]&lt;&gt;"",IF(ROW()-ROW(Sched2[[#Headers],[Beginning Balance]])=1,LoanAmount,INDEX(Sched2[Ending Balance],ROW()-ROW(Sched2[[#Headers],[Beginning Balance]])-1)),"")</f>
        <v/>
      </c>
      <c r="E274" s="4" t="str">
        <f>IF(Sched2[[#This Row],[Pmt No]]&lt;&gt;"",ScheduledPayment,"")</f>
        <v/>
      </c>
      <c r="F274" s="4" t="str">
        <f>IF(Sched2[[#This Row],[Pmt No]]&lt;&gt;"",IF(Sched2[[#This Row],[Scheduled Payment]]+ExtraPayments&lt;Sched2[[#This Row],[Beginning Balance]],ExtraPayments,IF(Sched2[[#This Row],[Beginning Balance]]-Sched2[[#This Row],[Scheduled Payment]]&gt;0,Sched2[[#This Row],[Beginning Balance]]-Sched2[[#This Row],[Scheduled Payment]],0)),"")</f>
        <v/>
      </c>
      <c r="G274" s="4" t="str">
        <f>IF(Sched2[[#This Row],[Pmt No]]&lt;&gt;"",IF(Sched2[[#This Row],[Scheduled Payment]]+Sched2[[#This Row],[Extra Payment]]&lt;=Sched2[[#This Row],[Beginning Balance]],Sched2[[#This Row],[Scheduled Payment]]+Sched2[[#This Row],[Extra Payment]],Sched2[[#This Row],[Beginning Balance]]),"")</f>
        <v/>
      </c>
      <c r="H274" s="4" t="str">
        <f>IF(Sched2[[#This Row],[Pmt No]]&lt;&gt;"",Sched2[[#This Row],[Total Payment]]-Sched2[[#This Row],[Interest]],"")</f>
        <v/>
      </c>
      <c r="I274" s="4" t="str">
        <f>IF(Sched2[[#This Row],[Pmt No]]&lt;&gt;"",Sched2[[#This Row],[Beginning Balance]]*(InterestRate/PaymentsPerYear),"")</f>
        <v/>
      </c>
      <c r="J274" s="4" t="str">
        <f>IF(Sched2[[#This Row],[Pmt No]]&lt;&gt;"",IF(Sched2[[#This Row],[Scheduled Payment]]+Sched2[[#This Row],[Extra Payment]]&lt;=Sched2[[#This Row],[Beginning Balance]],Sched2[[#This Row],[Beginning Balance]]-Sched2[[#This Row],[Principal]],0),"")</f>
        <v/>
      </c>
      <c r="K274" s="4" t="str">
        <f>IF(Sched2[[#This Row],[Pmt No]]&lt;&gt;"",SUM(INDEX(Sched2[Interest],1,1):Sched2[[#This Row],[Interest]]),"")</f>
        <v/>
      </c>
    </row>
    <row r="275" spans="2:11" x14ac:dyDescent="0.2">
      <c r="B275" s="2" t="str">
        <f>IF(LoanIsGood,IF(ROW()-ROW(Sched2[[#Headers],[Pmt No]])&gt;ScheduledNumberOfPayments,"",ROW()-ROW(Sched2[[#Headers],[Pmt No]])),"")</f>
        <v/>
      </c>
      <c r="C275" s="3" t="str">
        <f>IF(Sched2[[#This Row],[Pmt No]]&lt;&gt;"",EOMONTH(LoanStartDate,ROW(Sched2[[#This Row],[Pmt No]])-ROW(Sched2[[#Headers],[Pmt No]])-2)+DAY(LoanStartDate),"")</f>
        <v/>
      </c>
      <c r="D275" s="4" t="str">
        <f>IF(Sched2[[#This Row],[Pmt No]]&lt;&gt;"",IF(ROW()-ROW(Sched2[[#Headers],[Beginning Balance]])=1,LoanAmount,INDEX(Sched2[Ending Balance],ROW()-ROW(Sched2[[#Headers],[Beginning Balance]])-1)),"")</f>
        <v/>
      </c>
      <c r="E275" s="4" t="str">
        <f>IF(Sched2[[#This Row],[Pmt No]]&lt;&gt;"",ScheduledPayment,"")</f>
        <v/>
      </c>
      <c r="F275" s="4" t="str">
        <f>IF(Sched2[[#This Row],[Pmt No]]&lt;&gt;"",IF(Sched2[[#This Row],[Scheduled Payment]]+ExtraPayments&lt;Sched2[[#This Row],[Beginning Balance]],ExtraPayments,IF(Sched2[[#This Row],[Beginning Balance]]-Sched2[[#This Row],[Scheduled Payment]]&gt;0,Sched2[[#This Row],[Beginning Balance]]-Sched2[[#This Row],[Scheduled Payment]],0)),"")</f>
        <v/>
      </c>
      <c r="G275" s="4" t="str">
        <f>IF(Sched2[[#This Row],[Pmt No]]&lt;&gt;"",IF(Sched2[[#This Row],[Scheduled Payment]]+Sched2[[#This Row],[Extra Payment]]&lt;=Sched2[[#This Row],[Beginning Balance]],Sched2[[#This Row],[Scheduled Payment]]+Sched2[[#This Row],[Extra Payment]],Sched2[[#This Row],[Beginning Balance]]),"")</f>
        <v/>
      </c>
      <c r="H275" s="4" t="str">
        <f>IF(Sched2[[#This Row],[Pmt No]]&lt;&gt;"",Sched2[[#This Row],[Total Payment]]-Sched2[[#This Row],[Interest]],"")</f>
        <v/>
      </c>
      <c r="I275" s="4" t="str">
        <f>IF(Sched2[[#This Row],[Pmt No]]&lt;&gt;"",Sched2[[#This Row],[Beginning Balance]]*(InterestRate/PaymentsPerYear),"")</f>
        <v/>
      </c>
      <c r="J275" s="4" t="str">
        <f>IF(Sched2[[#This Row],[Pmt No]]&lt;&gt;"",IF(Sched2[[#This Row],[Scheduled Payment]]+Sched2[[#This Row],[Extra Payment]]&lt;=Sched2[[#This Row],[Beginning Balance]],Sched2[[#This Row],[Beginning Balance]]-Sched2[[#This Row],[Principal]],0),"")</f>
        <v/>
      </c>
      <c r="K275" s="4" t="str">
        <f>IF(Sched2[[#This Row],[Pmt No]]&lt;&gt;"",SUM(INDEX(Sched2[Interest],1,1):Sched2[[#This Row],[Interest]]),"")</f>
        <v/>
      </c>
    </row>
    <row r="276" spans="2:11" x14ac:dyDescent="0.2">
      <c r="B276" s="2" t="str">
        <f>IF(LoanIsGood,IF(ROW()-ROW(Sched2[[#Headers],[Pmt No]])&gt;ScheduledNumberOfPayments,"",ROW()-ROW(Sched2[[#Headers],[Pmt No]])),"")</f>
        <v/>
      </c>
      <c r="C276" s="3" t="str">
        <f>IF(Sched2[[#This Row],[Pmt No]]&lt;&gt;"",EOMONTH(LoanStartDate,ROW(Sched2[[#This Row],[Pmt No]])-ROW(Sched2[[#Headers],[Pmt No]])-2)+DAY(LoanStartDate),"")</f>
        <v/>
      </c>
      <c r="D276" s="4" t="str">
        <f>IF(Sched2[[#This Row],[Pmt No]]&lt;&gt;"",IF(ROW()-ROW(Sched2[[#Headers],[Beginning Balance]])=1,LoanAmount,INDEX(Sched2[Ending Balance],ROW()-ROW(Sched2[[#Headers],[Beginning Balance]])-1)),"")</f>
        <v/>
      </c>
      <c r="E276" s="4" t="str">
        <f>IF(Sched2[[#This Row],[Pmt No]]&lt;&gt;"",ScheduledPayment,"")</f>
        <v/>
      </c>
      <c r="F276" s="4" t="str">
        <f>IF(Sched2[[#This Row],[Pmt No]]&lt;&gt;"",IF(Sched2[[#This Row],[Scheduled Payment]]+ExtraPayments&lt;Sched2[[#This Row],[Beginning Balance]],ExtraPayments,IF(Sched2[[#This Row],[Beginning Balance]]-Sched2[[#This Row],[Scheduled Payment]]&gt;0,Sched2[[#This Row],[Beginning Balance]]-Sched2[[#This Row],[Scheduled Payment]],0)),"")</f>
        <v/>
      </c>
      <c r="G276" s="4" t="str">
        <f>IF(Sched2[[#This Row],[Pmt No]]&lt;&gt;"",IF(Sched2[[#This Row],[Scheduled Payment]]+Sched2[[#This Row],[Extra Payment]]&lt;=Sched2[[#This Row],[Beginning Balance]],Sched2[[#This Row],[Scheduled Payment]]+Sched2[[#This Row],[Extra Payment]],Sched2[[#This Row],[Beginning Balance]]),"")</f>
        <v/>
      </c>
      <c r="H276" s="4" t="str">
        <f>IF(Sched2[[#This Row],[Pmt No]]&lt;&gt;"",Sched2[[#This Row],[Total Payment]]-Sched2[[#This Row],[Interest]],"")</f>
        <v/>
      </c>
      <c r="I276" s="4" t="str">
        <f>IF(Sched2[[#This Row],[Pmt No]]&lt;&gt;"",Sched2[[#This Row],[Beginning Balance]]*(InterestRate/PaymentsPerYear),"")</f>
        <v/>
      </c>
      <c r="J276" s="4" t="str">
        <f>IF(Sched2[[#This Row],[Pmt No]]&lt;&gt;"",IF(Sched2[[#This Row],[Scheduled Payment]]+Sched2[[#This Row],[Extra Payment]]&lt;=Sched2[[#This Row],[Beginning Balance]],Sched2[[#This Row],[Beginning Balance]]-Sched2[[#This Row],[Principal]],0),"")</f>
        <v/>
      </c>
      <c r="K276" s="4" t="str">
        <f>IF(Sched2[[#This Row],[Pmt No]]&lt;&gt;"",SUM(INDEX(Sched2[Interest],1,1):Sched2[[#This Row],[Interest]]),"")</f>
        <v/>
      </c>
    </row>
    <row r="277" spans="2:11" x14ac:dyDescent="0.2">
      <c r="B277" s="2" t="str">
        <f>IF(LoanIsGood,IF(ROW()-ROW(Sched2[[#Headers],[Pmt No]])&gt;ScheduledNumberOfPayments,"",ROW()-ROW(Sched2[[#Headers],[Pmt No]])),"")</f>
        <v/>
      </c>
      <c r="C277" s="3" t="str">
        <f>IF(Sched2[[#This Row],[Pmt No]]&lt;&gt;"",EOMONTH(LoanStartDate,ROW(Sched2[[#This Row],[Pmt No]])-ROW(Sched2[[#Headers],[Pmt No]])-2)+DAY(LoanStartDate),"")</f>
        <v/>
      </c>
      <c r="D277" s="4" t="str">
        <f>IF(Sched2[[#This Row],[Pmt No]]&lt;&gt;"",IF(ROW()-ROW(Sched2[[#Headers],[Beginning Balance]])=1,LoanAmount,INDEX(Sched2[Ending Balance],ROW()-ROW(Sched2[[#Headers],[Beginning Balance]])-1)),"")</f>
        <v/>
      </c>
      <c r="E277" s="4" t="str">
        <f>IF(Sched2[[#This Row],[Pmt No]]&lt;&gt;"",ScheduledPayment,"")</f>
        <v/>
      </c>
      <c r="F277" s="4" t="str">
        <f>IF(Sched2[[#This Row],[Pmt No]]&lt;&gt;"",IF(Sched2[[#This Row],[Scheduled Payment]]+ExtraPayments&lt;Sched2[[#This Row],[Beginning Balance]],ExtraPayments,IF(Sched2[[#This Row],[Beginning Balance]]-Sched2[[#This Row],[Scheduled Payment]]&gt;0,Sched2[[#This Row],[Beginning Balance]]-Sched2[[#This Row],[Scheduled Payment]],0)),"")</f>
        <v/>
      </c>
      <c r="G277" s="4" t="str">
        <f>IF(Sched2[[#This Row],[Pmt No]]&lt;&gt;"",IF(Sched2[[#This Row],[Scheduled Payment]]+Sched2[[#This Row],[Extra Payment]]&lt;=Sched2[[#This Row],[Beginning Balance]],Sched2[[#This Row],[Scheduled Payment]]+Sched2[[#This Row],[Extra Payment]],Sched2[[#This Row],[Beginning Balance]]),"")</f>
        <v/>
      </c>
      <c r="H277" s="4" t="str">
        <f>IF(Sched2[[#This Row],[Pmt No]]&lt;&gt;"",Sched2[[#This Row],[Total Payment]]-Sched2[[#This Row],[Interest]],"")</f>
        <v/>
      </c>
      <c r="I277" s="4" t="str">
        <f>IF(Sched2[[#This Row],[Pmt No]]&lt;&gt;"",Sched2[[#This Row],[Beginning Balance]]*(InterestRate/PaymentsPerYear),"")</f>
        <v/>
      </c>
      <c r="J277" s="4" t="str">
        <f>IF(Sched2[[#This Row],[Pmt No]]&lt;&gt;"",IF(Sched2[[#This Row],[Scheduled Payment]]+Sched2[[#This Row],[Extra Payment]]&lt;=Sched2[[#This Row],[Beginning Balance]],Sched2[[#This Row],[Beginning Balance]]-Sched2[[#This Row],[Principal]],0),"")</f>
        <v/>
      </c>
      <c r="K277" s="4" t="str">
        <f>IF(Sched2[[#This Row],[Pmt No]]&lt;&gt;"",SUM(INDEX(Sched2[Interest],1,1):Sched2[[#This Row],[Interest]]),"")</f>
        <v/>
      </c>
    </row>
    <row r="278" spans="2:11" x14ac:dyDescent="0.2">
      <c r="B278" s="2" t="str">
        <f>IF(LoanIsGood,IF(ROW()-ROW(Sched2[[#Headers],[Pmt No]])&gt;ScheduledNumberOfPayments,"",ROW()-ROW(Sched2[[#Headers],[Pmt No]])),"")</f>
        <v/>
      </c>
      <c r="C278" s="3" t="str">
        <f>IF(Sched2[[#This Row],[Pmt No]]&lt;&gt;"",EOMONTH(LoanStartDate,ROW(Sched2[[#This Row],[Pmt No]])-ROW(Sched2[[#Headers],[Pmt No]])-2)+DAY(LoanStartDate),"")</f>
        <v/>
      </c>
      <c r="D278" s="4" t="str">
        <f>IF(Sched2[[#This Row],[Pmt No]]&lt;&gt;"",IF(ROW()-ROW(Sched2[[#Headers],[Beginning Balance]])=1,LoanAmount,INDEX(Sched2[Ending Balance],ROW()-ROW(Sched2[[#Headers],[Beginning Balance]])-1)),"")</f>
        <v/>
      </c>
      <c r="E278" s="4" t="str">
        <f>IF(Sched2[[#This Row],[Pmt No]]&lt;&gt;"",ScheduledPayment,"")</f>
        <v/>
      </c>
      <c r="F278" s="4" t="str">
        <f>IF(Sched2[[#This Row],[Pmt No]]&lt;&gt;"",IF(Sched2[[#This Row],[Scheduled Payment]]+ExtraPayments&lt;Sched2[[#This Row],[Beginning Balance]],ExtraPayments,IF(Sched2[[#This Row],[Beginning Balance]]-Sched2[[#This Row],[Scheduled Payment]]&gt;0,Sched2[[#This Row],[Beginning Balance]]-Sched2[[#This Row],[Scheduled Payment]],0)),"")</f>
        <v/>
      </c>
      <c r="G278" s="4" t="str">
        <f>IF(Sched2[[#This Row],[Pmt No]]&lt;&gt;"",IF(Sched2[[#This Row],[Scheduled Payment]]+Sched2[[#This Row],[Extra Payment]]&lt;=Sched2[[#This Row],[Beginning Balance]],Sched2[[#This Row],[Scheduled Payment]]+Sched2[[#This Row],[Extra Payment]],Sched2[[#This Row],[Beginning Balance]]),"")</f>
        <v/>
      </c>
      <c r="H278" s="4" t="str">
        <f>IF(Sched2[[#This Row],[Pmt No]]&lt;&gt;"",Sched2[[#This Row],[Total Payment]]-Sched2[[#This Row],[Interest]],"")</f>
        <v/>
      </c>
      <c r="I278" s="4" t="str">
        <f>IF(Sched2[[#This Row],[Pmt No]]&lt;&gt;"",Sched2[[#This Row],[Beginning Balance]]*(InterestRate/PaymentsPerYear),"")</f>
        <v/>
      </c>
      <c r="J278" s="4" t="str">
        <f>IF(Sched2[[#This Row],[Pmt No]]&lt;&gt;"",IF(Sched2[[#This Row],[Scheduled Payment]]+Sched2[[#This Row],[Extra Payment]]&lt;=Sched2[[#This Row],[Beginning Balance]],Sched2[[#This Row],[Beginning Balance]]-Sched2[[#This Row],[Principal]],0),"")</f>
        <v/>
      </c>
      <c r="K278" s="4" t="str">
        <f>IF(Sched2[[#This Row],[Pmt No]]&lt;&gt;"",SUM(INDEX(Sched2[Interest],1,1):Sched2[[#This Row],[Interest]]),"")</f>
        <v/>
      </c>
    </row>
    <row r="279" spans="2:11" x14ac:dyDescent="0.2">
      <c r="B279" s="2" t="str">
        <f>IF(LoanIsGood,IF(ROW()-ROW(Sched2[[#Headers],[Pmt No]])&gt;ScheduledNumberOfPayments,"",ROW()-ROW(Sched2[[#Headers],[Pmt No]])),"")</f>
        <v/>
      </c>
      <c r="C279" s="3" t="str">
        <f>IF(Sched2[[#This Row],[Pmt No]]&lt;&gt;"",EOMONTH(LoanStartDate,ROW(Sched2[[#This Row],[Pmt No]])-ROW(Sched2[[#Headers],[Pmt No]])-2)+DAY(LoanStartDate),"")</f>
        <v/>
      </c>
      <c r="D279" s="4" t="str">
        <f>IF(Sched2[[#This Row],[Pmt No]]&lt;&gt;"",IF(ROW()-ROW(Sched2[[#Headers],[Beginning Balance]])=1,LoanAmount,INDEX(Sched2[Ending Balance],ROW()-ROW(Sched2[[#Headers],[Beginning Balance]])-1)),"")</f>
        <v/>
      </c>
      <c r="E279" s="4" t="str">
        <f>IF(Sched2[[#This Row],[Pmt No]]&lt;&gt;"",ScheduledPayment,"")</f>
        <v/>
      </c>
      <c r="F279" s="4" t="str">
        <f>IF(Sched2[[#This Row],[Pmt No]]&lt;&gt;"",IF(Sched2[[#This Row],[Scheduled Payment]]+ExtraPayments&lt;Sched2[[#This Row],[Beginning Balance]],ExtraPayments,IF(Sched2[[#This Row],[Beginning Balance]]-Sched2[[#This Row],[Scheduled Payment]]&gt;0,Sched2[[#This Row],[Beginning Balance]]-Sched2[[#This Row],[Scheduled Payment]],0)),"")</f>
        <v/>
      </c>
      <c r="G279" s="4" t="str">
        <f>IF(Sched2[[#This Row],[Pmt No]]&lt;&gt;"",IF(Sched2[[#This Row],[Scheduled Payment]]+Sched2[[#This Row],[Extra Payment]]&lt;=Sched2[[#This Row],[Beginning Balance]],Sched2[[#This Row],[Scheduled Payment]]+Sched2[[#This Row],[Extra Payment]],Sched2[[#This Row],[Beginning Balance]]),"")</f>
        <v/>
      </c>
      <c r="H279" s="4" t="str">
        <f>IF(Sched2[[#This Row],[Pmt No]]&lt;&gt;"",Sched2[[#This Row],[Total Payment]]-Sched2[[#This Row],[Interest]],"")</f>
        <v/>
      </c>
      <c r="I279" s="4" t="str">
        <f>IF(Sched2[[#This Row],[Pmt No]]&lt;&gt;"",Sched2[[#This Row],[Beginning Balance]]*(InterestRate/PaymentsPerYear),"")</f>
        <v/>
      </c>
      <c r="J279" s="4" t="str">
        <f>IF(Sched2[[#This Row],[Pmt No]]&lt;&gt;"",IF(Sched2[[#This Row],[Scheduled Payment]]+Sched2[[#This Row],[Extra Payment]]&lt;=Sched2[[#This Row],[Beginning Balance]],Sched2[[#This Row],[Beginning Balance]]-Sched2[[#This Row],[Principal]],0),"")</f>
        <v/>
      </c>
      <c r="K279" s="4" t="str">
        <f>IF(Sched2[[#This Row],[Pmt No]]&lt;&gt;"",SUM(INDEX(Sched2[Interest],1,1):Sched2[[#This Row],[Interest]]),"")</f>
        <v/>
      </c>
    </row>
    <row r="280" spans="2:11" x14ac:dyDescent="0.2">
      <c r="B280" s="2" t="str">
        <f>IF(LoanIsGood,IF(ROW()-ROW(Sched2[[#Headers],[Pmt No]])&gt;ScheduledNumberOfPayments,"",ROW()-ROW(Sched2[[#Headers],[Pmt No]])),"")</f>
        <v/>
      </c>
      <c r="C280" s="3" t="str">
        <f>IF(Sched2[[#This Row],[Pmt No]]&lt;&gt;"",EOMONTH(LoanStartDate,ROW(Sched2[[#This Row],[Pmt No]])-ROW(Sched2[[#Headers],[Pmt No]])-2)+DAY(LoanStartDate),"")</f>
        <v/>
      </c>
      <c r="D280" s="4" t="str">
        <f>IF(Sched2[[#This Row],[Pmt No]]&lt;&gt;"",IF(ROW()-ROW(Sched2[[#Headers],[Beginning Balance]])=1,LoanAmount,INDEX(Sched2[Ending Balance],ROW()-ROW(Sched2[[#Headers],[Beginning Balance]])-1)),"")</f>
        <v/>
      </c>
      <c r="E280" s="4" t="str">
        <f>IF(Sched2[[#This Row],[Pmt No]]&lt;&gt;"",ScheduledPayment,"")</f>
        <v/>
      </c>
      <c r="F280" s="4" t="str">
        <f>IF(Sched2[[#This Row],[Pmt No]]&lt;&gt;"",IF(Sched2[[#This Row],[Scheduled Payment]]+ExtraPayments&lt;Sched2[[#This Row],[Beginning Balance]],ExtraPayments,IF(Sched2[[#This Row],[Beginning Balance]]-Sched2[[#This Row],[Scheduled Payment]]&gt;0,Sched2[[#This Row],[Beginning Balance]]-Sched2[[#This Row],[Scheduled Payment]],0)),"")</f>
        <v/>
      </c>
      <c r="G280" s="4" t="str">
        <f>IF(Sched2[[#This Row],[Pmt No]]&lt;&gt;"",IF(Sched2[[#This Row],[Scheduled Payment]]+Sched2[[#This Row],[Extra Payment]]&lt;=Sched2[[#This Row],[Beginning Balance]],Sched2[[#This Row],[Scheduled Payment]]+Sched2[[#This Row],[Extra Payment]],Sched2[[#This Row],[Beginning Balance]]),"")</f>
        <v/>
      </c>
      <c r="H280" s="4" t="str">
        <f>IF(Sched2[[#This Row],[Pmt No]]&lt;&gt;"",Sched2[[#This Row],[Total Payment]]-Sched2[[#This Row],[Interest]],"")</f>
        <v/>
      </c>
      <c r="I280" s="4" t="str">
        <f>IF(Sched2[[#This Row],[Pmt No]]&lt;&gt;"",Sched2[[#This Row],[Beginning Balance]]*(InterestRate/PaymentsPerYear),"")</f>
        <v/>
      </c>
      <c r="J280" s="4" t="str">
        <f>IF(Sched2[[#This Row],[Pmt No]]&lt;&gt;"",IF(Sched2[[#This Row],[Scheduled Payment]]+Sched2[[#This Row],[Extra Payment]]&lt;=Sched2[[#This Row],[Beginning Balance]],Sched2[[#This Row],[Beginning Balance]]-Sched2[[#This Row],[Principal]],0),"")</f>
        <v/>
      </c>
      <c r="K280" s="4" t="str">
        <f>IF(Sched2[[#This Row],[Pmt No]]&lt;&gt;"",SUM(INDEX(Sched2[Interest],1,1):Sched2[[#This Row],[Interest]]),"")</f>
        <v/>
      </c>
    </row>
    <row r="281" spans="2:11" x14ac:dyDescent="0.2">
      <c r="B281" s="2" t="str">
        <f>IF(LoanIsGood,IF(ROW()-ROW(Sched2[[#Headers],[Pmt No]])&gt;ScheduledNumberOfPayments,"",ROW()-ROW(Sched2[[#Headers],[Pmt No]])),"")</f>
        <v/>
      </c>
      <c r="C281" s="3" t="str">
        <f>IF(Sched2[[#This Row],[Pmt No]]&lt;&gt;"",EOMONTH(LoanStartDate,ROW(Sched2[[#This Row],[Pmt No]])-ROW(Sched2[[#Headers],[Pmt No]])-2)+DAY(LoanStartDate),"")</f>
        <v/>
      </c>
      <c r="D281" s="4" t="str">
        <f>IF(Sched2[[#This Row],[Pmt No]]&lt;&gt;"",IF(ROW()-ROW(Sched2[[#Headers],[Beginning Balance]])=1,LoanAmount,INDEX(Sched2[Ending Balance],ROW()-ROW(Sched2[[#Headers],[Beginning Balance]])-1)),"")</f>
        <v/>
      </c>
      <c r="E281" s="4" t="str">
        <f>IF(Sched2[[#This Row],[Pmt No]]&lt;&gt;"",ScheduledPayment,"")</f>
        <v/>
      </c>
      <c r="F281" s="4" t="str">
        <f>IF(Sched2[[#This Row],[Pmt No]]&lt;&gt;"",IF(Sched2[[#This Row],[Scheduled Payment]]+ExtraPayments&lt;Sched2[[#This Row],[Beginning Balance]],ExtraPayments,IF(Sched2[[#This Row],[Beginning Balance]]-Sched2[[#This Row],[Scheduled Payment]]&gt;0,Sched2[[#This Row],[Beginning Balance]]-Sched2[[#This Row],[Scheduled Payment]],0)),"")</f>
        <v/>
      </c>
      <c r="G281" s="4" t="str">
        <f>IF(Sched2[[#This Row],[Pmt No]]&lt;&gt;"",IF(Sched2[[#This Row],[Scheduled Payment]]+Sched2[[#This Row],[Extra Payment]]&lt;=Sched2[[#This Row],[Beginning Balance]],Sched2[[#This Row],[Scheduled Payment]]+Sched2[[#This Row],[Extra Payment]],Sched2[[#This Row],[Beginning Balance]]),"")</f>
        <v/>
      </c>
      <c r="H281" s="4" t="str">
        <f>IF(Sched2[[#This Row],[Pmt No]]&lt;&gt;"",Sched2[[#This Row],[Total Payment]]-Sched2[[#This Row],[Interest]],"")</f>
        <v/>
      </c>
      <c r="I281" s="4" t="str">
        <f>IF(Sched2[[#This Row],[Pmt No]]&lt;&gt;"",Sched2[[#This Row],[Beginning Balance]]*(InterestRate/PaymentsPerYear),"")</f>
        <v/>
      </c>
      <c r="J281" s="4" t="str">
        <f>IF(Sched2[[#This Row],[Pmt No]]&lt;&gt;"",IF(Sched2[[#This Row],[Scheduled Payment]]+Sched2[[#This Row],[Extra Payment]]&lt;=Sched2[[#This Row],[Beginning Balance]],Sched2[[#This Row],[Beginning Balance]]-Sched2[[#This Row],[Principal]],0),"")</f>
        <v/>
      </c>
      <c r="K281" s="4" t="str">
        <f>IF(Sched2[[#This Row],[Pmt No]]&lt;&gt;"",SUM(INDEX(Sched2[Interest],1,1):Sched2[[#This Row],[Interest]]),"")</f>
        <v/>
      </c>
    </row>
    <row r="282" spans="2:11" x14ac:dyDescent="0.2">
      <c r="B282" s="2" t="str">
        <f>IF(LoanIsGood,IF(ROW()-ROW(Sched2[[#Headers],[Pmt No]])&gt;ScheduledNumberOfPayments,"",ROW()-ROW(Sched2[[#Headers],[Pmt No]])),"")</f>
        <v/>
      </c>
      <c r="C282" s="3" t="str">
        <f>IF(Sched2[[#This Row],[Pmt No]]&lt;&gt;"",EOMONTH(LoanStartDate,ROW(Sched2[[#This Row],[Pmt No]])-ROW(Sched2[[#Headers],[Pmt No]])-2)+DAY(LoanStartDate),"")</f>
        <v/>
      </c>
      <c r="D282" s="4" t="str">
        <f>IF(Sched2[[#This Row],[Pmt No]]&lt;&gt;"",IF(ROW()-ROW(Sched2[[#Headers],[Beginning Balance]])=1,LoanAmount,INDEX(Sched2[Ending Balance],ROW()-ROW(Sched2[[#Headers],[Beginning Balance]])-1)),"")</f>
        <v/>
      </c>
      <c r="E282" s="4" t="str">
        <f>IF(Sched2[[#This Row],[Pmt No]]&lt;&gt;"",ScheduledPayment,"")</f>
        <v/>
      </c>
      <c r="F282" s="4" t="str">
        <f>IF(Sched2[[#This Row],[Pmt No]]&lt;&gt;"",IF(Sched2[[#This Row],[Scheduled Payment]]+ExtraPayments&lt;Sched2[[#This Row],[Beginning Balance]],ExtraPayments,IF(Sched2[[#This Row],[Beginning Balance]]-Sched2[[#This Row],[Scheduled Payment]]&gt;0,Sched2[[#This Row],[Beginning Balance]]-Sched2[[#This Row],[Scheduled Payment]],0)),"")</f>
        <v/>
      </c>
      <c r="G282" s="4" t="str">
        <f>IF(Sched2[[#This Row],[Pmt No]]&lt;&gt;"",IF(Sched2[[#This Row],[Scheduled Payment]]+Sched2[[#This Row],[Extra Payment]]&lt;=Sched2[[#This Row],[Beginning Balance]],Sched2[[#This Row],[Scheduled Payment]]+Sched2[[#This Row],[Extra Payment]],Sched2[[#This Row],[Beginning Balance]]),"")</f>
        <v/>
      </c>
      <c r="H282" s="4" t="str">
        <f>IF(Sched2[[#This Row],[Pmt No]]&lt;&gt;"",Sched2[[#This Row],[Total Payment]]-Sched2[[#This Row],[Interest]],"")</f>
        <v/>
      </c>
      <c r="I282" s="4" t="str">
        <f>IF(Sched2[[#This Row],[Pmt No]]&lt;&gt;"",Sched2[[#This Row],[Beginning Balance]]*(InterestRate/PaymentsPerYear),"")</f>
        <v/>
      </c>
      <c r="J282" s="4" t="str">
        <f>IF(Sched2[[#This Row],[Pmt No]]&lt;&gt;"",IF(Sched2[[#This Row],[Scheduled Payment]]+Sched2[[#This Row],[Extra Payment]]&lt;=Sched2[[#This Row],[Beginning Balance]],Sched2[[#This Row],[Beginning Balance]]-Sched2[[#This Row],[Principal]],0),"")</f>
        <v/>
      </c>
      <c r="K282" s="4" t="str">
        <f>IF(Sched2[[#This Row],[Pmt No]]&lt;&gt;"",SUM(INDEX(Sched2[Interest],1,1):Sched2[[#This Row],[Interest]]),"")</f>
        <v/>
      </c>
    </row>
    <row r="283" spans="2:11" x14ac:dyDescent="0.2">
      <c r="B283" s="2" t="str">
        <f>IF(LoanIsGood,IF(ROW()-ROW(Sched2[[#Headers],[Pmt No]])&gt;ScheduledNumberOfPayments,"",ROW()-ROW(Sched2[[#Headers],[Pmt No]])),"")</f>
        <v/>
      </c>
      <c r="C283" s="3" t="str">
        <f>IF(Sched2[[#This Row],[Pmt No]]&lt;&gt;"",EOMONTH(LoanStartDate,ROW(Sched2[[#This Row],[Pmt No]])-ROW(Sched2[[#Headers],[Pmt No]])-2)+DAY(LoanStartDate),"")</f>
        <v/>
      </c>
      <c r="D283" s="4" t="str">
        <f>IF(Sched2[[#This Row],[Pmt No]]&lt;&gt;"",IF(ROW()-ROW(Sched2[[#Headers],[Beginning Balance]])=1,LoanAmount,INDEX(Sched2[Ending Balance],ROW()-ROW(Sched2[[#Headers],[Beginning Balance]])-1)),"")</f>
        <v/>
      </c>
      <c r="E283" s="4" t="str">
        <f>IF(Sched2[[#This Row],[Pmt No]]&lt;&gt;"",ScheduledPayment,"")</f>
        <v/>
      </c>
      <c r="F283" s="4" t="str">
        <f>IF(Sched2[[#This Row],[Pmt No]]&lt;&gt;"",IF(Sched2[[#This Row],[Scheduled Payment]]+ExtraPayments&lt;Sched2[[#This Row],[Beginning Balance]],ExtraPayments,IF(Sched2[[#This Row],[Beginning Balance]]-Sched2[[#This Row],[Scheduled Payment]]&gt;0,Sched2[[#This Row],[Beginning Balance]]-Sched2[[#This Row],[Scheduled Payment]],0)),"")</f>
        <v/>
      </c>
      <c r="G283" s="4" t="str">
        <f>IF(Sched2[[#This Row],[Pmt No]]&lt;&gt;"",IF(Sched2[[#This Row],[Scheduled Payment]]+Sched2[[#This Row],[Extra Payment]]&lt;=Sched2[[#This Row],[Beginning Balance]],Sched2[[#This Row],[Scheduled Payment]]+Sched2[[#This Row],[Extra Payment]],Sched2[[#This Row],[Beginning Balance]]),"")</f>
        <v/>
      </c>
      <c r="H283" s="4" t="str">
        <f>IF(Sched2[[#This Row],[Pmt No]]&lt;&gt;"",Sched2[[#This Row],[Total Payment]]-Sched2[[#This Row],[Interest]],"")</f>
        <v/>
      </c>
      <c r="I283" s="4" t="str">
        <f>IF(Sched2[[#This Row],[Pmt No]]&lt;&gt;"",Sched2[[#This Row],[Beginning Balance]]*(InterestRate/PaymentsPerYear),"")</f>
        <v/>
      </c>
      <c r="J283" s="4" t="str">
        <f>IF(Sched2[[#This Row],[Pmt No]]&lt;&gt;"",IF(Sched2[[#This Row],[Scheduled Payment]]+Sched2[[#This Row],[Extra Payment]]&lt;=Sched2[[#This Row],[Beginning Balance]],Sched2[[#This Row],[Beginning Balance]]-Sched2[[#This Row],[Principal]],0),"")</f>
        <v/>
      </c>
      <c r="K283" s="4" t="str">
        <f>IF(Sched2[[#This Row],[Pmt No]]&lt;&gt;"",SUM(INDEX(Sched2[Interest],1,1):Sched2[[#This Row],[Interest]]),"")</f>
        <v/>
      </c>
    </row>
    <row r="284" spans="2:11" x14ac:dyDescent="0.2">
      <c r="B284" s="2" t="str">
        <f>IF(LoanIsGood,IF(ROW()-ROW(Sched2[[#Headers],[Pmt No]])&gt;ScheduledNumberOfPayments,"",ROW()-ROW(Sched2[[#Headers],[Pmt No]])),"")</f>
        <v/>
      </c>
      <c r="C284" s="3" t="str">
        <f>IF(Sched2[[#This Row],[Pmt No]]&lt;&gt;"",EOMONTH(LoanStartDate,ROW(Sched2[[#This Row],[Pmt No]])-ROW(Sched2[[#Headers],[Pmt No]])-2)+DAY(LoanStartDate),"")</f>
        <v/>
      </c>
      <c r="D284" s="4" t="str">
        <f>IF(Sched2[[#This Row],[Pmt No]]&lt;&gt;"",IF(ROW()-ROW(Sched2[[#Headers],[Beginning Balance]])=1,LoanAmount,INDEX(Sched2[Ending Balance],ROW()-ROW(Sched2[[#Headers],[Beginning Balance]])-1)),"")</f>
        <v/>
      </c>
      <c r="E284" s="4" t="str">
        <f>IF(Sched2[[#This Row],[Pmt No]]&lt;&gt;"",ScheduledPayment,"")</f>
        <v/>
      </c>
      <c r="F284" s="4" t="str">
        <f>IF(Sched2[[#This Row],[Pmt No]]&lt;&gt;"",IF(Sched2[[#This Row],[Scheduled Payment]]+ExtraPayments&lt;Sched2[[#This Row],[Beginning Balance]],ExtraPayments,IF(Sched2[[#This Row],[Beginning Balance]]-Sched2[[#This Row],[Scheduled Payment]]&gt;0,Sched2[[#This Row],[Beginning Balance]]-Sched2[[#This Row],[Scheduled Payment]],0)),"")</f>
        <v/>
      </c>
      <c r="G284" s="4" t="str">
        <f>IF(Sched2[[#This Row],[Pmt No]]&lt;&gt;"",IF(Sched2[[#This Row],[Scheduled Payment]]+Sched2[[#This Row],[Extra Payment]]&lt;=Sched2[[#This Row],[Beginning Balance]],Sched2[[#This Row],[Scheduled Payment]]+Sched2[[#This Row],[Extra Payment]],Sched2[[#This Row],[Beginning Balance]]),"")</f>
        <v/>
      </c>
      <c r="H284" s="4" t="str">
        <f>IF(Sched2[[#This Row],[Pmt No]]&lt;&gt;"",Sched2[[#This Row],[Total Payment]]-Sched2[[#This Row],[Interest]],"")</f>
        <v/>
      </c>
      <c r="I284" s="4" t="str">
        <f>IF(Sched2[[#This Row],[Pmt No]]&lt;&gt;"",Sched2[[#This Row],[Beginning Balance]]*(InterestRate/PaymentsPerYear),"")</f>
        <v/>
      </c>
      <c r="J284" s="4" t="str">
        <f>IF(Sched2[[#This Row],[Pmt No]]&lt;&gt;"",IF(Sched2[[#This Row],[Scheduled Payment]]+Sched2[[#This Row],[Extra Payment]]&lt;=Sched2[[#This Row],[Beginning Balance]],Sched2[[#This Row],[Beginning Balance]]-Sched2[[#This Row],[Principal]],0),"")</f>
        <v/>
      </c>
      <c r="K284" s="4" t="str">
        <f>IF(Sched2[[#This Row],[Pmt No]]&lt;&gt;"",SUM(INDEX(Sched2[Interest],1,1):Sched2[[#This Row],[Interest]]),"")</f>
        <v/>
      </c>
    </row>
    <row r="285" spans="2:11" x14ac:dyDescent="0.2">
      <c r="B285" s="2" t="str">
        <f>IF(LoanIsGood,IF(ROW()-ROW(Sched2[[#Headers],[Pmt No]])&gt;ScheduledNumberOfPayments,"",ROW()-ROW(Sched2[[#Headers],[Pmt No]])),"")</f>
        <v/>
      </c>
      <c r="C285" s="3" t="str">
        <f>IF(Sched2[[#This Row],[Pmt No]]&lt;&gt;"",EOMONTH(LoanStartDate,ROW(Sched2[[#This Row],[Pmt No]])-ROW(Sched2[[#Headers],[Pmt No]])-2)+DAY(LoanStartDate),"")</f>
        <v/>
      </c>
      <c r="D285" s="4" t="str">
        <f>IF(Sched2[[#This Row],[Pmt No]]&lt;&gt;"",IF(ROW()-ROW(Sched2[[#Headers],[Beginning Balance]])=1,LoanAmount,INDEX(Sched2[Ending Balance],ROW()-ROW(Sched2[[#Headers],[Beginning Balance]])-1)),"")</f>
        <v/>
      </c>
      <c r="E285" s="4" t="str">
        <f>IF(Sched2[[#This Row],[Pmt No]]&lt;&gt;"",ScheduledPayment,"")</f>
        <v/>
      </c>
      <c r="F285" s="4" t="str">
        <f>IF(Sched2[[#This Row],[Pmt No]]&lt;&gt;"",IF(Sched2[[#This Row],[Scheduled Payment]]+ExtraPayments&lt;Sched2[[#This Row],[Beginning Balance]],ExtraPayments,IF(Sched2[[#This Row],[Beginning Balance]]-Sched2[[#This Row],[Scheduled Payment]]&gt;0,Sched2[[#This Row],[Beginning Balance]]-Sched2[[#This Row],[Scheduled Payment]],0)),"")</f>
        <v/>
      </c>
      <c r="G285" s="4" t="str">
        <f>IF(Sched2[[#This Row],[Pmt No]]&lt;&gt;"",IF(Sched2[[#This Row],[Scheduled Payment]]+Sched2[[#This Row],[Extra Payment]]&lt;=Sched2[[#This Row],[Beginning Balance]],Sched2[[#This Row],[Scheduled Payment]]+Sched2[[#This Row],[Extra Payment]],Sched2[[#This Row],[Beginning Balance]]),"")</f>
        <v/>
      </c>
      <c r="H285" s="4" t="str">
        <f>IF(Sched2[[#This Row],[Pmt No]]&lt;&gt;"",Sched2[[#This Row],[Total Payment]]-Sched2[[#This Row],[Interest]],"")</f>
        <v/>
      </c>
      <c r="I285" s="4" t="str">
        <f>IF(Sched2[[#This Row],[Pmt No]]&lt;&gt;"",Sched2[[#This Row],[Beginning Balance]]*(InterestRate/PaymentsPerYear),"")</f>
        <v/>
      </c>
      <c r="J285" s="4" t="str">
        <f>IF(Sched2[[#This Row],[Pmt No]]&lt;&gt;"",IF(Sched2[[#This Row],[Scheduled Payment]]+Sched2[[#This Row],[Extra Payment]]&lt;=Sched2[[#This Row],[Beginning Balance]],Sched2[[#This Row],[Beginning Balance]]-Sched2[[#This Row],[Principal]],0),"")</f>
        <v/>
      </c>
      <c r="K285" s="4" t="str">
        <f>IF(Sched2[[#This Row],[Pmt No]]&lt;&gt;"",SUM(INDEX(Sched2[Interest],1,1):Sched2[[#This Row],[Interest]]),"")</f>
        <v/>
      </c>
    </row>
    <row r="286" spans="2:11" x14ac:dyDescent="0.2">
      <c r="B286" s="2" t="str">
        <f>IF(LoanIsGood,IF(ROW()-ROW(Sched2[[#Headers],[Pmt No]])&gt;ScheduledNumberOfPayments,"",ROW()-ROW(Sched2[[#Headers],[Pmt No]])),"")</f>
        <v/>
      </c>
      <c r="C286" s="3" t="str">
        <f>IF(Sched2[[#This Row],[Pmt No]]&lt;&gt;"",EOMONTH(LoanStartDate,ROW(Sched2[[#This Row],[Pmt No]])-ROW(Sched2[[#Headers],[Pmt No]])-2)+DAY(LoanStartDate),"")</f>
        <v/>
      </c>
      <c r="D286" s="4" t="str">
        <f>IF(Sched2[[#This Row],[Pmt No]]&lt;&gt;"",IF(ROW()-ROW(Sched2[[#Headers],[Beginning Balance]])=1,LoanAmount,INDEX(Sched2[Ending Balance],ROW()-ROW(Sched2[[#Headers],[Beginning Balance]])-1)),"")</f>
        <v/>
      </c>
      <c r="E286" s="4" t="str">
        <f>IF(Sched2[[#This Row],[Pmt No]]&lt;&gt;"",ScheduledPayment,"")</f>
        <v/>
      </c>
      <c r="F286" s="4" t="str">
        <f>IF(Sched2[[#This Row],[Pmt No]]&lt;&gt;"",IF(Sched2[[#This Row],[Scheduled Payment]]+ExtraPayments&lt;Sched2[[#This Row],[Beginning Balance]],ExtraPayments,IF(Sched2[[#This Row],[Beginning Balance]]-Sched2[[#This Row],[Scheduled Payment]]&gt;0,Sched2[[#This Row],[Beginning Balance]]-Sched2[[#This Row],[Scheduled Payment]],0)),"")</f>
        <v/>
      </c>
      <c r="G286" s="4" t="str">
        <f>IF(Sched2[[#This Row],[Pmt No]]&lt;&gt;"",IF(Sched2[[#This Row],[Scheduled Payment]]+Sched2[[#This Row],[Extra Payment]]&lt;=Sched2[[#This Row],[Beginning Balance]],Sched2[[#This Row],[Scheduled Payment]]+Sched2[[#This Row],[Extra Payment]],Sched2[[#This Row],[Beginning Balance]]),"")</f>
        <v/>
      </c>
      <c r="H286" s="4" t="str">
        <f>IF(Sched2[[#This Row],[Pmt No]]&lt;&gt;"",Sched2[[#This Row],[Total Payment]]-Sched2[[#This Row],[Interest]],"")</f>
        <v/>
      </c>
      <c r="I286" s="4" t="str">
        <f>IF(Sched2[[#This Row],[Pmt No]]&lt;&gt;"",Sched2[[#This Row],[Beginning Balance]]*(InterestRate/PaymentsPerYear),"")</f>
        <v/>
      </c>
      <c r="J286" s="4" t="str">
        <f>IF(Sched2[[#This Row],[Pmt No]]&lt;&gt;"",IF(Sched2[[#This Row],[Scheduled Payment]]+Sched2[[#This Row],[Extra Payment]]&lt;=Sched2[[#This Row],[Beginning Balance]],Sched2[[#This Row],[Beginning Balance]]-Sched2[[#This Row],[Principal]],0),"")</f>
        <v/>
      </c>
      <c r="K286" s="4" t="str">
        <f>IF(Sched2[[#This Row],[Pmt No]]&lt;&gt;"",SUM(INDEX(Sched2[Interest],1,1):Sched2[[#This Row],[Interest]]),"")</f>
        <v/>
      </c>
    </row>
    <row r="287" spans="2:11" x14ac:dyDescent="0.2">
      <c r="B287" s="2" t="str">
        <f>IF(LoanIsGood,IF(ROW()-ROW(Sched2[[#Headers],[Pmt No]])&gt;ScheduledNumberOfPayments,"",ROW()-ROW(Sched2[[#Headers],[Pmt No]])),"")</f>
        <v/>
      </c>
      <c r="C287" s="3" t="str">
        <f>IF(Sched2[[#This Row],[Pmt No]]&lt;&gt;"",EOMONTH(LoanStartDate,ROW(Sched2[[#This Row],[Pmt No]])-ROW(Sched2[[#Headers],[Pmt No]])-2)+DAY(LoanStartDate),"")</f>
        <v/>
      </c>
      <c r="D287" s="4" t="str">
        <f>IF(Sched2[[#This Row],[Pmt No]]&lt;&gt;"",IF(ROW()-ROW(Sched2[[#Headers],[Beginning Balance]])=1,LoanAmount,INDEX(Sched2[Ending Balance],ROW()-ROW(Sched2[[#Headers],[Beginning Balance]])-1)),"")</f>
        <v/>
      </c>
      <c r="E287" s="4" t="str">
        <f>IF(Sched2[[#This Row],[Pmt No]]&lt;&gt;"",ScheduledPayment,"")</f>
        <v/>
      </c>
      <c r="F287" s="4" t="str">
        <f>IF(Sched2[[#This Row],[Pmt No]]&lt;&gt;"",IF(Sched2[[#This Row],[Scheduled Payment]]+ExtraPayments&lt;Sched2[[#This Row],[Beginning Balance]],ExtraPayments,IF(Sched2[[#This Row],[Beginning Balance]]-Sched2[[#This Row],[Scheduled Payment]]&gt;0,Sched2[[#This Row],[Beginning Balance]]-Sched2[[#This Row],[Scheduled Payment]],0)),"")</f>
        <v/>
      </c>
      <c r="G287" s="4" t="str">
        <f>IF(Sched2[[#This Row],[Pmt No]]&lt;&gt;"",IF(Sched2[[#This Row],[Scheduled Payment]]+Sched2[[#This Row],[Extra Payment]]&lt;=Sched2[[#This Row],[Beginning Balance]],Sched2[[#This Row],[Scheduled Payment]]+Sched2[[#This Row],[Extra Payment]],Sched2[[#This Row],[Beginning Balance]]),"")</f>
        <v/>
      </c>
      <c r="H287" s="4" t="str">
        <f>IF(Sched2[[#This Row],[Pmt No]]&lt;&gt;"",Sched2[[#This Row],[Total Payment]]-Sched2[[#This Row],[Interest]],"")</f>
        <v/>
      </c>
      <c r="I287" s="4" t="str">
        <f>IF(Sched2[[#This Row],[Pmt No]]&lt;&gt;"",Sched2[[#This Row],[Beginning Balance]]*(InterestRate/PaymentsPerYear),"")</f>
        <v/>
      </c>
      <c r="J287" s="4" t="str">
        <f>IF(Sched2[[#This Row],[Pmt No]]&lt;&gt;"",IF(Sched2[[#This Row],[Scheduled Payment]]+Sched2[[#This Row],[Extra Payment]]&lt;=Sched2[[#This Row],[Beginning Balance]],Sched2[[#This Row],[Beginning Balance]]-Sched2[[#This Row],[Principal]],0),"")</f>
        <v/>
      </c>
      <c r="K287" s="4" t="str">
        <f>IF(Sched2[[#This Row],[Pmt No]]&lt;&gt;"",SUM(INDEX(Sched2[Interest],1,1):Sched2[[#This Row],[Interest]]),"")</f>
        <v/>
      </c>
    </row>
    <row r="288" spans="2:11" x14ac:dyDescent="0.2">
      <c r="B288" s="2" t="str">
        <f>IF(LoanIsGood,IF(ROW()-ROW(Sched2[[#Headers],[Pmt No]])&gt;ScheduledNumberOfPayments,"",ROW()-ROW(Sched2[[#Headers],[Pmt No]])),"")</f>
        <v/>
      </c>
      <c r="C288" s="3" t="str">
        <f>IF(Sched2[[#This Row],[Pmt No]]&lt;&gt;"",EOMONTH(LoanStartDate,ROW(Sched2[[#This Row],[Pmt No]])-ROW(Sched2[[#Headers],[Pmt No]])-2)+DAY(LoanStartDate),"")</f>
        <v/>
      </c>
      <c r="D288" s="4" t="str">
        <f>IF(Sched2[[#This Row],[Pmt No]]&lt;&gt;"",IF(ROW()-ROW(Sched2[[#Headers],[Beginning Balance]])=1,LoanAmount,INDEX(Sched2[Ending Balance],ROW()-ROW(Sched2[[#Headers],[Beginning Balance]])-1)),"")</f>
        <v/>
      </c>
      <c r="E288" s="4" t="str">
        <f>IF(Sched2[[#This Row],[Pmt No]]&lt;&gt;"",ScheduledPayment,"")</f>
        <v/>
      </c>
      <c r="F288" s="4" t="str">
        <f>IF(Sched2[[#This Row],[Pmt No]]&lt;&gt;"",IF(Sched2[[#This Row],[Scheduled Payment]]+ExtraPayments&lt;Sched2[[#This Row],[Beginning Balance]],ExtraPayments,IF(Sched2[[#This Row],[Beginning Balance]]-Sched2[[#This Row],[Scheduled Payment]]&gt;0,Sched2[[#This Row],[Beginning Balance]]-Sched2[[#This Row],[Scheduled Payment]],0)),"")</f>
        <v/>
      </c>
      <c r="G288" s="4" t="str">
        <f>IF(Sched2[[#This Row],[Pmt No]]&lt;&gt;"",IF(Sched2[[#This Row],[Scheduled Payment]]+Sched2[[#This Row],[Extra Payment]]&lt;=Sched2[[#This Row],[Beginning Balance]],Sched2[[#This Row],[Scheduled Payment]]+Sched2[[#This Row],[Extra Payment]],Sched2[[#This Row],[Beginning Balance]]),"")</f>
        <v/>
      </c>
      <c r="H288" s="4" t="str">
        <f>IF(Sched2[[#This Row],[Pmt No]]&lt;&gt;"",Sched2[[#This Row],[Total Payment]]-Sched2[[#This Row],[Interest]],"")</f>
        <v/>
      </c>
      <c r="I288" s="4" t="str">
        <f>IF(Sched2[[#This Row],[Pmt No]]&lt;&gt;"",Sched2[[#This Row],[Beginning Balance]]*(InterestRate/PaymentsPerYear),"")</f>
        <v/>
      </c>
      <c r="J288" s="4" t="str">
        <f>IF(Sched2[[#This Row],[Pmt No]]&lt;&gt;"",IF(Sched2[[#This Row],[Scheduled Payment]]+Sched2[[#This Row],[Extra Payment]]&lt;=Sched2[[#This Row],[Beginning Balance]],Sched2[[#This Row],[Beginning Balance]]-Sched2[[#This Row],[Principal]],0),"")</f>
        <v/>
      </c>
      <c r="K288" s="4" t="str">
        <f>IF(Sched2[[#This Row],[Pmt No]]&lt;&gt;"",SUM(INDEX(Sched2[Interest],1,1):Sched2[[#This Row],[Interest]]),"")</f>
        <v/>
      </c>
    </row>
    <row r="289" spans="2:11" x14ac:dyDescent="0.2">
      <c r="B289" s="2" t="str">
        <f>IF(LoanIsGood,IF(ROW()-ROW(Sched2[[#Headers],[Pmt No]])&gt;ScheduledNumberOfPayments,"",ROW()-ROW(Sched2[[#Headers],[Pmt No]])),"")</f>
        <v/>
      </c>
      <c r="C289" s="3" t="str">
        <f>IF(Sched2[[#This Row],[Pmt No]]&lt;&gt;"",EOMONTH(LoanStartDate,ROW(Sched2[[#This Row],[Pmt No]])-ROW(Sched2[[#Headers],[Pmt No]])-2)+DAY(LoanStartDate),"")</f>
        <v/>
      </c>
      <c r="D289" s="4" t="str">
        <f>IF(Sched2[[#This Row],[Pmt No]]&lt;&gt;"",IF(ROW()-ROW(Sched2[[#Headers],[Beginning Balance]])=1,LoanAmount,INDEX(Sched2[Ending Balance],ROW()-ROW(Sched2[[#Headers],[Beginning Balance]])-1)),"")</f>
        <v/>
      </c>
      <c r="E289" s="4" t="str">
        <f>IF(Sched2[[#This Row],[Pmt No]]&lt;&gt;"",ScheduledPayment,"")</f>
        <v/>
      </c>
      <c r="F289" s="4" t="str">
        <f>IF(Sched2[[#This Row],[Pmt No]]&lt;&gt;"",IF(Sched2[[#This Row],[Scheduled Payment]]+ExtraPayments&lt;Sched2[[#This Row],[Beginning Balance]],ExtraPayments,IF(Sched2[[#This Row],[Beginning Balance]]-Sched2[[#This Row],[Scheduled Payment]]&gt;0,Sched2[[#This Row],[Beginning Balance]]-Sched2[[#This Row],[Scheduled Payment]],0)),"")</f>
        <v/>
      </c>
      <c r="G289" s="4" t="str">
        <f>IF(Sched2[[#This Row],[Pmt No]]&lt;&gt;"",IF(Sched2[[#This Row],[Scheduled Payment]]+Sched2[[#This Row],[Extra Payment]]&lt;=Sched2[[#This Row],[Beginning Balance]],Sched2[[#This Row],[Scheduled Payment]]+Sched2[[#This Row],[Extra Payment]],Sched2[[#This Row],[Beginning Balance]]),"")</f>
        <v/>
      </c>
      <c r="H289" s="4" t="str">
        <f>IF(Sched2[[#This Row],[Pmt No]]&lt;&gt;"",Sched2[[#This Row],[Total Payment]]-Sched2[[#This Row],[Interest]],"")</f>
        <v/>
      </c>
      <c r="I289" s="4" t="str">
        <f>IF(Sched2[[#This Row],[Pmt No]]&lt;&gt;"",Sched2[[#This Row],[Beginning Balance]]*(InterestRate/PaymentsPerYear),"")</f>
        <v/>
      </c>
      <c r="J289" s="4" t="str">
        <f>IF(Sched2[[#This Row],[Pmt No]]&lt;&gt;"",IF(Sched2[[#This Row],[Scheduled Payment]]+Sched2[[#This Row],[Extra Payment]]&lt;=Sched2[[#This Row],[Beginning Balance]],Sched2[[#This Row],[Beginning Balance]]-Sched2[[#This Row],[Principal]],0),"")</f>
        <v/>
      </c>
      <c r="K289" s="4" t="str">
        <f>IF(Sched2[[#This Row],[Pmt No]]&lt;&gt;"",SUM(INDEX(Sched2[Interest],1,1):Sched2[[#This Row],[Interest]]),"")</f>
        <v/>
      </c>
    </row>
    <row r="290" spans="2:11" x14ac:dyDescent="0.2">
      <c r="B290" s="2" t="str">
        <f>IF(LoanIsGood,IF(ROW()-ROW(Sched2[[#Headers],[Pmt No]])&gt;ScheduledNumberOfPayments,"",ROW()-ROW(Sched2[[#Headers],[Pmt No]])),"")</f>
        <v/>
      </c>
      <c r="C290" s="3" t="str">
        <f>IF(Sched2[[#This Row],[Pmt No]]&lt;&gt;"",EOMONTH(LoanStartDate,ROW(Sched2[[#This Row],[Pmt No]])-ROW(Sched2[[#Headers],[Pmt No]])-2)+DAY(LoanStartDate),"")</f>
        <v/>
      </c>
      <c r="D290" s="4" t="str">
        <f>IF(Sched2[[#This Row],[Pmt No]]&lt;&gt;"",IF(ROW()-ROW(Sched2[[#Headers],[Beginning Balance]])=1,LoanAmount,INDEX(Sched2[Ending Balance],ROW()-ROW(Sched2[[#Headers],[Beginning Balance]])-1)),"")</f>
        <v/>
      </c>
      <c r="E290" s="4" t="str">
        <f>IF(Sched2[[#This Row],[Pmt No]]&lt;&gt;"",ScheduledPayment,"")</f>
        <v/>
      </c>
      <c r="F290" s="4" t="str">
        <f>IF(Sched2[[#This Row],[Pmt No]]&lt;&gt;"",IF(Sched2[[#This Row],[Scheduled Payment]]+ExtraPayments&lt;Sched2[[#This Row],[Beginning Balance]],ExtraPayments,IF(Sched2[[#This Row],[Beginning Balance]]-Sched2[[#This Row],[Scheduled Payment]]&gt;0,Sched2[[#This Row],[Beginning Balance]]-Sched2[[#This Row],[Scheduled Payment]],0)),"")</f>
        <v/>
      </c>
      <c r="G290" s="4" t="str">
        <f>IF(Sched2[[#This Row],[Pmt No]]&lt;&gt;"",IF(Sched2[[#This Row],[Scheduled Payment]]+Sched2[[#This Row],[Extra Payment]]&lt;=Sched2[[#This Row],[Beginning Balance]],Sched2[[#This Row],[Scheduled Payment]]+Sched2[[#This Row],[Extra Payment]],Sched2[[#This Row],[Beginning Balance]]),"")</f>
        <v/>
      </c>
      <c r="H290" s="4" t="str">
        <f>IF(Sched2[[#This Row],[Pmt No]]&lt;&gt;"",Sched2[[#This Row],[Total Payment]]-Sched2[[#This Row],[Interest]],"")</f>
        <v/>
      </c>
      <c r="I290" s="4" t="str">
        <f>IF(Sched2[[#This Row],[Pmt No]]&lt;&gt;"",Sched2[[#This Row],[Beginning Balance]]*(InterestRate/PaymentsPerYear),"")</f>
        <v/>
      </c>
      <c r="J290" s="4" t="str">
        <f>IF(Sched2[[#This Row],[Pmt No]]&lt;&gt;"",IF(Sched2[[#This Row],[Scheduled Payment]]+Sched2[[#This Row],[Extra Payment]]&lt;=Sched2[[#This Row],[Beginning Balance]],Sched2[[#This Row],[Beginning Balance]]-Sched2[[#This Row],[Principal]],0),"")</f>
        <v/>
      </c>
      <c r="K290" s="4" t="str">
        <f>IF(Sched2[[#This Row],[Pmt No]]&lt;&gt;"",SUM(INDEX(Sched2[Interest],1,1):Sched2[[#This Row],[Interest]]),"")</f>
        <v/>
      </c>
    </row>
    <row r="291" spans="2:11" x14ac:dyDescent="0.2">
      <c r="B291" s="2" t="str">
        <f>IF(LoanIsGood,IF(ROW()-ROW(Sched2[[#Headers],[Pmt No]])&gt;ScheduledNumberOfPayments,"",ROW()-ROW(Sched2[[#Headers],[Pmt No]])),"")</f>
        <v/>
      </c>
      <c r="C291" s="3" t="str">
        <f>IF(Sched2[[#This Row],[Pmt No]]&lt;&gt;"",EOMONTH(LoanStartDate,ROW(Sched2[[#This Row],[Pmt No]])-ROW(Sched2[[#Headers],[Pmt No]])-2)+DAY(LoanStartDate),"")</f>
        <v/>
      </c>
      <c r="D291" s="4" t="str">
        <f>IF(Sched2[[#This Row],[Pmt No]]&lt;&gt;"",IF(ROW()-ROW(Sched2[[#Headers],[Beginning Balance]])=1,LoanAmount,INDEX(Sched2[Ending Balance],ROW()-ROW(Sched2[[#Headers],[Beginning Balance]])-1)),"")</f>
        <v/>
      </c>
      <c r="E291" s="4" t="str">
        <f>IF(Sched2[[#This Row],[Pmt No]]&lt;&gt;"",ScheduledPayment,"")</f>
        <v/>
      </c>
      <c r="F291" s="4" t="str">
        <f>IF(Sched2[[#This Row],[Pmt No]]&lt;&gt;"",IF(Sched2[[#This Row],[Scheduled Payment]]+ExtraPayments&lt;Sched2[[#This Row],[Beginning Balance]],ExtraPayments,IF(Sched2[[#This Row],[Beginning Balance]]-Sched2[[#This Row],[Scheduled Payment]]&gt;0,Sched2[[#This Row],[Beginning Balance]]-Sched2[[#This Row],[Scheduled Payment]],0)),"")</f>
        <v/>
      </c>
      <c r="G291" s="4" t="str">
        <f>IF(Sched2[[#This Row],[Pmt No]]&lt;&gt;"",IF(Sched2[[#This Row],[Scheduled Payment]]+Sched2[[#This Row],[Extra Payment]]&lt;=Sched2[[#This Row],[Beginning Balance]],Sched2[[#This Row],[Scheduled Payment]]+Sched2[[#This Row],[Extra Payment]],Sched2[[#This Row],[Beginning Balance]]),"")</f>
        <v/>
      </c>
      <c r="H291" s="4" t="str">
        <f>IF(Sched2[[#This Row],[Pmt No]]&lt;&gt;"",Sched2[[#This Row],[Total Payment]]-Sched2[[#This Row],[Interest]],"")</f>
        <v/>
      </c>
      <c r="I291" s="4" t="str">
        <f>IF(Sched2[[#This Row],[Pmt No]]&lt;&gt;"",Sched2[[#This Row],[Beginning Balance]]*(InterestRate/PaymentsPerYear),"")</f>
        <v/>
      </c>
      <c r="J291" s="4" t="str">
        <f>IF(Sched2[[#This Row],[Pmt No]]&lt;&gt;"",IF(Sched2[[#This Row],[Scheduled Payment]]+Sched2[[#This Row],[Extra Payment]]&lt;=Sched2[[#This Row],[Beginning Balance]],Sched2[[#This Row],[Beginning Balance]]-Sched2[[#This Row],[Principal]],0),"")</f>
        <v/>
      </c>
      <c r="K291" s="4" t="str">
        <f>IF(Sched2[[#This Row],[Pmt No]]&lt;&gt;"",SUM(INDEX(Sched2[Interest],1,1):Sched2[[#This Row],[Interest]]),"")</f>
        <v/>
      </c>
    </row>
    <row r="292" spans="2:11" x14ac:dyDescent="0.2">
      <c r="B292" s="2" t="str">
        <f>IF(LoanIsGood,IF(ROW()-ROW(Sched2[[#Headers],[Pmt No]])&gt;ScheduledNumberOfPayments,"",ROW()-ROW(Sched2[[#Headers],[Pmt No]])),"")</f>
        <v/>
      </c>
      <c r="C292" s="3" t="str">
        <f>IF(Sched2[[#This Row],[Pmt No]]&lt;&gt;"",EOMONTH(LoanStartDate,ROW(Sched2[[#This Row],[Pmt No]])-ROW(Sched2[[#Headers],[Pmt No]])-2)+DAY(LoanStartDate),"")</f>
        <v/>
      </c>
      <c r="D292" s="4" t="str">
        <f>IF(Sched2[[#This Row],[Pmt No]]&lt;&gt;"",IF(ROW()-ROW(Sched2[[#Headers],[Beginning Balance]])=1,LoanAmount,INDEX(Sched2[Ending Balance],ROW()-ROW(Sched2[[#Headers],[Beginning Balance]])-1)),"")</f>
        <v/>
      </c>
      <c r="E292" s="4" t="str">
        <f>IF(Sched2[[#This Row],[Pmt No]]&lt;&gt;"",ScheduledPayment,"")</f>
        <v/>
      </c>
      <c r="F292" s="4" t="str">
        <f>IF(Sched2[[#This Row],[Pmt No]]&lt;&gt;"",IF(Sched2[[#This Row],[Scheduled Payment]]+ExtraPayments&lt;Sched2[[#This Row],[Beginning Balance]],ExtraPayments,IF(Sched2[[#This Row],[Beginning Balance]]-Sched2[[#This Row],[Scheduled Payment]]&gt;0,Sched2[[#This Row],[Beginning Balance]]-Sched2[[#This Row],[Scheduled Payment]],0)),"")</f>
        <v/>
      </c>
      <c r="G292" s="4" t="str">
        <f>IF(Sched2[[#This Row],[Pmt No]]&lt;&gt;"",IF(Sched2[[#This Row],[Scheduled Payment]]+Sched2[[#This Row],[Extra Payment]]&lt;=Sched2[[#This Row],[Beginning Balance]],Sched2[[#This Row],[Scheduled Payment]]+Sched2[[#This Row],[Extra Payment]],Sched2[[#This Row],[Beginning Balance]]),"")</f>
        <v/>
      </c>
      <c r="H292" s="4" t="str">
        <f>IF(Sched2[[#This Row],[Pmt No]]&lt;&gt;"",Sched2[[#This Row],[Total Payment]]-Sched2[[#This Row],[Interest]],"")</f>
        <v/>
      </c>
      <c r="I292" s="4" t="str">
        <f>IF(Sched2[[#This Row],[Pmt No]]&lt;&gt;"",Sched2[[#This Row],[Beginning Balance]]*(InterestRate/PaymentsPerYear),"")</f>
        <v/>
      </c>
      <c r="J292" s="4" t="str">
        <f>IF(Sched2[[#This Row],[Pmt No]]&lt;&gt;"",IF(Sched2[[#This Row],[Scheduled Payment]]+Sched2[[#This Row],[Extra Payment]]&lt;=Sched2[[#This Row],[Beginning Balance]],Sched2[[#This Row],[Beginning Balance]]-Sched2[[#This Row],[Principal]],0),"")</f>
        <v/>
      </c>
      <c r="K292" s="4" t="str">
        <f>IF(Sched2[[#This Row],[Pmt No]]&lt;&gt;"",SUM(INDEX(Sched2[Interest],1,1):Sched2[[#This Row],[Interest]]),"")</f>
        <v/>
      </c>
    </row>
    <row r="293" spans="2:11" x14ac:dyDescent="0.2">
      <c r="B293" s="2" t="str">
        <f>IF(LoanIsGood,IF(ROW()-ROW(Sched2[[#Headers],[Pmt No]])&gt;ScheduledNumberOfPayments,"",ROW()-ROW(Sched2[[#Headers],[Pmt No]])),"")</f>
        <v/>
      </c>
      <c r="C293" s="3" t="str">
        <f>IF(Sched2[[#This Row],[Pmt No]]&lt;&gt;"",EOMONTH(LoanStartDate,ROW(Sched2[[#This Row],[Pmt No]])-ROW(Sched2[[#Headers],[Pmt No]])-2)+DAY(LoanStartDate),"")</f>
        <v/>
      </c>
      <c r="D293" s="4" t="str">
        <f>IF(Sched2[[#This Row],[Pmt No]]&lt;&gt;"",IF(ROW()-ROW(Sched2[[#Headers],[Beginning Balance]])=1,LoanAmount,INDEX(Sched2[Ending Balance],ROW()-ROW(Sched2[[#Headers],[Beginning Balance]])-1)),"")</f>
        <v/>
      </c>
      <c r="E293" s="4" t="str">
        <f>IF(Sched2[[#This Row],[Pmt No]]&lt;&gt;"",ScheduledPayment,"")</f>
        <v/>
      </c>
      <c r="F293" s="4" t="str">
        <f>IF(Sched2[[#This Row],[Pmt No]]&lt;&gt;"",IF(Sched2[[#This Row],[Scheduled Payment]]+ExtraPayments&lt;Sched2[[#This Row],[Beginning Balance]],ExtraPayments,IF(Sched2[[#This Row],[Beginning Balance]]-Sched2[[#This Row],[Scheduled Payment]]&gt;0,Sched2[[#This Row],[Beginning Balance]]-Sched2[[#This Row],[Scheduled Payment]],0)),"")</f>
        <v/>
      </c>
      <c r="G293" s="4" t="str">
        <f>IF(Sched2[[#This Row],[Pmt No]]&lt;&gt;"",IF(Sched2[[#This Row],[Scheduled Payment]]+Sched2[[#This Row],[Extra Payment]]&lt;=Sched2[[#This Row],[Beginning Balance]],Sched2[[#This Row],[Scheduled Payment]]+Sched2[[#This Row],[Extra Payment]],Sched2[[#This Row],[Beginning Balance]]),"")</f>
        <v/>
      </c>
      <c r="H293" s="4" t="str">
        <f>IF(Sched2[[#This Row],[Pmt No]]&lt;&gt;"",Sched2[[#This Row],[Total Payment]]-Sched2[[#This Row],[Interest]],"")</f>
        <v/>
      </c>
      <c r="I293" s="4" t="str">
        <f>IF(Sched2[[#This Row],[Pmt No]]&lt;&gt;"",Sched2[[#This Row],[Beginning Balance]]*(InterestRate/PaymentsPerYear),"")</f>
        <v/>
      </c>
      <c r="J293" s="4" t="str">
        <f>IF(Sched2[[#This Row],[Pmt No]]&lt;&gt;"",IF(Sched2[[#This Row],[Scheduled Payment]]+Sched2[[#This Row],[Extra Payment]]&lt;=Sched2[[#This Row],[Beginning Balance]],Sched2[[#This Row],[Beginning Balance]]-Sched2[[#This Row],[Principal]],0),"")</f>
        <v/>
      </c>
      <c r="K293" s="4" t="str">
        <f>IF(Sched2[[#This Row],[Pmt No]]&lt;&gt;"",SUM(INDEX(Sched2[Interest],1,1):Sched2[[#This Row],[Interest]]),"")</f>
        <v/>
      </c>
    </row>
    <row r="294" spans="2:11" x14ac:dyDescent="0.2">
      <c r="B294" s="2" t="str">
        <f>IF(LoanIsGood,IF(ROW()-ROW(Sched2[[#Headers],[Pmt No]])&gt;ScheduledNumberOfPayments,"",ROW()-ROW(Sched2[[#Headers],[Pmt No]])),"")</f>
        <v/>
      </c>
      <c r="C294" s="3" t="str">
        <f>IF(Sched2[[#This Row],[Pmt No]]&lt;&gt;"",EOMONTH(LoanStartDate,ROW(Sched2[[#This Row],[Pmt No]])-ROW(Sched2[[#Headers],[Pmt No]])-2)+DAY(LoanStartDate),"")</f>
        <v/>
      </c>
      <c r="D294" s="4" t="str">
        <f>IF(Sched2[[#This Row],[Pmt No]]&lt;&gt;"",IF(ROW()-ROW(Sched2[[#Headers],[Beginning Balance]])=1,LoanAmount,INDEX(Sched2[Ending Balance],ROW()-ROW(Sched2[[#Headers],[Beginning Balance]])-1)),"")</f>
        <v/>
      </c>
      <c r="E294" s="4" t="str">
        <f>IF(Sched2[[#This Row],[Pmt No]]&lt;&gt;"",ScheduledPayment,"")</f>
        <v/>
      </c>
      <c r="F294" s="4" t="str">
        <f>IF(Sched2[[#This Row],[Pmt No]]&lt;&gt;"",IF(Sched2[[#This Row],[Scheduled Payment]]+ExtraPayments&lt;Sched2[[#This Row],[Beginning Balance]],ExtraPayments,IF(Sched2[[#This Row],[Beginning Balance]]-Sched2[[#This Row],[Scheduled Payment]]&gt;0,Sched2[[#This Row],[Beginning Balance]]-Sched2[[#This Row],[Scheduled Payment]],0)),"")</f>
        <v/>
      </c>
      <c r="G294" s="4" t="str">
        <f>IF(Sched2[[#This Row],[Pmt No]]&lt;&gt;"",IF(Sched2[[#This Row],[Scheduled Payment]]+Sched2[[#This Row],[Extra Payment]]&lt;=Sched2[[#This Row],[Beginning Balance]],Sched2[[#This Row],[Scheduled Payment]]+Sched2[[#This Row],[Extra Payment]],Sched2[[#This Row],[Beginning Balance]]),"")</f>
        <v/>
      </c>
      <c r="H294" s="4" t="str">
        <f>IF(Sched2[[#This Row],[Pmt No]]&lt;&gt;"",Sched2[[#This Row],[Total Payment]]-Sched2[[#This Row],[Interest]],"")</f>
        <v/>
      </c>
      <c r="I294" s="4" t="str">
        <f>IF(Sched2[[#This Row],[Pmt No]]&lt;&gt;"",Sched2[[#This Row],[Beginning Balance]]*(InterestRate/PaymentsPerYear),"")</f>
        <v/>
      </c>
      <c r="J294" s="4" t="str">
        <f>IF(Sched2[[#This Row],[Pmt No]]&lt;&gt;"",IF(Sched2[[#This Row],[Scheduled Payment]]+Sched2[[#This Row],[Extra Payment]]&lt;=Sched2[[#This Row],[Beginning Balance]],Sched2[[#This Row],[Beginning Balance]]-Sched2[[#This Row],[Principal]],0),"")</f>
        <v/>
      </c>
      <c r="K294" s="4" t="str">
        <f>IF(Sched2[[#This Row],[Pmt No]]&lt;&gt;"",SUM(INDEX(Sched2[Interest],1,1):Sched2[[#This Row],[Interest]]),"")</f>
        <v/>
      </c>
    </row>
    <row r="295" spans="2:11" x14ac:dyDescent="0.2">
      <c r="B295" s="2" t="str">
        <f>IF(LoanIsGood,IF(ROW()-ROW(Sched2[[#Headers],[Pmt No]])&gt;ScheduledNumberOfPayments,"",ROW()-ROW(Sched2[[#Headers],[Pmt No]])),"")</f>
        <v/>
      </c>
      <c r="C295" s="3" t="str">
        <f>IF(Sched2[[#This Row],[Pmt No]]&lt;&gt;"",EOMONTH(LoanStartDate,ROW(Sched2[[#This Row],[Pmt No]])-ROW(Sched2[[#Headers],[Pmt No]])-2)+DAY(LoanStartDate),"")</f>
        <v/>
      </c>
      <c r="D295" s="4" t="str">
        <f>IF(Sched2[[#This Row],[Pmt No]]&lt;&gt;"",IF(ROW()-ROW(Sched2[[#Headers],[Beginning Balance]])=1,LoanAmount,INDEX(Sched2[Ending Balance],ROW()-ROW(Sched2[[#Headers],[Beginning Balance]])-1)),"")</f>
        <v/>
      </c>
      <c r="E295" s="4" t="str">
        <f>IF(Sched2[[#This Row],[Pmt No]]&lt;&gt;"",ScheduledPayment,"")</f>
        <v/>
      </c>
      <c r="F295" s="4" t="str">
        <f>IF(Sched2[[#This Row],[Pmt No]]&lt;&gt;"",IF(Sched2[[#This Row],[Scheduled Payment]]+ExtraPayments&lt;Sched2[[#This Row],[Beginning Balance]],ExtraPayments,IF(Sched2[[#This Row],[Beginning Balance]]-Sched2[[#This Row],[Scheduled Payment]]&gt;0,Sched2[[#This Row],[Beginning Balance]]-Sched2[[#This Row],[Scheduled Payment]],0)),"")</f>
        <v/>
      </c>
      <c r="G295" s="4" t="str">
        <f>IF(Sched2[[#This Row],[Pmt No]]&lt;&gt;"",IF(Sched2[[#This Row],[Scheduled Payment]]+Sched2[[#This Row],[Extra Payment]]&lt;=Sched2[[#This Row],[Beginning Balance]],Sched2[[#This Row],[Scheduled Payment]]+Sched2[[#This Row],[Extra Payment]],Sched2[[#This Row],[Beginning Balance]]),"")</f>
        <v/>
      </c>
      <c r="H295" s="4" t="str">
        <f>IF(Sched2[[#This Row],[Pmt No]]&lt;&gt;"",Sched2[[#This Row],[Total Payment]]-Sched2[[#This Row],[Interest]],"")</f>
        <v/>
      </c>
      <c r="I295" s="4" t="str">
        <f>IF(Sched2[[#This Row],[Pmt No]]&lt;&gt;"",Sched2[[#This Row],[Beginning Balance]]*(InterestRate/PaymentsPerYear),"")</f>
        <v/>
      </c>
      <c r="J295" s="4" t="str">
        <f>IF(Sched2[[#This Row],[Pmt No]]&lt;&gt;"",IF(Sched2[[#This Row],[Scheduled Payment]]+Sched2[[#This Row],[Extra Payment]]&lt;=Sched2[[#This Row],[Beginning Balance]],Sched2[[#This Row],[Beginning Balance]]-Sched2[[#This Row],[Principal]],0),"")</f>
        <v/>
      </c>
      <c r="K295" s="4" t="str">
        <f>IF(Sched2[[#This Row],[Pmt No]]&lt;&gt;"",SUM(INDEX(Sched2[Interest],1,1):Sched2[[#This Row],[Interest]]),"")</f>
        <v/>
      </c>
    </row>
    <row r="296" spans="2:11" x14ac:dyDescent="0.2">
      <c r="B296" s="2" t="str">
        <f>IF(LoanIsGood,IF(ROW()-ROW(Sched2[[#Headers],[Pmt No]])&gt;ScheduledNumberOfPayments,"",ROW()-ROW(Sched2[[#Headers],[Pmt No]])),"")</f>
        <v/>
      </c>
      <c r="C296" s="3" t="str">
        <f>IF(Sched2[[#This Row],[Pmt No]]&lt;&gt;"",EOMONTH(LoanStartDate,ROW(Sched2[[#This Row],[Pmt No]])-ROW(Sched2[[#Headers],[Pmt No]])-2)+DAY(LoanStartDate),"")</f>
        <v/>
      </c>
      <c r="D296" s="4" t="str">
        <f>IF(Sched2[[#This Row],[Pmt No]]&lt;&gt;"",IF(ROW()-ROW(Sched2[[#Headers],[Beginning Balance]])=1,LoanAmount,INDEX(Sched2[Ending Balance],ROW()-ROW(Sched2[[#Headers],[Beginning Balance]])-1)),"")</f>
        <v/>
      </c>
      <c r="E296" s="4" t="str">
        <f>IF(Sched2[[#This Row],[Pmt No]]&lt;&gt;"",ScheduledPayment,"")</f>
        <v/>
      </c>
      <c r="F296" s="4" t="str">
        <f>IF(Sched2[[#This Row],[Pmt No]]&lt;&gt;"",IF(Sched2[[#This Row],[Scheduled Payment]]+ExtraPayments&lt;Sched2[[#This Row],[Beginning Balance]],ExtraPayments,IF(Sched2[[#This Row],[Beginning Balance]]-Sched2[[#This Row],[Scheduled Payment]]&gt;0,Sched2[[#This Row],[Beginning Balance]]-Sched2[[#This Row],[Scheduled Payment]],0)),"")</f>
        <v/>
      </c>
      <c r="G296" s="4" t="str">
        <f>IF(Sched2[[#This Row],[Pmt No]]&lt;&gt;"",IF(Sched2[[#This Row],[Scheduled Payment]]+Sched2[[#This Row],[Extra Payment]]&lt;=Sched2[[#This Row],[Beginning Balance]],Sched2[[#This Row],[Scheduled Payment]]+Sched2[[#This Row],[Extra Payment]],Sched2[[#This Row],[Beginning Balance]]),"")</f>
        <v/>
      </c>
      <c r="H296" s="4" t="str">
        <f>IF(Sched2[[#This Row],[Pmt No]]&lt;&gt;"",Sched2[[#This Row],[Total Payment]]-Sched2[[#This Row],[Interest]],"")</f>
        <v/>
      </c>
      <c r="I296" s="4" t="str">
        <f>IF(Sched2[[#This Row],[Pmt No]]&lt;&gt;"",Sched2[[#This Row],[Beginning Balance]]*(InterestRate/PaymentsPerYear),"")</f>
        <v/>
      </c>
      <c r="J296" s="4" t="str">
        <f>IF(Sched2[[#This Row],[Pmt No]]&lt;&gt;"",IF(Sched2[[#This Row],[Scheduled Payment]]+Sched2[[#This Row],[Extra Payment]]&lt;=Sched2[[#This Row],[Beginning Balance]],Sched2[[#This Row],[Beginning Balance]]-Sched2[[#This Row],[Principal]],0),"")</f>
        <v/>
      </c>
      <c r="K296" s="4" t="str">
        <f>IF(Sched2[[#This Row],[Pmt No]]&lt;&gt;"",SUM(INDEX(Sched2[Interest],1,1):Sched2[[#This Row],[Interest]]),"")</f>
        <v/>
      </c>
    </row>
    <row r="297" spans="2:11" x14ac:dyDescent="0.2">
      <c r="B297" s="2" t="str">
        <f>IF(LoanIsGood,IF(ROW()-ROW(Sched2[[#Headers],[Pmt No]])&gt;ScheduledNumberOfPayments,"",ROW()-ROW(Sched2[[#Headers],[Pmt No]])),"")</f>
        <v/>
      </c>
      <c r="C297" s="3" t="str">
        <f>IF(Sched2[[#This Row],[Pmt No]]&lt;&gt;"",EOMONTH(LoanStartDate,ROW(Sched2[[#This Row],[Pmt No]])-ROW(Sched2[[#Headers],[Pmt No]])-2)+DAY(LoanStartDate),"")</f>
        <v/>
      </c>
      <c r="D297" s="4" t="str">
        <f>IF(Sched2[[#This Row],[Pmt No]]&lt;&gt;"",IF(ROW()-ROW(Sched2[[#Headers],[Beginning Balance]])=1,LoanAmount,INDEX(Sched2[Ending Balance],ROW()-ROW(Sched2[[#Headers],[Beginning Balance]])-1)),"")</f>
        <v/>
      </c>
      <c r="E297" s="4" t="str">
        <f>IF(Sched2[[#This Row],[Pmt No]]&lt;&gt;"",ScheduledPayment,"")</f>
        <v/>
      </c>
      <c r="F297" s="4" t="str">
        <f>IF(Sched2[[#This Row],[Pmt No]]&lt;&gt;"",IF(Sched2[[#This Row],[Scheduled Payment]]+ExtraPayments&lt;Sched2[[#This Row],[Beginning Balance]],ExtraPayments,IF(Sched2[[#This Row],[Beginning Balance]]-Sched2[[#This Row],[Scheduled Payment]]&gt;0,Sched2[[#This Row],[Beginning Balance]]-Sched2[[#This Row],[Scheduled Payment]],0)),"")</f>
        <v/>
      </c>
      <c r="G297" s="4" t="str">
        <f>IF(Sched2[[#This Row],[Pmt No]]&lt;&gt;"",IF(Sched2[[#This Row],[Scheduled Payment]]+Sched2[[#This Row],[Extra Payment]]&lt;=Sched2[[#This Row],[Beginning Balance]],Sched2[[#This Row],[Scheduled Payment]]+Sched2[[#This Row],[Extra Payment]],Sched2[[#This Row],[Beginning Balance]]),"")</f>
        <v/>
      </c>
      <c r="H297" s="4" t="str">
        <f>IF(Sched2[[#This Row],[Pmt No]]&lt;&gt;"",Sched2[[#This Row],[Total Payment]]-Sched2[[#This Row],[Interest]],"")</f>
        <v/>
      </c>
      <c r="I297" s="4" t="str">
        <f>IF(Sched2[[#This Row],[Pmt No]]&lt;&gt;"",Sched2[[#This Row],[Beginning Balance]]*(InterestRate/PaymentsPerYear),"")</f>
        <v/>
      </c>
      <c r="J297" s="4" t="str">
        <f>IF(Sched2[[#This Row],[Pmt No]]&lt;&gt;"",IF(Sched2[[#This Row],[Scheduled Payment]]+Sched2[[#This Row],[Extra Payment]]&lt;=Sched2[[#This Row],[Beginning Balance]],Sched2[[#This Row],[Beginning Balance]]-Sched2[[#This Row],[Principal]],0),"")</f>
        <v/>
      </c>
      <c r="K297" s="4" t="str">
        <f>IF(Sched2[[#This Row],[Pmt No]]&lt;&gt;"",SUM(INDEX(Sched2[Interest],1,1):Sched2[[#This Row],[Interest]]),"")</f>
        <v/>
      </c>
    </row>
    <row r="298" spans="2:11" x14ac:dyDescent="0.2">
      <c r="B298" s="2" t="str">
        <f>IF(LoanIsGood,IF(ROW()-ROW(Sched2[[#Headers],[Pmt No]])&gt;ScheduledNumberOfPayments,"",ROW()-ROW(Sched2[[#Headers],[Pmt No]])),"")</f>
        <v/>
      </c>
      <c r="C298" s="3" t="str">
        <f>IF(Sched2[[#This Row],[Pmt No]]&lt;&gt;"",EOMONTH(LoanStartDate,ROW(Sched2[[#This Row],[Pmt No]])-ROW(Sched2[[#Headers],[Pmt No]])-2)+DAY(LoanStartDate),"")</f>
        <v/>
      </c>
      <c r="D298" s="4" t="str">
        <f>IF(Sched2[[#This Row],[Pmt No]]&lt;&gt;"",IF(ROW()-ROW(Sched2[[#Headers],[Beginning Balance]])=1,LoanAmount,INDEX(Sched2[Ending Balance],ROW()-ROW(Sched2[[#Headers],[Beginning Balance]])-1)),"")</f>
        <v/>
      </c>
      <c r="E298" s="4" t="str">
        <f>IF(Sched2[[#This Row],[Pmt No]]&lt;&gt;"",ScheduledPayment,"")</f>
        <v/>
      </c>
      <c r="F298" s="4" t="str">
        <f>IF(Sched2[[#This Row],[Pmt No]]&lt;&gt;"",IF(Sched2[[#This Row],[Scheduled Payment]]+ExtraPayments&lt;Sched2[[#This Row],[Beginning Balance]],ExtraPayments,IF(Sched2[[#This Row],[Beginning Balance]]-Sched2[[#This Row],[Scheduled Payment]]&gt;0,Sched2[[#This Row],[Beginning Balance]]-Sched2[[#This Row],[Scheduled Payment]],0)),"")</f>
        <v/>
      </c>
      <c r="G298" s="4" t="str">
        <f>IF(Sched2[[#This Row],[Pmt No]]&lt;&gt;"",IF(Sched2[[#This Row],[Scheduled Payment]]+Sched2[[#This Row],[Extra Payment]]&lt;=Sched2[[#This Row],[Beginning Balance]],Sched2[[#This Row],[Scheduled Payment]]+Sched2[[#This Row],[Extra Payment]],Sched2[[#This Row],[Beginning Balance]]),"")</f>
        <v/>
      </c>
      <c r="H298" s="4" t="str">
        <f>IF(Sched2[[#This Row],[Pmt No]]&lt;&gt;"",Sched2[[#This Row],[Total Payment]]-Sched2[[#This Row],[Interest]],"")</f>
        <v/>
      </c>
      <c r="I298" s="4" t="str">
        <f>IF(Sched2[[#This Row],[Pmt No]]&lt;&gt;"",Sched2[[#This Row],[Beginning Balance]]*(InterestRate/PaymentsPerYear),"")</f>
        <v/>
      </c>
      <c r="J298" s="4" t="str">
        <f>IF(Sched2[[#This Row],[Pmt No]]&lt;&gt;"",IF(Sched2[[#This Row],[Scheduled Payment]]+Sched2[[#This Row],[Extra Payment]]&lt;=Sched2[[#This Row],[Beginning Balance]],Sched2[[#This Row],[Beginning Balance]]-Sched2[[#This Row],[Principal]],0),"")</f>
        <v/>
      </c>
      <c r="K298" s="4" t="str">
        <f>IF(Sched2[[#This Row],[Pmt No]]&lt;&gt;"",SUM(INDEX(Sched2[Interest],1,1):Sched2[[#This Row],[Interest]]),"")</f>
        <v/>
      </c>
    </row>
    <row r="299" spans="2:11" x14ac:dyDescent="0.2">
      <c r="B299" s="2" t="str">
        <f>IF(LoanIsGood,IF(ROW()-ROW(Sched2[[#Headers],[Pmt No]])&gt;ScheduledNumberOfPayments,"",ROW()-ROW(Sched2[[#Headers],[Pmt No]])),"")</f>
        <v/>
      </c>
      <c r="C299" s="3" t="str">
        <f>IF(Sched2[[#This Row],[Pmt No]]&lt;&gt;"",EOMONTH(LoanStartDate,ROW(Sched2[[#This Row],[Pmt No]])-ROW(Sched2[[#Headers],[Pmt No]])-2)+DAY(LoanStartDate),"")</f>
        <v/>
      </c>
      <c r="D299" s="4" t="str">
        <f>IF(Sched2[[#This Row],[Pmt No]]&lt;&gt;"",IF(ROW()-ROW(Sched2[[#Headers],[Beginning Balance]])=1,LoanAmount,INDEX(Sched2[Ending Balance],ROW()-ROW(Sched2[[#Headers],[Beginning Balance]])-1)),"")</f>
        <v/>
      </c>
      <c r="E299" s="4" t="str">
        <f>IF(Sched2[[#This Row],[Pmt No]]&lt;&gt;"",ScheduledPayment,"")</f>
        <v/>
      </c>
      <c r="F299" s="4" t="str">
        <f>IF(Sched2[[#This Row],[Pmt No]]&lt;&gt;"",IF(Sched2[[#This Row],[Scheduled Payment]]+ExtraPayments&lt;Sched2[[#This Row],[Beginning Balance]],ExtraPayments,IF(Sched2[[#This Row],[Beginning Balance]]-Sched2[[#This Row],[Scheduled Payment]]&gt;0,Sched2[[#This Row],[Beginning Balance]]-Sched2[[#This Row],[Scheduled Payment]],0)),"")</f>
        <v/>
      </c>
      <c r="G299" s="4" t="str">
        <f>IF(Sched2[[#This Row],[Pmt No]]&lt;&gt;"",IF(Sched2[[#This Row],[Scheduled Payment]]+Sched2[[#This Row],[Extra Payment]]&lt;=Sched2[[#This Row],[Beginning Balance]],Sched2[[#This Row],[Scheduled Payment]]+Sched2[[#This Row],[Extra Payment]],Sched2[[#This Row],[Beginning Balance]]),"")</f>
        <v/>
      </c>
      <c r="H299" s="4" t="str">
        <f>IF(Sched2[[#This Row],[Pmt No]]&lt;&gt;"",Sched2[[#This Row],[Total Payment]]-Sched2[[#This Row],[Interest]],"")</f>
        <v/>
      </c>
      <c r="I299" s="4" t="str">
        <f>IF(Sched2[[#This Row],[Pmt No]]&lt;&gt;"",Sched2[[#This Row],[Beginning Balance]]*(InterestRate/PaymentsPerYear),"")</f>
        <v/>
      </c>
      <c r="J299" s="4" t="str">
        <f>IF(Sched2[[#This Row],[Pmt No]]&lt;&gt;"",IF(Sched2[[#This Row],[Scheduled Payment]]+Sched2[[#This Row],[Extra Payment]]&lt;=Sched2[[#This Row],[Beginning Balance]],Sched2[[#This Row],[Beginning Balance]]-Sched2[[#This Row],[Principal]],0),"")</f>
        <v/>
      </c>
      <c r="K299" s="4" t="str">
        <f>IF(Sched2[[#This Row],[Pmt No]]&lt;&gt;"",SUM(INDEX(Sched2[Interest],1,1):Sched2[[#This Row],[Interest]]),"")</f>
        <v/>
      </c>
    </row>
    <row r="300" spans="2:11" x14ac:dyDescent="0.2">
      <c r="B300" s="2" t="str">
        <f>IF(LoanIsGood,IF(ROW()-ROW(Sched2[[#Headers],[Pmt No]])&gt;ScheduledNumberOfPayments,"",ROW()-ROW(Sched2[[#Headers],[Pmt No]])),"")</f>
        <v/>
      </c>
      <c r="C300" s="3" t="str">
        <f>IF(Sched2[[#This Row],[Pmt No]]&lt;&gt;"",EOMONTH(LoanStartDate,ROW(Sched2[[#This Row],[Pmt No]])-ROW(Sched2[[#Headers],[Pmt No]])-2)+DAY(LoanStartDate),"")</f>
        <v/>
      </c>
      <c r="D300" s="4" t="str">
        <f>IF(Sched2[[#This Row],[Pmt No]]&lt;&gt;"",IF(ROW()-ROW(Sched2[[#Headers],[Beginning Balance]])=1,LoanAmount,INDEX(Sched2[Ending Balance],ROW()-ROW(Sched2[[#Headers],[Beginning Balance]])-1)),"")</f>
        <v/>
      </c>
      <c r="E300" s="4" t="str">
        <f>IF(Sched2[[#This Row],[Pmt No]]&lt;&gt;"",ScheduledPayment,"")</f>
        <v/>
      </c>
      <c r="F300" s="4" t="str">
        <f>IF(Sched2[[#This Row],[Pmt No]]&lt;&gt;"",IF(Sched2[[#This Row],[Scheduled Payment]]+ExtraPayments&lt;Sched2[[#This Row],[Beginning Balance]],ExtraPayments,IF(Sched2[[#This Row],[Beginning Balance]]-Sched2[[#This Row],[Scheduled Payment]]&gt;0,Sched2[[#This Row],[Beginning Balance]]-Sched2[[#This Row],[Scheduled Payment]],0)),"")</f>
        <v/>
      </c>
      <c r="G300" s="4" t="str">
        <f>IF(Sched2[[#This Row],[Pmt No]]&lt;&gt;"",IF(Sched2[[#This Row],[Scheduled Payment]]+Sched2[[#This Row],[Extra Payment]]&lt;=Sched2[[#This Row],[Beginning Balance]],Sched2[[#This Row],[Scheduled Payment]]+Sched2[[#This Row],[Extra Payment]],Sched2[[#This Row],[Beginning Balance]]),"")</f>
        <v/>
      </c>
      <c r="H300" s="4" t="str">
        <f>IF(Sched2[[#This Row],[Pmt No]]&lt;&gt;"",Sched2[[#This Row],[Total Payment]]-Sched2[[#This Row],[Interest]],"")</f>
        <v/>
      </c>
      <c r="I300" s="4" t="str">
        <f>IF(Sched2[[#This Row],[Pmt No]]&lt;&gt;"",Sched2[[#This Row],[Beginning Balance]]*(InterestRate/PaymentsPerYear),"")</f>
        <v/>
      </c>
      <c r="J300" s="4" t="str">
        <f>IF(Sched2[[#This Row],[Pmt No]]&lt;&gt;"",IF(Sched2[[#This Row],[Scheduled Payment]]+Sched2[[#This Row],[Extra Payment]]&lt;=Sched2[[#This Row],[Beginning Balance]],Sched2[[#This Row],[Beginning Balance]]-Sched2[[#This Row],[Principal]],0),"")</f>
        <v/>
      </c>
      <c r="K300" s="4" t="str">
        <f>IF(Sched2[[#This Row],[Pmt No]]&lt;&gt;"",SUM(INDEX(Sched2[Interest],1,1):Sched2[[#This Row],[Interest]]),"")</f>
        <v/>
      </c>
    </row>
    <row r="301" spans="2:11" x14ac:dyDescent="0.2">
      <c r="B301" s="2" t="str">
        <f>IF(LoanIsGood,IF(ROW()-ROW(Sched2[[#Headers],[Pmt No]])&gt;ScheduledNumberOfPayments,"",ROW()-ROW(Sched2[[#Headers],[Pmt No]])),"")</f>
        <v/>
      </c>
      <c r="C301" s="3" t="str">
        <f>IF(Sched2[[#This Row],[Pmt No]]&lt;&gt;"",EOMONTH(LoanStartDate,ROW(Sched2[[#This Row],[Pmt No]])-ROW(Sched2[[#Headers],[Pmt No]])-2)+DAY(LoanStartDate),"")</f>
        <v/>
      </c>
      <c r="D301" s="4" t="str">
        <f>IF(Sched2[[#This Row],[Pmt No]]&lt;&gt;"",IF(ROW()-ROW(Sched2[[#Headers],[Beginning Balance]])=1,LoanAmount,INDEX(Sched2[Ending Balance],ROW()-ROW(Sched2[[#Headers],[Beginning Balance]])-1)),"")</f>
        <v/>
      </c>
      <c r="E301" s="4" t="str">
        <f>IF(Sched2[[#This Row],[Pmt No]]&lt;&gt;"",ScheduledPayment,"")</f>
        <v/>
      </c>
      <c r="F301" s="4" t="str">
        <f>IF(Sched2[[#This Row],[Pmt No]]&lt;&gt;"",IF(Sched2[[#This Row],[Scheduled Payment]]+ExtraPayments&lt;Sched2[[#This Row],[Beginning Balance]],ExtraPayments,IF(Sched2[[#This Row],[Beginning Balance]]-Sched2[[#This Row],[Scheduled Payment]]&gt;0,Sched2[[#This Row],[Beginning Balance]]-Sched2[[#This Row],[Scheduled Payment]],0)),"")</f>
        <v/>
      </c>
      <c r="G301" s="4" t="str">
        <f>IF(Sched2[[#This Row],[Pmt No]]&lt;&gt;"",IF(Sched2[[#This Row],[Scheduled Payment]]+Sched2[[#This Row],[Extra Payment]]&lt;=Sched2[[#This Row],[Beginning Balance]],Sched2[[#This Row],[Scheduled Payment]]+Sched2[[#This Row],[Extra Payment]],Sched2[[#This Row],[Beginning Balance]]),"")</f>
        <v/>
      </c>
      <c r="H301" s="4" t="str">
        <f>IF(Sched2[[#This Row],[Pmt No]]&lt;&gt;"",Sched2[[#This Row],[Total Payment]]-Sched2[[#This Row],[Interest]],"")</f>
        <v/>
      </c>
      <c r="I301" s="4" t="str">
        <f>IF(Sched2[[#This Row],[Pmt No]]&lt;&gt;"",Sched2[[#This Row],[Beginning Balance]]*(InterestRate/PaymentsPerYear),"")</f>
        <v/>
      </c>
      <c r="J301" s="4" t="str">
        <f>IF(Sched2[[#This Row],[Pmt No]]&lt;&gt;"",IF(Sched2[[#This Row],[Scheduled Payment]]+Sched2[[#This Row],[Extra Payment]]&lt;=Sched2[[#This Row],[Beginning Balance]],Sched2[[#This Row],[Beginning Balance]]-Sched2[[#This Row],[Principal]],0),"")</f>
        <v/>
      </c>
      <c r="K301" s="4" t="str">
        <f>IF(Sched2[[#This Row],[Pmt No]]&lt;&gt;"",SUM(INDEX(Sched2[Interest],1,1):Sched2[[#This Row],[Interest]]),"")</f>
        <v/>
      </c>
    </row>
    <row r="302" spans="2:11" x14ac:dyDescent="0.2">
      <c r="B302" s="2" t="str">
        <f>IF(LoanIsGood,IF(ROW()-ROW(Sched2[[#Headers],[Pmt No]])&gt;ScheduledNumberOfPayments,"",ROW()-ROW(Sched2[[#Headers],[Pmt No]])),"")</f>
        <v/>
      </c>
      <c r="C302" s="3" t="str">
        <f>IF(Sched2[[#This Row],[Pmt No]]&lt;&gt;"",EOMONTH(LoanStartDate,ROW(Sched2[[#This Row],[Pmt No]])-ROW(Sched2[[#Headers],[Pmt No]])-2)+DAY(LoanStartDate),"")</f>
        <v/>
      </c>
      <c r="D302" s="4" t="str">
        <f>IF(Sched2[[#This Row],[Pmt No]]&lt;&gt;"",IF(ROW()-ROW(Sched2[[#Headers],[Beginning Balance]])=1,LoanAmount,INDEX(Sched2[Ending Balance],ROW()-ROW(Sched2[[#Headers],[Beginning Balance]])-1)),"")</f>
        <v/>
      </c>
      <c r="E302" s="4" t="str">
        <f>IF(Sched2[[#This Row],[Pmt No]]&lt;&gt;"",ScheduledPayment,"")</f>
        <v/>
      </c>
      <c r="F302" s="4" t="str">
        <f>IF(Sched2[[#This Row],[Pmt No]]&lt;&gt;"",IF(Sched2[[#This Row],[Scheduled Payment]]+ExtraPayments&lt;Sched2[[#This Row],[Beginning Balance]],ExtraPayments,IF(Sched2[[#This Row],[Beginning Balance]]-Sched2[[#This Row],[Scheduled Payment]]&gt;0,Sched2[[#This Row],[Beginning Balance]]-Sched2[[#This Row],[Scheduled Payment]],0)),"")</f>
        <v/>
      </c>
      <c r="G302" s="4" t="str">
        <f>IF(Sched2[[#This Row],[Pmt No]]&lt;&gt;"",IF(Sched2[[#This Row],[Scheduled Payment]]+Sched2[[#This Row],[Extra Payment]]&lt;=Sched2[[#This Row],[Beginning Balance]],Sched2[[#This Row],[Scheduled Payment]]+Sched2[[#This Row],[Extra Payment]],Sched2[[#This Row],[Beginning Balance]]),"")</f>
        <v/>
      </c>
      <c r="H302" s="4" t="str">
        <f>IF(Sched2[[#This Row],[Pmt No]]&lt;&gt;"",Sched2[[#This Row],[Total Payment]]-Sched2[[#This Row],[Interest]],"")</f>
        <v/>
      </c>
      <c r="I302" s="4" t="str">
        <f>IF(Sched2[[#This Row],[Pmt No]]&lt;&gt;"",Sched2[[#This Row],[Beginning Balance]]*(InterestRate/PaymentsPerYear),"")</f>
        <v/>
      </c>
      <c r="J302" s="4" t="str">
        <f>IF(Sched2[[#This Row],[Pmt No]]&lt;&gt;"",IF(Sched2[[#This Row],[Scheduled Payment]]+Sched2[[#This Row],[Extra Payment]]&lt;=Sched2[[#This Row],[Beginning Balance]],Sched2[[#This Row],[Beginning Balance]]-Sched2[[#This Row],[Principal]],0),"")</f>
        <v/>
      </c>
      <c r="K302" s="4" t="str">
        <f>IF(Sched2[[#This Row],[Pmt No]]&lt;&gt;"",SUM(INDEX(Sched2[Interest],1,1):Sched2[[#This Row],[Interest]]),"")</f>
        <v/>
      </c>
    </row>
    <row r="303" spans="2:11" x14ac:dyDescent="0.2">
      <c r="B303" s="2" t="str">
        <f>IF(LoanIsGood,IF(ROW()-ROW(Sched2[[#Headers],[Pmt No]])&gt;ScheduledNumberOfPayments,"",ROW()-ROW(Sched2[[#Headers],[Pmt No]])),"")</f>
        <v/>
      </c>
      <c r="C303" s="3" t="str">
        <f>IF(Sched2[[#This Row],[Pmt No]]&lt;&gt;"",EOMONTH(LoanStartDate,ROW(Sched2[[#This Row],[Pmt No]])-ROW(Sched2[[#Headers],[Pmt No]])-2)+DAY(LoanStartDate),"")</f>
        <v/>
      </c>
      <c r="D303" s="4" t="str">
        <f>IF(Sched2[[#This Row],[Pmt No]]&lt;&gt;"",IF(ROW()-ROW(Sched2[[#Headers],[Beginning Balance]])=1,LoanAmount,INDEX(Sched2[Ending Balance],ROW()-ROW(Sched2[[#Headers],[Beginning Balance]])-1)),"")</f>
        <v/>
      </c>
      <c r="E303" s="4" t="str">
        <f>IF(Sched2[[#This Row],[Pmt No]]&lt;&gt;"",ScheduledPayment,"")</f>
        <v/>
      </c>
      <c r="F303" s="4" t="str">
        <f>IF(Sched2[[#This Row],[Pmt No]]&lt;&gt;"",IF(Sched2[[#This Row],[Scheduled Payment]]+ExtraPayments&lt;Sched2[[#This Row],[Beginning Balance]],ExtraPayments,IF(Sched2[[#This Row],[Beginning Balance]]-Sched2[[#This Row],[Scheduled Payment]]&gt;0,Sched2[[#This Row],[Beginning Balance]]-Sched2[[#This Row],[Scheduled Payment]],0)),"")</f>
        <v/>
      </c>
      <c r="G303" s="4" t="str">
        <f>IF(Sched2[[#This Row],[Pmt No]]&lt;&gt;"",IF(Sched2[[#This Row],[Scheduled Payment]]+Sched2[[#This Row],[Extra Payment]]&lt;=Sched2[[#This Row],[Beginning Balance]],Sched2[[#This Row],[Scheduled Payment]]+Sched2[[#This Row],[Extra Payment]],Sched2[[#This Row],[Beginning Balance]]),"")</f>
        <v/>
      </c>
      <c r="H303" s="4" t="str">
        <f>IF(Sched2[[#This Row],[Pmt No]]&lt;&gt;"",Sched2[[#This Row],[Total Payment]]-Sched2[[#This Row],[Interest]],"")</f>
        <v/>
      </c>
      <c r="I303" s="4" t="str">
        <f>IF(Sched2[[#This Row],[Pmt No]]&lt;&gt;"",Sched2[[#This Row],[Beginning Balance]]*(InterestRate/PaymentsPerYear),"")</f>
        <v/>
      </c>
      <c r="J303" s="4" t="str">
        <f>IF(Sched2[[#This Row],[Pmt No]]&lt;&gt;"",IF(Sched2[[#This Row],[Scheduled Payment]]+Sched2[[#This Row],[Extra Payment]]&lt;=Sched2[[#This Row],[Beginning Balance]],Sched2[[#This Row],[Beginning Balance]]-Sched2[[#This Row],[Principal]],0),"")</f>
        <v/>
      </c>
      <c r="K303" s="4" t="str">
        <f>IF(Sched2[[#This Row],[Pmt No]]&lt;&gt;"",SUM(INDEX(Sched2[Interest],1,1):Sched2[[#This Row],[Interest]]),"")</f>
        <v/>
      </c>
    </row>
    <row r="304" spans="2:11" x14ac:dyDescent="0.2">
      <c r="B304" s="2" t="str">
        <f>IF(LoanIsGood,IF(ROW()-ROW(Sched2[[#Headers],[Pmt No]])&gt;ScheduledNumberOfPayments,"",ROW()-ROW(Sched2[[#Headers],[Pmt No]])),"")</f>
        <v/>
      </c>
      <c r="C304" s="3" t="str">
        <f>IF(Sched2[[#This Row],[Pmt No]]&lt;&gt;"",EOMONTH(LoanStartDate,ROW(Sched2[[#This Row],[Pmt No]])-ROW(Sched2[[#Headers],[Pmt No]])-2)+DAY(LoanStartDate),"")</f>
        <v/>
      </c>
      <c r="D304" s="4" t="str">
        <f>IF(Sched2[[#This Row],[Pmt No]]&lt;&gt;"",IF(ROW()-ROW(Sched2[[#Headers],[Beginning Balance]])=1,LoanAmount,INDEX(Sched2[Ending Balance],ROW()-ROW(Sched2[[#Headers],[Beginning Balance]])-1)),"")</f>
        <v/>
      </c>
      <c r="E304" s="4" t="str">
        <f>IF(Sched2[[#This Row],[Pmt No]]&lt;&gt;"",ScheduledPayment,"")</f>
        <v/>
      </c>
      <c r="F304" s="4" t="str">
        <f>IF(Sched2[[#This Row],[Pmt No]]&lt;&gt;"",IF(Sched2[[#This Row],[Scheduled Payment]]+ExtraPayments&lt;Sched2[[#This Row],[Beginning Balance]],ExtraPayments,IF(Sched2[[#This Row],[Beginning Balance]]-Sched2[[#This Row],[Scheduled Payment]]&gt;0,Sched2[[#This Row],[Beginning Balance]]-Sched2[[#This Row],[Scheduled Payment]],0)),"")</f>
        <v/>
      </c>
      <c r="G304" s="4" t="str">
        <f>IF(Sched2[[#This Row],[Pmt No]]&lt;&gt;"",IF(Sched2[[#This Row],[Scheduled Payment]]+Sched2[[#This Row],[Extra Payment]]&lt;=Sched2[[#This Row],[Beginning Balance]],Sched2[[#This Row],[Scheduled Payment]]+Sched2[[#This Row],[Extra Payment]],Sched2[[#This Row],[Beginning Balance]]),"")</f>
        <v/>
      </c>
      <c r="H304" s="4" t="str">
        <f>IF(Sched2[[#This Row],[Pmt No]]&lt;&gt;"",Sched2[[#This Row],[Total Payment]]-Sched2[[#This Row],[Interest]],"")</f>
        <v/>
      </c>
      <c r="I304" s="4" t="str">
        <f>IF(Sched2[[#This Row],[Pmt No]]&lt;&gt;"",Sched2[[#This Row],[Beginning Balance]]*(InterestRate/PaymentsPerYear),"")</f>
        <v/>
      </c>
      <c r="J304" s="4" t="str">
        <f>IF(Sched2[[#This Row],[Pmt No]]&lt;&gt;"",IF(Sched2[[#This Row],[Scheduled Payment]]+Sched2[[#This Row],[Extra Payment]]&lt;=Sched2[[#This Row],[Beginning Balance]],Sched2[[#This Row],[Beginning Balance]]-Sched2[[#This Row],[Principal]],0),"")</f>
        <v/>
      </c>
      <c r="K304" s="4" t="str">
        <f>IF(Sched2[[#This Row],[Pmt No]]&lt;&gt;"",SUM(INDEX(Sched2[Interest],1,1):Sched2[[#This Row],[Interest]]),"")</f>
        <v/>
      </c>
    </row>
    <row r="305" spans="2:11" x14ac:dyDescent="0.2">
      <c r="B305" s="2" t="str">
        <f>IF(LoanIsGood,IF(ROW()-ROW(Sched2[[#Headers],[Pmt No]])&gt;ScheduledNumberOfPayments,"",ROW()-ROW(Sched2[[#Headers],[Pmt No]])),"")</f>
        <v/>
      </c>
      <c r="C305" s="3" t="str">
        <f>IF(Sched2[[#This Row],[Pmt No]]&lt;&gt;"",EOMONTH(LoanStartDate,ROW(Sched2[[#This Row],[Pmt No]])-ROW(Sched2[[#Headers],[Pmt No]])-2)+DAY(LoanStartDate),"")</f>
        <v/>
      </c>
      <c r="D305" s="4" t="str">
        <f>IF(Sched2[[#This Row],[Pmt No]]&lt;&gt;"",IF(ROW()-ROW(Sched2[[#Headers],[Beginning Balance]])=1,LoanAmount,INDEX(Sched2[Ending Balance],ROW()-ROW(Sched2[[#Headers],[Beginning Balance]])-1)),"")</f>
        <v/>
      </c>
      <c r="E305" s="4" t="str">
        <f>IF(Sched2[[#This Row],[Pmt No]]&lt;&gt;"",ScheduledPayment,"")</f>
        <v/>
      </c>
      <c r="F305" s="4" t="str">
        <f>IF(Sched2[[#This Row],[Pmt No]]&lt;&gt;"",IF(Sched2[[#This Row],[Scheduled Payment]]+ExtraPayments&lt;Sched2[[#This Row],[Beginning Balance]],ExtraPayments,IF(Sched2[[#This Row],[Beginning Balance]]-Sched2[[#This Row],[Scheduled Payment]]&gt;0,Sched2[[#This Row],[Beginning Balance]]-Sched2[[#This Row],[Scheduled Payment]],0)),"")</f>
        <v/>
      </c>
      <c r="G305" s="4" t="str">
        <f>IF(Sched2[[#This Row],[Pmt No]]&lt;&gt;"",IF(Sched2[[#This Row],[Scheduled Payment]]+Sched2[[#This Row],[Extra Payment]]&lt;=Sched2[[#This Row],[Beginning Balance]],Sched2[[#This Row],[Scheduled Payment]]+Sched2[[#This Row],[Extra Payment]],Sched2[[#This Row],[Beginning Balance]]),"")</f>
        <v/>
      </c>
      <c r="H305" s="4" t="str">
        <f>IF(Sched2[[#This Row],[Pmt No]]&lt;&gt;"",Sched2[[#This Row],[Total Payment]]-Sched2[[#This Row],[Interest]],"")</f>
        <v/>
      </c>
      <c r="I305" s="4" t="str">
        <f>IF(Sched2[[#This Row],[Pmt No]]&lt;&gt;"",Sched2[[#This Row],[Beginning Balance]]*(InterestRate/PaymentsPerYear),"")</f>
        <v/>
      </c>
      <c r="J305" s="4" t="str">
        <f>IF(Sched2[[#This Row],[Pmt No]]&lt;&gt;"",IF(Sched2[[#This Row],[Scheduled Payment]]+Sched2[[#This Row],[Extra Payment]]&lt;=Sched2[[#This Row],[Beginning Balance]],Sched2[[#This Row],[Beginning Balance]]-Sched2[[#This Row],[Principal]],0),"")</f>
        <v/>
      </c>
      <c r="K305" s="4" t="str">
        <f>IF(Sched2[[#This Row],[Pmt No]]&lt;&gt;"",SUM(INDEX(Sched2[Interest],1,1):Sched2[[#This Row],[Interest]]),"")</f>
        <v/>
      </c>
    </row>
    <row r="306" spans="2:11" x14ac:dyDescent="0.2">
      <c r="B306" s="2" t="str">
        <f>IF(LoanIsGood,IF(ROW()-ROW(Sched2[[#Headers],[Pmt No]])&gt;ScheduledNumberOfPayments,"",ROW()-ROW(Sched2[[#Headers],[Pmt No]])),"")</f>
        <v/>
      </c>
      <c r="C306" s="3" t="str">
        <f>IF(Sched2[[#This Row],[Pmt No]]&lt;&gt;"",EOMONTH(LoanStartDate,ROW(Sched2[[#This Row],[Pmt No]])-ROW(Sched2[[#Headers],[Pmt No]])-2)+DAY(LoanStartDate),"")</f>
        <v/>
      </c>
      <c r="D306" s="4" t="str">
        <f>IF(Sched2[[#This Row],[Pmt No]]&lt;&gt;"",IF(ROW()-ROW(Sched2[[#Headers],[Beginning Balance]])=1,LoanAmount,INDEX(Sched2[Ending Balance],ROW()-ROW(Sched2[[#Headers],[Beginning Balance]])-1)),"")</f>
        <v/>
      </c>
      <c r="E306" s="4" t="str">
        <f>IF(Sched2[[#This Row],[Pmt No]]&lt;&gt;"",ScheduledPayment,"")</f>
        <v/>
      </c>
      <c r="F306" s="4" t="str">
        <f>IF(Sched2[[#This Row],[Pmt No]]&lt;&gt;"",IF(Sched2[[#This Row],[Scheduled Payment]]+ExtraPayments&lt;Sched2[[#This Row],[Beginning Balance]],ExtraPayments,IF(Sched2[[#This Row],[Beginning Balance]]-Sched2[[#This Row],[Scheduled Payment]]&gt;0,Sched2[[#This Row],[Beginning Balance]]-Sched2[[#This Row],[Scheduled Payment]],0)),"")</f>
        <v/>
      </c>
      <c r="G306" s="4" t="str">
        <f>IF(Sched2[[#This Row],[Pmt No]]&lt;&gt;"",IF(Sched2[[#This Row],[Scheduled Payment]]+Sched2[[#This Row],[Extra Payment]]&lt;=Sched2[[#This Row],[Beginning Balance]],Sched2[[#This Row],[Scheduled Payment]]+Sched2[[#This Row],[Extra Payment]],Sched2[[#This Row],[Beginning Balance]]),"")</f>
        <v/>
      </c>
      <c r="H306" s="4" t="str">
        <f>IF(Sched2[[#This Row],[Pmt No]]&lt;&gt;"",Sched2[[#This Row],[Total Payment]]-Sched2[[#This Row],[Interest]],"")</f>
        <v/>
      </c>
      <c r="I306" s="4" t="str">
        <f>IF(Sched2[[#This Row],[Pmt No]]&lt;&gt;"",Sched2[[#This Row],[Beginning Balance]]*(InterestRate/PaymentsPerYear),"")</f>
        <v/>
      </c>
      <c r="J306" s="4" t="str">
        <f>IF(Sched2[[#This Row],[Pmt No]]&lt;&gt;"",IF(Sched2[[#This Row],[Scheduled Payment]]+Sched2[[#This Row],[Extra Payment]]&lt;=Sched2[[#This Row],[Beginning Balance]],Sched2[[#This Row],[Beginning Balance]]-Sched2[[#This Row],[Principal]],0),"")</f>
        <v/>
      </c>
      <c r="K306" s="4" t="str">
        <f>IF(Sched2[[#This Row],[Pmt No]]&lt;&gt;"",SUM(INDEX(Sched2[Interest],1,1):Sched2[[#This Row],[Interest]]),"")</f>
        <v/>
      </c>
    </row>
    <row r="307" spans="2:11" x14ac:dyDescent="0.2">
      <c r="B307" s="2" t="str">
        <f>IF(LoanIsGood,IF(ROW()-ROW(Sched2[[#Headers],[Pmt No]])&gt;ScheduledNumberOfPayments,"",ROW()-ROW(Sched2[[#Headers],[Pmt No]])),"")</f>
        <v/>
      </c>
      <c r="C307" s="3" t="str">
        <f>IF(Sched2[[#This Row],[Pmt No]]&lt;&gt;"",EOMONTH(LoanStartDate,ROW(Sched2[[#This Row],[Pmt No]])-ROW(Sched2[[#Headers],[Pmt No]])-2)+DAY(LoanStartDate),"")</f>
        <v/>
      </c>
      <c r="D307" s="4" t="str">
        <f>IF(Sched2[[#This Row],[Pmt No]]&lt;&gt;"",IF(ROW()-ROW(Sched2[[#Headers],[Beginning Balance]])=1,LoanAmount,INDEX(Sched2[Ending Balance],ROW()-ROW(Sched2[[#Headers],[Beginning Balance]])-1)),"")</f>
        <v/>
      </c>
      <c r="E307" s="4" t="str">
        <f>IF(Sched2[[#This Row],[Pmt No]]&lt;&gt;"",ScheduledPayment,"")</f>
        <v/>
      </c>
      <c r="F307" s="4" t="str">
        <f>IF(Sched2[[#This Row],[Pmt No]]&lt;&gt;"",IF(Sched2[[#This Row],[Scheduled Payment]]+ExtraPayments&lt;Sched2[[#This Row],[Beginning Balance]],ExtraPayments,IF(Sched2[[#This Row],[Beginning Balance]]-Sched2[[#This Row],[Scheduled Payment]]&gt;0,Sched2[[#This Row],[Beginning Balance]]-Sched2[[#This Row],[Scheduled Payment]],0)),"")</f>
        <v/>
      </c>
      <c r="G307" s="4" t="str">
        <f>IF(Sched2[[#This Row],[Pmt No]]&lt;&gt;"",IF(Sched2[[#This Row],[Scheduled Payment]]+Sched2[[#This Row],[Extra Payment]]&lt;=Sched2[[#This Row],[Beginning Balance]],Sched2[[#This Row],[Scheduled Payment]]+Sched2[[#This Row],[Extra Payment]],Sched2[[#This Row],[Beginning Balance]]),"")</f>
        <v/>
      </c>
      <c r="H307" s="4" t="str">
        <f>IF(Sched2[[#This Row],[Pmt No]]&lt;&gt;"",Sched2[[#This Row],[Total Payment]]-Sched2[[#This Row],[Interest]],"")</f>
        <v/>
      </c>
      <c r="I307" s="4" t="str">
        <f>IF(Sched2[[#This Row],[Pmt No]]&lt;&gt;"",Sched2[[#This Row],[Beginning Balance]]*(InterestRate/PaymentsPerYear),"")</f>
        <v/>
      </c>
      <c r="J307" s="4" t="str">
        <f>IF(Sched2[[#This Row],[Pmt No]]&lt;&gt;"",IF(Sched2[[#This Row],[Scheduled Payment]]+Sched2[[#This Row],[Extra Payment]]&lt;=Sched2[[#This Row],[Beginning Balance]],Sched2[[#This Row],[Beginning Balance]]-Sched2[[#This Row],[Principal]],0),"")</f>
        <v/>
      </c>
      <c r="K307" s="4" t="str">
        <f>IF(Sched2[[#This Row],[Pmt No]]&lt;&gt;"",SUM(INDEX(Sched2[Interest],1,1):Sched2[[#This Row],[Interest]]),"")</f>
        <v/>
      </c>
    </row>
    <row r="308" spans="2:11" x14ac:dyDescent="0.2">
      <c r="B308" s="2" t="str">
        <f>IF(LoanIsGood,IF(ROW()-ROW(Sched2[[#Headers],[Pmt No]])&gt;ScheduledNumberOfPayments,"",ROW()-ROW(Sched2[[#Headers],[Pmt No]])),"")</f>
        <v/>
      </c>
      <c r="C308" s="3" t="str">
        <f>IF(Sched2[[#This Row],[Pmt No]]&lt;&gt;"",EOMONTH(LoanStartDate,ROW(Sched2[[#This Row],[Pmt No]])-ROW(Sched2[[#Headers],[Pmt No]])-2)+DAY(LoanStartDate),"")</f>
        <v/>
      </c>
      <c r="D308" s="4" t="str">
        <f>IF(Sched2[[#This Row],[Pmt No]]&lt;&gt;"",IF(ROW()-ROW(Sched2[[#Headers],[Beginning Balance]])=1,LoanAmount,INDEX(Sched2[Ending Balance],ROW()-ROW(Sched2[[#Headers],[Beginning Balance]])-1)),"")</f>
        <v/>
      </c>
      <c r="E308" s="4" t="str">
        <f>IF(Sched2[[#This Row],[Pmt No]]&lt;&gt;"",ScheduledPayment,"")</f>
        <v/>
      </c>
      <c r="F308" s="4" t="str">
        <f>IF(Sched2[[#This Row],[Pmt No]]&lt;&gt;"",IF(Sched2[[#This Row],[Scheduled Payment]]+ExtraPayments&lt;Sched2[[#This Row],[Beginning Balance]],ExtraPayments,IF(Sched2[[#This Row],[Beginning Balance]]-Sched2[[#This Row],[Scheduled Payment]]&gt;0,Sched2[[#This Row],[Beginning Balance]]-Sched2[[#This Row],[Scheduled Payment]],0)),"")</f>
        <v/>
      </c>
      <c r="G308" s="4" t="str">
        <f>IF(Sched2[[#This Row],[Pmt No]]&lt;&gt;"",IF(Sched2[[#This Row],[Scheduled Payment]]+Sched2[[#This Row],[Extra Payment]]&lt;=Sched2[[#This Row],[Beginning Balance]],Sched2[[#This Row],[Scheduled Payment]]+Sched2[[#This Row],[Extra Payment]],Sched2[[#This Row],[Beginning Balance]]),"")</f>
        <v/>
      </c>
      <c r="H308" s="4" t="str">
        <f>IF(Sched2[[#This Row],[Pmt No]]&lt;&gt;"",Sched2[[#This Row],[Total Payment]]-Sched2[[#This Row],[Interest]],"")</f>
        <v/>
      </c>
      <c r="I308" s="4" t="str">
        <f>IF(Sched2[[#This Row],[Pmt No]]&lt;&gt;"",Sched2[[#This Row],[Beginning Balance]]*(InterestRate/PaymentsPerYear),"")</f>
        <v/>
      </c>
      <c r="J308" s="4" t="str">
        <f>IF(Sched2[[#This Row],[Pmt No]]&lt;&gt;"",IF(Sched2[[#This Row],[Scheduled Payment]]+Sched2[[#This Row],[Extra Payment]]&lt;=Sched2[[#This Row],[Beginning Balance]],Sched2[[#This Row],[Beginning Balance]]-Sched2[[#This Row],[Principal]],0),"")</f>
        <v/>
      </c>
      <c r="K308" s="4" t="str">
        <f>IF(Sched2[[#This Row],[Pmt No]]&lt;&gt;"",SUM(INDEX(Sched2[Interest],1,1):Sched2[[#This Row],[Interest]]),"")</f>
        <v/>
      </c>
    </row>
    <row r="309" spans="2:11" x14ac:dyDescent="0.2">
      <c r="B309" s="2" t="str">
        <f>IF(LoanIsGood,IF(ROW()-ROW(Sched2[[#Headers],[Pmt No]])&gt;ScheduledNumberOfPayments,"",ROW()-ROW(Sched2[[#Headers],[Pmt No]])),"")</f>
        <v/>
      </c>
      <c r="C309" s="3" t="str">
        <f>IF(Sched2[[#This Row],[Pmt No]]&lt;&gt;"",EOMONTH(LoanStartDate,ROW(Sched2[[#This Row],[Pmt No]])-ROW(Sched2[[#Headers],[Pmt No]])-2)+DAY(LoanStartDate),"")</f>
        <v/>
      </c>
      <c r="D309" s="4" t="str">
        <f>IF(Sched2[[#This Row],[Pmt No]]&lt;&gt;"",IF(ROW()-ROW(Sched2[[#Headers],[Beginning Balance]])=1,LoanAmount,INDEX(Sched2[Ending Balance],ROW()-ROW(Sched2[[#Headers],[Beginning Balance]])-1)),"")</f>
        <v/>
      </c>
      <c r="E309" s="4" t="str">
        <f>IF(Sched2[[#This Row],[Pmt No]]&lt;&gt;"",ScheduledPayment,"")</f>
        <v/>
      </c>
      <c r="F309" s="4" t="str">
        <f>IF(Sched2[[#This Row],[Pmt No]]&lt;&gt;"",IF(Sched2[[#This Row],[Scheduled Payment]]+ExtraPayments&lt;Sched2[[#This Row],[Beginning Balance]],ExtraPayments,IF(Sched2[[#This Row],[Beginning Balance]]-Sched2[[#This Row],[Scheduled Payment]]&gt;0,Sched2[[#This Row],[Beginning Balance]]-Sched2[[#This Row],[Scheduled Payment]],0)),"")</f>
        <v/>
      </c>
      <c r="G309" s="4" t="str">
        <f>IF(Sched2[[#This Row],[Pmt No]]&lt;&gt;"",IF(Sched2[[#This Row],[Scheduled Payment]]+Sched2[[#This Row],[Extra Payment]]&lt;=Sched2[[#This Row],[Beginning Balance]],Sched2[[#This Row],[Scheduled Payment]]+Sched2[[#This Row],[Extra Payment]],Sched2[[#This Row],[Beginning Balance]]),"")</f>
        <v/>
      </c>
      <c r="H309" s="4" t="str">
        <f>IF(Sched2[[#This Row],[Pmt No]]&lt;&gt;"",Sched2[[#This Row],[Total Payment]]-Sched2[[#This Row],[Interest]],"")</f>
        <v/>
      </c>
      <c r="I309" s="4" t="str">
        <f>IF(Sched2[[#This Row],[Pmt No]]&lt;&gt;"",Sched2[[#This Row],[Beginning Balance]]*(InterestRate/PaymentsPerYear),"")</f>
        <v/>
      </c>
      <c r="J309" s="4" t="str">
        <f>IF(Sched2[[#This Row],[Pmt No]]&lt;&gt;"",IF(Sched2[[#This Row],[Scheduled Payment]]+Sched2[[#This Row],[Extra Payment]]&lt;=Sched2[[#This Row],[Beginning Balance]],Sched2[[#This Row],[Beginning Balance]]-Sched2[[#This Row],[Principal]],0),"")</f>
        <v/>
      </c>
      <c r="K309" s="4" t="str">
        <f>IF(Sched2[[#This Row],[Pmt No]]&lt;&gt;"",SUM(INDEX(Sched2[Interest],1,1):Sched2[[#This Row],[Interest]]),"")</f>
        <v/>
      </c>
    </row>
    <row r="310" spans="2:11" x14ac:dyDescent="0.2">
      <c r="B310" s="2" t="str">
        <f>IF(LoanIsGood,IF(ROW()-ROW(Sched2[[#Headers],[Pmt No]])&gt;ScheduledNumberOfPayments,"",ROW()-ROW(Sched2[[#Headers],[Pmt No]])),"")</f>
        <v/>
      </c>
      <c r="C310" s="3" t="str">
        <f>IF(Sched2[[#This Row],[Pmt No]]&lt;&gt;"",EOMONTH(LoanStartDate,ROW(Sched2[[#This Row],[Pmt No]])-ROW(Sched2[[#Headers],[Pmt No]])-2)+DAY(LoanStartDate),"")</f>
        <v/>
      </c>
      <c r="D310" s="4" t="str">
        <f>IF(Sched2[[#This Row],[Pmt No]]&lt;&gt;"",IF(ROW()-ROW(Sched2[[#Headers],[Beginning Balance]])=1,LoanAmount,INDEX(Sched2[Ending Balance],ROW()-ROW(Sched2[[#Headers],[Beginning Balance]])-1)),"")</f>
        <v/>
      </c>
      <c r="E310" s="4" t="str">
        <f>IF(Sched2[[#This Row],[Pmt No]]&lt;&gt;"",ScheduledPayment,"")</f>
        <v/>
      </c>
      <c r="F310" s="4" t="str">
        <f>IF(Sched2[[#This Row],[Pmt No]]&lt;&gt;"",IF(Sched2[[#This Row],[Scheduled Payment]]+ExtraPayments&lt;Sched2[[#This Row],[Beginning Balance]],ExtraPayments,IF(Sched2[[#This Row],[Beginning Balance]]-Sched2[[#This Row],[Scheduled Payment]]&gt;0,Sched2[[#This Row],[Beginning Balance]]-Sched2[[#This Row],[Scheduled Payment]],0)),"")</f>
        <v/>
      </c>
      <c r="G310" s="4" t="str">
        <f>IF(Sched2[[#This Row],[Pmt No]]&lt;&gt;"",IF(Sched2[[#This Row],[Scheduled Payment]]+Sched2[[#This Row],[Extra Payment]]&lt;=Sched2[[#This Row],[Beginning Balance]],Sched2[[#This Row],[Scheduled Payment]]+Sched2[[#This Row],[Extra Payment]],Sched2[[#This Row],[Beginning Balance]]),"")</f>
        <v/>
      </c>
      <c r="H310" s="4" t="str">
        <f>IF(Sched2[[#This Row],[Pmt No]]&lt;&gt;"",Sched2[[#This Row],[Total Payment]]-Sched2[[#This Row],[Interest]],"")</f>
        <v/>
      </c>
      <c r="I310" s="4" t="str">
        <f>IF(Sched2[[#This Row],[Pmt No]]&lt;&gt;"",Sched2[[#This Row],[Beginning Balance]]*(InterestRate/PaymentsPerYear),"")</f>
        <v/>
      </c>
      <c r="J310" s="4" t="str">
        <f>IF(Sched2[[#This Row],[Pmt No]]&lt;&gt;"",IF(Sched2[[#This Row],[Scheduled Payment]]+Sched2[[#This Row],[Extra Payment]]&lt;=Sched2[[#This Row],[Beginning Balance]],Sched2[[#This Row],[Beginning Balance]]-Sched2[[#This Row],[Principal]],0),"")</f>
        <v/>
      </c>
      <c r="K310" s="4" t="str">
        <f>IF(Sched2[[#This Row],[Pmt No]]&lt;&gt;"",SUM(INDEX(Sched2[Interest],1,1):Sched2[[#This Row],[Interest]]),"")</f>
        <v/>
      </c>
    </row>
    <row r="311" spans="2:11" x14ac:dyDescent="0.2">
      <c r="B311" s="2" t="str">
        <f>IF(LoanIsGood,IF(ROW()-ROW(Sched2[[#Headers],[Pmt No]])&gt;ScheduledNumberOfPayments,"",ROW()-ROW(Sched2[[#Headers],[Pmt No]])),"")</f>
        <v/>
      </c>
      <c r="C311" s="3" t="str">
        <f>IF(Sched2[[#This Row],[Pmt No]]&lt;&gt;"",EOMONTH(LoanStartDate,ROW(Sched2[[#This Row],[Pmt No]])-ROW(Sched2[[#Headers],[Pmt No]])-2)+DAY(LoanStartDate),"")</f>
        <v/>
      </c>
      <c r="D311" s="4" t="str">
        <f>IF(Sched2[[#This Row],[Pmt No]]&lt;&gt;"",IF(ROW()-ROW(Sched2[[#Headers],[Beginning Balance]])=1,LoanAmount,INDEX(Sched2[Ending Balance],ROW()-ROW(Sched2[[#Headers],[Beginning Balance]])-1)),"")</f>
        <v/>
      </c>
      <c r="E311" s="4" t="str">
        <f>IF(Sched2[[#This Row],[Pmt No]]&lt;&gt;"",ScheduledPayment,"")</f>
        <v/>
      </c>
      <c r="F311" s="4" t="str">
        <f>IF(Sched2[[#This Row],[Pmt No]]&lt;&gt;"",IF(Sched2[[#This Row],[Scheduled Payment]]+ExtraPayments&lt;Sched2[[#This Row],[Beginning Balance]],ExtraPayments,IF(Sched2[[#This Row],[Beginning Balance]]-Sched2[[#This Row],[Scheduled Payment]]&gt;0,Sched2[[#This Row],[Beginning Balance]]-Sched2[[#This Row],[Scheduled Payment]],0)),"")</f>
        <v/>
      </c>
      <c r="G311" s="4" t="str">
        <f>IF(Sched2[[#This Row],[Pmt No]]&lt;&gt;"",IF(Sched2[[#This Row],[Scheduled Payment]]+Sched2[[#This Row],[Extra Payment]]&lt;=Sched2[[#This Row],[Beginning Balance]],Sched2[[#This Row],[Scheduled Payment]]+Sched2[[#This Row],[Extra Payment]],Sched2[[#This Row],[Beginning Balance]]),"")</f>
        <v/>
      </c>
      <c r="H311" s="4" t="str">
        <f>IF(Sched2[[#This Row],[Pmt No]]&lt;&gt;"",Sched2[[#This Row],[Total Payment]]-Sched2[[#This Row],[Interest]],"")</f>
        <v/>
      </c>
      <c r="I311" s="4" t="str">
        <f>IF(Sched2[[#This Row],[Pmt No]]&lt;&gt;"",Sched2[[#This Row],[Beginning Balance]]*(InterestRate/PaymentsPerYear),"")</f>
        <v/>
      </c>
      <c r="J311" s="4" t="str">
        <f>IF(Sched2[[#This Row],[Pmt No]]&lt;&gt;"",IF(Sched2[[#This Row],[Scheduled Payment]]+Sched2[[#This Row],[Extra Payment]]&lt;=Sched2[[#This Row],[Beginning Balance]],Sched2[[#This Row],[Beginning Balance]]-Sched2[[#This Row],[Principal]],0),"")</f>
        <v/>
      </c>
      <c r="K311" s="4" t="str">
        <f>IF(Sched2[[#This Row],[Pmt No]]&lt;&gt;"",SUM(INDEX(Sched2[Interest],1,1):Sched2[[#This Row],[Interest]]),"")</f>
        <v/>
      </c>
    </row>
    <row r="312" spans="2:11" x14ac:dyDescent="0.2">
      <c r="B312" s="2" t="str">
        <f>IF(LoanIsGood,IF(ROW()-ROW(Sched2[[#Headers],[Pmt No]])&gt;ScheduledNumberOfPayments,"",ROW()-ROW(Sched2[[#Headers],[Pmt No]])),"")</f>
        <v/>
      </c>
      <c r="C312" s="3" t="str">
        <f>IF(Sched2[[#This Row],[Pmt No]]&lt;&gt;"",EOMONTH(LoanStartDate,ROW(Sched2[[#This Row],[Pmt No]])-ROW(Sched2[[#Headers],[Pmt No]])-2)+DAY(LoanStartDate),"")</f>
        <v/>
      </c>
      <c r="D312" s="4" t="str">
        <f>IF(Sched2[[#This Row],[Pmt No]]&lt;&gt;"",IF(ROW()-ROW(Sched2[[#Headers],[Beginning Balance]])=1,LoanAmount,INDEX(Sched2[Ending Balance],ROW()-ROW(Sched2[[#Headers],[Beginning Balance]])-1)),"")</f>
        <v/>
      </c>
      <c r="E312" s="4" t="str">
        <f>IF(Sched2[[#This Row],[Pmt No]]&lt;&gt;"",ScheduledPayment,"")</f>
        <v/>
      </c>
      <c r="F312" s="4" t="str">
        <f>IF(Sched2[[#This Row],[Pmt No]]&lt;&gt;"",IF(Sched2[[#This Row],[Scheduled Payment]]+ExtraPayments&lt;Sched2[[#This Row],[Beginning Balance]],ExtraPayments,IF(Sched2[[#This Row],[Beginning Balance]]-Sched2[[#This Row],[Scheduled Payment]]&gt;0,Sched2[[#This Row],[Beginning Balance]]-Sched2[[#This Row],[Scheduled Payment]],0)),"")</f>
        <v/>
      </c>
      <c r="G312" s="4" t="str">
        <f>IF(Sched2[[#This Row],[Pmt No]]&lt;&gt;"",IF(Sched2[[#This Row],[Scheduled Payment]]+Sched2[[#This Row],[Extra Payment]]&lt;=Sched2[[#This Row],[Beginning Balance]],Sched2[[#This Row],[Scheduled Payment]]+Sched2[[#This Row],[Extra Payment]],Sched2[[#This Row],[Beginning Balance]]),"")</f>
        <v/>
      </c>
      <c r="H312" s="4" t="str">
        <f>IF(Sched2[[#This Row],[Pmt No]]&lt;&gt;"",Sched2[[#This Row],[Total Payment]]-Sched2[[#This Row],[Interest]],"")</f>
        <v/>
      </c>
      <c r="I312" s="4" t="str">
        <f>IF(Sched2[[#This Row],[Pmt No]]&lt;&gt;"",Sched2[[#This Row],[Beginning Balance]]*(InterestRate/PaymentsPerYear),"")</f>
        <v/>
      </c>
      <c r="J312" s="4" t="str">
        <f>IF(Sched2[[#This Row],[Pmt No]]&lt;&gt;"",IF(Sched2[[#This Row],[Scheduled Payment]]+Sched2[[#This Row],[Extra Payment]]&lt;=Sched2[[#This Row],[Beginning Balance]],Sched2[[#This Row],[Beginning Balance]]-Sched2[[#This Row],[Principal]],0),"")</f>
        <v/>
      </c>
      <c r="K312" s="4" t="str">
        <f>IF(Sched2[[#This Row],[Pmt No]]&lt;&gt;"",SUM(INDEX(Sched2[Interest],1,1):Sched2[[#This Row],[Interest]]),"")</f>
        <v/>
      </c>
    </row>
    <row r="313" spans="2:11" x14ac:dyDescent="0.2">
      <c r="B313" s="2" t="str">
        <f>IF(LoanIsGood,IF(ROW()-ROW(Sched2[[#Headers],[Pmt No]])&gt;ScheduledNumberOfPayments,"",ROW()-ROW(Sched2[[#Headers],[Pmt No]])),"")</f>
        <v/>
      </c>
      <c r="C313" s="3" t="str">
        <f>IF(Sched2[[#This Row],[Pmt No]]&lt;&gt;"",EOMONTH(LoanStartDate,ROW(Sched2[[#This Row],[Pmt No]])-ROW(Sched2[[#Headers],[Pmt No]])-2)+DAY(LoanStartDate),"")</f>
        <v/>
      </c>
      <c r="D313" s="4" t="str">
        <f>IF(Sched2[[#This Row],[Pmt No]]&lt;&gt;"",IF(ROW()-ROW(Sched2[[#Headers],[Beginning Balance]])=1,LoanAmount,INDEX(Sched2[Ending Balance],ROW()-ROW(Sched2[[#Headers],[Beginning Balance]])-1)),"")</f>
        <v/>
      </c>
      <c r="E313" s="4" t="str">
        <f>IF(Sched2[[#This Row],[Pmt No]]&lt;&gt;"",ScheduledPayment,"")</f>
        <v/>
      </c>
      <c r="F313" s="4" t="str">
        <f>IF(Sched2[[#This Row],[Pmt No]]&lt;&gt;"",IF(Sched2[[#This Row],[Scheduled Payment]]+ExtraPayments&lt;Sched2[[#This Row],[Beginning Balance]],ExtraPayments,IF(Sched2[[#This Row],[Beginning Balance]]-Sched2[[#This Row],[Scheduled Payment]]&gt;0,Sched2[[#This Row],[Beginning Balance]]-Sched2[[#This Row],[Scheduled Payment]],0)),"")</f>
        <v/>
      </c>
      <c r="G313" s="4" t="str">
        <f>IF(Sched2[[#This Row],[Pmt No]]&lt;&gt;"",IF(Sched2[[#This Row],[Scheduled Payment]]+Sched2[[#This Row],[Extra Payment]]&lt;=Sched2[[#This Row],[Beginning Balance]],Sched2[[#This Row],[Scheduled Payment]]+Sched2[[#This Row],[Extra Payment]],Sched2[[#This Row],[Beginning Balance]]),"")</f>
        <v/>
      </c>
      <c r="H313" s="4" t="str">
        <f>IF(Sched2[[#This Row],[Pmt No]]&lt;&gt;"",Sched2[[#This Row],[Total Payment]]-Sched2[[#This Row],[Interest]],"")</f>
        <v/>
      </c>
      <c r="I313" s="4" t="str">
        <f>IF(Sched2[[#This Row],[Pmt No]]&lt;&gt;"",Sched2[[#This Row],[Beginning Balance]]*(InterestRate/PaymentsPerYear),"")</f>
        <v/>
      </c>
      <c r="J313" s="4" t="str">
        <f>IF(Sched2[[#This Row],[Pmt No]]&lt;&gt;"",IF(Sched2[[#This Row],[Scheduled Payment]]+Sched2[[#This Row],[Extra Payment]]&lt;=Sched2[[#This Row],[Beginning Balance]],Sched2[[#This Row],[Beginning Balance]]-Sched2[[#This Row],[Principal]],0),"")</f>
        <v/>
      </c>
      <c r="K313" s="4" t="str">
        <f>IF(Sched2[[#This Row],[Pmt No]]&lt;&gt;"",SUM(INDEX(Sched2[Interest],1,1):Sched2[[#This Row],[Interest]]),"")</f>
        <v/>
      </c>
    </row>
    <row r="314" spans="2:11" x14ac:dyDescent="0.2">
      <c r="B314" s="2" t="str">
        <f>IF(LoanIsGood,IF(ROW()-ROW(Sched2[[#Headers],[Pmt No]])&gt;ScheduledNumberOfPayments,"",ROW()-ROW(Sched2[[#Headers],[Pmt No]])),"")</f>
        <v/>
      </c>
      <c r="C314" s="3" t="str">
        <f>IF(Sched2[[#This Row],[Pmt No]]&lt;&gt;"",EOMONTH(LoanStartDate,ROW(Sched2[[#This Row],[Pmt No]])-ROW(Sched2[[#Headers],[Pmt No]])-2)+DAY(LoanStartDate),"")</f>
        <v/>
      </c>
      <c r="D314" s="4" t="str">
        <f>IF(Sched2[[#This Row],[Pmt No]]&lt;&gt;"",IF(ROW()-ROW(Sched2[[#Headers],[Beginning Balance]])=1,LoanAmount,INDEX(Sched2[Ending Balance],ROW()-ROW(Sched2[[#Headers],[Beginning Balance]])-1)),"")</f>
        <v/>
      </c>
      <c r="E314" s="4" t="str">
        <f>IF(Sched2[[#This Row],[Pmt No]]&lt;&gt;"",ScheduledPayment,"")</f>
        <v/>
      </c>
      <c r="F314" s="4" t="str">
        <f>IF(Sched2[[#This Row],[Pmt No]]&lt;&gt;"",IF(Sched2[[#This Row],[Scheduled Payment]]+ExtraPayments&lt;Sched2[[#This Row],[Beginning Balance]],ExtraPayments,IF(Sched2[[#This Row],[Beginning Balance]]-Sched2[[#This Row],[Scheduled Payment]]&gt;0,Sched2[[#This Row],[Beginning Balance]]-Sched2[[#This Row],[Scheduled Payment]],0)),"")</f>
        <v/>
      </c>
      <c r="G314" s="4" t="str">
        <f>IF(Sched2[[#This Row],[Pmt No]]&lt;&gt;"",IF(Sched2[[#This Row],[Scheduled Payment]]+Sched2[[#This Row],[Extra Payment]]&lt;=Sched2[[#This Row],[Beginning Balance]],Sched2[[#This Row],[Scheduled Payment]]+Sched2[[#This Row],[Extra Payment]],Sched2[[#This Row],[Beginning Balance]]),"")</f>
        <v/>
      </c>
      <c r="H314" s="4" t="str">
        <f>IF(Sched2[[#This Row],[Pmt No]]&lt;&gt;"",Sched2[[#This Row],[Total Payment]]-Sched2[[#This Row],[Interest]],"")</f>
        <v/>
      </c>
      <c r="I314" s="4" t="str">
        <f>IF(Sched2[[#This Row],[Pmt No]]&lt;&gt;"",Sched2[[#This Row],[Beginning Balance]]*(InterestRate/PaymentsPerYear),"")</f>
        <v/>
      </c>
      <c r="J314" s="4" t="str">
        <f>IF(Sched2[[#This Row],[Pmt No]]&lt;&gt;"",IF(Sched2[[#This Row],[Scheduled Payment]]+Sched2[[#This Row],[Extra Payment]]&lt;=Sched2[[#This Row],[Beginning Balance]],Sched2[[#This Row],[Beginning Balance]]-Sched2[[#This Row],[Principal]],0),"")</f>
        <v/>
      </c>
      <c r="K314" s="4" t="str">
        <f>IF(Sched2[[#This Row],[Pmt No]]&lt;&gt;"",SUM(INDEX(Sched2[Interest],1,1):Sched2[[#This Row],[Interest]]),"")</f>
        <v/>
      </c>
    </row>
    <row r="315" spans="2:11" x14ac:dyDescent="0.2">
      <c r="B315" s="2" t="str">
        <f>IF(LoanIsGood,IF(ROW()-ROW(Sched2[[#Headers],[Pmt No]])&gt;ScheduledNumberOfPayments,"",ROW()-ROW(Sched2[[#Headers],[Pmt No]])),"")</f>
        <v/>
      </c>
      <c r="C315" s="3" t="str">
        <f>IF(Sched2[[#This Row],[Pmt No]]&lt;&gt;"",EOMONTH(LoanStartDate,ROW(Sched2[[#This Row],[Pmt No]])-ROW(Sched2[[#Headers],[Pmt No]])-2)+DAY(LoanStartDate),"")</f>
        <v/>
      </c>
      <c r="D315" s="4" t="str">
        <f>IF(Sched2[[#This Row],[Pmt No]]&lt;&gt;"",IF(ROW()-ROW(Sched2[[#Headers],[Beginning Balance]])=1,LoanAmount,INDEX(Sched2[Ending Balance],ROW()-ROW(Sched2[[#Headers],[Beginning Balance]])-1)),"")</f>
        <v/>
      </c>
      <c r="E315" s="4" t="str">
        <f>IF(Sched2[[#This Row],[Pmt No]]&lt;&gt;"",ScheduledPayment,"")</f>
        <v/>
      </c>
      <c r="F315" s="4" t="str">
        <f>IF(Sched2[[#This Row],[Pmt No]]&lt;&gt;"",IF(Sched2[[#This Row],[Scheduled Payment]]+ExtraPayments&lt;Sched2[[#This Row],[Beginning Balance]],ExtraPayments,IF(Sched2[[#This Row],[Beginning Balance]]-Sched2[[#This Row],[Scheduled Payment]]&gt;0,Sched2[[#This Row],[Beginning Balance]]-Sched2[[#This Row],[Scheduled Payment]],0)),"")</f>
        <v/>
      </c>
      <c r="G315" s="4" t="str">
        <f>IF(Sched2[[#This Row],[Pmt No]]&lt;&gt;"",IF(Sched2[[#This Row],[Scheduled Payment]]+Sched2[[#This Row],[Extra Payment]]&lt;=Sched2[[#This Row],[Beginning Balance]],Sched2[[#This Row],[Scheduled Payment]]+Sched2[[#This Row],[Extra Payment]],Sched2[[#This Row],[Beginning Balance]]),"")</f>
        <v/>
      </c>
      <c r="H315" s="4" t="str">
        <f>IF(Sched2[[#This Row],[Pmt No]]&lt;&gt;"",Sched2[[#This Row],[Total Payment]]-Sched2[[#This Row],[Interest]],"")</f>
        <v/>
      </c>
      <c r="I315" s="4" t="str">
        <f>IF(Sched2[[#This Row],[Pmt No]]&lt;&gt;"",Sched2[[#This Row],[Beginning Balance]]*(InterestRate/PaymentsPerYear),"")</f>
        <v/>
      </c>
      <c r="J315" s="4" t="str">
        <f>IF(Sched2[[#This Row],[Pmt No]]&lt;&gt;"",IF(Sched2[[#This Row],[Scheduled Payment]]+Sched2[[#This Row],[Extra Payment]]&lt;=Sched2[[#This Row],[Beginning Balance]],Sched2[[#This Row],[Beginning Balance]]-Sched2[[#This Row],[Principal]],0),"")</f>
        <v/>
      </c>
      <c r="K315" s="4" t="str">
        <f>IF(Sched2[[#This Row],[Pmt No]]&lt;&gt;"",SUM(INDEX(Sched2[Interest],1,1):Sched2[[#This Row],[Interest]]),"")</f>
        <v/>
      </c>
    </row>
    <row r="316" spans="2:11" x14ac:dyDescent="0.2">
      <c r="B316" s="2" t="str">
        <f>IF(LoanIsGood,IF(ROW()-ROW(Sched2[[#Headers],[Pmt No]])&gt;ScheduledNumberOfPayments,"",ROW()-ROW(Sched2[[#Headers],[Pmt No]])),"")</f>
        <v/>
      </c>
      <c r="C316" s="3" t="str">
        <f>IF(Sched2[[#This Row],[Pmt No]]&lt;&gt;"",EOMONTH(LoanStartDate,ROW(Sched2[[#This Row],[Pmt No]])-ROW(Sched2[[#Headers],[Pmt No]])-2)+DAY(LoanStartDate),"")</f>
        <v/>
      </c>
      <c r="D316" s="4" t="str">
        <f>IF(Sched2[[#This Row],[Pmt No]]&lt;&gt;"",IF(ROW()-ROW(Sched2[[#Headers],[Beginning Balance]])=1,LoanAmount,INDEX(Sched2[Ending Balance],ROW()-ROW(Sched2[[#Headers],[Beginning Balance]])-1)),"")</f>
        <v/>
      </c>
      <c r="E316" s="4" t="str">
        <f>IF(Sched2[[#This Row],[Pmt No]]&lt;&gt;"",ScheduledPayment,"")</f>
        <v/>
      </c>
      <c r="F316" s="4" t="str">
        <f>IF(Sched2[[#This Row],[Pmt No]]&lt;&gt;"",IF(Sched2[[#This Row],[Scheduled Payment]]+ExtraPayments&lt;Sched2[[#This Row],[Beginning Balance]],ExtraPayments,IF(Sched2[[#This Row],[Beginning Balance]]-Sched2[[#This Row],[Scheduled Payment]]&gt;0,Sched2[[#This Row],[Beginning Balance]]-Sched2[[#This Row],[Scheduled Payment]],0)),"")</f>
        <v/>
      </c>
      <c r="G316" s="4" t="str">
        <f>IF(Sched2[[#This Row],[Pmt No]]&lt;&gt;"",IF(Sched2[[#This Row],[Scheduled Payment]]+Sched2[[#This Row],[Extra Payment]]&lt;=Sched2[[#This Row],[Beginning Balance]],Sched2[[#This Row],[Scheduled Payment]]+Sched2[[#This Row],[Extra Payment]],Sched2[[#This Row],[Beginning Balance]]),"")</f>
        <v/>
      </c>
      <c r="H316" s="4" t="str">
        <f>IF(Sched2[[#This Row],[Pmt No]]&lt;&gt;"",Sched2[[#This Row],[Total Payment]]-Sched2[[#This Row],[Interest]],"")</f>
        <v/>
      </c>
      <c r="I316" s="4" t="str">
        <f>IF(Sched2[[#This Row],[Pmt No]]&lt;&gt;"",Sched2[[#This Row],[Beginning Balance]]*(InterestRate/PaymentsPerYear),"")</f>
        <v/>
      </c>
      <c r="J316" s="4" t="str">
        <f>IF(Sched2[[#This Row],[Pmt No]]&lt;&gt;"",IF(Sched2[[#This Row],[Scheduled Payment]]+Sched2[[#This Row],[Extra Payment]]&lt;=Sched2[[#This Row],[Beginning Balance]],Sched2[[#This Row],[Beginning Balance]]-Sched2[[#This Row],[Principal]],0),"")</f>
        <v/>
      </c>
      <c r="K316" s="4" t="str">
        <f>IF(Sched2[[#This Row],[Pmt No]]&lt;&gt;"",SUM(INDEX(Sched2[Interest],1,1):Sched2[[#This Row],[Interest]]),"")</f>
        <v/>
      </c>
    </row>
    <row r="317" spans="2:11" x14ac:dyDescent="0.2">
      <c r="B317" s="2" t="str">
        <f>IF(LoanIsGood,IF(ROW()-ROW(Sched2[[#Headers],[Pmt No]])&gt;ScheduledNumberOfPayments,"",ROW()-ROW(Sched2[[#Headers],[Pmt No]])),"")</f>
        <v/>
      </c>
      <c r="C317" s="3" t="str">
        <f>IF(Sched2[[#This Row],[Pmt No]]&lt;&gt;"",EOMONTH(LoanStartDate,ROW(Sched2[[#This Row],[Pmt No]])-ROW(Sched2[[#Headers],[Pmt No]])-2)+DAY(LoanStartDate),"")</f>
        <v/>
      </c>
      <c r="D317" s="4" t="str">
        <f>IF(Sched2[[#This Row],[Pmt No]]&lt;&gt;"",IF(ROW()-ROW(Sched2[[#Headers],[Beginning Balance]])=1,LoanAmount,INDEX(Sched2[Ending Balance],ROW()-ROW(Sched2[[#Headers],[Beginning Balance]])-1)),"")</f>
        <v/>
      </c>
      <c r="E317" s="4" t="str">
        <f>IF(Sched2[[#This Row],[Pmt No]]&lt;&gt;"",ScheduledPayment,"")</f>
        <v/>
      </c>
      <c r="F317" s="4" t="str">
        <f>IF(Sched2[[#This Row],[Pmt No]]&lt;&gt;"",IF(Sched2[[#This Row],[Scheduled Payment]]+ExtraPayments&lt;Sched2[[#This Row],[Beginning Balance]],ExtraPayments,IF(Sched2[[#This Row],[Beginning Balance]]-Sched2[[#This Row],[Scheduled Payment]]&gt;0,Sched2[[#This Row],[Beginning Balance]]-Sched2[[#This Row],[Scheduled Payment]],0)),"")</f>
        <v/>
      </c>
      <c r="G317" s="4" t="str">
        <f>IF(Sched2[[#This Row],[Pmt No]]&lt;&gt;"",IF(Sched2[[#This Row],[Scheduled Payment]]+Sched2[[#This Row],[Extra Payment]]&lt;=Sched2[[#This Row],[Beginning Balance]],Sched2[[#This Row],[Scheduled Payment]]+Sched2[[#This Row],[Extra Payment]],Sched2[[#This Row],[Beginning Balance]]),"")</f>
        <v/>
      </c>
      <c r="H317" s="4" t="str">
        <f>IF(Sched2[[#This Row],[Pmt No]]&lt;&gt;"",Sched2[[#This Row],[Total Payment]]-Sched2[[#This Row],[Interest]],"")</f>
        <v/>
      </c>
      <c r="I317" s="4" t="str">
        <f>IF(Sched2[[#This Row],[Pmt No]]&lt;&gt;"",Sched2[[#This Row],[Beginning Balance]]*(InterestRate/PaymentsPerYear),"")</f>
        <v/>
      </c>
      <c r="J317" s="4" t="str">
        <f>IF(Sched2[[#This Row],[Pmt No]]&lt;&gt;"",IF(Sched2[[#This Row],[Scheduled Payment]]+Sched2[[#This Row],[Extra Payment]]&lt;=Sched2[[#This Row],[Beginning Balance]],Sched2[[#This Row],[Beginning Balance]]-Sched2[[#This Row],[Principal]],0),"")</f>
        <v/>
      </c>
      <c r="K317" s="4" t="str">
        <f>IF(Sched2[[#This Row],[Pmt No]]&lt;&gt;"",SUM(INDEX(Sched2[Interest],1,1):Sched2[[#This Row],[Interest]]),"")</f>
        <v/>
      </c>
    </row>
    <row r="318" spans="2:11" x14ac:dyDescent="0.2">
      <c r="B318" s="2" t="str">
        <f>IF(LoanIsGood,IF(ROW()-ROW(Sched2[[#Headers],[Pmt No]])&gt;ScheduledNumberOfPayments,"",ROW()-ROW(Sched2[[#Headers],[Pmt No]])),"")</f>
        <v/>
      </c>
      <c r="C318" s="3" t="str">
        <f>IF(Sched2[[#This Row],[Pmt No]]&lt;&gt;"",EOMONTH(LoanStartDate,ROW(Sched2[[#This Row],[Pmt No]])-ROW(Sched2[[#Headers],[Pmt No]])-2)+DAY(LoanStartDate),"")</f>
        <v/>
      </c>
      <c r="D318" s="4" t="str">
        <f>IF(Sched2[[#This Row],[Pmt No]]&lt;&gt;"",IF(ROW()-ROW(Sched2[[#Headers],[Beginning Balance]])=1,LoanAmount,INDEX(Sched2[Ending Balance],ROW()-ROW(Sched2[[#Headers],[Beginning Balance]])-1)),"")</f>
        <v/>
      </c>
      <c r="E318" s="4" t="str">
        <f>IF(Sched2[[#This Row],[Pmt No]]&lt;&gt;"",ScheduledPayment,"")</f>
        <v/>
      </c>
      <c r="F318" s="4" t="str">
        <f>IF(Sched2[[#This Row],[Pmt No]]&lt;&gt;"",IF(Sched2[[#This Row],[Scheduled Payment]]+ExtraPayments&lt;Sched2[[#This Row],[Beginning Balance]],ExtraPayments,IF(Sched2[[#This Row],[Beginning Balance]]-Sched2[[#This Row],[Scheduled Payment]]&gt;0,Sched2[[#This Row],[Beginning Balance]]-Sched2[[#This Row],[Scheduled Payment]],0)),"")</f>
        <v/>
      </c>
      <c r="G318" s="4" t="str">
        <f>IF(Sched2[[#This Row],[Pmt No]]&lt;&gt;"",IF(Sched2[[#This Row],[Scheduled Payment]]+Sched2[[#This Row],[Extra Payment]]&lt;=Sched2[[#This Row],[Beginning Balance]],Sched2[[#This Row],[Scheduled Payment]]+Sched2[[#This Row],[Extra Payment]],Sched2[[#This Row],[Beginning Balance]]),"")</f>
        <v/>
      </c>
      <c r="H318" s="4" t="str">
        <f>IF(Sched2[[#This Row],[Pmt No]]&lt;&gt;"",Sched2[[#This Row],[Total Payment]]-Sched2[[#This Row],[Interest]],"")</f>
        <v/>
      </c>
      <c r="I318" s="4" t="str">
        <f>IF(Sched2[[#This Row],[Pmt No]]&lt;&gt;"",Sched2[[#This Row],[Beginning Balance]]*(InterestRate/PaymentsPerYear),"")</f>
        <v/>
      </c>
      <c r="J318" s="4" t="str">
        <f>IF(Sched2[[#This Row],[Pmt No]]&lt;&gt;"",IF(Sched2[[#This Row],[Scheduled Payment]]+Sched2[[#This Row],[Extra Payment]]&lt;=Sched2[[#This Row],[Beginning Balance]],Sched2[[#This Row],[Beginning Balance]]-Sched2[[#This Row],[Principal]],0),"")</f>
        <v/>
      </c>
      <c r="K318" s="4" t="str">
        <f>IF(Sched2[[#This Row],[Pmt No]]&lt;&gt;"",SUM(INDEX(Sched2[Interest],1,1):Sched2[[#This Row],[Interest]]),"")</f>
        <v/>
      </c>
    </row>
    <row r="319" spans="2:11" x14ac:dyDescent="0.2">
      <c r="B319" s="2" t="str">
        <f>IF(LoanIsGood,IF(ROW()-ROW(Sched2[[#Headers],[Pmt No]])&gt;ScheduledNumberOfPayments,"",ROW()-ROW(Sched2[[#Headers],[Pmt No]])),"")</f>
        <v/>
      </c>
      <c r="C319" s="3" t="str">
        <f>IF(Sched2[[#This Row],[Pmt No]]&lt;&gt;"",EOMONTH(LoanStartDate,ROW(Sched2[[#This Row],[Pmt No]])-ROW(Sched2[[#Headers],[Pmt No]])-2)+DAY(LoanStartDate),"")</f>
        <v/>
      </c>
      <c r="D319" s="4" t="str">
        <f>IF(Sched2[[#This Row],[Pmt No]]&lt;&gt;"",IF(ROW()-ROW(Sched2[[#Headers],[Beginning Balance]])=1,LoanAmount,INDEX(Sched2[Ending Balance],ROW()-ROW(Sched2[[#Headers],[Beginning Balance]])-1)),"")</f>
        <v/>
      </c>
      <c r="E319" s="4" t="str">
        <f>IF(Sched2[[#This Row],[Pmt No]]&lt;&gt;"",ScheduledPayment,"")</f>
        <v/>
      </c>
      <c r="F319" s="4" t="str">
        <f>IF(Sched2[[#This Row],[Pmt No]]&lt;&gt;"",IF(Sched2[[#This Row],[Scheduled Payment]]+ExtraPayments&lt;Sched2[[#This Row],[Beginning Balance]],ExtraPayments,IF(Sched2[[#This Row],[Beginning Balance]]-Sched2[[#This Row],[Scheduled Payment]]&gt;0,Sched2[[#This Row],[Beginning Balance]]-Sched2[[#This Row],[Scheduled Payment]],0)),"")</f>
        <v/>
      </c>
      <c r="G319" s="4" t="str">
        <f>IF(Sched2[[#This Row],[Pmt No]]&lt;&gt;"",IF(Sched2[[#This Row],[Scheduled Payment]]+Sched2[[#This Row],[Extra Payment]]&lt;=Sched2[[#This Row],[Beginning Balance]],Sched2[[#This Row],[Scheduled Payment]]+Sched2[[#This Row],[Extra Payment]],Sched2[[#This Row],[Beginning Balance]]),"")</f>
        <v/>
      </c>
      <c r="H319" s="4" t="str">
        <f>IF(Sched2[[#This Row],[Pmt No]]&lt;&gt;"",Sched2[[#This Row],[Total Payment]]-Sched2[[#This Row],[Interest]],"")</f>
        <v/>
      </c>
      <c r="I319" s="4" t="str">
        <f>IF(Sched2[[#This Row],[Pmt No]]&lt;&gt;"",Sched2[[#This Row],[Beginning Balance]]*(InterestRate/PaymentsPerYear),"")</f>
        <v/>
      </c>
      <c r="J319" s="4" t="str">
        <f>IF(Sched2[[#This Row],[Pmt No]]&lt;&gt;"",IF(Sched2[[#This Row],[Scheduled Payment]]+Sched2[[#This Row],[Extra Payment]]&lt;=Sched2[[#This Row],[Beginning Balance]],Sched2[[#This Row],[Beginning Balance]]-Sched2[[#This Row],[Principal]],0),"")</f>
        <v/>
      </c>
      <c r="K319" s="4" t="str">
        <f>IF(Sched2[[#This Row],[Pmt No]]&lt;&gt;"",SUM(INDEX(Sched2[Interest],1,1):Sched2[[#This Row],[Interest]]),"")</f>
        <v/>
      </c>
    </row>
    <row r="320" spans="2:11" x14ac:dyDescent="0.2">
      <c r="B320" s="2" t="str">
        <f>IF(LoanIsGood,IF(ROW()-ROW(Sched2[[#Headers],[Pmt No]])&gt;ScheduledNumberOfPayments,"",ROW()-ROW(Sched2[[#Headers],[Pmt No]])),"")</f>
        <v/>
      </c>
      <c r="C320" s="3" t="str">
        <f>IF(Sched2[[#This Row],[Pmt No]]&lt;&gt;"",EOMONTH(LoanStartDate,ROW(Sched2[[#This Row],[Pmt No]])-ROW(Sched2[[#Headers],[Pmt No]])-2)+DAY(LoanStartDate),"")</f>
        <v/>
      </c>
      <c r="D320" s="4" t="str">
        <f>IF(Sched2[[#This Row],[Pmt No]]&lt;&gt;"",IF(ROW()-ROW(Sched2[[#Headers],[Beginning Balance]])=1,LoanAmount,INDEX(Sched2[Ending Balance],ROW()-ROW(Sched2[[#Headers],[Beginning Balance]])-1)),"")</f>
        <v/>
      </c>
      <c r="E320" s="4" t="str">
        <f>IF(Sched2[[#This Row],[Pmt No]]&lt;&gt;"",ScheduledPayment,"")</f>
        <v/>
      </c>
      <c r="F320" s="4" t="str">
        <f>IF(Sched2[[#This Row],[Pmt No]]&lt;&gt;"",IF(Sched2[[#This Row],[Scheduled Payment]]+ExtraPayments&lt;Sched2[[#This Row],[Beginning Balance]],ExtraPayments,IF(Sched2[[#This Row],[Beginning Balance]]-Sched2[[#This Row],[Scheduled Payment]]&gt;0,Sched2[[#This Row],[Beginning Balance]]-Sched2[[#This Row],[Scheduled Payment]],0)),"")</f>
        <v/>
      </c>
      <c r="G320" s="4" t="str">
        <f>IF(Sched2[[#This Row],[Pmt No]]&lt;&gt;"",IF(Sched2[[#This Row],[Scheduled Payment]]+Sched2[[#This Row],[Extra Payment]]&lt;=Sched2[[#This Row],[Beginning Balance]],Sched2[[#This Row],[Scheduled Payment]]+Sched2[[#This Row],[Extra Payment]],Sched2[[#This Row],[Beginning Balance]]),"")</f>
        <v/>
      </c>
      <c r="H320" s="4" t="str">
        <f>IF(Sched2[[#This Row],[Pmt No]]&lt;&gt;"",Sched2[[#This Row],[Total Payment]]-Sched2[[#This Row],[Interest]],"")</f>
        <v/>
      </c>
      <c r="I320" s="4" t="str">
        <f>IF(Sched2[[#This Row],[Pmt No]]&lt;&gt;"",Sched2[[#This Row],[Beginning Balance]]*(InterestRate/PaymentsPerYear),"")</f>
        <v/>
      </c>
      <c r="J320" s="4" t="str">
        <f>IF(Sched2[[#This Row],[Pmt No]]&lt;&gt;"",IF(Sched2[[#This Row],[Scheduled Payment]]+Sched2[[#This Row],[Extra Payment]]&lt;=Sched2[[#This Row],[Beginning Balance]],Sched2[[#This Row],[Beginning Balance]]-Sched2[[#This Row],[Principal]],0),"")</f>
        <v/>
      </c>
      <c r="K320" s="4" t="str">
        <f>IF(Sched2[[#This Row],[Pmt No]]&lt;&gt;"",SUM(INDEX(Sched2[Interest],1,1):Sched2[[#This Row],[Interest]]),"")</f>
        <v/>
      </c>
    </row>
    <row r="321" spans="2:11" x14ac:dyDescent="0.2">
      <c r="B321" s="2" t="str">
        <f>IF(LoanIsGood,IF(ROW()-ROW(Sched2[[#Headers],[Pmt No]])&gt;ScheduledNumberOfPayments,"",ROW()-ROW(Sched2[[#Headers],[Pmt No]])),"")</f>
        <v/>
      </c>
      <c r="C321" s="3" t="str">
        <f>IF(Sched2[[#This Row],[Pmt No]]&lt;&gt;"",EOMONTH(LoanStartDate,ROW(Sched2[[#This Row],[Pmt No]])-ROW(Sched2[[#Headers],[Pmt No]])-2)+DAY(LoanStartDate),"")</f>
        <v/>
      </c>
      <c r="D321" s="4" t="str">
        <f>IF(Sched2[[#This Row],[Pmt No]]&lt;&gt;"",IF(ROW()-ROW(Sched2[[#Headers],[Beginning Balance]])=1,LoanAmount,INDEX(Sched2[Ending Balance],ROW()-ROW(Sched2[[#Headers],[Beginning Balance]])-1)),"")</f>
        <v/>
      </c>
      <c r="E321" s="4" t="str">
        <f>IF(Sched2[[#This Row],[Pmt No]]&lt;&gt;"",ScheduledPayment,"")</f>
        <v/>
      </c>
      <c r="F321" s="4" t="str">
        <f>IF(Sched2[[#This Row],[Pmt No]]&lt;&gt;"",IF(Sched2[[#This Row],[Scheduled Payment]]+ExtraPayments&lt;Sched2[[#This Row],[Beginning Balance]],ExtraPayments,IF(Sched2[[#This Row],[Beginning Balance]]-Sched2[[#This Row],[Scheduled Payment]]&gt;0,Sched2[[#This Row],[Beginning Balance]]-Sched2[[#This Row],[Scheduled Payment]],0)),"")</f>
        <v/>
      </c>
      <c r="G321" s="4" t="str">
        <f>IF(Sched2[[#This Row],[Pmt No]]&lt;&gt;"",IF(Sched2[[#This Row],[Scheduled Payment]]+Sched2[[#This Row],[Extra Payment]]&lt;=Sched2[[#This Row],[Beginning Balance]],Sched2[[#This Row],[Scheduled Payment]]+Sched2[[#This Row],[Extra Payment]],Sched2[[#This Row],[Beginning Balance]]),"")</f>
        <v/>
      </c>
      <c r="H321" s="4" t="str">
        <f>IF(Sched2[[#This Row],[Pmt No]]&lt;&gt;"",Sched2[[#This Row],[Total Payment]]-Sched2[[#This Row],[Interest]],"")</f>
        <v/>
      </c>
      <c r="I321" s="4" t="str">
        <f>IF(Sched2[[#This Row],[Pmt No]]&lt;&gt;"",Sched2[[#This Row],[Beginning Balance]]*(InterestRate/PaymentsPerYear),"")</f>
        <v/>
      </c>
      <c r="J321" s="4" t="str">
        <f>IF(Sched2[[#This Row],[Pmt No]]&lt;&gt;"",IF(Sched2[[#This Row],[Scheduled Payment]]+Sched2[[#This Row],[Extra Payment]]&lt;=Sched2[[#This Row],[Beginning Balance]],Sched2[[#This Row],[Beginning Balance]]-Sched2[[#This Row],[Principal]],0),"")</f>
        <v/>
      </c>
      <c r="K321" s="4" t="str">
        <f>IF(Sched2[[#This Row],[Pmt No]]&lt;&gt;"",SUM(INDEX(Sched2[Interest],1,1):Sched2[[#This Row],[Interest]]),"")</f>
        <v/>
      </c>
    </row>
    <row r="322" spans="2:11" x14ac:dyDescent="0.2">
      <c r="B322" s="2" t="str">
        <f>IF(LoanIsGood,IF(ROW()-ROW(Sched2[[#Headers],[Pmt No]])&gt;ScheduledNumberOfPayments,"",ROW()-ROW(Sched2[[#Headers],[Pmt No]])),"")</f>
        <v/>
      </c>
      <c r="C322" s="3" t="str">
        <f>IF(Sched2[[#This Row],[Pmt No]]&lt;&gt;"",EOMONTH(LoanStartDate,ROW(Sched2[[#This Row],[Pmt No]])-ROW(Sched2[[#Headers],[Pmt No]])-2)+DAY(LoanStartDate),"")</f>
        <v/>
      </c>
      <c r="D322" s="4" t="str">
        <f>IF(Sched2[[#This Row],[Pmt No]]&lt;&gt;"",IF(ROW()-ROW(Sched2[[#Headers],[Beginning Balance]])=1,LoanAmount,INDEX(Sched2[Ending Balance],ROW()-ROW(Sched2[[#Headers],[Beginning Balance]])-1)),"")</f>
        <v/>
      </c>
      <c r="E322" s="4" t="str">
        <f>IF(Sched2[[#This Row],[Pmt No]]&lt;&gt;"",ScheduledPayment,"")</f>
        <v/>
      </c>
      <c r="F322" s="4" t="str">
        <f>IF(Sched2[[#This Row],[Pmt No]]&lt;&gt;"",IF(Sched2[[#This Row],[Scheduled Payment]]+ExtraPayments&lt;Sched2[[#This Row],[Beginning Balance]],ExtraPayments,IF(Sched2[[#This Row],[Beginning Balance]]-Sched2[[#This Row],[Scheduled Payment]]&gt;0,Sched2[[#This Row],[Beginning Balance]]-Sched2[[#This Row],[Scheduled Payment]],0)),"")</f>
        <v/>
      </c>
      <c r="G322" s="4" t="str">
        <f>IF(Sched2[[#This Row],[Pmt No]]&lt;&gt;"",IF(Sched2[[#This Row],[Scheduled Payment]]+Sched2[[#This Row],[Extra Payment]]&lt;=Sched2[[#This Row],[Beginning Balance]],Sched2[[#This Row],[Scheduled Payment]]+Sched2[[#This Row],[Extra Payment]],Sched2[[#This Row],[Beginning Balance]]),"")</f>
        <v/>
      </c>
      <c r="H322" s="4" t="str">
        <f>IF(Sched2[[#This Row],[Pmt No]]&lt;&gt;"",Sched2[[#This Row],[Total Payment]]-Sched2[[#This Row],[Interest]],"")</f>
        <v/>
      </c>
      <c r="I322" s="4" t="str">
        <f>IF(Sched2[[#This Row],[Pmt No]]&lt;&gt;"",Sched2[[#This Row],[Beginning Balance]]*(InterestRate/PaymentsPerYear),"")</f>
        <v/>
      </c>
      <c r="J322" s="4" t="str">
        <f>IF(Sched2[[#This Row],[Pmt No]]&lt;&gt;"",IF(Sched2[[#This Row],[Scheduled Payment]]+Sched2[[#This Row],[Extra Payment]]&lt;=Sched2[[#This Row],[Beginning Balance]],Sched2[[#This Row],[Beginning Balance]]-Sched2[[#This Row],[Principal]],0),"")</f>
        <v/>
      </c>
      <c r="K322" s="4" t="str">
        <f>IF(Sched2[[#This Row],[Pmt No]]&lt;&gt;"",SUM(INDEX(Sched2[Interest],1,1):Sched2[[#This Row],[Interest]]),"")</f>
        <v/>
      </c>
    </row>
    <row r="323" spans="2:11" x14ac:dyDescent="0.2">
      <c r="B323" s="2" t="str">
        <f>IF(LoanIsGood,IF(ROW()-ROW(Sched2[[#Headers],[Pmt No]])&gt;ScheduledNumberOfPayments,"",ROW()-ROW(Sched2[[#Headers],[Pmt No]])),"")</f>
        <v/>
      </c>
      <c r="C323" s="3" t="str">
        <f>IF(Sched2[[#This Row],[Pmt No]]&lt;&gt;"",EOMONTH(LoanStartDate,ROW(Sched2[[#This Row],[Pmt No]])-ROW(Sched2[[#Headers],[Pmt No]])-2)+DAY(LoanStartDate),"")</f>
        <v/>
      </c>
      <c r="D323" s="4" t="str">
        <f>IF(Sched2[[#This Row],[Pmt No]]&lt;&gt;"",IF(ROW()-ROW(Sched2[[#Headers],[Beginning Balance]])=1,LoanAmount,INDEX(Sched2[Ending Balance],ROW()-ROW(Sched2[[#Headers],[Beginning Balance]])-1)),"")</f>
        <v/>
      </c>
      <c r="E323" s="4" t="str">
        <f>IF(Sched2[[#This Row],[Pmt No]]&lt;&gt;"",ScheduledPayment,"")</f>
        <v/>
      </c>
      <c r="F323" s="4" t="str">
        <f>IF(Sched2[[#This Row],[Pmt No]]&lt;&gt;"",IF(Sched2[[#This Row],[Scheduled Payment]]+ExtraPayments&lt;Sched2[[#This Row],[Beginning Balance]],ExtraPayments,IF(Sched2[[#This Row],[Beginning Balance]]-Sched2[[#This Row],[Scheduled Payment]]&gt;0,Sched2[[#This Row],[Beginning Balance]]-Sched2[[#This Row],[Scheduled Payment]],0)),"")</f>
        <v/>
      </c>
      <c r="G323" s="4" t="str">
        <f>IF(Sched2[[#This Row],[Pmt No]]&lt;&gt;"",IF(Sched2[[#This Row],[Scheduled Payment]]+Sched2[[#This Row],[Extra Payment]]&lt;=Sched2[[#This Row],[Beginning Balance]],Sched2[[#This Row],[Scheduled Payment]]+Sched2[[#This Row],[Extra Payment]],Sched2[[#This Row],[Beginning Balance]]),"")</f>
        <v/>
      </c>
      <c r="H323" s="4" t="str">
        <f>IF(Sched2[[#This Row],[Pmt No]]&lt;&gt;"",Sched2[[#This Row],[Total Payment]]-Sched2[[#This Row],[Interest]],"")</f>
        <v/>
      </c>
      <c r="I323" s="4" t="str">
        <f>IF(Sched2[[#This Row],[Pmt No]]&lt;&gt;"",Sched2[[#This Row],[Beginning Balance]]*(InterestRate/PaymentsPerYear),"")</f>
        <v/>
      </c>
      <c r="J323" s="4" t="str">
        <f>IF(Sched2[[#This Row],[Pmt No]]&lt;&gt;"",IF(Sched2[[#This Row],[Scheduled Payment]]+Sched2[[#This Row],[Extra Payment]]&lt;=Sched2[[#This Row],[Beginning Balance]],Sched2[[#This Row],[Beginning Balance]]-Sched2[[#This Row],[Principal]],0),"")</f>
        <v/>
      </c>
      <c r="K323" s="4" t="str">
        <f>IF(Sched2[[#This Row],[Pmt No]]&lt;&gt;"",SUM(INDEX(Sched2[Interest],1,1):Sched2[[#This Row],[Interest]]),"")</f>
        <v/>
      </c>
    </row>
    <row r="324" spans="2:11" x14ac:dyDescent="0.2">
      <c r="B324" s="2" t="str">
        <f>IF(LoanIsGood,IF(ROW()-ROW(Sched2[[#Headers],[Pmt No]])&gt;ScheduledNumberOfPayments,"",ROW()-ROW(Sched2[[#Headers],[Pmt No]])),"")</f>
        <v/>
      </c>
      <c r="C324" s="3" t="str">
        <f>IF(Sched2[[#This Row],[Pmt No]]&lt;&gt;"",EOMONTH(LoanStartDate,ROW(Sched2[[#This Row],[Pmt No]])-ROW(Sched2[[#Headers],[Pmt No]])-2)+DAY(LoanStartDate),"")</f>
        <v/>
      </c>
      <c r="D324" s="4" t="str">
        <f>IF(Sched2[[#This Row],[Pmt No]]&lt;&gt;"",IF(ROW()-ROW(Sched2[[#Headers],[Beginning Balance]])=1,LoanAmount,INDEX(Sched2[Ending Balance],ROW()-ROW(Sched2[[#Headers],[Beginning Balance]])-1)),"")</f>
        <v/>
      </c>
      <c r="E324" s="4" t="str">
        <f>IF(Sched2[[#This Row],[Pmt No]]&lt;&gt;"",ScheduledPayment,"")</f>
        <v/>
      </c>
      <c r="F324" s="4" t="str">
        <f>IF(Sched2[[#This Row],[Pmt No]]&lt;&gt;"",IF(Sched2[[#This Row],[Scheduled Payment]]+ExtraPayments&lt;Sched2[[#This Row],[Beginning Balance]],ExtraPayments,IF(Sched2[[#This Row],[Beginning Balance]]-Sched2[[#This Row],[Scheduled Payment]]&gt;0,Sched2[[#This Row],[Beginning Balance]]-Sched2[[#This Row],[Scheduled Payment]],0)),"")</f>
        <v/>
      </c>
      <c r="G324" s="4" t="str">
        <f>IF(Sched2[[#This Row],[Pmt No]]&lt;&gt;"",IF(Sched2[[#This Row],[Scheduled Payment]]+Sched2[[#This Row],[Extra Payment]]&lt;=Sched2[[#This Row],[Beginning Balance]],Sched2[[#This Row],[Scheduled Payment]]+Sched2[[#This Row],[Extra Payment]],Sched2[[#This Row],[Beginning Balance]]),"")</f>
        <v/>
      </c>
      <c r="H324" s="4" t="str">
        <f>IF(Sched2[[#This Row],[Pmt No]]&lt;&gt;"",Sched2[[#This Row],[Total Payment]]-Sched2[[#This Row],[Interest]],"")</f>
        <v/>
      </c>
      <c r="I324" s="4" t="str">
        <f>IF(Sched2[[#This Row],[Pmt No]]&lt;&gt;"",Sched2[[#This Row],[Beginning Balance]]*(InterestRate/PaymentsPerYear),"")</f>
        <v/>
      </c>
      <c r="J324" s="4" t="str">
        <f>IF(Sched2[[#This Row],[Pmt No]]&lt;&gt;"",IF(Sched2[[#This Row],[Scheduled Payment]]+Sched2[[#This Row],[Extra Payment]]&lt;=Sched2[[#This Row],[Beginning Balance]],Sched2[[#This Row],[Beginning Balance]]-Sched2[[#This Row],[Principal]],0),"")</f>
        <v/>
      </c>
      <c r="K324" s="4" t="str">
        <f>IF(Sched2[[#This Row],[Pmt No]]&lt;&gt;"",SUM(INDEX(Sched2[Interest],1,1):Sched2[[#This Row],[Interest]]),"")</f>
        <v/>
      </c>
    </row>
    <row r="325" spans="2:11" x14ac:dyDescent="0.2">
      <c r="B325" s="2" t="str">
        <f>IF(LoanIsGood,IF(ROW()-ROW(Sched2[[#Headers],[Pmt No]])&gt;ScheduledNumberOfPayments,"",ROW()-ROW(Sched2[[#Headers],[Pmt No]])),"")</f>
        <v/>
      </c>
      <c r="C325" s="3" t="str">
        <f>IF(Sched2[[#This Row],[Pmt No]]&lt;&gt;"",EOMONTH(LoanStartDate,ROW(Sched2[[#This Row],[Pmt No]])-ROW(Sched2[[#Headers],[Pmt No]])-2)+DAY(LoanStartDate),"")</f>
        <v/>
      </c>
      <c r="D325" s="4" t="str">
        <f>IF(Sched2[[#This Row],[Pmt No]]&lt;&gt;"",IF(ROW()-ROW(Sched2[[#Headers],[Beginning Balance]])=1,LoanAmount,INDEX(Sched2[Ending Balance],ROW()-ROW(Sched2[[#Headers],[Beginning Balance]])-1)),"")</f>
        <v/>
      </c>
      <c r="E325" s="4" t="str">
        <f>IF(Sched2[[#This Row],[Pmt No]]&lt;&gt;"",ScheduledPayment,"")</f>
        <v/>
      </c>
      <c r="F325" s="4" t="str">
        <f>IF(Sched2[[#This Row],[Pmt No]]&lt;&gt;"",IF(Sched2[[#This Row],[Scheduled Payment]]+ExtraPayments&lt;Sched2[[#This Row],[Beginning Balance]],ExtraPayments,IF(Sched2[[#This Row],[Beginning Balance]]-Sched2[[#This Row],[Scheduled Payment]]&gt;0,Sched2[[#This Row],[Beginning Balance]]-Sched2[[#This Row],[Scheduled Payment]],0)),"")</f>
        <v/>
      </c>
      <c r="G325" s="4" t="str">
        <f>IF(Sched2[[#This Row],[Pmt No]]&lt;&gt;"",IF(Sched2[[#This Row],[Scheduled Payment]]+Sched2[[#This Row],[Extra Payment]]&lt;=Sched2[[#This Row],[Beginning Balance]],Sched2[[#This Row],[Scheduled Payment]]+Sched2[[#This Row],[Extra Payment]],Sched2[[#This Row],[Beginning Balance]]),"")</f>
        <v/>
      </c>
      <c r="H325" s="4" t="str">
        <f>IF(Sched2[[#This Row],[Pmt No]]&lt;&gt;"",Sched2[[#This Row],[Total Payment]]-Sched2[[#This Row],[Interest]],"")</f>
        <v/>
      </c>
      <c r="I325" s="4" t="str">
        <f>IF(Sched2[[#This Row],[Pmt No]]&lt;&gt;"",Sched2[[#This Row],[Beginning Balance]]*(InterestRate/PaymentsPerYear),"")</f>
        <v/>
      </c>
      <c r="J325" s="4" t="str">
        <f>IF(Sched2[[#This Row],[Pmt No]]&lt;&gt;"",IF(Sched2[[#This Row],[Scheduled Payment]]+Sched2[[#This Row],[Extra Payment]]&lt;=Sched2[[#This Row],[Beginning Balance]],Sched2[[#This Row],[Beginning Balance]]-Sched2[[#This Row],[Principal]],0),"")</f>
        <v/>
      </c>
      <c r="K325" s="4" t="str">
        <f>IF(Sched2[[#This Row],[Pmt No]]&lt;&gt;"",SUM(INDEX(Sched2[Interest],1,1):Sched2[[#This Row],[Interest]]),"")</f>
        <v/>
      </c>
    </row>
    <row r="326" spans="2:11" x14ac:dyDescent="0.2">
      <c r="B326" s="2" t="str">
        <f>IF(LoanIsGood,IF(ROW()-ROW(Sched2[[#Headers],[Pmt No]])&gt;ScheduledNumberOfPayments,"",ROW()-ROW(Sched2[[#Headers],[Pmt No]])),"")</f>
        <v/>
      </c>
      <c r="C326" s="3" t="str">
        <f>IF(Sched2[[#This Row],[Pmt No]]&lt;&gt;"",EOMONTH(LoanStartDate,ROW(Sched2[[#This Row],[Pmt No]])-ROW(Sched2[[#Headers],[Pmt No]])-2)+DAY(LoanStartDate),"")</f>
        <v/>
      </c>
      <c r="D326" s="4" t="str">
        <f>IF(Sched2[[#This Row],[Pmt No]]&lt;&gt;"",IF(ROW()-ROW(Sched2[[#Headers],[Beginning Balance]])=1,LoanAmount,INDEX(Sched2[Ending Balance],ROW()-ROW(Sched2[[#Headers],[Beginning Balance]])-1)),"")</f>
        <v/>
      </c>
      <c r="E326" s="4" t="str">
        <f>IF(Sched2[[#This Row],[Pmt No]]&lt;&gt;"",ScheduledPayment,"")</f>
        <v/>
      </c>
      <c r="F326" s="4" t="str">
        <f>IF(Sched2[[#This Row],[Pmt No]]&lt;&gt;"",IF(Sched2[[#This Row],[Scheduled Payment]]+ExtraPayments&lt;Sched2[[#This Row],[Beginning Balance]],ExtraPayments,IF(Sched2[[#This Row],[Beginning Balance]]-Sched2[[#This Row],[Scheduled Payment]]&gt;0,Sched2[[#This Row],[Beginning Balance]]-Sched2[[#This Row],[Scheduled Payment]],0)),"")</f>
        <v/>
      </c>
      <c r="G326" s="4" t="str">
        <f>IF(Sched2[[#This Row],[Pmt No]]&lt;&gt;"",IF(Sched2[[#This Row],[Scheduled Payment]]+Sched2[[#This Row],[Extra Payment]]&lt;=Sched2[[#This Row],[Beginning Balance]],Sched2[[#This Row],[Scheduled Payment]]+Sched2[[#This Row],[Extra Payment]],Sched2[[#This Row],[Beginning Balance]]),"")</f>
        <v/>
      </c>
      <c r="H326" s="4" t="str">
        <f>IF(Sched2[[#This Row],[Pmt No]]&lt;&gt;"",Sched2[[#This Row],[Total Payment]]-Sched2[[#This Row],[Interest]],"")</f>
        <v/>
      </c>
      <c r="I326" s="4" t="str">
        <f>IF(Sched2[[#This Row],[Pmt No]]&lt;&gt;"",Sched2[[#This Row],[Beginning Balance]]*(InterestRate/PaymentsPerYear),"")</f>
        <v/>
      </c>
      <c r="J326" s="4" t="str">
        <f>IF(Sched2[[#This Row],[Pmt No]]&lt;&gt;"",IF(Sched2[[#This Row],[Scheduled Payment]]+Sched2[[#This Row],[Extra Payment]]&lt;=Sched2[[#This Row],[Beginning Balance]],Sched2[[#This Row],[Beginning Balance]]-Sched2[[#This Row],[Principal]],0),"")</f>
        <v/>
      </c>
      <c r="K326" s="4" t="str">
        <f>IF(Sched2[[#This Row],[Pmt No]]&lt;&gt;"",SUM(INDEX(Sched2[Interest],1,1):Sched2[[#This Row],[Interest]]),"")</f>
        <v/>
      </c>
    </row>
    <row r="327" spans="2:11" x14ac:dyDescent="0.2">
      <c r="B327" s="2" t="str">
        <f>IF(LoanIsGood,IF(ROW()-ROW(Sched2[[#Headers],[Pmt No]])&gt;ScheduledNumberOfPayments,"",ROW()-ROW(Sched2[[#Headers],[Pmt No]])),"")</f>
        <v/>
      </c>
      <c r="C327" s="3" t="str">
        <f>IF(Sched2[[#This Row],[Pmt No]]&lt;&gt;"",EOMONTH(LoanStartDate,ROW(Sched2[[#This Row],[Pmt No]])-ROW(Sched2[[#Headers],[Pmt No]])-2)+DAY(LoanStartDate),"")</f>
        <v/>
      </c>
      <c r="D327" s="4" t="str">
        <f>IF(Sched2[[#This Row],[Pmt No]]&lt;&gt;"",IF(ROW()-ROW(Sched2[[#Headers],[Beginning Balance]])=1,LoanAmount,INDEX(Sched2[Ending Balance],ROW()-ROW(Sched2[[#Headers],[Beginning Balance]])-1)),"")</f>
        <v/>
      </c>
      <c r="E327" s="4" t="str">
        <f>IF(Sched2[[#This Row],[Pmt No]]&lt;&gt;"",ScheduledPayment,"")</f>
        <v/>
      </c>
      <c r="F327" s="4" t="str">
        <f>IF(Sched2[[#This Row],[Pmt No]]&lt;&gt;"",IF(Sched2[[#This Row],[Scheduled Payment]]+ExtraPayments&lt;Sched2[[#This Row],[Beginning Balance]],ExtraPayments,IF(Sched2[[#This Row],[Beginning Balance]]-Sched2[[#This Row],[Scheduled Payment]]&gt;0,Sched2[[#This Row],[Beginning Balance]]-Sched2[[#This Row],[Scheduled Payment]],0)),"")</f>
        <v/>
      </c>
      <c r="G327" s="4" t="str">
        <f>IF(Sched2[[#This Row],[Pmt No]]&lt;&gt;"",IF(Sched2[[#This Row],[Scheduled Payment]]+Sched2[[#This Row],[Extra Payment]]&lt;=Sched2[[#This Row],[Beginning Balance]],Sched2[[#This Row],[Scheduled Payment]]+Sched2[[#This Row],[Extra Payment]],Sched2[[#This Row],[Beginning Balance]]),"")</f>
        <v/>
      </c>
      <c r="H327" s="4" t="str">
        <f>IF(Sched2[[#This Row],[Pmt No]]&lt;&gt;"",Sched2[[#This Row],[Total Payment]]-Sched2[[#This Row],[Interest]],"")</f>
        <v/>
      </c>
      <c r="I327" s="4" t="str">
        <f>IF(Sched2[[#This Row],[Pmt No]]&lt;&gt;"",Sched2[[#This Row],[Beginning Balance]]*(InterestRate/PaymentsPerYear),"")</f>
        <v/>
      </c>
      <c r="J327" s="4" t="str">
        <f>IF(Sched2[[#This Row],[Pmt No]]&lt;&gt;"",IF(Sched2[[#This Row],[Scheduled Payment]]+Sched2[[#This Row],[Extra Payment]]&lt;=Sched2[[#This Row],[Beginning Balance]],Sched2[[#This Row],[Beginning Balance]]-Sched2[[#This Row],[Principal]],0),"")</f>
        <v/>
      </c>
      <c r="K327" s="4" t="str">
        <f>IF(Sched2[[#This Row],[Pmt No]]&lt;&gt;"",SUM(INDEX(Sched2[Interest],1,1):Sched2[[#This Row],[Interest]]),"")</f>
        <v/>
      </c>
    </row>
    <row r="328" spans="2:11" x14ac:dyDescent="0.2">
      <c r="B328" s="2" t="str">
        <f>IF(LoanIsGood,IF(ROW()-ROW(Sched2[[#Headers],[Pmt No]])&gt;ScheduledNumberOfPayments,"",ROW()-ROW(Sched2[[#Headers],[Pmt No]])),"")</f>
        <v/>
      </c>
      <c r="C328" s="3" t="str">
        <f>IF(Sched2[[#This Row],[Pmt No]]&lt;&gt;"",EOMONTH(LoanStartDate,ROW(Sched2[[#This Row],[Pmt No]])-ROW(Sched2[[#Headers],[Pmt No]])-2)+DAY(LoanStartDate),"")</f>
        <v/>
      </c>
      <c r="D328" s="4" t="str">
        <f>IF(Sched2[[#This Row],[Pmt No]]&lt;&gt;"",IF(ROW()-ROW(Sched2[[#Headers],[Beginning Balance]])=1,LoanAmount,INDEX(Sched2[Ending Balance],ROW()-ROW(Sched2[[#Headers],[Beginning Balance]])-1)),"")</f>
        <v/>
      </c>
      <c r="E328" s="4" t="str">
        <f>IF(Sched2[[#This Row],[Pmt No]]&lt;&gt;"",ScheduledPayment,"")</f>
        <v/>
      </c>
      <c r="F328" s="4" t="str">
        <f>IF(Sched2[[#This Row],[Pmt No]]&lt;&gt;"",IF(Sched2[[#This Row],[Scheduled Payment]]+ExtraPayments&lt;Sched2[[#This Row],[Beginning Balance]],ExtraPayments,IF(Sched2[[#This Row],[Beginning Balance]]-Sched2[[#This Row],[Scheduled Payment]]&gt;0,Sched2[[#This Row],[Beginning Balance]]-Sched2[[#This Row],[Scheduled Payment]],0)),"")</f>
        <v/>
      </c>
      <c r="G328" s="4" t="str">
        <f>IF(Sched2[[#This Row],[Pmt No]]&lt;&gt;"",IF(Sched2[[#This Row],[Scheduled Payment]]+Sched2[[#This Row],[Extra Payment]]&lt;=Sched2[[#This Row],[Beginning Balance]],Sched2[[#This Row],[Scheduled Payment]]+Sched2[[#This Row],[Extra Payment]],Sched2[[#This Row],[Beginning Balance]]),"")</f>
        <v/>
      </c>
      <c r="H328" s="4" t="str">
        <f>IF(Sched2[[#This Row],[Pmt No]]&lt;&gt;"",Sched2[[#This Row],[Total Payment]]-Sched2[[#This Row],[Interest]],"")</f>
        <v/>
      </c>
      <c r="I328" s="4" t="str">
        <f>IF(Sched2[[#This Row],[Pmt No]]&lt;&gt;"",Sched2[[#This Row],[Beginning Balance]]*(InterestRate/PaymentsPerYear),"")</f>
        <v/>
      </c>
      <c r="J328" s="4" t="str">
        <f>IF(Sched2[[#This Row],[Pmt No]]&lt;&gt;"",IF(Sched2[[#This Row],[Scheduled Payment]]+Sched2[[#This Row],[Extra Payment]]&lt;=Sched2[[#This Row],[Beginning Balance]],Sched2[[#This Row],[Beginning Balance]]-Sched2[[#This Row],[Principal]],0),"")</f>
        <v/>
      </c>
      <c r="K328" s="4" t="str">
        <f>IF(Sched2[[#This Row],[Pmt No]]&lt;&gt;"",SUM(INDEX(Sched2[Interest],1,1):Sched2[[#This Row],[Interest]]),"")</f>
        <v/>
      </c>
    </row>
    <row r="329" spans="2:11" x14ac:dyDescent="0.2">
      <c r="B329" s="2" t="str">
        <f>IF(LoanIsGood,IF(ROW()-ROW(Sched2[[#Headers],[Pmt No]])&gt;ScheduledNumberOfPayments,"",ROW()-ROW(Sched2[[#Headers],[Pmt No]])),"")</f>
        <v/>
      </c>
      <c r="C329" s="3" t="str">
        <f>IF(Sched2[[#This Row],[Pmt No]]&lt;&gt;"",EOMONTH(LoanStartDate,ROW(Sched2[[#This Row],[Pmt No]])-ROW(Sched2[[#Headers],[Pmt No]])-2)+DAY(LoanStartDate),"")</f>
        <v/>
      </c>
      <c r="D329" s="4" t="str">
        <f>IF(Sched2[[#This Row],[Pmt No]]&lt;&gt;"",IF(ROW()-ROW(Sched2[[#Headers],[Beginning Balance]])=1,LoanAmount,INDEX(Sched2[Ending Balance],ROW()-ROW(Sched2[[#Headers],[Beginning Balance]])-1)),"")</f>
        <v/>
      </c>
      <c r="E329" s="4" t="str">
        <f>IF(Sched2[[#This Row],[Pmt No]]&lt;&gt;"",ScheduledPayment,"")</f>
        <v/>
      </c>
      <c r="F329" s="4" t="str">
        <f>IF(Sched2[[#This Row],[Pmt No]]&lt;&gt;"",IF(Sched2[[#This Row],[Scheduled Payment]]+ExtraPayments&lt;Sched2[[#This Row],[Beginning Balance]],ExtraPayments,IF(Sched2[[#This Row],[Beginning Balance]]-Sched2[[#This Row],[Scheduled Payment]]&gt;0,Sched2[[#This Row],[Beginning Balance]]-Sched2[[#This Row],[Scheduled Payment]],0)),"")</f>
        <v/>
      </c>
      <c r="G329" s="4" t="str">
        <f>IF(Sched2[[#This Row],[Pmt No]]&lt;&gt;"",IF(Sched2[[#This Row],[Scheduled Payment]]+Sched2[[#This Row],[Extra Payment]]&lt;=Sched2[[#This Row],[Beginning Balance]],Sched2[[#This Row],[Scheduled Payment]]+Sched2[[#This Row],[Extra Payment]],Sched2[[#This Row],[Beginning Balance]]),"")</f>
        <v/>
      </c>
      <c r="H329" s="4" t="str">
        <f>IF(Sched2[[#This Row],[Pmt No]]&lt;&gt;"",Sched2[[#This Row],[Total Payment]]-Sched2[[#This Row],[Interest]],"")</f>
        <v/>
      </c>
      <c r="I329" s="4" t="str">
        <f>IF(Sched2[[#This Row],[Pmt No]]&lt;&gt;"",Sched2[[#This Row],[Beginning Balance]]*(InterestRate/PaymentsPerYear),"")</f>
        <v/>
      </c>
      <c r="J329" s="4" t="str">
        <f>IF(Sched2[[#This Row],[Pmt No]]&lt;&gt;"",IF(Sched2[[#This Row],[Scheduled Payment]]+Sched2[[#This Row],[Extra Payment]]&lt;=Sched2[[#This Row],[Beginning Balance]],Sched2[[#This Row],[Beginning Balance]]-Sched2[[#This Row],[Principal]],0),"")</f>
        <v/>
      </c>
      <c r="K329" s="4" t="str">
        <f>IF(Sched2[[#This Row],[Pmt No]]&lt;&gt;"",SUM(INDEX(Sched2[Interest],1,1):Sched2[[#This Row],[Interest]]),"")</f>
        <v/>
      </c>
    </row>
    <row r="330" spans="2:11" x14ac:dyDescent="0.2">
      <c r="B330" s="2" t="str">
        <f>IF(LoanIsGood,IF(ROW()-ROW(Sched2[[#Headers],[Pmt No]])&gt;ScheduledNumberOfPayments,"",ROW()-ROW(Sched2[[#Headers],[Pmt No]])),"")</f>
        <v/>
      </c>
      <c r="C330" s="3" t="str">
        <f>IF(Sched2[[#This Row],[Pmt No]]&lt;&gt;"",EOMONTH(LoanStartDate,ROW(Sched2[[#This Row],[Pmt No]])-ROW(Sched2[[#Headers],[Pmt No]])-2)+DAY(LoanStartDate),"")</f>
        <v/>
      </c>
      <c r="D330" s="4" t="str">
        <f>IF(Sched2[[#This Row],[Pmt No]]&lt;&gt;"",IF(ROW()-ROW(Sched2[[#Headers],[Beginning Balance]])=1,LoanAmount,INDEX(Sched2[Ending Balance],ROW()-ROW(Sched2[[#Headers],[Beginning Balance]])-1)),"")</f>
        <v/>
      </c>
      <c r="E330" s="4" t="str">
        <f>IF(Sched2[[#This Row],[Pmt No]]&lt;&gt;"",ScheduledPayment,"")</f>
        <v/>
      </c>
      <c r="F330" s="4" t="str">
        <f>IF(Sched2[[#This Row],[Pmt No]]&lt;&gt;"",IF(Sched2[[#This Row],[Scheduled Payment]]+ExtraPayments&lt;Sched2[[#This Row],[Beginning Balance]],ExtraPayments,IF(Sched2[[#This Row],[Beginning Balance]]-Sched2[[#This Row],[Scheduled Payment]]&gt;0,Sched2[[#This Row],[Beginning Balance]]-Sched2[[#This Row],[Scheduled Payment]],0)),"")</f>
        <v/>
      </c>
      <c r="G330" s="4" t="str">
        <f>IF(Sched2[[#This Row],[Pmt No]]&lt;&gt;"",IF(Sched2[[#This Row],[Scheduled Payment]]+Sched2[[#This Row],[Extra Payment]]&lt;=Sched2[[#This Row],[Beginning Balance]],Sched2[[#This Row],[Scheduled Payment]]+Sched2[[#This Row],[Extra Payment]],Sched2[[#This Row],[Beginning Balance]]),"")</f>
        <v/>
      </c>
      <c r="H330" s="4" t="str">
        <f>IF(Sched2[[#This Row],[Pmt No]]&lt;&gt;"",Sched2[[#This Row],[Total Payment]]-Sched2[[#This Row],[Interest]],"")</f>
        <v/>
      </c>
      <c r="I330" s="4" t="str">
        <f>IF(Sched2[[#This Row],[Pmt No]]&lt;&gt;"",Sched2[[#This Row],[Beginning Balance]]*(InterestRate/PaymentsPerYear),"")</f>
        <v/>
      </c>
      <c r="J330" s="4" t="str">
        <f>IF(Sched2[[#This Row],[Pmt No]]&lt;&gt;"",IF(Sched2[[#This Row],[Scheduled Payment]]+Sched2[[#This Row],[Extra Payment]]&lt;=Sched2[[#This Row],[Beginning Balance]],Sched2[[#This Row],[Beginning Balance]]-Sched2[[#This Row],[Principal]],0),"")</f>
        <v/>
      </c>
      <c r="K330" s="4" t="str">
        <f>IF(Sched2[[#This Row],[Pmt No]]&lt;&gt;"",SUM(INDEX(Sched2[Interest],1,1):Sched2[[#This Row],[Interest]]),"")</f>
        <v/>
      </c>
    </row>
    <row r="331" spans="2:11" x14ac:dyDescent="0.2">
      <c r="B331" s="2" t="str">
        <f>IF(LoanIsGood,IF(ROW()-ROW(Sched2[[#Headers],[Pmt No]])&gt;ScheduledNumberOfPayments,"",ROW()-ROW(Sched2[[#Headers],[Pmt No]])),"")</f>
        <v/>
      </c>
      <c r="C331" s="3" t="str">
        <f>IF(Sched2[[#This Row],[Pmt No]]&lt;&gt;"",EOMONTH(LoanStartDate,ROW(Sched2[[#This Row],[Pmt No]])-ROW(Sched2[[#Headers],[Pmt No]])-2)+DAY(LoanStartDate),"")</f>
        <v/>
      </c>
      <c r="D331" s="4" t="str">
        <f>IF(Sched2[[#This Row],[Pmt No]]&lt;&gt;"",IF(ROW()-ROW(Sched2[[#Headers],[Beginning Balance]])=1,LoanAmount,INDEX(Sched2[Ending Balance],ROW()-ROW(Sched2[[#Headers],[Beginning Balance]])-1)),"")</f>
        <v/>
      </c>
      <c r="E331" s="4" t="str">
        <f>IF(Sched2[[#This Row],[Pmt No]]&lt;&gt;"",ScheduledPayment,"")</f>
        <v/>
      </c>
      <c r="F331" s="4" t="str">
        <f>IF(Sched2[[#This Row],[Pmt No]]&lt;&gt;"",IF(Sched2[[#This Row],[Scheduled Payment]]+ExtraPayments&lt;Sched2[[#This Row],[Beginning Balance]],ExtraPayments,IF(Sched2[[#This Row],[Beginning Balance]]-Sched2[[#This Row],[Scheduled Payment]]&gt;0,Sched2[[#This Row],[Beginning Balance]]-Sched2[[#This Row],[Scheduled Payment]],0)),"")</f>
        <v/>
      </c>
      <c r="G331" s="4" t="str">
        <f>IF(Sched2[[#This Row],[Pmt No]]&lt;&gt;"",IF(Sched2[[#This Row],[Scheduled Payment]]+Sched2[[#This Row],[Extra Payment]]&lt;=Sched2[[#This Row],[Beginning Balance]],Sched2[[#This Row],[Scheduled Payment]]+Sched2[[#This Row],[Extra Payment]],Sched2[[#This Row],[Beginning Balance]]),"")</f>
        <v/>
      </c>
      <c r="H331" s="4" t="str">
        <f>IF(Sched2[[#This Row],[Pmt No]]&lt;&gt;"",Sched2[[#This Row],[Total Payment]]-Sched2[[#This Row],[Interest]],"")</f>
        <v/>
      </c>
      <c r="I331" s="4" t="str">
        <f>IF(Sched2[[#This Row],[Pmt No]]&lt;&gt;"",Sched2[[#This Row],[Beginning Balance]]*(InterestRate/PaymentsPerYear),"")</f>
        <v/>
      </c>
      <c r="J331" s="4" t="str">
        <f>IF(Sched2[[#This Row],[Pmt No]]&lt;&gt;"",IF(Sched2[[#This Row],[Scheduled Payment]]+Sched2[[#This Row],[Extra Payment]]&lt;=Sched2[[#This Row],[Beginning Balance]],Sched2[[#This Row],[Beginning Balance]]-Sched2[[#This Row],[Principal]],0),"")</f>
        <v/>
      </c>
      <c r="K331" s="4" t="str">
        <f>IF(Sched2[[#This Row],[Pmt No]]&lt;&gt;"",SUM(INDEX(Sched2[Interest],1,1):Sched2[[#This Row],[Interest]]),"")</f>
        <v/>
      </c>
    </row>
    <row r="332" spans="2:11" x14ac:dyDescent="0.2">
      <c r="B332" s="2" t="str">
        <f>IF(LoanIsGood,IF(ROW()-ROW(Sched2[[#Headers],[Pmt No]])&gt;ScheduledNumberOfPayments,"",ROW()-ROW(Sched2[[#Headers],[Pmt No]])),"")</f>
        <v/>
      </c>
      <c r="C332" s="3" t="str">
        <f>IF(Sched2[[#This Row],[Pmt No]]&lt;&gt;"",EOMONTH(LoanStartDate,ROW(Sched2[[#This Row],[Pmt No]])-ROW(Sched2[[#Headers],[Pmt No]])-2)+DAY(LoanStartDate),"")</f>
        <v/>
      </c>
      <c r="D332" s="4" t="str">
        <f>IF(Sched2[[#This Row],[Pmt No]]&lt;&gt;"",IF(ROW()-ROW(Sched2[[#Headers],[Beginning Balance]])=1,LoanAmount,INDEX(Sched2[Ending Balance],ROW()-ROW(Sched2[[#Headers],[Beginning Balance]])-1)),"")</f>
        <v/>
      </c>
      <c r="E332" s="4" t="str">
        <f>IF(Sched2[[#This Row],[Pmt No]]&lt;&gt;"",ScheduledPayment,"")</f>
        <v/>
      </c>
      <c r="F332" s="4" t="str">
        <f>IF(Sched2[[#This Row],[Pmt No]]&lt;&gt;"",IF(Sched2[[#This Row],[Scheduled Payment]]+ExtraPayments&lt;Sched2[[#This Row],[Beginning Balance]],ExtraPayments,IF(Sched2[[#This Row],[Beginning Balance]]-Sched2[[#This Row],[Scheduled Payment]]&gt;0,Sched2[[#This Row],[Beginning Balance]]-Sched2[[#This Row],[Scheduled Payment]],0)),"")</f>
        <v/>
      </c>
      <c r="G332" s="4" t="str">
        <f>IF(Sched2[[#This Row],[Pmt No]]&lt;&gt;"",IF(Sched2[[#This Row],[Scheduled Payment]]+Sched2[[#This Row],[Extra Payment]]&lt;=Sched2[[#This Row],[Beginning Balance]],Sched2[[#This Row],[Scheduled Payment]]+Sched2[[#This Row],[Extra Payment]],Sched2[[#This Row],[Beginning Balance]]),"")</f>
        <v/>
      </c>
      <c r="H332" s="4" t="str">
        <f>IF(Sched2[[#This Row],[Pmt No]]&lt;&gt;"",Sched2[[#This Row],[Total Payment]]-Sched2[[#This Row],[Interest]],"")</f>
        <v/>
      </c>
      <c r="I332" s="4" t="str">
        <f>IF(Sched2[[#This Row],[Pmt No]]&lt;&gt;"",Sched2[[#This Row],[Beginning Balance]]*(InterestRate/PaymentsPerYear),"")</f>
        <v/>
      </c>
      <c r="J332" s="4" t="str">
        <f>IF(Sched2[[#This Row],[Pmt No]]&lt;&gt;"",IF(Sched2[[#This Row],[Scheduled Payment]]+Sched2[[#This Row],[Extra Payment]]&lt;=Sched2[[#This Row],[Beginning Balance]],Sched2[[#This Row],[Beginning Balance]]-Sched2[[#This Row],[Principal]],0),"")</f>
        <v/>
      </c>
      <c r="K332" s="4" t="str">
        <f>IF(Sched2[[#This Row],[Pmt No]]&lt;&gt;"",SUM(INDEX(Sched2[Interest],1,1):Sched2[[#This Row],[Interest]]),"")</f>
        <v/>
      </c>
    </row>
    <row r="333" spans="2:11" x14ac:dyDescent="0.2">
      <c r="B333" s="2" t="str">
        <f>IF(LoanIsGood,IF(ROW()-ROW(Sched2[[#Headers],[Pmt No]])&gt;ScheduledNumberOfPayments,"",ROW()-ROW(Sched2[[#Headers],[Pmt No]])),"")</f>
        <v/>
      </c>
      <c r="C333" s="3" t="str">
        <f>IF(Sched2[[#This Row],[Pmt No]]&lt;&gt;"",EOMONTH(LoanStartDate,ROW(Sched2[[#This Row],[Pmt No]])-ROW(Sched2[[#Headers],[Pmt No]])-2)+DAY(LoanStartDate),"")</f>
        <v/>
      </c>
      <c r="D333" s="4" t="str">
        <f>IF(Sched2[[#This Row],[Pmt No]]&lt;&gt;"",IF(ROW()-ROW(Sched2[[#Headers],[Beginning Balance]])=1,LoanAmount,INDEX(Sched2[Ending Balance],ROW()-ROW(Sched2[[#Headers],[Beginning Balance]])-1)),"")</f>
        <v/>
      </c>
      <c r="E333" s="4" t="str">
        <f>IF(Sched2[[#This Row],[Pmt No]]&lt;&gt;"",ScheduledPayment,"")</f>
        <v/>
      </c>
      <c r="F333" s="4" t="str">
        <f>IF(Sched2[[#This Row],[Pmt No]]&lt;&gt;"",IF(Sched2[[#This Row],[Scheduled Payment]]+ExtraPayments&lt;Sched2[[#This Row],[Beginning Balance]],ExtraPayments,IF(Sched2[[#This Row],[Beginning Balance]]-Sched2[[#This Row],[Scheduled Payment]]&gt;0,Sched2[[#This Row],[Beginning Balance]]-Sched2[[#This Row],[Scheduled Payment]],0)),"")</f>
        <v/>
      </c>
      <c r="G333" s="4" t="str">
        <f>IF(Sched2[[#This Row],[Pmt No]]&lt;&gt;"",IF(Sched2[[#This Row],[Scheduled Payment]]+Sched2[[#This Row],[Extra Payment]]&lt;=Sched2[[#This Row],[Beginning Balance]],Sched2[[#This Row],[Scheduled Payment]]+Sched2[[#This Row],[Extra Payment]],Sched2[[#This Row],[Beginning Balance]]),"")</f>
        <v/>
      </c>
      <c r="H333" s="4" t="str">
        <f>IF(Sched2[[#This Row],[Pmt No]]&lt;&gt;"",Sched2[[#This Row],[Total Payment]]-Sched2[[#This Row],[Interest]],"")</f>
        <v/>
      </c>
      <c r="I333" s="4" t="str">
        <f>IF(Sched2[[#This Row],[Pmt No]]&lt;&gt;"",Sched2[[#This Row],[Beginning Balance]]*(InterestRate/PaymentsPerYear),"")</f>
        <v/>
      </c>
      <c r="J333" s="4" t="str">
        <f>IF(Sched2[[#This Row],[Pmt No]]&lt;&gt;"",IF(Sched2[[#This Row],[Scheduled Payment]]+Sched2[[#This Row],[Extra Payment]]&lt;=Sched2[[#This Row],[Beginning Balance]],Sched2[[#This Row],[Beginning Balance]]-Sched2[[#This Row],[Principal]],0),"")</f>
        <v/>
      </c>
      <c r="K333" s="4" t="str">
        <f>IF(Sched2[[#This Row],[Pmt No]]&lt;&gt;"",SUM(INDEX(Sched2[Interest],1,1):Sched2[[#This Row],[Interest]]),"")</f>
        <v/>
      </c>
    </row>
    <row r="334" spans="2:11" x14ac:dyDescent="0.2">
      <c r="B334" s="2" t="str">
        <f>IF(LoanIsGood,IF(ROW()-ROW(Sched2[[#Headers],[Pmt No]])&gt;ScheduledNumberOfPayments,"",ROW()-ROW(Sched2[[#Headers],[Pmt No]])),"")</f>
        <v/>
      </c>
      <c r="C334" s="3" t="str">
        <f>IF(Sched2[[#This Row],[Pmt No]]&lt;&gt;"",EOMONTH(LoanStartDate,ROW(Sched2[[#This Row],[Pmt No]])-ROW(Sched2[[#Headers],[Pmt No]])-2)+DAY(LoanStartDate),"")</f>
        <v/>
      </c>
      <c r="D334" s="4" t="str">
        <f>IF(Sched2[[#This Row],[Pmt No]]&lt;&gt;"",IF(ROW()-ROW(Sched2[[#Headers],[Beginning Balance]])=1,LoanAmount,INDEX(Sched2[Ending Balance],ROW()-ROW(Sched2[[#Headers],[Beginning Balance]])-1)),"")</f>
        <v/>
      </c>
      <c r="E334" s="4" t="str">
        <f>IF(Sched2[[#This Row],[Pmt No]]&lt;&gt;"",ScheduledPayment,"")</f>
        <v/>
      </c>
      <c r="F334" s="4" t="str">
        <f>IF(Sched2[[#This Row],[Pmt No]]&lt;&gt;"",IF(Sched2[[#This Row],[Scheduled Payment]]+ExtraPayments&lt;Sched2[[#This Row],[Beginning Balance]],ExtraPayments,IF(Sched2[[#This Row],[Beginning Balance]]-Sched2[[#This Row],[Scheduled Payment]]&gt;0,Sched2[[#This Row],[Beginning Balance]]-Sched2[[#This Row],[Scheduled Payment]],0)),"")</f>
        <v/>
      </c>
      <c r="G334" s="4" t="str">
        <f>IF(Sched2[[#This Row],[Pmt No]]&lt;&gt;"",IF(Sched2[[#This Row],[Scheduled Payment]]+Sched2[[#This Row],[Extra Payment]]&lt;=Sched2[[#This Row],[Beginning Balance]],Sched2[[#This Row],[Scheduled Payment]]+Sched2[[#This Row],[Extra Payment]],Sched2[[#This Row],[Beginning Balance]]),"")</f>
        <v/>
      </c>
      <c r="H334" s="4" t="str">
        <f>IF(Sched2[[#This Row],[Pmt No]]&lt;&gt;"",Sched2[[#This Row],[Total Payment]]-Sched2[[#This Row],[Interest]],"")</f>
        <v/>
      </c>
      <c r="I334" s="4" t="str">
        <f>IF(Sched2[[#This Row],[Pmt No]]&lt;&gt;"",Sched2[[#This Row],[Beginning Balance]]*(InterestRate/PaymentsPerYear),"")</f>
        <v/>
      </c>
      <c r="J334" s="4" t="str">
        <f>IF(Sched2[[#This Row],[Pmt No]]&lt;&gt;"",IF(Sched2[[#This Row],[Scheduled Payment]]+Sched2[[#This Row],[Extra Payment]]&lt;=Sched2[[#This Row],[Beginning Balance]],Sched2[[#This Row],[Beginning Balance]]-Sched2[[#This Row],[Principal]],0),"")</f>
        <v/>
      </c>
      <c r="K334" s="4" t="str">
        <f>IF(Sched2[[#This Row],[Pmt No]]&lt;&gt;"",SUM(INDEX(Sched2[Interest],1,1):Sched2[[#This Row],[Interest]]),"")</f>
        <v/>
      </c>
    </row>
    <row r="335" spans="2:11" x14ac:dyDescent="0.2">
      <c r="B335" s="2" t="str">
        <f>IF(LoanIsGood,IF(ROW()-ROW(Sched2[[#Headers],[Pmt No]])&gt;ScheduledNumberOfPayments,"",ROW()-ROW(Sched2[[#Headers],[Pmt No]])),"")</f>
        <v/>
      </c>
      <c r="C335" s="3" t="str">
        <f>IF(Sched2[[#This Row],[Pmt No]]&lt;&gt;"",EOMONTH(LoanStartDate,ROW(Sched2[[#This Row],[Pmt No]])-ROW(Sched2[[#Headers],[Pmt No]])-2)+DAY(LoanStartDate),"")</f>
        <v/>
      </c>
      <c r="D335" s="4" t="str">
        <f>IF(Sched2[[#This Row],[Pmt No]]&lt;&gt;"",IF(ROW()-ROW(Sched2[[#Headers],[Beginning Balance]])=1,LoanAmount,INDEX(Sched2[Ending Balance],ROW()-ROW(Sched2[[#Headers],[Beginning Balance]])-1)),"")</f>
        <v/>
      </c>
      <c r="E335" s="4" t="str">
        <f>IF(Sched2[[#This Row],[Pmt No]]&lt;&gt;"",ScheduledPayment,"")</f>
        <v/>
      </c>
      <c r="F335" s="4" t="str">
        <f>IF(Sched2[[#This Row],[Pmt No]]&lt;&gt;"",IF(Sched2[[#This Row],[Scheduled Payment]]+ExtraPayments&lt;Sched2[[#This Row],[Beginning Balance]],ExtraPayments,IF(Sched2[[#This Row],[Beginning Balance]]-Sched2[[#This Row],[Scheduled Payment]]&gt;0,Sched2[[#This Row],[Beginning Balance]]-Sched2[[#This Row],[Scheduled Payment]],0)),"")</f>
        <v/>
      </c>
      <c r="G335" s="4" t="str">
        <f>IF(Sched2[[#This Row],[Pmt No]]&lt;&gt;"",IF(Sched2[[#This Row],[Scheduled Payment]]+Sched2[[#This Row],[Extra Payment]]&lt;=Sched2[[#This Row],[Beginning Balance]],Sched2[[#This Row],[Scheduled Payment]]+Sched2[[#This Row],[Extra Payment]],Sched2[[#This Row],[Beginning Balance]]),"")</f>
        <v/>
      </c>
      <c r="H335" s="4" t="str">
        <f>IF(Sched2[[#This Row],[Pmt No]]&lt;&gt;"",Sched2[[#This Row],[Total Payment]]-Sched2[[#This Row],[Interest]],"")</f>
        <v/>
      </c>
      <c r="I335" s="4" t="str">
        <f>IF(Sched2[[#This Row],[Pmt No]]&lt;&gt;"",Sched2[[#This Row],[Beginning Balance]]*(InterestRate/PaymentsPerYear),"")</f>
        <v/>
      </c>
      <c r="J335" s="4" t="str">
        <f>IF(Sched2[[#This Row],[Pmt No]]&lt;&gt;"",IF(Sched2[[#This Row],[Scheduled Payment]]+Sched2[[#This Row],[Extra Payment]]&lt;=Sched2[[#This Row],[Beginning Balance]],Sched2[[#This Row],[Beginning Balance]]-Sched2[[#This Row],[Principal]],0),"")</f>
        <v/>
      </c>
      <c r="K335" s="4" t="str">
        <f>IF(Sched2[[#This Row],[Pmt No]]&lt;&gt;"",SUM(INDEX(Sched2[Interest],1,1):Sched2[[#This Row],[Interest]]),"")</f>
        <v/>
      </c>
    </row>
    <row r="336" spans="2:11" x14ac:dyDescent="0.2">
      <c r="B336" s="2" t="str">
        <f>IF(LoanIsGood,IF(ROW()-ROW(Sched2[[#Headers],[Pmt No]])&gt;ScheduledNumberOfPayments,"",ROW()-ROW(Sched2[[#Headers],[Pmt No]])),"")</f>
        <v/>
      </c>
      <c r="C336" s="3" t="str">
        <f>IF(Sched2[[#This Row],[Pmt No]]&lt;&gt;"",EOMONTH(LoanStartDate,ROW(Sched2[[#This Row],[Pmt No]])-ROW(Sched2[[#Headers],[Pmt No]])-2)+DAY(LoanStartDate),"")</f>
        <v/>
      </c>
      <c r="D336" s="4" t="str">
        <f>IF(Sched2[[#This Row],[Pmt No]]&lt;&gt;"",IF(ROW()-ROW(Sched2[[#Headers],[Beginning Balance]])=1,LoanAmount,INDEX(Sched2[Ending Balance],ROW()-ROW(Sched2[[#Headers],[Beginning Balance]])-1)),"")</f>
        <v/>
      </c>
      <c r="E336" s="4" t="str">
        <f>IF(Sched2[[#This Row],[Pmt No]]&lt;&gt;"",ScheduledPayment,"")</f>
        <v/>
      </c>
      <c r="F336" s="4" t="str">
        <f>IF(Sched2[[#This Row],[Pmt No]]&lt;&gt;"",IF(Sched2[[#This Row],[Scheduled Payment]]+ExtraPayments&lt;Sched2[[#This Row],[Beginning Balance]],ExtraPayments,IF(Sched2[[#This Row],[Beginning Balance]]-Sched2[[#This Row],[Scheduled Payment]]&gt;0,Sched2[[#This Row],[Beginning Balance]]-Sched2[[#This Row],[Scheduled Payment]],0)),"")</f>
        <v/>
      </c>
      <c r="G336" s="4" t="str">
        <f>IF(Sched2[[#This Row],[Pmt No]]&lt;&gt;"",IF(Sched2[[#This Row],[Scheduled Payment]]+Sched2[[#This Row],[Extra Payment]]&lt;=Sched2[[#This Row],[Beginning Balance]],Sched2[[#This Row],[Scheduled Payment]]+Sched2[[#This Row],[Extra Payment]],Sched2[[#This Row],[Beginning Balance]]),"")</f>
        <v/>
      </c>
      <c r="H336" s="4" t="str">
        <f>IF(Sched2[[#This Row],[Pmt No]]&lt;&gt;"",Sched2[[#This Row],[Total Payment]]-Sched2[[#This Row],[Interest]],"")</f>
        <v/>
      </c>
      <c r="I336" s="4" t="str">
        <f>IF(Sched2[[#This Row],[Pmt No]]&lt;&gt;"",Sched2[[#This Row],[Beginning Balance]]*(InterestRate/PaymentsPerYear),"")</f>
        <v/>
      </c>
      <c r="J336" s="4" t="str">
        <f>IF(Sched2[[#This Row],[Pmt No]]&lt;&gt;"",IF(Sched2[[#This Row],[Scheduled Payment]]+Sched2[[#This Row],[Extra Payment]]&lt;=Sched2[[#This Row],[Beginning Balance]],Sched2[[#This Row],[Beginning Balance]]-Sched2[[#This Row],[Principal]],0),"")</f>
        <v/>
      </c>
      <c r="K336" s="4" t="str">
        <f>IF(Sched2[[#This Row],[Pmt No]]&lt;&gt;"",SUM(INDEX(Sched2[Interest],1,1):Sched2[[#This Row],[Interest]]),"")</f>
        <v/>
      </c>
    </row>
    <row r="337" spans="2:11" x14ac:dyDescent="0.2">
      <c r="B337" s="2" t="str">
        <f>IF(LoanIsGood,IF(ROW()-ROW(Sched2[[#Headers],[Pmt No]])&gt;ScheduledNumberOfPayments,"",ROW()-ROW(Sched2[[#Headers],[Pmt No]])),"")</f>
        <v/>
      </c>
      <c r="C337" s="3" t="str">
        <f>IF(Sched2[[#This Row],[Pmt No]]&lt;&gt;"",EOMONTH(LoanStartDate,ROW(Sched2[[#This Row],[Pmt No]])-ROW(Sched2[[#Headers],[Pmt No]])-2)+DAY(LoanStartDate),"")</f>
        <v/>
      </c>
      <c r="D337" s="4" t="str">
        <f>IF(Sched2[[#This Row],[Pmt No]]&lt;&gt;"",IF(ROW()-ROW(Sched2[[#Headers],[Beginning Balance]])=1,LoanAmount,INDEX(Sched2[Ending Balance],ROW()-ROW(Sched2[[#Headers],[Beginning Balance]])-1)),"")</f>
        <v/>
      </c>
      <c r="E337" s="4" t="str">
        <f>IF(Sched2[[#This Row],[Pmt No]]&lt;&gt;"",ScheduledPayment,"")</f>
        <v/>
      </c>
      <c r="F337" s="4" t="str">
        <f>IF(Sched2[[#This Row],[Pmt No]]&lt;&gt;"",IF(Sched2[[#This Row],[Scheduled Payment]]+ExtraPayments&lt;Sched2[[#This Row],[Beginning Balance]],ExtraPayments,IF(Sched2[[#This Row],[Beginning Balance]]-Sched2[[#This Row],[Scheduled Payment]]&gt;0,Sched2[[#This Row],[Beginning Balance]]-Sched2[[#This Row],[Scheduled Payment]],0)),"")</f>
        <v/>
      </c>
      <c r="G337" s="4" t="str">
        <f>IF(Sched2[[#This Row],[Pmt No]]&lt;&gt;"",IF(Sched2[[#This Row],[Scheduled Payment]]+Sched2[[#This Row],[Extra Payment]]&lt;=Sched2[[#This Row],[Beginning Balance]],Sched2[[#This Row],[Scheduled Payment]]+Sched2[[#This Row],[Extra Payment]],Sched2[[#This Row],[Beginning Balance]]),"")</f>
        <v/>
      </c>
      <c r="H337" s="4" t="str">
        <f>IF(Sched2[[#This Row],[Pmt No]]&lt;&gt;"",Sched2[[#This Row],[Total Payment]]-Sched2[[#This Row],[Interest]],"")</f>
        <v/>
      </c>
      <c r="I337" s="4" t="str">
        <f>IF(Sched2[[#This Row],[Pmt No]]&lt;&gt;"",Sched2[[#This Row],[Beginning Balance]]*(InterestRate/PaymentsPerYear),"")</f>
        <v/>
      </c>
      <c r="J337" s="4" t="str">
        <f>IF(Sched2[[#This Row],[Pmt No]]&lt;&gt;"",IF(Sched2[[#This Row],[Scheduled Payment]]+Sched2[[#This Row],[Extra Payment]]&lt;=Sched2[[#This Row],[Beginning Balance]],Sched2[[#This Row],[Beginning Balance]]-Sched2[[#This Row],[Principal]],0),"")</f>
        <v/>
      </c>
      <c r="K337" s="4" t="str">
        <f>IF(Sched2[[#This Row],[Pmt No]]&lt;&gt;"",SUM(INDEX(Sched2[Interest],1,1):Sched2[[#This Row],[Interest]]),"")</f>
        <v/>
      </c>
    </row>
    <row r="338" spans="2:11" x14ac:dyDescent="0.2">
      <c r="B338" s="2" t="str">
        <f>IF(LoanIsGood,IF(ROW()-ROW(Sched2[[#Headers],[Pmt No]])&gt;ScheduledNumberOfPayments,"",ROW()-ROW(Sched2[[#Headers],[Pmt No]])),"")</f>
        <v/>
      </c>
      <c r="C338" s="3" t="str">
        <f>IF(Sched2[[#This Row],[Pmt No]]&lt;&gt;"",EOMONTH(LoanStartDate,ROW(Sched2[[#This Row],[Pmt No]])-ROW(Sched2[[#Headers],[Pmt No]])-2)+DAY(LoanStartDate),"")</f>
        <v/>
      </c>
      <c r="D338" s="4" t="str">
        <f>IF(Sched2[[#This Row],[Pmt No]]&lt;&gt;"",IF(ROW()-ROW(Sched2[[#Headers],[Beginning Balance]])=1,LoanAmount,INDEX(Sched2[Ending Balance],ROW()-ROW(Sched2[[#Headers],[Beginning Balance]])-1)),"")</f>
        <v/>
      </c>
      <c r="E338" s="4" t="str">
        <f>IF(Sched2[[#This Row],[Pmt No]]&lt;&gt;"",ScheduledPayment,"")</f>
        <v/>
      </c>
      <c r="F338" s="4" t="str">
        <f>IF(Sched2[[#This Row],[Pmt No]]&lt;&gt;"",IF(Sched2[[#This Row],[Scheduled Payment]]+ExtraPayments&lt;Sched2[[#This Row],[Beginning Balance]],ExtraPayments,IF(Sched2[[#This Row],[Beginning Balance]]-Sched2[[#This Row],[Scheduled Payment]]&gt;0,Sched2[[#This Row],[Beginning Balance]]-Sched2[[#This Row],[Scheduled Payment]],0)),"")</f>
        <v/>
      </c>
      <c r="G338" s="4" t="str">
        <f>IF(Sched2[[#This Row],[Pmt No]]&lt;&gt;"",IF(Sched2[[#This Row],[Scheduled Payment]]+Sched2[[#This Row],[Extra Payment]]&lt;=Sched2[[#This Row],[Beginning Balance]],Sched2[[#This Row],[Scheduled Payment]]+Sched2[[#This Row],[Extra Payment]],Sched2[[#This Row],[Beginning Balance]]),"")</f>
        <v/>
      </c>
      <c r="H338" s="4" t="str">
        <f>IF(Sched2[[#This Row],[Pmt No]]&lt;&gt;"",Sched2[[#This Row],[Total Payment]]-Sched2[[#This Row],[Interest]],"")</f>
        <v/>
      </c>
      <c r="I338" s="4" t="str">
        <f>IF(Sched2[[#This Row],[Pmt No]]&lt;&gt;"",Sched2[[#This Row],[Beginning Balance]]*(InterestRate/PaymentsPerYear),"")</f>
        <v/>
      </c>
      <c r="J338" s="4" t="str">
        <f>IF(Sched2[[#This Row],[Pmt No]]&lt;&gt;"",IF(Sched2[[#This Row],[Scheduled Payment]]+Sched2[[#This Row],[Extra Payment]]&lt;=Sched2[[#This Row],[Beginning Balance]],Sched2[[#This Row],[Beginning Balance]]-Sched2[[#This Row],[Principal]],0),"")</f>
        <v/>
      </c>
      <c r="K338" s="4" t="str">
        <f>IF(Sched2[[#This Row],[Pmt No]]&lt;&gt;"",SUM(INDEX(Sched2[Interest],1,1):Sched2[[#This Row],[Interest]]),"")</f>
        <v/>
      </c>
    </row>
    <row r="339" spans="2:11" x14ac:dyDescent="0.2">
      <c r="B339" s="2" t="str">
        <f>IF(LoanIsGood,IF(ROW()-ROW(Sched2[[#Headers],[Pmt No]])&gt;ScheduledNumberOfPayments,"",ROW()-ROW(Sched2[[#Headers],[Pmt No]])),"")</f>
        <v/>
      </c>
      <c r="C339" s="3" t="str">
        <f>IF(Sched2[[#This Row],[Pmt No]]&lt;&gt;"",EOMONTH(LoanStartDate,ROW(Sched2[[#This Row],[Pmt No]])-ROW(Sched2[[#Headers],[Pmt No]])-2)+DAY(LoanStartDate),"")</f>
        <v/>
      </c>
      <c r="D339" s="4" t="str">
        <f>IF(Sched2[[#This Row],[Pmt No]]&lt;&gt;"",IF(ROW()-ROW(Sched2[[#Headers],[Beginning Balance]])=1,LoanAmount,INDEX(Sched2[Ending Balance],ROW()-ROW(Sched2[[#Headers],[Beginning Balance]])-1)),"")</f>
        <v/>
      </c>
      <c r="E339" s="4" t="str">
        <f>IF(Sched2[[#This Row],[Pmt No]]&lt;&gt;"",ScheduledPayment,"")</f>
        <v/>
      </c>
      <c r="F339" s="4" t="str">
        <f>IF(Sched2[[#This Row],[Pmt No]]&lt;&gt;"",IF(Sched2[[#This Row],[Scheduled Payment]]+ExtraPayments&lt;Sched2[[#This Row],[Beginning Balance]],ExtraPayments,IF(Sched2[[#This Row],[Beginning Balance]]-Sched2[[#This Row],[Scheduled Payment]]&gt;0,Sched2[[#This Row],[Beginning Balance]]-Sched2[[#This Row],[Scheduled Payment]],0)),"")</f>
        <v/>
      </c>
      <c r="G339" s="4" t="str">
        <f>IF(Sched2[[#This Row],[Pmt No]]&lt;&gt;"",IF(Sched2[[#This Row],[Scheduled Payment]]+Sched2[[#This Row],[Extra Payment]]&lt;=Sched2[[#This Row],[Beginning Balance]],Sched2[[#This Row],[Scheduled Payment]]+Sched2[[#This Row],[Extra Payment]],Sched2[[#This Row],[Beginning Balance]]),"")</f>
        <v/>
      </c>
      <c r="H339" s="4" t="str">
        <f>IF(Sched2[[#This Row],[Pmt No]]&lt;&gt;"",Sched2[[#This Row],[Total Payment]]-Sched2[[#This Row],[Interest]],"")</f>
        <v/>
      </c>
      <c r="I339" s="4" t="str">
        <f>IF(Sched2[[#This Row],[Pmt No]]&lt;&gt;"",Sched2[[#This Row],[Beginning Balance]]*(InterestRate/PaymentsPerYear),"")</f>
        <v/>
      </c>
      <c r="J339" s="4" t="str">
        <f>IF(Sched2[[#This Row],[Pmt No]]&lt;&gt;"",IF(Sched2[[#This Row],[Scheduled Payment]]+Sched2[[#This Row],[Extra Payment]]&lt;=Sched2[[#This Row],[Beginning Balance]],Sched2[[#This Row],[Beginning Balance]]-Sched2[[#This Row],[Principal]],0),"")</f>
        <v/>
      </c>
      <c r="K339" s="4" t="str">
        <f>IF(Sched2[[#This Row],[Pmt No]]&lt;&gt;"",SUM(INDEX(Sched2[Interest],1,1):Sched2[[#This Row],[Interest]]),"")</f>
        <v/>
      </c>
    </row>
    <row r="340" spans="2:11" x14ac:dyDescent="0.2">
      <c r="B340" s="2" t="str">
        <f>IF(LoanIsGood,IF(ROW()-ROW(Sched2[[#Headers],[Pmt No]])&gt;ScheduledNumberOfPayments,"",ROW()-ROW(Sched2[[#Headers],[Pmt No]])),"")</f>
        <v/>
      </c>
      <c r="C340" s="3" t="str">
        <f>IF(Sched2[[#This Row],[Pmt No]]&lt;&gt;"",EOMONTH(LoanStartDate,ROW(Sched2[[#This Row],[Pmt No]])-ROW(Sched2[[#Headers],[Pmt No]])-2)+DAY(LoanStartDate),"")</f>
        <v/>
      </c>
      <c r="D340" s="4" t="str">
        <f>IF(Sched2[[#This Row],[Pmt No]]&lt;&gt;"",IF(ROW()-ROW(Sched2[[#Headers],[Beginning Balance]])=1,LoanAmount,INDEX(Sched2[Ending Balance],ROW()-ROW(Sched2[[#Headers],[Beginning Balance]])-1)),"")</f>
        <v/>
      </c>
      <c r="E340" s="4" t="str">
        <f>IF(Sched2[[#This Row],[Pmt No]]&lt;&gt;"",ScheduledPayment,"")</f>
        <v/>
      </c>
      <c r="F340" s="4" t="str">
        <f>IF(Sched2[[#This Row],[Pmt No]]&lt;&gt;"",IF(Sched2[[#This Row],[Scheduled Payment]]+ExtraPayments&lt;Sched2[[#This Row],[Beginning Balance]],ExtraPayments,IF(Sched2[[#This Row],[Beginning Balance]]-Sched2[[#This Row],[Scheduled Payment]]&gt;0,Sched2[[#This Row],[Beginning Balance]]-Sched2[[#This Row],[Scheduled Payment]],0)),"")</f>
        <v/>
      </c>
      <c r="G340" s="4" t="str">
        <f>IF(Sched2[[#This Row],[Pmt No]]&lt;&gt;"",IF(Sched2[[#This Row],[Scheduled Payment]]+Sched2[[#This Row],[Extra Payment]]&lt;=Sched2[[#This Row],[Beginning Balance]],Sched2[[#This Row],[Scheduled Payment]]+Sched2[[#This Row],[Extra Payment]],Sched2[[#This Row],[Beginning Balance]]),"")</f>
        <v/>
      </c>
      <c r="H340" s="4" t="str">
        <f>IF(Sched2[[#This Row],[Pmt No]]&lt;&gt;"",Sched2[[#This Row],[Total Payment]]-Sched2[[#This Row],[Interest]],"")</f>
        <v/>
      </c>
      <c r="I340" s="4" t="str">
        <f>IF(Sched2[[#This Row],[Pmt No]]&lt;&gt;"",Sched2[[#This Row],[Beginning Balance]]*(InterestRate/PaymentsPerYear),"")</f>
        <v/>
      </c>
      <c r="J340" s="4" t="str">
        <f>IF(Sched2[[#This Row],[Pmt No]]&lt;&gt;"",IF(Sched2[[#This Row],[Scheduled Payment]]+Sched2[[#This Row],[Extra Payment]]&lt;=Sched2[[#This Row],[Beginning Balance]],Sched2[[#This Row],[Beginning Balance]]-Sched2[[#This Row],[Principal]],0),"")</f>
        <v/>
      </c>
      <c r="K340" s="4" t="str">
        <f>IF(Sched2[[#This Row],[Pmt No]]&lt;&gt;"",SUM(INDEX(Sched2[Interest],1,1):Sched2[[#This Row],[Interest]]),"")</f>
        <v/>
      </c>
    </row>
    <row r="341" spans="2:11" x14ac:dyDescent="0.2">
      <c r="B341" s="2" t="str">
        <f>IF(LoanIsGood,IF(ROW()-ROW(Sched2[[#Headers],[Pmt No]])&gt;ScheduledNumberOfPayments,"",ROW()-ROW(Sched2[[#Headers],[Pmt No]])),"")</f>
        <v/>
      </c>
      <c r="C341" s="3" t="str">
        <f>IF(Sched2[[#This Row],[Pmt No]]&lt;&gt;"",EOMONTH(LoanStartDate,ROW(Sched2[[#This Row],[Pmt No]])-ROW(Sched2[[#Headers],[Pmt No]])-2)+DAY(LoanStartDate),"")</f>
        <v/>
      </c>
      <c r="D341" s="4" t="str">
        <f>IF(Sched2[[#This Row],[Pmt No]]&lt;&gt;"",IF(ROW()-ROW(Sched2[[#Headers],[Beginning Balance]])=1,LoanAmount,INDEX(Sched2[Ending Balance],ROW()-ROW(Sched2[[#Headers],[Beginning Balance]])-1)),"")</f>
        <v/>
      </c>
      <c r="E341" s="4" t="str">
        <f>IF(Sched2[[#This Row],[Pmt No]]&lt;&gt;"",ScheduledPayment,"")</f>
        <v/>
      </c>
      <c r="F341" s="4" t="str">
        <f>IF(Sched2[[#This Row],[Pmt No]]&lt;&gt;"",IF(Sched2[[#This Row],[Scheduled Payment]]+ExtraPayments&lt;Sched2[[#This Row],[Beginning Balance]],ExtraPayments,IF(Sched2[[#This Row],[Beginning Balance]]-Sched2[[#This Row],[Scheduled Payment]]&gt;0,Sched2[[#This Row],[Beginning Balance]]-Sched2[[#This Row],[Scheduled Payment]],0)),"")</f>
        <v/>
      </c>
      <c r="G341" s="4" t="str">
        <f>IF(Sched2[[#This Row],[Pmt No]]&lt;&gt;"",IF(Sched2[[#This Row],[Scheduled Payment]]+Sched2[[#This Row],[Extra Payment]]&lt;=Sched2[[#This Row],[Beginning Balance]],Sched2[[#This Row],[Scheduled Payment]]+Sched2[[#This Row],[Extra Payment]],Sched2[[#This Row],[Beginning Balance]]),"")</f>
        <v/>
      </c>
      <c r="H341" s="4" t="str">
        <f>IF(Sched2[[#This Row],[Pmt No]]&lt;&gt;"",Sched2[[#This Row],[Total Payment]]-Sched2[[#This Row],[Interest]],"")</f>
        <v/>
      </c>
      <c r="I341" s="4" t="str">
        <f>IF(Sched2[[#This Row],[Pmt No]]&lt;&gt;"",Sched2[[#This Row],[Beginning Balance]]*(InterestRate/PaymentsPerYear),"")</f>
        <v/>
      </c>
      <c r="J341" s="4" t="str">
        <f>IF(Sched2[[#This Row],[Pmt No]]&lt;&gt;"",IF(Sched2[[#This Row],[Scheduled Payment]]+Sched2[[#This Row],[Extra Payment]]&lt;=Sched2[[#This Row],[Beginning Balance]],Sched2[[#This Row],[Beginning Balance]]-Sched2[[#This Row],[Principal]],0),"")</f>
        <v/>
      </c>
      <c r="K341" s="4" t="str">
        <f>IF(Sched2[[#This Row],[Pmt No]]&lt;&gt;"",SUM(INDEX(Sched2[Interest],1,1):Sched2[[#This Row],[Interest]]),"")</f>
        <v/>
      </c>
    </row>
    <row r="342" spans="2:11" x14ac:dyDescent="0.2">
      <c r="B342" s="2" t="str">
        <f>IF(LoanIsGood,IF(ROW()-ROW(Sched2[[#Headers],[Pmt No]])&gt;ScheduledNumberOfPayments,"",ROW()-ROW(Sched2[[#Headers],[Pmt No]])),"")</f>
        <v/>
      </c>
      <c r="C342" s="3" t="str">
        <f>IF(Sched2[[#This Row],[Pmt No]]&lt;&gt;"",EOMONTH(LoanStartDate,ROW(Sched2[[#This Row],[Pmt No]])-ROW(Sched2[[#Headers],[Pmt No]])-2)+DAY(LoanStartDate),"")</f>
        <v/>
      </c>
      <c r="D342" s="4" t="str">
        <f>IF(Sched2[[#This Row],[Pmt No]]&lt;&gt;"",IF(ROW()-ROW(Sched2[[#Headers],[Beginning Balance]])=1,LoanAmount,INDEX(Sched2[Ending Balance],ROW()-ROW(Sched2[[#Headers],[Beginning Balance]])-1)),"")</f>
        <v/>
      </c>
      <c r="E342" s="4" t="str">
        <f>IF(Sched2[[#This Row],[Pmt No]]&lt;&gt;"",ScheduledPayment,"")</f>
        <v/>
      </c>
      <c r="F342" s="4" t="str">
        <f>IF(Sched2[[#This Row],[Pmt No]]&lt;&gt;"",IF(Sched2[[#This Row],[Scheduled Payment]]+ExtraPayments&lt;Sched2[[#This Row],[Beginning Balance]],ExtraPayments,IF(Sched2[[#This Row],[Beginning Balance]]-Sched2[[#This Row],[Scheduled Payment]]&gt;0,Sched2[[#This Row],[Beginning Balance]]-Sched2[[#This Row],[Scheduled Payment]],0)),"")</f>
        <v/>
      </c>
      <c r="G342" s="4" t="str">
        <f>IF(Sched2[[#This Row],[Pmt No]]&lt;&gt;"",IF(Sched2[[#This Row],[Scheduled Payment]]+Sched2[[#This Row],[Extra Payment]]&lt;=Sched2[[#This Row],[Beginning Balance]],Sched2[[#This Row],[Scheduled Payment]]+Sched2[[#This Row],[Extra Payment]],Sched2[[#This Row],[Beginning Balance]]),"")</f>
        <v/>
      </c>
      <c r="H342" s="4" t="str">
        <f>IF(Sched2[[#This Row],[Pmt No]]&lt;&gt;"",Sched2[[#This Row],[Total Payment]]-Sched2[[#This Row],[Interest]],"")</f>
        <v/>
      </c>
      <c r="I342" s="4" t="str">
        <f>IF(Sched2[[#This Row],[Pmt No]]&lt;&gt;"",Sched2[[#This Row],[Beginning Balance]]*(InterestRate/PaymentsPerYear),"")</f>
        <v/>
      </c>
      <c r="J342" s="4" t="str">
        <f>IF(Sched2[[#This Row],[Pmt No]]&lt;&gt;"",IF(Sched2[[#This Row],[Scheduled Payment]]+Sched2[[#This Row],[Extra Payment]]&lt;=Sched2[[#This Row],[Beginning Balance]],Sched2[[#This Row],[Beginning Balance]]-Sched2[[#This Row],[Principal]],0),"")</f>
        <v/>
      </c>
      <c r="K342" s="4" t="str">
        <f>IF(Sched2[[#This Row],[Pmt No]]&lt;&gt;"",SUM(INDEX(Sched2[Interest],1,1):Sched2[[#This Row],[Interest]]),"")</f>
        <v/>
      </c>
    </row>
    <row r="343" spans="2:11" x14ac:dyDescent="0.2">
      <c r="B343" s="2" t="str">
        <f>IF(LoanIsGood,IF(ROW()-ROW(Sched2[[#Headers],[Pmt No]])&gt;ScheduledNumberOfPayments,"",ROW()-ROW(Sched2[[#Headers],[Pmt No]])),"")</f>
        <v/>
      </c>
      <c r="C343" s="3" t="str">
        <f>IF(Sched2[[#This Row],[Pmt No]]&lt;&gt;"",EOMONTH(LoanStartDate,ROW(Sched2[[#This Row],[Pmt No]])-ROW(Sched2[[#Headers],[Pmt No]])-2)+DAY(LoanStartDate),"")</f>
        <v/>
      </c>
      <c r="D343" s="4" t="str">
        <f>IF(Sched2[[#This Row],[Pmt No]]&lt;&gt;"",IF(ROW()-ROW(Sched2[[#Headers],[Beginning Balance]])=1,LoanAmount,INDEX(Sched2[Ending Balance],ROW()-ROW(Sched2[[#Headers],[Beginning Balance]])-1)),"")</f>
        <v/>
      </c>
      <c r="E343" s="4" t="str">
        <f>IF(Sched2[[#This Row],[Pmt No]]&lt;&gt;"",ScheduledPayment,"")</f>
        <v/>
      </c>
      <c r="F343" s="4" t="str">
        <f>IF(Sched2[[#This Row],[Pmt No]]&lt;&gt;"",IF(Sched2[[#This Row],[Scheduled Payment]]+ExtraPayments&lt;Sched2[[#This Row],[Beginning Balance]],ExtraPayments,IF(Sched2[[#This Row],[Beginning Balance]]-Sched2[[#This Row],[Scheduled Payment]]&gt;0,Sched2[[#This Row],[Beginning Balance]]-Sched2[[#This Row],[Scheduled Payment]],0)),"")</f>
        <v/>
      </c>
      <c r="G343" s="4" t="str">
        <f>IF(Sched2[[#This Row],[Pmt No]]&lt;&gt;"",IF(Sched2[[#This Row],[Scheduled Payment]]+Sched2[[#This Row],[Extra Payment]]&lt;=Sched2[[#This Row],[Beginning Balance]],Sched2[[#This Row],[Scheduled Payment]]+Sched2[[#This Row],[Extra Payment]],Sched2[[#This Row],[Beginning Balance]]),"")</f>
        <v/>
      </c>
      <c r="H343" s="4" t="str">
        <f>IF(Sched2[[#This Row],[Pmt No]]&lt;&gt;"",Sched2[[#This Row],[Total Payment]]-Sched2[[#This Row],[Interest]],"")</f>
        <v/>
      </c>
      <c r="I343" s="4" t="str">
        <f>IF(Sched2[[#This Row],[Pmt No]]&lt;&gt;"",Sched2[[#This Row],[Beginning Balance]]*(InterestRate/PaymentsPerYear),"")</f>
        <v/>
      </c>
      <c r="J343" s="4" t="str">
        <f>IF(Sched2[[#This Row],[Pmt No]]&lt;&gt;"",IF(Sched2[[#This Row],[Scheduled Payment]]+Sched2[[#This Row],[Extra Payment]]&lt;=Sched2[[#This Row],[Beginning Balance]],Sched2[[#This Row],[Beginning Balance]]-Sched2[[#This Row],[Principal]],0),"")</f>
        <v/>
      </c>
      <c r="K343" s="4" t="str">
        <f>IF(Sched2[[#This Row],[Pmt No]]&lt;&gt;"",SUM(INDEX(Sched2[Interest],1,1):Sched2[[#This Row],[Interest]]),"")</f>
        <v/>
      </c>
    </row>
    <row r="344" spans="2:11" x14ac:dyDescent="0.2">
      <c r="B344" s="2" t="str">
        <f>IF(LoanIsGood,IF(ROW()-ROW(Sched2[[#Headers],[Pmt No]])&gt;ScheduledNumberOfPayments,"",ROW()-ROW(Sched2[[#Headers],[Pmt No]])),"")</f>
        <v/>
      </c>
      <c r="C344" s="3" t="str">
        <f>IF(Sched2[[#This Row],[Pmt No]]&lt;&gt;"",EOMONTH(LoanStartDate,ROW(Sched2[[#This Row],[Pmt No]])-ROW(Sched2[[#Headers],[Pmt No]])-2)+DAY(LoanStartDate),"")</f>
        <v/>
      </c>
      <c r="D344" s="4" t="str">
        <f>IF(Sched2[[#This Row],[Pmt No]]&lt;&gt;"",IF(ROW()-ROW(Sched2[[#Headers],[Beginning Balance]])=1,LoanAmount,INDEX(Sched2[Ending Balance],ROW()-ROW(Sched2[[#Headers],[Beginning Balance]])-1)),"")</f>
        <v/>
      </c>
      <c r="E344" s="4" t="str">
        <f>IF(Sched2[[#This Row],[Pmt No]]&lt;&gt;"",ScheduledPayment,"")</f>
        <v/>
      </c>
      <c r="F344" s="4" t="str">
        <f>IF(Sched2[[#This Row],[Pmt No]]&lt;&gt;"",IF(Sched2[[#This Row],[Scheduled Payment]]+ExtraPayments&lt;Sched2[[#This Row],[Beginning Balance]],ExtraPayments,IF(Sched2[[#This Row],[Beginning Balance]]-Sched2[[#This Row],[Scheduled Payment]]&gt;0,Sched2[[#This Row],[Beginning Balance]]-Sched2[[#This Row],[Scheduled Payment]],0)),"")</f>
        <v/>
      </c>
      <c r="G344" s="4" t="str">
        <f>IF(Sched2[[#This Row],[Pmt No]]&lt;&gt;"",IF(Sched2[[#This Row],[Scheduled Payment]]+Sched2[[#This Row],[Extra Payment]]&lt;=Sched2[[#This Row],[Beginning Balance]],Sched2[[#This Row],[Scheduled Payment]]+Sched2[[#This Row],[Extra Payment]],Sched2[[#This Row],[Beginning Balance]]),"")</f>
        <v/>
      </c>
      <c r="H344" s="4" t="str">
        <f>IF(Sched2[[#This Row],[Pmt No]]&lt;&gt;"",Sched2[[#This Row],[Total Payment]]-Sched2[[#This Row],[Interest]],"")</f>
        <v/>
      </c>
      <c r="I344" s="4" t="str">
        <f>IF(Sched2[[#This Row],[Pmt No]]&lt;&gt;"",Sched2[[#This Row],[Beginning Balance]]*(InterestRate/PaymentsPerYear),"")</f>
        <v/>
      </c>
      <c r="J344" s="4" t="str">
        <f>IF(Sched2[[#This Row],[Pmt No]]&lt;&gt;"",IF(Sched2[[#This Row],[Scheduled Payment]]+Sched2[[#This Row],[Extra Payment]]&lt;=Sched2[[#This Row],[Beginning Balance]],Sched2[[#This Row],[Beginning Balance]]-Sched2[[#This Row],[Principal]],0),"")</f>
        <v/>
      </c>
      <c r="K344" s="4" t="str">
        <f>IF(Sched2[[#This Row],[Pmt No]]&lt;&gt;"",SUM(INDEX(Sched2[Interest],1,1):Sched2[[#This Row],[Interest]]),"")</f>
        <v/>
      </c>
    </row>
    <row r="345" spans="2:11" x14ac:dyDescent="0.2">
      <c r="B345" s="2" t="str">
        <f>IF(LoanIsGood,IF(ROW()-ROW(Sched2[[#Headers],[Pmt No]])&gt;ScheduledNumberOfPayments,"",ROW()-ROW(Sched2[[#Headers],[Pmt No]])),"")</f>
        <v/>
      </c>
      <c r="C345" s="3" t="str">
        <f>IF(Sched2[[#This Row],[Pmt No]]&lt;&gt;"",EOMONTH(LoanStartDate,ROW(Sched2[[#This Row],[Pmt No]])-ROW(Sched2[[#Headers],[Pmt No]])-2)+DAY(LoanStartDate),"")</f>
        <v/>
      </c>
      <c r="D345" s="4" t="str">
        <f>IF(Sched2[[#This Row],[Pmt No]]&lt;&gt;"",IF(ROW()-ROW(Sched2[[#Headers],[Beginning Balance]])=1,LoanAmount,INDEX(Sched2[Ending Balance],ROW()-ROW(Sched2[[#Headers],[Beginning Balance]])-1)),"")</f>
        <v/>
      </c>
      <c r="E345" s="4" t="str">
        <f>IF(Sched2[[#This Row],[Pmt No]]&lt;&gt;"",ScheduledPayment,"")</f>
        <v/>
      </c>
      <c r="F345" s="4" t="str">
        <f>IF(Sched2[[#This Row],[Pmt No]]&lt;&gt;"",IF(Sched2[[#This Row],[Scheduled Payment]]+ExtraPayments&lt;Sched2[[#This Row],[Beginning Balance]],ExtraPayments,IF(Sched2[[#This Row],[Beginning Balance]]-Sched2[[#This Row],[Scheduled Payment]]&gt;0,Sched2[[#This Row],[Beginning Balance]]-Sched2[[#This Row],[Scheduled Payment]],0)),"")</f>
        <v/>
      </c>
      <c r="G345" s="4" t="str">
        <f>IF(Sched2[[#This Row],[Pmt No]]&lt;&gt;"",IF(Sched2[[#This Row],[Scheduled Payment]]+Sched2[[#This Row],[Extra Payment]]&lt;=Sched2[[#This Row],[Beginning Balance]],Sched2[[#This Row],[Scheduled Payment]]+Sched2[[#This Row],[Extra Payment]],Sched2[[#This Row],[Beginning Balance]]),"")</f>
        <v/>
      </c>
      <c r="H345" s="4" t="str">
        <f>IF(Sched2[[#This Row],[Pmt No]]&lt;&gt;"",Sched2[[#This Row],[Total Payment]]-Sched2[[#This Row],[Interest]],"")</f>
        <v/>
      </c>
      <c r="I345" s="4" t="str">
        <f>IF(Sched2[[#This Row],[Pmt No]]&lt;&gt;"",Sched2[[#This Row],[Beginning Balance]]*(InterestRate/PaymentsPerYear),"")</f>
        <v/>
      </c>
      <c r="J345" s="4" t="str">
        <f>IF(Sched2[[#This Row],[Pmt No]]&lt;&gt;"",IF(Sched2[[#This Row],[Scheduled Payment]]+Sched2[[#This Row],[Extra Payment]]&lt;=Sched2[[#This Row],[Beginning Balance]],Sched2[[#This Row],[Beginning Balance]]-Sched2[[#This Row],[Principal]],0),"")</f>
        <v/>
      </c>
      <c r="K345" s="4" t="str">
        <f>IF(Sched2[[#This Row],[Pmt No]]&lt;&gt;"",SUM(INDEX(Sched2[Interest],1,1):Sched2[[#This Row],[Interest]]),"")</f>
        <v/>
      </c>
    </row>
    <row r="346" spans="2:11" x14ac:dyDescent="0.2">
      <c r="B346" s="2" t="str">
        <f>IF(LoanIsGood,IF(ROW()-ROW(Sched2[[#Headers],[Pmt No]])&gt;ScheduledNumberOfPayments,"",ROW()-ROW(Sched2[[#Headers],[Pmt No]])),"")</f>
        <v/>
      </c>
      <c r="C346" s="3" t="str">
        <f>IF(Sched2[[#This Row],[Pmt No]]&lt;&gt;"",EOMONTH(LoanStartDate,ROW(Sched2[[#This Row],[Pmt No]])-ROW(Sched2[[#Headers],[Pmt No]])-2)+DAY(LoanStartDate),"")</f>
        <v/>
      </c>
      <c r="D346" s="4" t="str">
        <f>IF(Sched2[[#This Row],[Pmt No]]&lt;&gt;"",IF(ROW()-ROW(Sched2[[#Headers],[Beginning Balance]])=1,LoanAmount,INDEX(Sched2[Ending Balance],ROW()-ROW(Sched2[[#Headers],[Beginning Balance]])-1)),"")</f>
        <v/>
      </c>
      <c r="E346" s="4" t="str">
        <f>IF(Sched2[[#This Row],[Pmt No]]&lt;&gt;"",ScheduledPayment,"")</f>
        <v/>
      </c>
      <c r="F346" s="4" t="str">
        <f>IF(Sched2[[#This Row],[Pmt No]]&lt;&gt;"",IF(Sched2[[#This Row],[Scheduled Payment]]+ExtraPayments&lt;Sched2[[#This Row],[Beginning Balance]],ExtraPayments,IF(Sched2[[#This Row],[Beginning Balance]]-Sched2[[#This Row],[Scheduled Payment]]&gt;0,Sched2[[#This Row],[Beginning Balance]]-Sched2[[#This Row],[Scheduled Payment]],0)),"")</f>
        <v/>
      </c>
      <c r="G346" s="4" t="str">
        <f>IF(Sched2[[#This Row],[Pmt No]]&lt;&gt;"",IF(Sched2[[#This Row],[Scheduled Payment]]+Sched2[[#This Row],[Extra Payment]]&lt;=Sched2[[#This Row],[Beginning Balance]],Sched2[[#This Row],[Scheduled Payment]]+Sched2[[#This Row],[Extra Payment]],Sched2[[#This Row],[Beginning Balance]]),"")</f>
        <v/>
      </c>
      <c r="H346" s="4" t="str">
        <f>IF(Sched2[[#This Row],[Pmt No]]&lt;&gt;"",Sched2[[#This Row],[Total Payment]]-Sched2[[#This Row],[Interest]],"")</f>
        <v/>
      </c>
      <c r="I346" s="4" t="str">
        <f>IF(Sched2[[#This Row],[Pmt No]]&lt;&gt;"",Sched2[[#This Row],[Beginning Balance]]*(InterestRate/PaymentsPerYear),"")</f>
        <v/>
      </c>
      <c r="J346" s="4" t="str">
        <f>IF(Sched2[[#This Row],[Pmt No]]&lt;&gt;"",IF(Sched2[[#This Row],[Scheduled Payment]]+Sched2[[#This Row],[Extra Payment]]&lt;=Sched2[[#This Row],[Beginning Balance]],Sched2[[#This Row],[Beginning Balance]]-Sched2[[#This Row],[Principal]],0),"")</f>
        <v/>
      </c>
      <c r="K346" s="4" t="str">
        <f>IF(Sched2[[#This Row],[Pmt No]]&lt;&gt;"",SUM(INDEX(Sched2[Interest],1,1):Sched2[[#This Row],[Interest]]),"")</f>
        <v/>
      </c>
    </row>
    <row r="347" spans="2:11" x14ac:dyDescent="0.2">
      <c r="B347" s="2" t="str">
        <f>IF(LoanIsGood,IF(ROW()-ROW(Sched2[[#Headers],[Pmt No]])&gt;ScheduledNumberOfPayments,"",ROW()-ROW(Sched2[[#Headers],[Pmt No]])),"")</f>
        <v/>
      </c>
      <c r="C347" s="3" t="str">
        <f>IF(Sched2[[#This Row],[Pmt No]]&lt;&gt;"",EOMONTH(LoanStartDate,ROW(Sched2[[#This Row],[Pmt No]])-ROW(Sched2[[#Headers],[Pmt No]])-2)+DAY(LoanStartDate),"")</f>
        <v/>
      </c>
      <c r="D347" s="4" t="str">
        <f>IF(Sched2[[#This Row],[Pmt No]]&lt;&gt;"",IF(ROW()-ROW(Sched2[[#Headers],[Beginning Balance]])=1,LoanAmount,INDEX(Sched2[Ending Balance],ROW()-ROW(Sched2[[#Headers],[Beginning Balance]])-1)),"")</f>
        <v/>
      </c>
      <c r="E347" s="4" t="str">
        <f>IF(Sched2[[#This Row],[Pmt No]]&lt;&gt;"",ScheduledPayment,"")</f>
        <v/>
      </c>
      <c r="F347" s="4" t="str">
        <f>IF(Sched2[[#This Row],[Pmt No]]&lt;&gt;"",IF(Sched2[[#This Row],[Scheduled Payment]]+ExtraPayments&lt;Sched2[[#This Row],[Beginning Balance]],ExtraPayments,IF(Sched2[[#This Row],[Beginning Balance]]-Sched2[[#This Row],[Scheduled Payment]]&gt;0,Sched2[[#This Row],[Beginning Balance]]-Sched2[[#This Row],[Scheduled Payment]],0)),"")</f>
        <v/>
      </c>
      <c r="G347" s="4" t="str">
        <f>IF(Sched2[[#This Row],[Pmt No]]&lt;&gt;"",IF(Sched2[[#This Row],[Scheduled Payment]]+Sched2[[#This Row],[Extra Payment]]&lt;=Sched2[[#This Row],[Beginning Balance]],Sched2[[#This Row],[Scheduled Payment]]+Sched2[[#This Row],[Extra Payment]],Sched2[[#This Row],[Beginning Balance]]),"")</f>
        <v/>
      </c>
      <c r="H347" s="4" t="str">
        <f>IF(Sched2[[#This Row],[Pmt No]]&lt;&gt;"",Sched2[[#This Row],[Total Payment]]-Sched2[[#This Row],[Interest]],"")</f>
        <v/>
      </c>
      <c r="I347" s="4" t="str">
        <f>IF(Sched2[[#This Row],[Pmt No]]&lt;&gt;"",Sched2[[#This Row],[Beginning Balance]]*(InterestRate/PaymentsPerYear),"")</f>
        <v/>
      </c>
      <c r="J347" s="4" t="str">
        <f>IF(Sched2[[#This Row],[Pmt No]]&lt;&gt;"",IF(Sched2[[#This Row],[Scheduled Payment]]+Sched2[[#This Row],[Extra Payment]]&lt;=Sched2[[#This Row],[Beginning Balance]],Sched2[[#This Row],[Beginning Balance]]-Sched2[[#This Row],[Principal]],0),"")</f>
        <v/>
      </c>
      <c r="K347" s="4" t="str">
        <f>IF(Sched2[[#This Row],[Pmt No]]&lt;&gt;"",SUM(INDEX(Sched2[Interest],1,1):Sched2[[#This Row],[Interest]]),"")</f>
        <v/>
      </c>
    </row>
    <row r="348" spans="2:11" x14ac:dyDescent="0.2">
      <c r="B348" s="2" t="str">
        <f>IF(LoanIsGood,IF(ROW()-ROW(Sched2[[#Headers],[Pmt No]])&gt;ScheduledNumberOfPayments,"",ROW()-ROW(Sched2[[#Headers],[Pmt No]])),"")</f>
        <v/>
      </c>
      <c r="C348" s="3" t="str">
        <f>IF(Sched2[[#This Row],[Pmt No]]&lt;&gt;"",EOMONTH(LoanStartDate,ROW(Sched2[[#This Row],[Pmt No]])-ROW(Sched2[[#Headers],[Pmt No]])-2)+DAY(LoanStartDate),"")</f>
        <v/>
      </c>
      <c r="D348" s="4" t="str">
        <f>IF(Sched2[[#This Row],[Pmt No]]&lt;&gt;"",IF(ROW()-ROW(Sched2[[#Headers],[Beginning Balance]])=1,LoanAmount,INDEX(Sched2[Ending Balance],ROW()-ROW(Sched2[[#Headers],[Beginning Balance]])-1)),"")</f>
        <v/>
      </c>
      <c r="E348" s="4" t="str">
        <f>IF(Sched2[[#This Row],[Pmt No]]&lt;&gt;"",ScheduledPayment,"")</f>
        <v/>
      </c>
      <c r="F348" s="4" t="str">
        <f>IF(Sched2[[#This Row],[Pmt No]]&lt;&gt;"",IF(Sched2[[#This Row],[Scheduled Payment]]+ExtraPayments&lt;Sched2[[#This Row],[Beginning Balance]],ExtraPayments,IF(Sched2[[#This Row],[Beginning Balance]]-Sched2[[#This Row],[Scheduled Payment]]&gt;0,Sched2[[#This Row],[Beginning Balance]]-Sched2[[#This Row],[Scheduled Payment]],0)),"")</f>
        <v/>
      </c>
      <c r="G348" s="4" t="str">
        <f>IF(Sched2[[#This Row],[Pmt No]]&lt;&gt;"",IF(Sched2[[#This Row],[Scheduled Payment]]+Sched2[[#This Row],[Extra Payment]]&lt;=Sched2[[#This Row],[Beginning Balance]],Sched2[[#This Row],[Scheduled Payment]]+Sched2[[#This Row],[Extra Payment]],Sched2[[#This Row],[Beginning Balance]]),"")</f>
        <v/>
      </c>
      <c r="H348" s="4" t="str">
        <f>IF(Sched2[[#This Row],[Pmt No]]&lt;&gt;"",Sched2[[#This Row],[Total Payment]]-Sched2[[#This Row],[Interest]],"")</f>
        <v/>
      </c>
      <c r="I348" s="4" t="str">
        <f>IF(Sched2[[#This Row],[Pmt No]]&lt;&gt;"",Sched2[[#This Row],[Beginning Balance]]*(InterestRate/PaymentsPerYear),"")</f>
        <v/>
      </c>
      <c r="J348" s="4" t="str">
        <f>IF(Sched2[[#This Row],[Pmt No]]&lt;&gt;"",IF(Sched2[[#This Row],[Scheduled Payment]]+Sched2[[#This Row],[Extra Payment]]&lt;=Sched2[[#This Row],[Beginning Balance]],Sched2[[#This Row],[Beginning Balance]]-Sched2[[#This Row],[Principal]],0),"")</f>
        <v/>
      </c>
      <c r="K348" s="4" t="str">
        <f>IF(Sched2[[#This Row],[Pmt No]]&lt;&gt;"",SUM(INDEX(Sched2[Interest],1,1):Sched2[[#This Row],[Interest]]),"")</f>
        <v/>
      </c>
    </row>
    <row r="349" spans="2:11" x14ac:dyDescent="0.2">
      <c r="B349" s="2" t="str">
        <f>IF(LoanIsGood,IF(ROW()-ROW(Sched2[[#Headers],[Pmt No]])&gt;ScheduledNumberOfPayments,"",ROW()-ROW(Sched2[[#Headers],[Pmt No]])),"")</f>
        <v/>
      </c>
      <c r="C349" s="3" t="str">
        <f>IF(Sched2[[#This Row],[Pmt No]]&lt;&gt;"",EOMONTH(LoanStartDate,ROW(Sched2[[#This Row],[Pmt No]])-ROW(Sched2[[#Headers],[Pmt No]])-2)+DAY(LoanStartDate),"")</f>
        <v/>
      </c>
      <c r="D349" s="4" t="str">
        <f>IF(Sched2[[#This Row],[Pmt No]]&lt;&gt;"",IF(ROW()-ROW(Sched2[[#Headers],[Beginning Balance]])=1,LoanAmount,INDEX(Sched2[Ending Balance],ROW()-ROW(Sched2[[#Headers],[Beginning Balance]])-1)),"")</f>
        <v/>
      </c>
      <c r="E349" s="4" t="str">
        <f>IF(Sched2[[#This Row],[Pmt No]]&lt;&gt;"",ScheduledPayment,"")</f>
        <v/>
      </c>
      <c r="F349" s="4" t="str">
        <f>IF(Sched2[[#This Row],[Pmt No]]&lt;&gt;"",IF(Sched2[[#This Row],[Scheduled Payment]]+ExtraPayments&lt;Sched2[[#This Row],[Beginning Balance]],ExtraPayments,IF(Sched2[[#This Row],[Beginning Balance]]-Sched2[[#This Row],[Scheduled Payment]]&gt;0,Sched2[[#This Row],[Beginning Balance]]-Sched2[[#This Row],[Scheduled Payment]],0)),"")</f>
        <v/>
      </c>
      <c r="G349" s="4" t="str">
        <f>IF(Sched2[[#This Row],[Pmt No]]&lt;&gt;"",IF(Sched2[[#This Row],[Scheduled Payment]]+Sched2[[#This Row],[Extra Payment]]&lt;=Sched2[[#This Row],[Beginning Balance]],Sched2[[#This Row],[Scheduled Payment]]+Sched2[[#This Row],[Extra Payment]],Sched2[[#This Row],[Beginning Balance]]),"")</f>
        <v/>
      </c>
      <c r="H349" s="4" t="str">
        <f>IF(Sched2[[#This Row],[Pmt No]]&lt;&gt;"",Sched2[[#This Row],[Total Payment]]-Sched2[[#This Row],[Interest]],"")</f>
        <v/>
      </c>
      <c r="I349" s="4" t="str">
        <f>IF(Sched2[[#This Row],[Pmt No]]&lt;&gt;"",Sched2[[#This Row],[Beginning Balance]]*(InterestRate/PaymentsPerYear),"")</f>
        <v/>
      </c>
      <c r="J349" s="4" t="str">
        <f>IF(Sched2[[#This Row],[Pmt No]]&lt;&gt;"",IF(Sched2[[#This Row],[Scheduled Payment]]+Sched2[[#This Row],[Extra Payment]]&lt;=Sched2[[#This Row],[Beginning Balance]],Sched2[[#This Row],[Beginning Balance]]-Sched2[[#This Row],[Principal]],0),"")</f>
        <v/>
      </c>
      <c r="K349" s="4" t="str">
        <f>IF(Sched2[[#This Row],[Pmt No]]&lt;&gt;"",SUM(INDEX(Sched2[Interest],1,1):Sched2[[#This Row],[Interest]]),"")</f>
        <v/>
      </c>
    </row>
    <row r="350" spans="2:11" x14ac:dyDescent="0.2">
      <c r="B350" s="2" t="str">
        <f>IF(LoanIsGood,IF(ROW()-ROW(Sched2[[#Headers],[Pmt No]])&gt;ScheduledNumberOfPayments,"",ROW()-ROW(Sched2[[#Headers],[Pmt No]])),"")</f>
        <v/>
      </c>
      <c r="C350" s="3" t="str">
        <f>IF(Sched2[[#This Row],[Pmt No]]&lt;&gt;"",EOMONTH(LoanStartDate,ROW(Sched2[[#This Row],[Pmt No]])-ROW(Sched2[[#Headers],[Pmt No]])-2)+DAY(LoanStartDate),"")</f>
        <v/>
      </c>
      <c r="D350" s="4" t="str">
        <f>IF(Sched2[[#This Row],[Pmt No]]&lt;&gt;"",IF(ROW()-ROW(Sched2[[#Headers],[Beginning Balance]])=1,LoanAmount,INDEX(Sched2[Ending Balance],ROW()-ROW(Sched2[[#Headers],[Beginning Balance]])-1)),"")</f>
        <v/>
      </c>
      <c r="E350" s="4" t="str">
        <f>IF(Sched2[[#This Row],[Pmt No]]&lt;&gt;"",ScheduledPayment,"")</f>
        <v/>
      </c>
      <c r="F350" s="4" t="str">
        <f>IF(Sched2[[#This Row],[Pmt No]]&lt;&gt;"",IF(Sched2[[#This Row],[Scheduled Payment]]+ExtraPayments&lt;Sched2[[#This Row],[Beginning Balance]],ExtraPayments,IF(Sched2[[#This Row],[Beginning Balance]]-Sched2[[#This Row],[Scheduled Payment]]&gt;0,Sched2[[#This Row],[Beginning Balance]]-Sched2[[#This Row],[Scheduled Payment]],0)),"")</f>
        <v/>
      </c>
      <c r="G350" s="4" t="str">
        <f>IF(Sched2[[#This Row],[Pmt No]]&lt;&gt;"",IF(Sched2[[#This Row],[Scheduled Payment]]+Sched2[[#This Row],[Extra Payment]]&lt;=Sched2[[#This Row],[Beginning Balance]],Sched2[[#This Row],[Scheduled Payment]]+Sched2[[#This Row],[Extra Payment]],Sched2[[#This Row],[Beginning Balance]]),"")</f>
        <v/>
      </c>
      <c r="H350" s="4" t="str">
        <f>IF(Sched2[[#This Row],[Pmt No]]&lt;&gt;"",Sched2[[#This Row],[Total Payment]]-Sched2[[#This Row],[Interest]],"")</f>
        <v/>
      </c>
      <c r="I350" s="4" t="str">
        <f>IF(Sched2[[#This Row],[Pmt No]]&lt;&gt;"",Sched2[[#This Row],[Beginning Balance]]*(InterestRate/PaymentsPerYear),"")</f>
        <v/>
      </c>
      <c r="J350" s="4" t="str">
        <f>IF(Sched2[[#This Row],[Pmt No]]&lt;&gt;"",IF(Sched2[[#This Row],[Scheduled Payment]]+Sched2[[#This Row],[Extra Payment]]&lt;=Sched2[[#This Row],[Beginning Balance]],Sched2[[#This Row],[Beginning Balance]]-Sched2[[#This Row],[Principal]],0),"")</f>
        <v/>
      </c>
      <c r="K350" s="4" t="str">
        <f>IF(Sched2[[#This Row],[Pmt No]]&lt;&gt;"",SUM(INDEX(Sched2[Interest],1,1):Sched2[[#This Row],[Interest]]),"")</f>
        <v/>
      </c>
    </row>
    <row r="351" spans="2:11" x14ac:dyDescent="0.2">
      <c r="B351" s="2" t="str">
        <f>IF(LoanIsGood,IF(ROW()-ROW(Sched2[[#Headers],[Pmt No]])&gt;ScheduledNumberOfPayments,"",ROW()-ROW(Sched2[[#Headers],[Pmt No]])),"")</f>
        <v/>
      </c>
      <c r="C351" s="3" t="str">
        <f>IF(Sched2[[#This Row],[Pmt No]]&lt;&gt;"",EOMONTH(LoanStartDate,ROW(Sched2[[#This Row],[Pmt No]])-ROW(Sched2[[#Headers],[Pmt No]])-2)+DAY(LoanStartDate),"")</f>
        <v/>
      </c>
      <c r="D351" s="4" t="str">
        <f>IF(Sched2[[#This Row],[Pmt No]]&lt;&gt;"",IF(ROW()-ROW(Sched2[[#Headers],[Beginning Balance]])=1,LoanAmount,INDEX(Sched2[Ending Balance],ROW()-ROW(Sched2[[#Headers],[Beginning Balance]])-1)),"")</f>
        <v/>
      </c>
      <c r="E351" s="4" t="str">
        <f>IF(Sched2[[#This Row],[Pmt No]]&lt;&gt;"",ScheduledPayment,"")</f>
        <v/>
      </c>
      <c r="F351" s="4" t="str">
        <f>IF(Sched2[[#This Row],[Pmt No]]&lt;&gt;"",IF(Sched2[[#This Row],[Scheduled Payment]]+ExtraPayments&lt;Sched2[[#This Row],[Beginning Balance]],ExtraPayments,IF(Sched2[[#This Row],[Beginning Balance]]-Sched2[[#This Row],[Scheduled Payment]]&gt;0,Sched2[[#This Row],[Beginning Balance]]-Sched2[[#This Row],[Scheduled Payment]],0)),"")</f>
        <v/>
      </c>
      <c r="G351" s="4" t="str">
        <f>IF(Sched2[[#This Row],[Pmt No]]&lt;&gt;"",IF(Sched2[[#This Row],[Scheduled Payment]]+Sched2[[#This Row],[Extra Payment]]&lt;=Sched2[[#This Row],[Beginning Balance]],Sched2[[#This Row],[Scheduled Payment]]+Sched2[[#This Row],[Extra Payment]],Sched2[[#This Row],[Beginning Balance]]),"")</f>
        <v/>
      </c>
      <c r="H351" s="4" t="str">
        <f>IF(Sched2[[#This Row],[Pmt No]]&lt;&gt;"",Sched2[[#This Row],[Total Payment]]-Sched2[[#This Row],[Interest]],"")</f>
        <v/>
      </c>
      <c r="I351" s="4" t="str">
        <f>IF(Sched2[[#This Row],[Pmt No]]&lt;&gt;"",Sched2[[#This Row],[Beginning Balance]]*(InterestRate/PaymentsPerYear),"")</f>
        <v/>
      </c>
      <c r="J351" s="4" t="str">
        <f>IF(Sched2[[#This Row],[Pmt No]]&lt;&gt;"",IF(Sched2[[#This Row],[Scheduled Payment]]+Sched2[[#This Row],[Extra Payment]]&lt;=Sched2[[#This Row],[Beginning Balance]],Sched2[[#This Row],[Beginning Balance]]-Sched2[[#This Row],[Principal]],0),"")</f>
        <v/>
      </c>
      <c r="K351" s="4" t="str">
        <f>IF(Sched2[[#This Row],[Pmt No]]&lt;&gt;"",SUM(INDEX(Sched2[Interest],1,1):Sched2[[#This Row],[Interest]]),"")</f>
        <v/>
      </c>
    </row>
    <row r="352" spans="2:11" x14ac:dyDescent="0.2">
      <c r="B352" s="2" t="str">
        <f>IF(LoanIsGood,IF(ROW()-ROW(Sched2[[#Headers],[Pmt No]])&gt;ScheduledNumberOfPayments,"",ROW()-ROW(Sched2[[#Headers],[Pmt No]])),"")</f>
        <v/>
      </c>
      <c r="C352" s="3" t="str">
        <f>IF(Sched2[[#This Row],[Pmt No]]&lt;&gt;"",EOMONTH(LoanStartDate,ROW(Sched2[[#This Row],[Pmt No]])-ROW(Sched2[[#Headers],[Pmt No]])-2)+DAY(LoanStartDate),"")</f>
        <v/>
      </c>
      <c r="D352" s="4" t="str">
        <f>IF(Sched2[[#This Row],[Pmt No]]&lt;&gt;"",IF(ROW()-ROW(Sched2[[#Headers],[Beginning Balance]])=1,LoanAmount,INDEX(Sched2[Ending Balance],ROW()-ROW(Sched2[[#Headers],[Beginning Balance]])-1)),"")</f>
        <v/>
      </c>
      <c r="E352" s="4" t="str">
        <f>IF(Sched2[[#This Row],[Pmt No]]&lt;&gt;"",ScheduledPayment,"")</f>
        <v/>
      </c>
      <c r="F352" s="4" t="str">
        <f>IF(Sched2[[#This Row],[Pmt No]]&lt;&gt;"",IF(Sched2[[#This Row],[Scheduled Payment]]+ExtraPayments&lt;Sched2[[#This Row],[Beginning Balance]],ExtraPayments,IF(Sched2[[#This Row],[Beginning Balance]]-Sched2[[#This Row],[Scheduled Payment]]&gt;0,Sched2[[#This Row],[Beginning Balance]]-Sched2[[#This Row],[Scheduled Payment]],0)),"")</f>
        <v/>
      </c>
      <c r="G352" s="4" t="str">
        <f>IF(Sched2[[#This Row],[Pmt No]]&lt;&gt;"",IF(Sched2[[#This Row],[Scheduled Payment]]+Sched2[[#This Row],[Extra Payment]]&lt;=Sched2[[#This Row],[Beginning Balance]],Sched2[[#This Row],[Scheduled Payment]]+Sched2[[#This Row],[Extra Payment]],Sched2[[#This Row],[Beginning Balance]]),"")</f>
        <v/>
      </c>
      <c r="H352" s="4" t="str">
        <f>IF(Sched2[[#This Row],[Pmt No]]&lt;&gt;"",Sched2[[#This Row],[Total Payment]]-Sched2[[#This Row],[Interest]],"")</f>
        <v/>
      </c>
      <c r="I352" s="4" t="str">
        <f>IF(Sched2[[#This Row],[Pmt No]]&lt;&gt;"",Sched2[[#This Row],[Beginning Balance]]*(InterestRate/PaymentsPerYear),"")</f>
        <v/>
      </c>
      <c r="J352" s="4" t="str">
        <f>IF(Sched2[[#This Row],[Pmt No]]&lt;&gt;"",IF(Sched2[[#This Row],[Scheduled Payment]]+Sched2[[#This Row],[Extra Payment]]&lt;=Sched2[[#This Row],[Beginning Balance]],Sched2[[#This Row],[Beginning Balance]]-Sched2[[#This Row],[Principal]],0),"")</f>
        <v/>
      </c>
      <c r="K352" s="4" t="str">
        <f>IF(Sched2[[#This Row],[Pmt No]]&lt;&gt;"",SUM(INDEX(Sched2[Interest],1,1):Sched2[[#This Row],[Interest]]),"")</f>
        <v/>
      </c>
    </row>
    <row r="353" spans="2:11" x14ac:dyDescent="0.2">
      <c r="B353" s="2" t="str">
        <f>IF(LoanIsGood,IF(ROW()-ROW(Sched2[[#Headers],[Pmt No]])&gt;ScheduledNumberOfPayments,"",ROW()-ROW(Sched2[[#Headers],[Pmt No]])),"")</f>
        <v/>
      </c>
      <c r="C353" s="3" t="str">
        <f>IF(Sched2[[#This Row],[Pmt No]]&lt;&gt;"",EOMONTH(LoanStartDate,ROW(Sched2[[#This Row],[Pmt No]])-ROW(Sched2[[#Headers],[Pmt No]])-2)+DAY(LoanStartDate),"")</f>
        <v/>
      </c>
      <c r="D353" s="4" t="str">
        <f>IF(Sched2[[#This Row],[Pmt No]]&lt;&gt;"",IF(ROW()-ROW(Sched2[[#Headers],[Beginning Balance]])=1,LoanAmount,INDEX(Sched2[Ending Balance],ROW()-ROW(Sched2[[#Headers],[Beginning Balance]])-1)),"")</f>
        <v/>
      </c>
      <c r="E353" s="4" t="str">
        <f>IF(Sched2[[#This Row],[Pmt No]]&lt;&gt;"",ScheduledPayment,"")</f>
        <v/>
      </c>
      <c r="F353" s="4" t="str">
        <f>IF(Sched2[[#This Row],[Pmt No]]&lt;&gt;"",IF(Sched2[[#This Row],[Scheduled Payment]]+ExtraPayments&lt;Sched2[[#This Row],[Beginning Balance]],ExtraPayments,IF(Sched2[[#This Row],[Beginning Balance]]-Sched2[[#This Row],[Scheduled Payment]]&gt;0,Sched2[[#This Row],[Beginning Balance]]-Sched2[[#This Row],[Scheduled Payment]],0)),"")</f>
        <v/>
      </c>
      <c r="G353" s="4" t="str">
        <f>IF(Sched2[[#This Row],[Pmt No]]&lt;&gt;"",IF(Sched2[[#This Row],[Scheduled Payment]]+Sched2[[#This Row],[Extra Payment]]&lt;=Sched2[[#This Row],[Beginning Balance]],Sched2[[#This Row],[Scheduled Payment]]+Sched2[[#This Row],[Extra Payment]],Sched2[[#This Row],[Beginning Balance]]),"")</f>
        <v/>
      </c>
      <c r="H353" s="4" t="str">
        <f>IF(Sched2[[#This Row],[Pmt No]]&lt;&gt;"",Sched2[[#This Row],[Total Payment]]-Sched2[[#This Row],[Interest]],"")</f>
        <v/>
      </c>
      <c r="I353" s="4" t="str">
        <f>IF(Sched2[[#This Row],[Pmt No]]&lt;&gt;"",Sched2[[#This Row],[Beginning Balance]]*(InterestRate/PaymentsPerYear),"")</f>
        <v/>
      </c>
      <c r="J353" s="4" t="str">
        <f>IF(Sched2[[#This Row],[Pmt No]]&lt;&gt;"",IF(Sched2[[#This Row],[Scheduled Payment]]+Sched2[[#This Row],[Extra Payment]]&lt;=Sched2[[#This Row],[Beginning Balance]],Sched2[[#This Row],[Beginning Balance]]-Sched2[[#This Row],[Principal]],0),"")</f>
        <v/>
      </c>
      <c r="K353" s="4" t="str">
        <f>IF(Sched2[[#This Row],[Pmt No]]&lt;&gt;"",SUM(INDEX(Sched2[Interest],1,1):Sched2[[#This Row],[Interest]]),"")</f>
        <v/>
      </c>
    </row>
    <row r="354" spans="2:11" x14ac:dyDescent="0.2">
      <c r="B354" s="2" t="str">
        <f>IF(LoanIsGood,IF(ROW()-ROW(Sched2[[#Headers],[Pmt No]])&gt;ScheduledNumberOfPayments,"",ROW()-ROW(Sched2[[#Headers],[Pmt No]])),"")</f>
        <v/>
      </c>
      <c r="C354" s="3" t="str">
        <f>IF(Sched2[[#This Row],[Pmt No]]&lt;&gt;"",EOMONTH(LoanStartDate,ROW(Sched2[[#This Row],[Pmt No]])-ROW(Sched2[[#Headers],[Pmt No]])-2)+DAY(LoanStartDate),"")</f>
        <v/>
      </c>
      <c r="D354" s="4" t="str">
        <f>IF(Sched2[[#This Row],[Pmt No]]&lt;&gt;"",IF(ROW()-ROW(Sched2[[#Headers],[Beginning Balance]])=1,LoanAmount,INDEX(Sched2[Ending Balance],ROW()-ROW(Sched2[[#Headers],[Beginning Balance]])-1)),"")</f>
        <v/>
      </c>
      <c r="E354" s="4" t="str">
        <f>IF(Sched2[[#This Row],[Pmt No]]&lt;&gt;"",ScheduledPayment,"")</f>
        <v/>
      </c>
      <c r="F354" s="4" t="str">
        <f>IF(Sched2[[#This Row],[Pmt No]]&lt;&gt;"",IF(Sched2[[#This Row],[Scheduled Payment]]+ExtraPayments&lt;Sched2[[#This Row],[Beginning Balance]],ExtraPayments,IF(Sched2[[#This Row],[Beginning Balance]]-Sched2[[#This Row],[Scheduled Payment]]&gt;0,Sched2[[#This Row],[Beginning Balance]]-Sched2[[#This Row],[Scheduled Payment]],0)),"")</f>
        <v/>
      </c>
      <c r="G354" s="4" t="str">
        <f>IF(Sched2[[#This Row],[Pmt No]]&lt;&gt;"",IF(Sched2[[#This Row],[Scheduled Payment]]+Sched2[[#This Row],[Extra Payment]]&lt;=Sched2[[#This Row],[Beginning Balance]],Sched2[[#This Row],[Scheduled Payment]]+Sched2[[#This Row],[Extra Payment]],Sched2[[#This Row],[Beginning Balance]]),"")</f>
        <v/>
      </c>
      <c r="H354" s="4" t="str">
        <f>IF(Sched2[[#This Row],[Pmt No]]&lt;&gt;"",Sched2[[#This Row],[Total Payment]]-Sched2[[#This Row],[Interest]],"")</f>
        <v/>
      </c>
      <c r="I354" s="4" t="str">
        <f>IF(Sched2[[#This Row],[Pmt No]]&lt;&gt;"",Sched2[[#This Row],[Beginning Balance]]*(InterestRate/PaymentsPerYear),"")</f>
        <v/>
      </c>
      <c r="J354" s="4" t="str">
        <f>IF(Sched2[[#This Row],[Pmt No]]&lt;&gt;"",IF(Sched2[[#This Row],[Scheduled Payment]]+Sched2[[#This Row],[Extra Payment]]&lt;=Sched2[[#This Row],[Beginning Balance]],Sched2[[#This Row],[Beginning Balance]]-Sched2[[#This Row],[Principal]],0),"")</f>
        <v/>
      </c>
      <c r="K354" s="4" t="str">
        <f>IF(Sched2[[#This Row],[Pmt No]]&lt;&gt;"",SUM(INDEX(Sched2[Interest],1,1):Sched2[[#This Row],[Interest]]),"")</f>
        <v/>
      </c>
    </row>
    <row r="355" spans="2:11" x14ac:dyDescent="0.2">
      <c r="B355" s="2" t="str">
        <f>IF(LoanIsGood,IF(ROW()-ROW(Sched2[[#Headers],[Pmt No]])&gt;ScheduledNumberOfPayments,"",ROW()-ROW(Sched2[[#Headers],[Pmt No]])),"")</f>
        <v/>
      </c>
      <c r="C355" s="3" t="str">
        <f>IF(Sched2[[#This Row],[Pmt No]]&lt;&gt;"",EOMONTH(LoanStartDate,ROW(Sched2[[#This Row],[Pmt No]])-ROW(Sched2[[#Headers],[Pmt No]])-2)+DAY(LoanStartDate),"")</f>
        <v/>
      </c>
      <c r="D355" s="4" t="str">
        <f>IF(Sched2[[#This Row],[Pmt No]]&lt;&gt;"",IF(ROW()-ROW(Sched2[[#Headers],[Beginning Balance]])=1,LoanAmount,INDEX(Sched2[Ending Balance],ROW()-ROW(Sched2[[#Headers],[Beginning Balance]])-1)),"")</f>
        <v/>
      </c>
      <c r="E355" s="4" t="str">
        <f>IF(Sched2[[#This Row],[Pmt No]]&lt;&gt;"",ScheduledPayment,"")</f>
        <v/>
      </c>
      <c r="F355" s="4" t="str">
        <f>IF(Sched2[[#This Row],[Pmt No]]&lt;&gt;"",IF(Sched2[[#This Row],[Scheduled Payment]]+ExtraPayments&lt;Sched2[[#This Row],[Beginning Balance]],ExtraPayments,IF(Sched2[[#This Row],[Beginning Balance]]-Sched2[[#This Row],[Scheduled Payment]]&gt;0,Sched2[[#This Row],[Beginning Balance]]-Sched2[[#This Row],[Scheduled Payment]],0)),"")</f>
        <v/>
      </c>
      <c r="G355" s="4" t="str">
        <f>IF(Sched2[[#This Row],[Pmt No]]&lt;&gt;"",IF(Sched2[[#This Row],[Scheduled Payment]]+Sched2[[#This Row],[Extra Payment]]&lt;=Sched2[[#This Row],[Beginning Balance]],Sched2[[#This Row],[Scheduled Payment]]+Sched2[[#This Row],[Extra Payment]],Sched2[[#This Row],[Beginning Balance]]),"")</f>
        <v/>
      </c>
      <c r="H355" s="4" t="str">
        <f>IF(Sched2[[#This Row],[Pmt No]]&lt;&gt;"",Sched2[[#This Row],[Total Payment]]-Sched2[[#This Row],[Interest]],"")</f>
        <v/>
      </c>
      <c r="I355" s="4" t="str">
        <f>IF(Sched2[[#This Row],[Pmt No]]&lt;&gt;"",Sched2[[#This Row],[Beginning Balance]]*(InterestRate/PaymentsPerYear),"")</f>
        <v/>
      </c>
      <c r="J355" s="4" t="str">
        <f>IF(Sched2[[#This Row],[Pmt No]]&lt;&gt;"",IF(Sched2[[#This Row],[Scheduled Payment]]+Sched2[[#This Row],[Extra Payment]]&lt;=Sched2[[#This Row],[Beginning Balance]],Sched2[[#This Row],[Beginning Balance]]-Sched2[[#This Row],[Principal]],0),"")</f>
        <v/>
      </c>
      <c r="K355" s="4" t="str">
        <f>IF(Sched2[[#This Row],[Pmt No]]&lt;&gt;"",SUM(INDEX(Sched2[Interest],1,1):Sched2[[#This Row],[Interest]]),"")</f>
        <v/>
      </c>
    </row>
    <row r="356" spans="2:11" x14ac:dyDescent="0.2">
      <c r="B356" s="2" t="str">
        <f>IF(LoanIsGood,IF(ROW()-ROW(Sched2[[#Headers],[Pmt No]])&gt;ScheduledNumberOfPayments,"",ROW()-ROW(Sched2[[#Headers],[Pmt No]])),"")</f>
        <v/>
      </c>
      <c r="C356" s="3" t="str">
        <f>IF(Sched2[[#This Row],[Pmt No]]&lt;&gt;"",EOMONTH(LoanStartDate,ROW(Sched2[[#This Row],[Pmt No]])-ROW(Sched2[[#Headers],[Pmt No]])-2)+DAY(LoanStartDate),"")</f>
        <v/>
      </c>
      <c r="D356" s="4" t="str">
        <f>IF(Sched2[[#This Row],[Pmt No]]&lt;&gt;"",IF(ROW()-ROW(Sched2[[#Headers],[Beginning Balance]])=1,LoanAmount,INDEX(Sched2[Ending Balance],ROW()-ROW(Sched2[[#Headers],[Beginning Balance]])-1)),"")</f>
        <v/>
      </c>
      <c r="E356" s="4" t="str">
        <f>IF(Sched2[[#This Row],[Pmt No]]&lt;&gt;"",ScheduledPayment,"")</f>
        <v/>
      </c>
      <c r="F356" s="4" t="str">
        <f>IF(Sched2[[#This Row],[Pmt No]]&lt;&gt;"",IF(Sched2[[#This Row],[Scheduled Payment]]+ExtraPayments&lt;Sched2[[#This Row],[Beginning Balance]],ExtraPayments,IF(Sched2[[#This Row],[Beginning Balance]]-Sched2[[#This Row],[Scheduled Payment]]&gt;0,Sched2[[#This Row],[Beginning Balance]]-Sched2[[#This Row],[Scheduled Payment]],0)),"")</f>
        <v/>
      </c>
      <c r="G356" s="4" t="str">
        <f>IF(Sched2[[#This Row],[Pmt No]]&lt;&gt;"",IF(Sched2[[#This Row],[Scheduled Payment]]+Sched2[[#This Row],[Extra Payment]]&lt;=Sched2[[#This Row],[Beginning Balance]],Sched2[[#This Row],[Scheduled Payment]]+Sched2[[#This Row],[Extra Payment]],Sched2[[#This Row],[Beginning Balance]]),"")</f>
        <v/>
      </c>
      <c r="H356" s="4" t="str">
        <f>IF(Sched2[[#This Row],[Pmt No]]&lt;&gt;"",Sched2[[#This Row],[Total Payment]]-Sched2[[#This Row],[Interest]],"")</f>
        <v/>
      </c>
      <c r="I356" s="4" t="str">
        <f>IF(Sched2[[#This Row],[Pmt No]]&lt;&gt;"",Sched2[[#This Row],[Beginning Balance]]*(InterestRate/PaymentsPerYear),"")</f>
        <v/>
      </c>
      <c r="J356" s="4" t="str">
        <f>IF(Sched2[[#This Row],[Pmt No]]&lt;&gt;"",IF(Sched2[[#This Row],[Scheduled Payment]]+Sched2[[#This Row],[Extra Payment]]&lt;=Sched2[[#This Row],[Beginning Balance]],Sched2[[#This Row],[Beginning Balance]]-Sched2[[#This Row],[Principal]],0),"")</f>
        <v/>
      </c>
      <c r="K356" s="4" t="str">
        <f>IF(Sched2[[#This Row],[Pmt No]]&lt;&gt;"",SUM(INDEX(Sched2[Interest],1,1):Sched2[[#This Row],[Interest]]),"")</f>
        <v/>
      </c>
    </row>
    <row r="357" spans="2:11" x14ac:dyDescent="0.2">
      <c r="B357" s="2" t="str">
        <f>IF(LoanIsGood,IF(ROW()-ROW(Sched2[[#Headers],[Pmt No]])&gt;ScheduledNumberOfPayments,"",ROW()-ROW(Sched2[[#Headers],[Pmt No]])),"")</f>
        <v/>
      </c>
      <c r="C357" s="3" t="str">
        <f>IF(Sched2[[#This Row],[Pmt No]]&lt;&gt;"",EOMONTH(LoanStartDate,ROW(Sched2[[#This Row],[Pmt No]])-ROW(Sched2[[#Headers],[Pmt No]])-2)+DAY(LoanStartDate),"")</f>
        <v/>
      </c>
      <c r="D357" s="4" t="str">
        <f>IF(Sched2[[#This Row],[Pmt No]]&lt;&gt;"",IF(ROW()-ROW(Sched2[[#Headers],[Beginning Balance]])=1,LoanAmount,INDEX(Sched2[Ending Balance],ROW()-ROW(Sched2[[#Headers],[Beginning Balance]])-1)),"")</f>
        <v/>
      </c>
      <c r="E357" s="4" t="str">
        <f>IF(Sched2[[#This Row],[Pmt No]]&lt;&gt;"",ScheduledPayment,"")</f>
        <v/>
      </c>
      <c r="F357" s="4" t="str">
        <f>IF(Sched2[[#This Row],[Pmt No]]&lt;&gt;"",IF(Sched2[[#This Row],[Scheduled Payment]]+ExtraPayments&lt;Sched2[[#This Row],[Beginning Balance]],ExtraPayments,IF(Sched2[[#This Row],[Beginning Balance]]-Sched2[[#This Row],[Scheduled Payment]]&gt;0,Sched2[[#This Row],[Beginning Balance]]-Sched2[[#This Row],[Scheduled Payment]],0)),"")</f>
        <v/>
      </c>
      <c r="G357" s="4" t="str">
        <f>IF(Sched2[[#This Row],[Pmt No]]&lt;&gt;"",IF(Sched2[[#This Row],[Scheduled Payment]]+Sched2[[#This Row],[Extra Payment]]&lt;=Sched2[[#This Row],[Beginning Balance]],Sched2[[#This Row],[Scheduled Payment]]+Sched2[[#This Row],[Extra Payment]],Sched2[[#This Row],[Beginning Balance]]),"")</f>
        <v/>
      </c>
      <c r="H357" s="4" t="str">
        <f>IF(Sched2[[#This Row],[Pmt No]]&lt;&gt;"",Sched2[[#This Row],[Total Payment]]-Sched2[[#This Row],[Interest]],"")</f>
        <v/>
      </c>
      <c r="I357" s="4" t="str">
        <f>IF(Sched2[[#This Row],[Pmt No]]&lt;&gt;"",Sched2[[#This Row],[Beginning Balance]]*(InterestRate/PaymentsPerYear),"")</f>
        <v/>
      </c>
      <c r="J357" s="4" t="str">
        <f>IF(Sched2[[#This Row],[Pmt No]]&lt;&gt;"",IF(Sched2[[#This Row],[Scheduled Payment]]+Sched2[[#This Row],[Extra Payment]]&lt;=Sched2[[#This Row],[Beginning Balance]],Sched2[[#This Row],[Beginning Balance]]-Sched2[[#This Row],[Principal]],0),"")</f>
        <v/>
      </c>
      <c r="K357" s="4" t="str">
        <f>IF(Sched2[[#This Row],[Pmt No]]&lt;&gt;"",SUM(INDEX(Sched2[Interest],1,1):Sched2[[#This Row],[Interest]]),"")</f>
        <v/>
      </c>
    </row>
    <row r="358" spans="2:11" x14ac:dyDescent="0.2">
      <c r="B358" s="2" t="str">
        <f>IF(LoanIsGood,IF(ROW()-ROW(Sched2[[#Headers],[Pmt No]])&gt;ScheduledNumberOfPayments,"",ROW()-ROW(Sched2[[#Headers],[Pmt No]])),"")</f>
        <v/>
      </c>
      <c r="C358" s="3" t="str">
        <f>IF(Sched2[[#This Row],[Pmt No]]&lt;&gt;"",EOMONTH(LoanStartDate,ROW(Sched2[[#This Row],[Pmt No]])-ROW(Sched2[[#Headers],[Pmt No]])-2)+DAY(LoanStartDate),"")</f>
        <v/>
      </c>
      <c r="D358" s="4" t="str">
        <f>IF(Sched2[[#This Row],[Pmt No]]&lt;&gt;"",IF(ROW()-ROW(Sched2[[#Headers],[Beginning Balance]])=1,LoanAmount,INDEX(Sched2[Ending Balance],ROW()-ROW(Sched2[[#Headers],[Beginning Balance]])-1)),"")</f>
        <v/>
      </c>
      <c r="E358" s="4" t="str">
        <f>IF(Sched2[[#This Row],[Pmt No]]&lt;&gt;"",ScheduledPayment,"")</f>
        <v/>
      </c>
      <c r="F358" s="4" t="str">
        <f>IF(Sched2[[#This Row],[Pmt No]]&lt;&gt;"",IF(Sched2[[#This Row],[Scheduled Payment]]+ExtraPayments&lt;Sched2[[#This Row],[Beginning Balance]],ExtraPayments,IF(Sched2[[#This Row],[Beginning Balance]]-Sched2[[#This Row],[Scheduled Payment]]&gt;0,Sched2[[#This Row],[Beginning Balance]]-Sched2[[#This Row],[Scheduled Payment]],0)),"")</f>
        <v/>
      </c>
      <c r="G358" s="4" t="str">
        <f>IF(Sched2[[#This Row],[Pmt No]]&lt;&gt;"",IF(Sched2[[#This Row],[Scheduled Payment]]+Sched2[[#This Row],[Extra Payment]]&lt;=Sched2[[#This Row],[Beginning Balance]],Sched2[[#This Row],[Scheduled Payment]]+Sched2[[#This Row],[Extra Payment]],Sched2[[#This Row],[Beginning Balance]]),"")</f>
        <v/>
      </c>
      <c r="H358" s="4" t="str">
        <f>IF(Sched2[[#This Row],[Pmt No]]&lt;&gt;"",Sched2[[#This Row],[Total Payment]]-Sched2[[#This Row],[Interest]],"")</f>
        <v/>
      </c>
      <c r="I358" s="4" t="str">
        <f>IF(Sched2[[#This Row],[Pmt No]]&lt;&gt;"",Sched2[[#This Row],[Beginning Balance]]*(InterestRate/PaymentsPerYear),"")</f>
        <v/>
      </c>
      <c r="J358" s="4" t="str">
        <f>IF(Sched2[[#This Row],[Pmt No]]&lt;&gt;"",IF(Sched2[[#This Row],[Scheduled Payment]]+Sched2[[#This Row],[Extra Payment]]&lt;=Sched2[[#This Row],[Beginning Balance]],Sched2[[#This Row],[Beginning Balance]]-Sched2[[#This Row],[Principal]],0),"")</f>
        <v/>
      </c>
      <c r="K358" s="4" t="str">
        <f>IF(Sched2[[#This Row],[Pmt No]]&lt;&gt;"",SUM(INDEX(Sched2[Interest],1,1):Sched2[[#This Row],[Interest]]),"")</f>
        <v/>
      </c>
    </row>
    <row r="359" spans="2:11" x14ac:dyDescent="0.2">
      <c r="B359" s="2" t="str">
        <f>IF(LoanIsGood,IF(ROW()-ROW(Sched2[[#Headers],[Pmt No]])&gt;ScheduledNumberOfPayments,"",ROW()-ROW(Sched2[[#Headers],[Pmt No]])),"")</f>
        <v/>
      </c>
      <c r="C359" s="3" t="str">
        <f>IF(Sched2[[#This Row],[Pmt No]]&lt;&gt;"",EOMONTH(LoanStartDate,ROW(Sched2[[#This Row],[Pmt No]])-ROW(Sched2[[#Headers],[Pmt No]])-2)+DAY(LoanStartDate),"")</f>
        <v/>
      </c>
      <c r="D359" s="4" t="str">
        <f>IF(Sched2[[#This Row],[Pmt No]]&lt;&gt;"",IF(ROW()-ROW(Sched2[[#Headers],[Beginning Balance]])=1,LoanAmount,INDEX(Sched2[Ending Balance],ROW()-ROW(Sched2[[#Headers],[Beginning Balance]])-1)),"")</f>
        <v/>
      </c>
      <c r="E359" s="4" t="str">
        <f>IF(Sched2[[#This Row],[Pmt No]]&lt;&gt;"",ScheduledPayment,"")</f>
        <v/>
      </c>
      <c r="F359" s="4" t="str">
        <f>IF(Sched2[[#This Row],[Pmt No]]&lt;&gt;"",IF(Sched2[[#This Row],[Scheduled Payment]]+ExtraPayments&lt;Sched2[[#This Row],[Beginning Balance]],ExtraPayments,IF(Sched2[[#This Row],[Beginning Balance]]-Sched2[[#This Row],[Scheduled Payment]]&gt;0,Sched2[[#This Row],[Beginning Balance]]-Sched2[[#This Row],[Scheduled Payment]],0)),"")</f>
        <v/>
      </c>
      <c r="G359" s="4" t="str">
        <f>IF(Sched2[[#This Row],[Pmt No]]&lt;&gt;"",IF(Sched2[[#This Row],[Scheduled Payment]]+Sched2[[#This Row],[Extra Payment]]&lt;=Sched2[[#This Row],[Beginning Balance]],Sched2[[#This Row],[Scheduled Payment]]+Sched2[[#This Row],[Extra Payment]],Sched2[[#This Row],[Beginning Balance]]),"")</f>
        <v/>
      </c>
      <c r="H359" s="4" t="str">
        <f>IF(Sched2[[#This Row],[Pmt No]]&lt;&gt;"",Sched2[[#This Row],[Total Payment]]-Sched2[[#This Row],[Interest]],"")</f>
        <v/>
      </c>
      <c r="I359" s="4" t="str">
        <f>IF(Sched2[[#This Row],[Pmt No]]&lt;&gt;"",Sched2[[#This Row],[Beginning Balance]]*(InterestRate/PaymentsPerYear),"")</f>
        <v/>
      </c>
      <c r="J359" s="4" t="str">
        <f>IF(Sched2[[#This Row],[Pmt No]]&lt;&gt;"",IF(Sched2[[#This Row],[Scheduled Payment]]+Sched2[[#This Row],[Extra Payment]]&lt;=Sched2[[#This Row],[Beginning Balance]],Sched2[[#This Row],[Beginning Balance]]-Sched2[[#This Row],[Principal]],0),"")</f>
        <v/>
      </c>
      <c r="K359" s="4" t="str">
        <f>IF(Sched2[[#This Row],[Pmt No]]&lt;&gt;"",SUM(INDEX(Sched2[Interest],1,1):Sched2[[#This Row],[Interest]]),"")</f>
        <v/>
      </c>
    </row>
    <row r="360" spans="2:11" x14ac:dyDescent="0.2">
      <c r="B360" s="2" t="str">
        <f>IF(LoanIsGood,IF(ROW()-ROW(Sched2[[#Headers],[Pmt No]])&gt;ScheduledNumberOfPayments,"",ROW()-ROW(Sched2[[#Headers],[Pmt No]])),"")</f>
        <v/>
      </c>
      <c r="C360" s="3" t="str">
        <f>IF(Sched2[[#This Row],[Pmt No]]&lt;&gt;"",EOMONTH(LoanStartDate,ROW(Sched2[[#This Row],[Pmt No]])-ROW(Sched2[[#Headers],[Pmt No]])-2)+DAY(LoanStartDate),"")</f>
        <v/>
      </c>
      <c r="D360" s="4" t="str">
        <f>IF(Sched2[[#This Row],[Pmt No]]&lt;&gt;"",IF(ROW()-ROW(Sched2[[#Headers],[Beginning Balance]])=1,LoanAmount,INDEX(Sched2[Ending Balance],ROW()-ROW(Sched2[[#Headers],[Beginning Balance]])-1)),"")</f>
        <v/>
      </c>
      <c r="E360" s="4" t="str">
        <f>IF(Sched2[[#This Row],[Pmt No]]&lt;&gt;"",ScheduledPayment,"")</f>
        <v/>
      </c>
      <c r="F360" s="4" t="str">
        <f>IF(Sched2[[#This Row],[Pmt No]]&lt;&gt;"",IF(Sched2[[#This Row],[Scheduled Payment]]+ExtraPayments&lt;Sched2[[#This Row],[Beginning Balance]],ExtraPayments,IF(Sched2[[#This Row],[Beginning Balance]]-Sched2[[#This Row],[Scheduled Payment]]&gt;0,Sched2[[#This Row],[Beginning Balance]]-Sched2[[#This Row],[Scheduled Payment]],0)),"")</f>
        <v/>
      </c>
      <c r="G360" s="4" t="str">
        <f>IF(Sched2[[#This Row],[Pmt No]]&lt;&gt;"",IF(Sched2[[#This Row],[Scheduled Payment]]+Sched2[[#This Row],[Extra Payment]]&lt;=Sched2[[#This Row],[Beginning Balance]],Sched2[[#This Row],[Scheduled Payment]]+Sched2[[#This Row],[Extra Payment]],Sched2[[#This Row],[Beginning Balance]]),"")</f>
        <v/>
      </c>
      <c r="H360" s="4" t="str">
        <f>IF(Sched2[[#This Row],[Pmt No]]&lt;&gt;"",Sched2[[#This Row],[Total Payment]]-Sched2[[#This Row],[Interest]],"")</f>
        <v/>
      </c>
      <c r="I360" s="4" t="str">
        <f>IF(Sched2[[#This Row],[Pmt No]]&lt;&gt;"",Sched2[[#This Row],[Beginning Balance]]*(InterestRate/PaymentsPerYear),"")</f>
        <v/>
      </c>
      <c r="J360" s="4" t="str">
        <f>IF(Sched2[[#This Row],[Pmt No]]&lt;&gt;"",IF(Sched2[[#This Row],[Scheduled Payment]]+Sched2[[#This Row],[Extra Payment]]&lt;=Sched2[[#This Row],[Beginning Balance]],Sched2[[#This Row],[Beginning Balance]]-Sched2[[#This Row],[Principal]],0),"")</f>
        <v/>
      </c>
      <c r="K360" s="4" t="str">
        <f>IF(Sched2[[#This Row],[Pmt No]]&lt;&gt;"",SUM(INDEX(Sched2[Interest],1,1):Sched2[[#This Row],[Interest]]),"")</f>
        <v/>
      </c>
    </row>
    <row r="361" spans="2:11" x14ac:dyDescent="0.2">
      <c r="B361" s="2" t="str">
        <f>IF(LoanIsGood,IF(ROW()-ROW(Sched2[[#Headers],[Pmt No]])&gt;ScheduledNumberOfPayments,"",ROW()-ROW(Sched2[[#Headers],[Pmt No]])),"")</f>
        <v/>
      </c>
      <c r="C361" s="3" t="str">
        <f>IF(Sched2[[#This Row],[Pmt No]]&lt;&gt;"",EOMONTH(LoanStartDate,ROW(Sched2[[#This Row],[Pmt No]])-ROW(Sched2[[#Headers],[Pmt No]])-2)+DAY(LoanStartDate),"")</f>
        <v/>
      </c>
      <c r="D361" s="4" t="str">
        <f>IF(Sched2[[#This Row],[Pmt No]]&lt;&gt;"",IF(ROW()-ROW(Sched2[[#Headers],[Beginning Balance]])=1,LoanAmount,INDEX(Sched2[Ending Balance],ROW()-ROW(Sched2[[#Headers],[Beginning Balance]])-1)),"")</f>
        <v/>
      </c>
      <c r="E361" s="4" t="str">
        <f>IF(Sched2[[#This Row],[Pmt No]]&lt;&gt;"",ScheduledPayment,"")</f>
        <v/>
      </c>
      <c r="F361" s="4" t="str">
        <f>IF(Sched2[[#This Row],[Pmt No]]&lt;&gt;"",IF(Sched2[[#This Row],[Scheduled Payment]]+ExtraPayments&lt;Sched2[[#This Row],[Beginning Balance]],ExtraPayments,IF(Sched2[[#This Row],[Beginning Balance]]-Sched2[[#This Row],[Scheduled Payment]]&gt;0,Sched2[[#This Row],[Beginning Balance]]-Sched2[[#This Row],[Scheduled Payment]],0)),"")</f>
        <v/>
      </c>
      <c r="G361" s="4" t="str">
        <f>IF(Sched2[[#This Row],[Pmt No]]&lt;&gt;"",IF(Sched2[[#This Row],[Scheduled Payment]]+Sched2[[#This Row],[Extra Payment]]&lt;=Sched2[[#This Row],[Beginning Balance]],Sched2[[#This Row],[Scheduled Payment]]+Sched2[[#This Row],[Extra Payment]],Sched2[[#This Row],[Beginning Balance]]),"")</f>
        <v/>
      </c>
      <c r="H361" s="4" t="str">
        <f>IF(Sched2[[#This Row],[Pmt No]]&lt;&gt;"",Sched2[[#This Row],[Total Payment]]-Sched2[[#This Row],[Interest]],"")</f>
        <v/>
      </c>
      <c r="I361" s="4" t="str">
        <f>IF(Sched2[[#This Row],[Pmt No]]&lt;&gt;"",Sched2[[#This Row],[Beginning Balance]]*(InterestRate/PaymentsPerYear),"")</f>
        <v/>
      </c>
      <c r="J361" s="4" t="str">
        <f>IF(Sched2[[#This Row],[Pmt No]]&lt;&gt;"",IF(Sched2[[#This Row],[Scheduled Payment]]+Sched2[[#This Row],[Extra Payment]]&lt;=Sched2[[#This Row],[Beginning Balance]],Sched2[[#This Row],[Beginning Balance]]-Sched2[[#This Row],[Principal]],0),"")</f>
        <v/>
      </c>
      <c r="K361" s="4" t="str">
        <f>IF(Sched2[[#This Row],[Pmt No]]&lt;&gt;"",SUM(INDEX(Sched2[Interest],1,1):Sched2[[#This Row],[Interest]]),"")</f>
        <v/>
      </c>
    </row>
    <row r="362" spans="2:11" x14ac:dyDescent="0.2">
      <c r="B362" s="2" t="str">
        <f>IF(LoanIsGood,IF(ROW()-ROW(Sched2[[#Headers],[Pmt No]])&gt;ScheduledNumberOfPayments,"",ROW()-ROW(Sched2[[#Headers],[Pmt No]])),"")</f>
        <v/>
      </c>
      <c r="C362" s="3" t="str">
        <f>IF(Sched2[[#This Row],[Pmt No]]&lt;&gt;"",EOMONTH(LoanStartDate,ROW(Sched2[[#This Row],[Pmt No]])-ROW(Sched2[[#Headers],[Pmt No]])-2)+DAY(LoanStartDate),"")</f>
        <v/>
      </c>
      <c r="D362" s="4" t="str">
        <f>IF(Sched2[[#This Row],[Pmt No]]&lt;&gt;"",IF(ROW()-ROW(Sched2[[#Headers],[Beginning Balance]])=1,LoanAmount,INDEX(Sched2[Ending Balance],ROW()-ROW(Sched2[[#Headers],[Beginning Balance]])-1)),"")</f>
        <v/>
      </c>
      <c r="E362" s="4" t="str">
        <f>IF(Sched2[[#This Row],[Pmt No]]&lt;&gt;"",ScheduledPayment,"")</f>
        <v/>
      </c>
      <c r="F362" s="4" t="str">
        <f>IF(Sched2[[#This Row],[Pmt No]]&lt;&gt;"",IF(Sched2[[#This Row],[Scheduled Payment]]+ExtraPayments&lt;Sched2[[#This Row],[Beginning Balance]],ExtraPayments,IF(Sched2[[#This Row],[Beginning Balance]]-Sched2[[#This Row],[Scheduled Payment]]&gt;0,Sched2[[#This Row],[Beginning Balance]]-Sched2[[#This Row],[Scheduled Payment]],0)),"")</f>
        <v/>
      </c>
      <c r="G362" s="4" t="str">
        <f>IF(Sched2[[#This Row],[Pmt No]]&lt;&gt;"",IF(Sched2[[#This Row],[Scheduled Payment]]+Sched2[[#This Row],[Extra Payment]]&lt;=Sched2[[#This Row],[Beginning Balance]],Sched2[[#This Row],[Scheduled Payment]]+Sched2[[#This Row],[Extra Payment]],Sched2[[#This Row],[Beginning Balance]]),"")</f>
        <v/>
      </c>
      <c r="H362" s="4" t="str">
        <f>IF(Sched2[[#This Row],[Pmt No]]&lt;&gt;"",Sched2[[#This Row],[Total Payment]]-Sched2[[#This Row],[Interest]],"")</f>
        <v/>
      </c>
      <c r="I362" s="4" t="str">
        <f>IF(Sched2[[#This Row],[Pmt No]]&lt;&gt;"",Sched2[[#This Row],[Beginning Balance]]*(InterestRate/PaymentsPerYear),"")</f>
        <v/>
      </c>
      <c r="J362" s="4" t="str">
        <f>IF(Sched2[[#This Row],[Pmt No]]&lt;&gt;"",IF(Sched2[[#This Row],[Scheduled Payment]]+Sched2[[#This Row],[Extra Payment]]&lt;=Sched2[[#This Row],[Beginning Balance]],Sched2[[#This Row],[Beginning Balance]]-Sched2[[#This Row],[Principal]],0),"")</f>
        <v/>
      </c>
      <c r="K362" s="4" t="str">
        <f>IF(Sched2[[#This Row],[Pmt No]]&lt;&gt;"",SUM(INDEX(Sched2[Interest],1,1):Sched2[[#This Row],[Interest]]),"")</f>
        <v/>
      </c>
    </row>
    <row r="363" spans="2:11" x14ac:dyDescent="0.2">
      <c r="B363" s="2" t="str">
        <f>IF(LoanIsGood,IF(ROW()-ROW(Sched2[[#Headers],[Pmt No]])&gt;ScheduledNumberOfPayments,"",ROW()-ROW(Sched2[[#Headers],[Pmt No]])),"")</f>
        <v/>
      </c>
      <c r="C363" s="3" t="str">
        <f>IF(Sched2[[#This Row],[Pmt No]]&lt;&gt;"",EOMONTH(LoanStartDate,ROW(Sched2[[#This Row],[Pmt No]])-ROW(Sched2[[#Headers],[Pmt No]])-2)+DAY(LoanStartDate),"")</f>
        <v/>
      </c>
      <c r="D363" s="4" t="str">
        <f>IF(Sched2[[#This Row],[Pmt No]]&lt;&gt;"",IF(ROW()-ROW(Sched2[[#Headers],[Beginning Balance]])=1,LoanAmount,INDEX(Sched2[Ending Balance],ROW()-ROW(Sched2[[#Headers],[Beginning Balance]])-1)),"")</f>
        <v/>
      </c>
      <c r="E363" s="4" t="str">
        <f>IF(Sched2[[#This Row],[Pmt No]]&lt;&gt;"",ScheduledPayment,"")</f>
        <v/>
      </c>
      <c r="F363" s="4" t="str">
        <f>IF(Sched2[[#This Row],[Pmt No]]&lt;&gt;"",IF(Sched2[[#This Row],[Scheduled Payment]]+ExtraPayments&lt;Sched2[[#This Row],[Beginning Balance]],ExtraPayments,IF(Sched2[[#This Row],[Beginning Balance]]-Sched2[[#This Row],[Scheduled Payment]]&gt;0,Sched2[[#This Row],[Beginning Balance]]-Sched2[[#This Row],[Scheduled Payment]],0)),"")</f>
        <v/>
      </c>
      <c r="G363" s="4" t="str">
        <f>IF(Sched2[[#This Row],[Pmt No]]&lt;&gt;"",IF(Sched2[[#This Row],[Scheduled Payment]]+Sched2[[#This Row],[Extra Payment]]&lt;=Sched2[[#This Row],[Beginning Balance]],Sched2[[#This Row],[Scheduled Payment]]+Sched2[[#This Row],[Extra Payment]],Sched2[[#This Row],[Beginning Balance]]),"")</f>
        <v/>
      </c>
      <c r="H363" s="4" t="str">
        <f>IF(Sched2[[#This Row],[Pmt No]]&lt;&gt;"",Sched2[[#This Row],[Total Payment]]-Sched2[[#This Row],[Interest]],"")</f>
        <v/>
      </c>
      <c r="I363" s="4" t="str">
        <f>IF(Sched2[[#This Row],[Pmt No]]&lt;&gt;"",Sched2[[#This Row],[Beginning Balance]]*(InterestRate/PaymentsPerYear),"")</f>
        <v/>
      </c>
      <c r="J363" s="4" t="str">
        <f>IF(Sched2[[#This Row],[Pmt No]]&lt;&gt;"",IF(Sched2[[#This Row],[Scheduled Payment]]+Sched2[[#This Row],[Extra Payment]]&lt;=Sched2[[#This Row],[Beginning Balance]],Sched2[[#This Row],[Beginning Balance]]-Sched2[[#This Row],[Principal]],0),"")</f>
        <v/>
      </c>
      <c r="K363" s="4" t="str">
        <f>IF(Sched2[[#This Row],[Pmt No]]&lt;&gt;"",SUM(INDEX(Sched2[Interest],1,1):Sched2[[#This Row],[Interest]]),"")</f>
        <v/>
      </c>
    </row>
    <row r="364" spans="2:11" x14ac:dyDescent="0.2">
      <c r="B364" s="2" t="str">
        <f>IF(LoanIsGood,IF(ROW()-ROW(Sched2[[#Headers],[Pmt No]])&gt;ScheduledNumberOfPayments,"",ROW()-ROW(Sched2[[#Headers],[Pmt No]])),"")</f>
        <v/>
      </c>
      <c r="C364" s="3" t="str">
        <f>IF(Sched2[[#This Row],[Pmt No]]&lt;&gt;"",EOMONTH(LoanStartDate,ROW(Sched2[[#This Row],[Pmt No]])-ROW(Sched2[[#Headers],[Pmt No]])-2)+DAY(LoanStartDate),"")</f>
        <v/>
      </c>
      <c r="D364" s="4" t="str">
        <f>IF(Sched2[[#This Row],[Pmt No]]&lt;&gt;"",IF(ROW()-ROW(Sched2[[#Headers],[Beginning Balance]])=1,LoanAmount,INDEX(Sched2[Ending Balance],ROW()-ROW(Sched2[[#Headers],[Beginning Balance]])-1)),"")</f>
        <v/>
      </c>
      <c r="E364" s="4" t="str">
        <f>IF(Sched2[[#This Row],[Pmt No]]&lt;&gt;"",ScheduledPayment,"")</f>
        <v/>
      </c>
      <c r="F364" s="4" t="str">
        <f>IF(Sched2[[#This Row],[Pmt No]]&lt;&gt;"",IF(Sched2[[#This Row],[Scheduled Payment]]+ExtraPayments&lt;Sched2[[#This Row],[Beginning Balance]],ExtraPayments,IF(Sched2[[#This Row],[Beginning Balance]]-Sched2[[#This Row],[Scheduled Payment]]&gt;0,Sched2[[#This Row],[Beginning Balance]]-Sched2[[#This Row],[Scheduled Payment]],0)),"")</f>
        <v/>
      </c>
      <c r="G364" s="4" t="str">
        <f>IF(Sched2[[#This Row],[Pmt No]]&lt;&gt;"",IF(Sched2[[#This Row],[Scheduled Payment]]+Sched2[[#This Row],[Extra Payment]]&lt;=Sched2[[#This Row],[Beginning Balance]],Sched2[[#This Row],[Scheduled Payment]]+Sched2[[#This Row],[Extra Payment]],Sched2[[#This Row],[Beginning Balance]]),"")</f>
        <v/>
      </c>
      <c r="H364" s="4" t="str">
        <f>IF(Sched2[[#This Row],[Pmt No]]&lt;&gt;"",Sched2[[#This Row],[Total Payment]]-Sched2[[#This Row],[Interest]],"")</f>
        <v/>
      </c>
      <c r="I364" s="4" t="str">
        <f>IF(Sched2[[#This Row],[Pmt No]]&lt;&gt;"",Sched2[[#This Row],[Beginning Balance]]*(InterestRate/PaymentsPerYear),"")</f>
        <v/>
      </c>
      <c r="J364" s="4" t="str">
        <f>IF(Sched2[[#This Row],[Pmt No]]&lt;&gt;"",IF(Sched2[[#This Row],[Scheduled Payment]]+Sched2[[#This Row],[Extra Payment]]&lt;=Sched2[[#This Row],[Beginning Balance]],Sched2[[#This Row],[Beginning Balance]]-Sched2[[#This Row],[Principal]],0),"")</f>
        <v/>
      </c>
      <c r="K364" s="4" t="str">
        <f>IF(Sched2[[#This Row],[Pmt No]]&lt;&gt;"",SUM(INDEX(Sched2[Interest],1,1):Sched2[[#This Row],[Interest]]),"")</f>
        <v/>
      </c>
    </row>
    <row r="365" spans="2:11" x14ac:dyDescent="0.2">
      <c r="B365" s="2" t="str">
        <f>IF(LoanIsGood,IF(ROW()-ROW(Sched2[[#Headers],[Pmt No]])&gt;ScheduledNumberOfPayments,"",ROW()-ROW(Sched2[[#Headers],[Pmt No]])),"")</f>
        <v/>
      </c>
      <c r="C365" s="3" t="str">
        <f>IF(Sched2[[#This Row],[Pmt No]]&lt;&gt;"",EOMONTH(LoanStartDate,ROW(Sched2[[#This Row],[Pmt No]])-ROW(Sched2[[#Headers],[Pmt No]])-2)+DAY(LoanStartDate),"")</f>
        <v/>
      </c>
      <c r="D365" s="4" t="str">
        <f>IF(Sched2[[#This Row],[Pmt No]]&lt;&gt;"",IF(ROW()-ROW(Sched2[[#Headers],[Beginning Balance]])=1,LoanAmount,INDEX(Sched2[Ending Balance],ROW()-ROW(Sched2[[#Headers],[Beginning Balance]])-1)),"")</f>
        <v/>
      </c>
      <c r="E365" s="4" t="str">
        <f>IF(Sched2[[#This Row],[Pmt No]]&lt;&gt;"",ScheduledPayment,"")</f>
        <v/>
      </c>
      <c r="F365" s="4" t="str">
        <f>IF(Sched2[[#This Row],[Pmt No]]&lt;&gt;"",IF(Sched2[[#This Row],[Scheduled Payment]]+ExtraPayments&lt;Sched2[[#This Row],[Beginning Balance]],ExtraPayments,IF(Sched2[[#This Row],[Beginning Balance]]-Sched2[[#This Row],[Scheduled Payment]]&gt;0,Sched2[[#This Row],[Beginning Balance]]-Sched2[[#This Row],[Scheduled Payment]],0)),"")</f>
        <v/>
      </c>
      <c r="G365" s="4" t="str">
        <f>IF(Sched2[[#This Row],[Pmt No]]&lt;&gt;"",IF(Sched2[[#This Row],[Scheduled Payment]]+Sched2[[#This Row],[Extra Payment]]&lt;=Sched2[[#This Row],[Beginning Balance]],Sched2[[#This Row],[Scheduled Payment]]+Sched2[[#This Row],[Extra Payment]],Sched2[[#This Row],[Beginning Balance]]),"")</f>
        <v/>
      </c>
      <c r="H365" s="4" t="str">
        <f>IF(Sched2[[#This Row],[Pmt No]]&lt;&gt;"",Sched2[[#This Row],[Total Payment]]-Sched2[[#This Row],[Interest]],"")</f>
        <v/>
      </c>
      <c r="I365" s="4" t="str">
        <f>IF(Sched2[[#This Row],[Pmt No]]&lt;&gt;"",Sched2[[#This Row],[Beginning Balance]]*(InterestRate/PaymentsPerYear),"")</f>
        <v/>
      </c>
      <c r="J365" s="4" t="str">
        <f>IF(Sched2[[#This Row],[Pmt No]]&lt;&gt;"",IF(Sched2[[#This Row],[Scheduled Payment]]+Sched2[[#This Row],[Extra Payment]]&lt;=Sched2[[#This Row],[Beginning Balance]],Sched2[[#This Row],[Beginning Balance]]-Sched2[[#This Row],[Principal]],0),"")</f>
        <v/>
      </c>
      <c r="K365" s="4" t="str">
        <f>IF(Sched2[[#This Row],[Pmt No]]&lt;&gt;"",SUM(INDEX(Sched2[Interest],1,1):Sched2[[#This Row],[Interest]]),"")</f>
        <v/>
      </c>
    </row>
    <row r="366" spans="2:11" x14ac:dyDescent="0.2">
      <c r="B366" s="2" t="str">
        <f>IF(LoanIsGood,IF(ROW()-ROW(Sched2[[#Headers],[Pmt No]])&gt;ScheduledNumberOfPayments,"",ROW()-ROW(Sched2[[#Headers],[Pmt No]])),"")</f>
        <v/>
      </c>
      <c r="C366" s="3" t="str">
        <f>IF(Sched2[[#This Row],[Pmt No]]&lt;&gt;"",EOMONTH(LoanStartDate,ROW(Sched2[[#This Row],[Pmt No]])-ROW(Sched2[[#Headers],[Pmt No]])-2)+DAY(LoanStartDate),"")</f>
        <v/>
      </c>
      <c r="D366" s="4" t="str">
        <f>IF(Sched2[[#This Row],[Pmt No]]&lt;&gt;"",IF(ROW()-ROW(Sched2[[#Headers],[Beginning Balance]])=1,LoanAmount,INDEX(Sched2[Ending Balance],ROW()-ROW(Sched2[[#Headers],[Beginning Balance]])-1)),"")</f>
        <v/>
      </c>
      <c r="E366" s="4" t="str">
        <f>IF(Sched2[[#This Row],[Pmt No]]&lt;&gt;"",ScheduledPayment,"")</f>
        <v/>
      </c>
      <c r="F366" s="4" t="str">
        <f>IF(Sched2[[#This Row],[Pmt No]]&lt;&gt;"",IF(Sched2[[#This Row],[Scheduled Payment]]+ExtraPayments&lt;Sched2[[#This Row],[Beginning Balance]],ExtraPayments,IF(Sched2[[#This Row],[Beginning Balance]]-Sched2[[#This Row],[Scheduled Payment]]&gt;0,Sched2[[#This Row],[Beginning Balance]]-Sched2[[#This Row],[Scheduled Payment]],0)),"")</f>
        <v/>
      </c>
      <c r="G366" s="4" t="str">
        <f>IF(Sched2[[#This Row],[Pmt No]]&lt;&gt;"",IF(Sched2[[#This Row],[Scheduled Payment]]+Sched2[[#This Row],[Extra Payment]]&lt;=Sched2[[#This Row],[Beginning Balance]],Sched2[[#This Row],[Scheduled Payment]]+Sched2[[#This Row],[Extra Payment]],Sched2[[#This Row],[Beginning Balance]]),"")</f>
        <v/>
      </c>
      <c r="H366" s="4" t="str">
        <f>IF(Sched2[[#This Row],[Pmt No]]&lt;&gt;"",Sched2[[#This Row],[Total Payment]]-Sched2[[#This Row],[Interest]],"")</f>
        <v/>
      </c>
      <c r="I366" s="4" t="str">
        <f>IF(Sched2[[#This Row],[Pmt No]]&lt;&gt;"",Sched2[[#This Row],[Beginning Balance]]*(InterestRate/PaymentsPerYear),"")</f>
        <v/>
      </c>
      <c r="J366" s="4" t="str">
        <f>IF(Sched2[[#This Row],[Pmt No]]&lt;&gt;"",IF(Sched2[[#This Row],[Scheduled Payment]]+Sched2[[#This Row],[Extra Payment]]&lt;=Sched2[[#This Row],[Beginning Balance]],Sched2[[#This Row],[Beginning Balance]]-Sched2[[#This Row],[Principal]],0),"")</f>
        <v/>
      </c>
      <c r="K366" s="4" t="str">
        <f>IF(Sched2[[#This Row],[Pmt No]]&lt;&gt;"",SUM(INDEX(Sched2[Interest],1,1):Sched2[[#This Row],[Interest]]),"")</f>
        <v/>
      </c>
    </row>
    <row r="367" spans="2:11" x14ac:dyDescent="0.2">
      <c r="B367" s="2" t="str">
        <f>IF(LoanIsGood,IF(ROW()-ROW(Sched2[[#Headers],[Pmt No]])&gt;ScheduledNumberOfPayments,"",ROW()-ROW(Sched2[[#Headers],[Pmt No]])),"")</f>
        <v/>
      </c>
      <c r="C367" s="3" t="str">
        <f>IF(Sched2[[#This Row],[Pmt No]]&lt;&gt;"",EOMONTH(LoanStartDate,ROW(Sched2[[#This Row],[Pmt No]])-ROW(Sched2[[#Headers],[Pmt No]])-2)+DAY(LoanStartDate),"")</f>
        <v/>
      </c>
      <c r="D367" s="4" t="str">
        <f>IF(Sched2[[#This Row],[Pmt No]]&lt;&gt;"",IF(ROW()-ROW(Sched2[[#Headers],[Beginning Balance]])=1,LoanAmount,INDEX(Sched2[Ending Balance],ROW()-ROW(Sched2[[#Headers],[Beginning Balance]])-1)),"")</f>
        <v/>
      </c>
      <c r="E367" s="4" t="str">
        <f>IF(Sched2[[#This Row],[Pmt No]]&lt;&gt;"",ScheduledPayment,"")</f>
        <v/>
      </c>
      <c r="F367" s="4" t="str">
        <f>IF(Sched2[[#This Row],[Pmt No]]&lt;&gt;"",IF(Sched2[[#This Row],[Scheduled Payment]]+ExtraPayments&lt;Sched2[[#This Row],[Beginning Balance]],ExtraPayments,IF(Sched2[[#This Row],[Beginning Balance]]-Sched2[[#This Row],[Scheduled Payment]]&gt;0,Sched2[[#This Row],[Beginning Balance]]-Sched2[[#This Row],[Scheduled Payment]],0)),"")</f>
        <v/>
      </c>
      <c r="G367" s="4" t="str">
        <f>IF(Sched2[[#This Row],[Pmt No]]&lt;&gt;"",IF(Sched2[[#This Row],[Scheduled Payment]]+Sched2[[#This Row],[Extra Payment]]&lt;=Sched2[[#This Row],[Beginning Balance]],Sched2[[#This Row],[Scheduled Payment]]+Sched2[[#This Row],[Extra Payment]],Sched2[[#This Row],[Beginning Balance]]),"")</f>
        <v/>
      </c>
      <c r="H367" s="4" t="str">
        <f>IF(Sched2[[#This Row],[Pmt No]]&lt;&gt;"",Sched2[[#This Row],[Total Payment]]-Sched2[[#This Row],[Interest]],"")</f>
        <v/>
      </c>
      <c r="I367" s="4" t="str">
        <f>IF(Sched2[[#This Row],[Pmt No]]&lt;&gt;"",Sched2[[#This Row],[Beginning Balance]]*(InterestRate/PaymentsPerYear),"")</f>
        <v/>
      </c>
      <c r="J367" s="4" t="str">
        <f>IF(Sched2[[#This Row],[Pmt No]]&lt;&gt;"",IF(Sched2[[#This Row],[Scheduled Payment]]+Sched2[[#This Row],[Extra Payment]]&lt;=Sched2[[#This Row],[Beginning Balance]],Sched2[[#This Row],[Beginning Balance]]-Sched2[[#This Row],[Principal]],0),"")</f>
        <v/>
      </c>
      <c r="K367" s="4" t="str">
        <f>IF(Sched2[[#This Row],[Pmt No]]&lt;&gt;"",SUM(INDEX(Sched2[Interest],1,1):Sched2[[#This Row],[Interest]]),"")</f>
        <v/>
      </c>
    </row>
    <row r="368" spans="2:11" x14ac:dyDescent="0.2">
      <c r="B368" s="2" t="str">
        <f>IF(LoanIsGood,IF(ROW()-ROW(Sched2[[#Headers],[Pmt No]])&gt;ScheduledNumberOfPayments,"",ROW()-ROW(Sched2[[#Headers],[Pmt No]])),"")</f>
        <v/>
      </c>
      <c r="C368" s="3" t="str">
        <f>IF(Sched2[[#This Row],[Pmt No]]&lt;&gt;"",EOMONTH(LoanStartDate,ROW(Sched2[[#This Row],[Pmt No]])-ROW(Sched2[[#Headers],[Pmt No]])-2)+DAY(LoanStartDate),"")</f>
        <v/>
      </c>
      <c r="D368" s="4" t="str">
        <f>IF(Sched2[[#This Row],[Pmt No]]&lt;&gt;"",IF(ROW()-ROW(Sched2[[#Headers],[Beginning Balance]])=1,LoanAmount,INDEX(Sched2[Ending Balance],ROW()-ROW(Sched2[[#Headers],[Beginning Balance]])-1)),"")</f>
        <v/>
      </c>
      <c r="E368" s="4" t="str">
        <f>IF(Sched2[[#This Row],[Pmt No]]&lt;&gt;"",ScheduledPayment,"")</f>
        <v/>
      </c>
      <c r="F368" s="4" t="str">
        <f>IF(Sched2[[#This Row],[Pmt No]]&lt;&gt;"",IF(Sched2[[#This Row],[Scheduled Payment]]+ExtraPayments&lt;Sched2[[#This Row],[Beginning Balance]],ExtraPayments,IF(Sched2[[#This Row],[Beginning Balance]]-Sched2[[#This Row],[Scheduled Payment]]&gt;0,Sched2[[#This Row],[Beginning Balance]]-Sched2[[#This Row],[Scheduled Payment]],0)),"")</f>
        <v/>
      </c>
      <c r="G368" s="4" t="str">
        <f>IF(Sched2[[#This Row],[Pmt No]]&lt;&gt;"",IF(Sched2[[#This Row],[Scheduled Payment]]+Sched2[[#This Row],[Extra Payment]]&lt;=Sched2[[#This Row],[Beginning Balance]],Sched2[[#This Row],[Scheduled Payment]]+Sched2[[#This Row],[Extra Payment]],Sched2[[#This Row],[Beginning Balance]]),"")</f>
        <v/>
      </c>
      <c r="H368" s="4" t="str">
        <f>IF(Sched2[[#This Row],[Pmt No]]&lt;&gt;"",Sched2[[#This Row],[Total Payment]]-Sched2[[#This Row],[Interest]],"")</f>
        <v/>
      </c>
      <c r="I368" s="4" t="str">
        <f>IF(Sched2[[#This Row],[Pmt No]]&lt;&gt;"",Sched2[[#This Row],[Beginning Balance]]*(InterestRate/PaymentsPerYear),"")</f>
        <v/>
      </c>
      <c r="J368" s="4" t="str">
        <f>IF(Sched2[[#This Row],[Pmt No]]&lt;&gt;"",IF(Sched2[[#This Row],[Scheduled Payment]]+Sched2[[#This Row],[Extra Payment]]&lt;=Sched2[[#This Row],[Beginning Balance]],Sched2[[#This Row],[Beginning Balance]]-Sched2[[#This Row],[Principal]],0),"")</f>
        <v/>
      </c>
      <c r="K368" s="4" t="str">
        <f>IF(Sched2[[#This Row],[Pmt No]]&lt;&gt;"",SUM(INDEX(Sched2[Interest],1,1):Sched2[[#This Row],[Interest]]),"")</f>
        <v/>
      </c>
    </row>
    <row r="369" spans="2:11" x14ac:dyDescent="0.2">
      <c r="B369" s="2" t="str">
        <f>IF(LoanIsGood,IF(ROW()-ROW(Sched2[[#Headers],[Pmt No]])&gt;ScheduledNumberOfPayments,"",ROW()-ROW(Sched2[[#Headers],[Pmt No]])),"")</f>
        <v/>
      </c>
      <c r="C369" s="3" t="str">
        <f>IF(Sched2[[#This Row],[Pmt No]]&lt;&gt;"",EOMONTH(LoanStartDate,ROW(Sched2[[#This Row],[Pmt No]])-ROW(Sched2[[#Headers],[Pmt No]])-2)+DAY(LoanStartDate),"")</f>
        <v/>
      </c>
      <c r="D369" s="4" t="str">
        <f>IF(Sched2[[#This Row],[Pmt No]]&lt;&gt;"",IF(ROW()-ROW(Sched2[[#Headers],[Beginning Balance]])=1,LoanAmount,INDEX(Sched2[Ending Balance],ROW()-ROW(Sched2[[#Headers],[Beginning Balance]])-1)),"")</f>
        <v/>
      </c>
      <c r="E369" s="4" t="str">
        <f>IF(Sched2[[#This Row],[Pmt No]]&lt;&gt;"",ScheduledPayment,"")</f>
        <v/>
      </c>
      <c r="F369" s="4" t="str">
        <f>IF(Sched2[[#This Row],[Pmt No]]&lt;&gt;"",IF(Sched2[[#This Row],[Scheduled Payment]]+ExtraPayments&lt;Sched2[[#This Row],[Beginning Balance]],ExtraPayments,IF(Sched2[[#This Row],[Beginning Balance]]-Sched2[[#This Row],[Scheduled Payment]]&gt;0,Sched2[[#This Row],[Beginning Balance]]-Sched2[[#This Row],[Scheduled Payment]],0)),"")</f>
        <v/>
      </c>
      <c r="G369" s="4" t="str">
        <f>IF(Sched2[[#This Row],[Pmt No]]&lt;&gt;"",IF(Sched2[[#This Row],[Scheduled Payment]]+Sched2[[#This Row],[Extra Payment]]&lt;=Sched2[[#This Row],[Beginning Balance]],Sched2[[#This Row],[Scheduled Payment]]+Sched2[[#This Row],[Extra Payment]],Sched2[[#This Row],[Beginning Balance]]),"")</f>
        <v/>
      </c>
      <c r="H369" s="4" t="str">
        <f>IF(Sched2[[#This Row],[Pmt No]]&lt;&gt;"",Sched2[[#This Row],[Total Payment]]-Sched2[[#This Row],[Interest]],"")</f>
        <v/>
      </c>
      <c r="I369" s="4" t="str">
        <f>IF(Sched2[[#This Row],[Pmt No]]&lt;&gt;"",Sched2[[#This Row],[Beginning Balance]]*(InterestRate/PaymentsPerYear),"")</f>
        <v/>
      </c>
      <c r="J369" s="4" t="str">
        <f>IF(Sched2[[#This Row],[Pmt No]]&lt;&gt;"",IF(Sched2[[#This Row],[Scheduled Payment]]+Sched2[[#This Row],[Extra Payment]]&lt;=Sched2[[#This Row],[Beginning Balance]],Sched2[[#This Row],[Beginning Balance]]-Sched2[[#This Row],[Principal]],0),"")</f>
        <v/>
      </c>
      <c r="K369" s="4" t="str">
        <f>IF(Sched2[[#This Row],[Pmt No]]&lt;&gt;"",SUM(INDEX(Sched2[Interest],1,1):Sched2[[#This Row],[Interest]]),"")</f>
        <v/>
      </c>
    </row>
    <row r="370" spans="2:11" x14ac:dyDescent="0.2">
      <c r="B370" s="2" t="str">
        <f>IF(LoanIsGood,IF(ROW()-ROW(Sched2[[#Headers],[Pmt No]])&gt;ScheduledNumberOfPayments,"",ROW()-ROW(Sched2[[#Headers],[Pmt No]])),"")</f>
        <v/>
      </c>
      <c r="C370" s="3" t="str">
        <f>IF(Sched2[[#This Row],[Pmt No]]&lt;&gt;"",EOMONTH(LoanStartDate,ROW(Sched2[[#This Row],[Pmt No]])-ROW(Sched2[[#Headers],[Pmt No]])-2)+DAY(LoanStartDate),"")</f>
        <v/>
      </c>
      <c r="D370" s="4" t="str">
        <f>IF(Sched2[[#This Row],[Pmt No]]&lt;&gt;"",IF(ROW()-ROW(Sched2[[#Headers],[Beginning Balance]])=1,LoanAmount,INDEX(Sched2[Ending Balance],ROW()-ROW(Sched2[[#Headers],[Beginning Balance]])-1)),"")</f>
        <v/>
      </c>
      <c r="E370" s="4" t="str">
        <f>IF(Sched2[[#This Row],[Pmt No]]&lt;&gt;"",ScheduledPayment,"")</f>
        <v/>
      </c>
      <c r="F370" s="4" t="str">
        <f>IF(Sched2[[#This Row],[Pmt No]]&lt;&gt;"",IF(Sched2[[#This Row],[Scheduled Payment]]+ExtraPayments&lt;Sched2[[#This Row],[Beginning Balance]],ExtraPayments,IF(Sched2[[#This Row],[Beginning Balance]]-Sched2[[#This Row],[Scheduled Payment]]&gt;0,Sched2[[#This Row],[Beginning Balance]]-Sched2[[#This Row],[Scheduled Payment]],0)),"")</f>
        <v/>
      </c>
      <c r="G370" s="4" t="str">
        <f>IF(Sched2[[#This Row],[Pmt No]]&lt;&gt;"",IF(Sched2[[#This Row],[Scheduled Payment]]+Sched2[[#This Row],[Extra Payment]]&lt;=Sched2[[#This Row],[Beginning Balance]],Sched2[[#This Row],[Scheduled Payment]]+Sched2[[#This Row],[Extra Payment]],Sched2[[#This Row],[Beginning Balance]]),"")</f>
        <v/>
      </c>
      <c r="H370" s="4" t="str">
        <f>IF(Sched2[[#This Row],[Pmt No]]&lt;&gt;"",Sched2[[#This Row],[Total Payment]]-Sched2[[#This Row],[Interest]],"")</f>
        <v/>
      </c>
      <c r="I370" s="4" t="str">
        <f>IF(Sched2[[#This Row],[Pmt No]]&lt;&gt;"",Sched2[[#This Row],[Beginning Balance]]*(InterestRate/PaymentsPerYear),"")</f>
        <v/>
      </c>
      <c r="J370" s="4" t="str">
        <f>IF(Sched2[[#This Row],[Pmt No]]&lt;&gt;"",IF(Sched2[[#This Row],[Scheduled Payment]]+Sched2[[#This Row],[Extra Payment]]&lt;=Sched2[[#This Row],[Beginning Balance]],Sched2[[#This Row],[Beginning Balance]]-Sched2[[#This Row],[Principal]],0),"")</f>
        <v/>
      </c>
      <c r="K370" s="4" t="str">
        <f>IF(Sched2[[#This Row],[Pmt No]]&lt;&gt;"",SUM(INDEX(Sched2[Interest],1,1):Sched2[[#This Row],[Interest]]),"")</f>
        <v/>
      </c>
    </row>
    <row r="371" spans="2:11" x14ac:dyDescent="0.2">
      <c r="B371" s="2" t="str">
        <f>IF(LoanIsGood,IF(ROW()-ROW(Sched2[[#Headers],[Pmt No]])&gt;ScheduledNumberOfPayments,"",ROW()-ROW(Sched2[[#Headers],[Pmt No]])),"")</f>
        <v/>
      </c>
      <c r="C371" s="3" t="str">
        <f>IF(Sched2[[#This Row],[Pmt No]]&lt;&gt;"",EOMONTH(LoanStartDate,ROW(Sched2[[#This Row],[Pmt No]])-ROW(Sched2[[#Headers],[Pmt No]])-2)+DAY(LoanStartDate),"")</f>
        <v/>
      </c>
      <c r="D371" s="4" t="str">
        <f>IF(Sched2[[#This Row],[Pmt No]]&lt;&gt;"",IF(ROW()-ROW(Sched2[[#Headers],[Beginning Balance]])=1,LoanAmount,INDEX(Sched2[Ending Balance],ROW()-ROW(Sched2[[#Headers],[Beginning Balance]])-1)),"")</f>
        <v/>
      </c>
      <c r="E371" s="4" t="str">
        <f>IF(Sched2[[#This Row],[Pmt No]]&lt;&gt;"",ScheduledPayment,"")</f>
        <v/>
      </c>
      <c r="F371" s="4" t="str">
        <f>IF(Sched2[[#This Row],[Pmt No]]&lt;&gt;"",IF(Sched2[[#This Row],[Scheduled Payment]]+ExtraPayments&lt;Sched2[[#This Row],[Beginning Balance]],ExtraPayments,IF(Sched2[[#This Row],[Beginning Balance]]-Sched2[[#This Row],[Scheduled Payment]]&gt;0,Sched2[[#This Row],[Beginning Balance]]-Sched2[[#This Row],[Scheduled Payment]],0)),"")</f>
        <v/>
      </c>
      <c r="G371" s="4" t="str">
        <f>IF(Sched2[[#This Row],[Pmt No]]&lt;&gt;"",IF(Sched2[[#This Row],[Scheduled Payment]]+Sched2[[#This Row],[Extra Payment]]&lt;=Sched2[[#This Row],[Beginning Balance]],Sched2[[#This Row],[Scheduled Payment]]+Sched2[[#This Row],[Extra Payment]],Sched2[[#This Row],[Beginning Balance]]),"")</f>
        <v/>
      </c>
      <c r="H371" s="4" t="str">
        <f>IF(Sched2[[#This Row],[Pmt No]]&lt;&gt;"",Sched2[[#This Row],[Total Payment]]-Sched2[[#This Row],[Interest]],"")</f>
        <v/>
      </c>
      <c r="I371" s="4" t="str">
        <f>IF(Sched2[[#This Row],[Pmt No]]&lt;&gt;"",Sched2[[#This Row],[Beginning Balance]]*(InterestRate/PaymentsPerYear),"")</f>
        <v/>
      </c>
      <c r="J371" s="4" t="str">
        <f>IF(Sched2[[#This Row],[Pmt No]]&lt;&gt;"",IF(Sched2[[#This Row],[Scheduled Payment]]+Sched2[[#This Row],[Extra Payment]]&lt;=Sched2[[#This Row],[Beginning Balance]],Sched2[[#This Row],[Beginning Balance]]-Sched2[[#This Row],[Principal]],0),"")</f>
        <v/>
      </c>
      <c r="K371" s="4" t="str">
        <f>IF(Sched2[[#This Row],[Pmt No]]&lt;&gt;"",SUM(INDEX(Sched2[Interest],1,1):Sched2[[#This Row],[Interest]]),"")</f>
        <v/>
      </c>
    </row>
    <row r="372" spans="2:11" x14ac:dyDescent="0.2">
      <c r="B372" s="2" t="str">
        <f>IF(LoanIsGood,IF(ROW()-ROW(Sched2[[#Headers],[Pmt No]])&gt;ScheduledNumberOfPayments,"",ROW()-ROW(Sched2[[#Headers],[Pmt No]])),"")</f>
        <v/>
      </c>
      <c r="C372" s="3" t="str">
        <f>IF(Sched2[[#This Row],[Pmt No]]&lt;&gt;"",EOMONTH(LoanStartDate,ROW(Sched2[[#This Row],[Pmt No]])-ROW(Sched2[[#Headers],[Pmt No]])-2)+DAY(LoanStartDate),"")</f>
        <v/>
      </c>
      <c r="D372" s="4" t="str">
        <f>IF(Sched2[[#This Row],[Pmt No]]&lt;&gt;"",IF(ROW()-ROW(Sched2[[#Headers],[Beginning Balance]])=1,LoanAmount,INDEX(Sched2[Ending Balance],ROW()-ROW(Sched2[[#Headers],[Beginning Balance]])-1)),"")</f>
        <v/>
      </c>
      <c r="E372" s="4" t="str">
        <f>IF(Sched2[[#This Row],[Pmt No]]&lt;&gt;"",ScheduledPayment,"")</f>
        <v/>
      </c>
      <c r="F372" s="4" t="str">
        <f>IF(Sched2[[#This Row],[Pmt No]]&lt;&gt;"",IF(Sched2[[#This Row],[Scheduled Payment]]+ExtraPayments&lt;Sched2[[#This Row],[Beginning Balance]],ExtraPayments,IF(Sched2[[#This Row],[Beginning Balance]]-Sched2[[#This Row],[Scheduled Payment]]&gt;0,Sched2[[#This Row],[Beginning Balance]]-Sched2[[#This Row],[Scheduled Payment]],0)),"")</f>
        <v/>
      </c>
      <c r="G372" s="4" t="str">
        <f>IF(Sched2[[#This Row],[Pmt No]]&lt;&gt;"",IF(Sched2[[#This Row],[Scheduled Payment]]+Sched2[[#This Row],[Extra Payment]]&lt;=Sched2[[#This Row],[Beginning Balance]],Sched2[[#This Row],[Scheduled Payment]]+Sched2[[#This Row],[Extra Payment]],Sched2[[#This Row],[Beginning Balance]]),"")</f>
        <v/>
      </c>
      <c r="H372" s="4" t="str">
        <f>IF(Sched2[[#This Row],[Pmt No]]&lt;&gt;"",Sched2[[#This Row],[Total Payment]]-Sched2[[#This Row],[Interest]],"")</f>
        <v/>
      </c>
      <c r="I372" s="4" t="str">
        <f>IF(Sched2[[#This Row],[Pmt No]]&lt;&gt;"",Sched2[[#This Row],[Beginning Balance]]*(InterestRate/PaymentsPerYear),"")</f>
        <v/>
      </c>
      <c r="J372" s="4" t="str">
        <f>IF(Sched2[[#This Row],[Pmt No]]&lt;&gt;"",IF(Sched2[[#This Row],[Scheduled Payment]]+Sched2[[#This Row],[Extra Payment]]&lt;=Sched2[[#This Row],[Beginning Balance]],Sched2[[#This Row],[Beginning Balance]]-Sched2[[#This Row],[Principal]],0),"")</f>
        <v/>
      </c>
      <c r="K372" s="4" t="str">
        <f>IF(Sched2[[#This Row],[Pmt No]]&lt;&gt;"",SUM(INDEX(Sched2[Interest],1,1):Sched2[[#This Row],[Interest]]),"")</f>
        <v/>
      </c>
    </row>
    <row r="373" spans="2:11" x14ac:dyDescent="0.2">
      <c r="B373" s="2" t="str">
        <f>IF(LoanIsGood,IF(ROW()-ROW(Sched2[[#Headers],[Pmt No]])&gt;ScheduledNumberOfPayments,"",ROW()-ROW(Sched2[[#Headers],[Pmt No]])),"")</f>
        <v/>
      </c>
      <c r="C373" s="3" t="str">
        <f>IF(Sched2[[#This Row],[Pmt No]]&lt;&gt;"",EOMONTH(LoanStartDate,ROW(Sched2[[#This Row],[Pmt No]])-ROW(Sched2[[#Headers],[Pmt No]])-2)+DAY(LoanStartDate),"")</f>
        <v/>
      </c>
      <c r="D373" s="4" t="str">
        <f>IF(Sched2[[#This Row],[Pmt No]]&lt;&gt;"",IF(ROW()-ROW(Sched2[[#Headers],[Beginning Balance]])=1,LoanAmount,INDEX(Sched2[Ending Balance],ROW()-ROW(Sched2[[#Headers],[Beginning Balance]])-1)),"")</f>
        <v/>
      </c>
      <c r="E373" s="4" t="str">
        <f>IF(Sched2[[#This Row],[Pmt No]]&lt;&gt;"",ScheduledPayment,"")</f>
        <v/>
      </c>
      <c r="F373" s="4" t="str">
        <f>IF(Sched2[[#This Row],[Pmt No]]&lt;&gt;"",IF(Sched2[[#This Row],[Scheduled Payment]]+ExtraPayments&lt;Sched2[[#This Row],[Beginning Balance]],ExtraPayments,IF(Sched2[[#This Row],[Beginning Balance]]-Sched2[[#This Row],[Scheduled Payment]]&gt;0,Sched2[[#This Row],[Beginning Balance]]-Sched2[[#This Row],[Scheduled Payment]],0)),"")</f>
        <v/>
      </c>
      <c r="G373" s="4" t="str">
        <f>IF(Sched2[[#This Row],[Pmt No]]&lt;&gt;"",IF(Sched2[[#This Row],[Scheduled Payment]]+Sched2[[#This Row],[Extra Payment]]&lt;=Sched2[[#This Row],[Beginning Balance]],Sched2[[#This Row],[Scheduled Payment]]+Sched2[[#This Row],[Extra Payment]],Sched2[[#This Row],[Beginning Balance]]),"")</f>
        <v/>
      </c>
      <c r="H373" s="4" t="str">
        <f>IF(Sched2[[#This Row],[Pmt No]]&lt;&gt;"",Sched2[[#This Row],[Total Payment]]-Sched2[[#This Row],[Interest]],"")</f>
        <v/>
      </c>
      <c r="I373" s="4" t="str">
        <f>IF(Sched2[[#This Row],[Pmt No]]&lt;&gt;"",Sched2[[#This Row],[Beginning Balance]]*(InterestRate/PaymentsPerYear),"")</f>
        <v/>
      </c>
      <c r="J373" s="4" t="str">
        <f>IF(Sched2[[#This Row],[Pmt No]]&lt;&gt;"",IF(Sched2[[#This Row],[Scheduled Payment]]+Sched2[[#This Row],[Extra Payment]]&lt;=Sched2[[#This Row],[Beginning Balance]],Sched2[[#This Row],[Beginning Balance]]-Sched2[[#This Row],[Principal]],0),"")</f>
        <v/>
      </c>
      <c r="K373" s="4" t="str">
        <f>IF(Sched2[[#This Row],[Pmt No]]&lt;&gt;"",SUM(INDEX(Sched2[Interest],1,1):Sched2[[#This Row],[Interest]]),"")</f>
        <v/>
      </c>
    </row>
  </sheetData>
  <mergeCells count="7">
    <mergeCell ref="A1:B1"/>
    <mergeCell ref="J1:K1"/>
    <mergeCell ref="D3:E3"/>
    <mergeCell ref="H3:I3"/>
    <mergeCell ref="D1:E1"/>
    <mergeCell ref="F1:G1"/>
    <mergeCell ref="H1:I1"/>
  </mergeCells>
  <conditionalFormatting sqref="B14:K373">
    <cfRule type="expression" dxfId="3" priority="1">
      <formula>($B14="")+(($D14=0)*($F14=0))</formula>
    </cfRule>
  </conditionalFormatting>
  <dataValidations count="1">
    <dataValidation allowBlank="1" showErrorMessage="1" sqref="A2:XFD1048576 H1 J1 L1:XFD1 A1 C1:D1" xr:uid="{0BF256D3-820B-4C6A-AEFB-061C873A7CD1}"/>
  </dataValidations>
  <hyperlinks>
    <hyperlink ref="A1" location="Introduction!A1" display="Introduction" xr:uid="{5DC72F0F-1442-4745-9911-1F40AEF44B5D}"/>
    <hyperlink ref="D1" location="'Loan Schedule 1'!A1" display="Loan 1 Schedule" xr:uid="{64BEC42D-51B6-46BA-9CDB-1511A6AA2C9F}"/>
    <hyperlink ref="C1" location="Dashboard!A1" display="Dashboard" xr:uid="{C5FBBC35-F38F-48F6-88E6-D80F96E6D739}"/>
    <hyperlink ref="F1" location="'Loan Schedule 3'!A1" display="Loan 3 Schedule" xr:uid="{F19C2C64-FE38-462C-9355-BB6223FC47E9}"/>
    <hyperlink ref="H1" location="'Loan Schedule 4'!A1" display="'Loan Schedule 4'!A1" xr:uid="{52CC2C06-1CD3-497F-B5C2-7F2EA2A71ADD}"/>
    <hyperlink ref="J1" location="'Loan Schedule 5'!A1" display="Loan 5 Schedule" xr:uid="{13C6D100-2F0C-4D6B-B723-02F61932894C}"/>
  </hyperlinks>
  <printOptions horizontalCentered="1"/>
  <pageMargins left="0.4" right="0.4" top="0.4" bottom="0.5" header="0.3" footer="0.3"/>
  <pageSetup scale="79" fitToHeight="0" orientation="landscape" r:id="rId1"/>
  <headerFooter differentFirst="1">
    <oddFooter>Page &amp;P of &amp;N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462D9-69D0-4F18-A1A8-2A3A618BCE65}">
  <sheetPr codeName="Sheet4">
    <tabColor rgb="FF8FCFAD"/>
    <pageSetUpPr autoPageBreaks="0" fitToPage="1"/>
  </sheetPr>
  <dimension ref="A1:L373"/>
  <sheetViews>
    <sheetView showGridLines="0" showRowColHeaders="0" zoomScaleNormal="100" workbookViewId="0">
      <pane ySplit="13" topLeftCell="A14" activePane="bottomLeft" state="frozen"/>
      <selection activeCell="E1" sqref="E1:F1"/>
      <selection pane="bottomLeft" activeCell="M1" sqref="M1:XFD1048576"/>
    </sheetView>
  </sheetViews>
  <sheetFormatPr defaultColWidth="0" defaultRowHeight="12.75" x14ac:dyDescent="0.2"/>
  <cols>
    <col min="1" max="1" width="2.625" style="1" customWidth="1"/>
    <col min="2" max="2" width="6.875" style="1" customWidth="1"/>
    <col min="3" max="11" width="16.875" style="1" customWidth="1"/>
    <col min="12" max="12" width="6.25" style="1" customWidth="1"/>
    <col min="13" max="16384" width="9" style="1" hidden="1"/>
  </cols>
  <sheetData>
    <row r="1" spans="1:12" s="31" customFormat="1" ht="17.100000000000001" customHeight="1" x14ac:dyDescent="0.2">
      <c r="A1" s="88" t="s">
        <v>12</v>
      </c>
      <c r="B1" s="88"/>
      <c r="C1" s="67" t="s">
        <v>13</v>
      </c>
      <c r="D1" s="88" t="str">
        <f>IF('Loan Schedule 1'!D3&lt;&gt;"",'Loan Schedule 1'!D3&amp;" Schedule","Loan 1 Schedule")</f>
        <v>Mortgage Schedule</v>
      </c>
      <c r="E1" s="88"/>
      <c r="F1" s="88" t="str">
        <f>IF('Loan Schedule 2'!D3&lt;&gt;"",'Loan Schedule 2'!D3&amp;" Schedule","Loan 2 Schedule")</f>
        <v>Vehicle - Truck Schedule</v>
      </c>
      <c r="G1" s="88"/>
      <c r="H1" s="90" t="str">
        <f>IF('Loan Schedule 4'!D3&lt;&gt;"",'Loan Schedule 4'!D3&amp;" Schedule",'Loan Schedule 4'!D3)</f>
        <v>Vehicle - Car Schedule</v>
      </c>
      <c r="I1" s="90"/>
      <c r="J1" s="89" t="str">
        <f>IF('Loan Schedule 5'!D3&lt;&gt;"",'Loan Schedule 5'!D3&amp;" Schedule",'Loan Schedule 5'!D30)</f>
        <v>Personal - Furniture purchase Schedule</v>
      </c>
      <c r="K1" s="89"/>
      <c r="L1" s="68"/>
    </row>
    <row r="2" spans="1:12" s="18" customFormat="1" ht="6" customHeight="1" x14ac:dyDescent="0.2">
      <c r="B2" s="17"/>
      <c r="D2" s="19"/>
      <c r="E2" s="17"/>
      <c r="F2" s="20"/>
      <c r="G2" s="21"/>
      <c r="H2" s="20"/>
      <c r="I2" s="20"/>
      <c r="J2" s="20"/>
      <c r="K2" s="22"/>
      <c r="L2" s="20"/>
    </row>
    <row r="3" spans="1:12" s="29" customFormat="1" ht="13.15" customHeight="1" x14ac:dyDescent="0.2">
      <c r="C3" s="30" t="s">
        <v>27</v>
      </c>
      <c r="D3" s="86" t="s">
        <v>73</v>
      </c>
      <c r="E3" s="86"/>
      <c r="G3" s="30" t="s">
        <v>26</v>
      </c>
      <c r="H3" s="87" t="s">
        <v>11</v>
      </c>
      <c r="I3" s="87"/>
    </row>
    <row r="4" spans="1:12" ht="6" customHeight="1" x14ac:dyDescent="0.2"/>
    <row r="5" spans="1:12" ht="20.100000000000001" customHeight="1" thickBot="1" x14ac:dyDescent="0.25">
      <c r="C5" s="5" t="s">
        <v>24</v>
      </c>
      <c r="D5" s="5"/>
      <c r="E5" s="5"/>
      <c r="G5" s="5" t="s">
        <v>25</v>
      </c>
      <c r="H5" s="5"/>
      <c r="I5" s="5"/>
    </row>
    <row r="6" spans="1:12" x14ac:dyDescent="0.2">
      <c r="C6" s="25"/>
      <c r="D6" s="23" t="s">
        <v>0</v>
      </c>
      <c r="E6" s="11">
        <v>5000</v>
      </c>
      <c r="G6" s="25"/>
      <c r="H6" s="28" t="s">
        <v>6</v>
      </c>
      <c r="I6" s="8">
        <f>IF(LoanIsGood,-PMT(InterestRate/PaymentsPerYear,ScheduledNumberOfPayments,LoanAmount),"")</f>
        <v>425.74952097778959</v>
      </c>
    </row>
    <row r="7" spans="1:12" x14ac:dyDescent="0.2">
      <c r="C7" s="26"/>
      <c r="D7" s="24" t="s">
        <v>1</v>
      </c>
      <c r="E7" s="12">
        <v>0.04</v>
      </c>
      <c r="G7" s="26"/>
      <c r="H7" s="27" t="s">
        <v>7</v>
      </c>
      <c r="I7" s="9">
        <f>IF(LoanIsGood,LoanPeriod*PaymentsPerYear,"")</f>
        <v>12</v>
      </c>
    </row>
    <row r="8" spans="1:12" x14ac:dyDescent="0.2">
      <c r="C8" s="26"/>
      <c r="D8" s="24" t="s">
        <v>2</v>
      </c>
      <c r="E8" s="13">
        <v>1</v>
      </c>
      <c r="G8" s="26"/>
      <c r="H8" s="27" t="s">
        <v>8</v>
      </c>
      <c r="I8" s="9">
        <f>IF(ActualNumberOfPayments=FALSE,"",ActualNumberOfPayments)</f>
        <v>10</v>
      </c>
    </row>
    <row r="9" spans="1:12" x14ac:dyDescent="0.2">
      <c r="C9" s="26"/>
      <c r="D9" s="24" t="s">
        <v>3</v>
      </c>
      <c r="E9" s="14">
        <v>12</v>
      </c>
      <c r="G9" s="26"/>
      <c r="H9" s="27" t="s">
        <v>9</v>
      </c>
      <c r="I9" s="10">
        <f>IF(OR(LoanAmount="",InterestRate="",LoanPeriod="",PaymentsPerYear="",LoanStartDate=""),"",TotalEarlyPayments)</f>
        <v>900</v>
      </c>
    </row>
    <row r="10" spans="1:12" x14ac:dyDescent="0.2">
      <c r="C10" s="26"/>
      <c r="D10" s="24" t="s">
        <v>4</v>
      </c>
      <c r="E10" s="15">
        <v>43922</v>
      </c>
      <c r="G10" s="26"/>
      <c r="H10" s="27" t="s">
        <v>10</v>
      </c>
      <c r="I10" s="10">
        <f>IF(OR(LoanAmount="",InterestRate="",LoanPeriod="",PaymentsPerYear="",LoanStartDate=""),"",TotalInterest)</f>
        <v>89.621485965393447</v>
      </c>
    </row>
    <row r="11" spans="1:12" x14ac:dyDescent="0.2">
      <c r="C11" s="26"/>
      <c r="D11" s="24" t="s">
        <v>5</v>
      </c>
      <c r="E11" s="16">
        <v>100</v>
      </c>
    </row>
    <row r="13" spans="1:12" ht="35.1" customHeight="1" x14ac:dyDescent="0.2">
      <c r="B13" s="6" t="s">
        <v>14</v>
      </c>
      <c r="C13" s="6" t="s">
        <v>15</v>
      </c>
      <c r="D13" s="7" t="s">
        <v>16</v>
      </c>
      <c r="E13" s="7" t="s">
        <v>17</v>
      </c>
      <c r="F13" s="7" t="s">
        <v>18</v>
      </c>
      <c r="G13" s="7" t="s">
        <v>19</v>
      </c>
      <c r="H13" s="7" t="s">
        <v>20</v>
      </c>
      <c r="I13" s="7" t="s">
        <v>21</v>
      </c>
      <c r="J13" s="7" t="s">
        <v>22</v>
      </c>
      <c r="K13" s="7" t="s">
        <v>23</v>
      </c>
    </row>
    <row r="14" spans="1:12" x14ac:dyDescent="0.2">
      <c r="B14" s="2">
        <f>IF(LoanIsGood,IF(ROW()-ROW(Sched3[[#Headers],[Pmt No]])&gt;ScheduledNumberOfPayments,"",ROW()-ROW(Sched3[[#Headers],[Pmt No]])),"")</f>
        <v>1</v>
      </c>
      <c r="C14" s="3">
        <f>IF(Sched3[[#This Row],[Pmt No]]&lt;&gt;"",EOMONTH(LoanStartDate,ROW(Sched3[[#This Row],[Pmt No]])-ROW(Sched3[[#Headers],[Pmt No]])-2)+DAY(LoanStartDate),"")</f>
        <v>43922</v>
      </c>
      <c r="D14" s="4">
        <f>IF(Sched3[[#This Row],[Pmt No]]&lt;&gt;"",IF(ROW()-ROW(Sched3[[#Headers],[Beginning Balance]])=1,LoanAmount,INDEX(Sched3[Ending Balance],ROW()-ROW(Sched3[[#Headers],[Beginning Balance]])-1)),"")</f>
        <v>5000</v>
      </c>
      <c r="E14" s="4">
        <f>IF(Sched3[[#This Row],[Pmt No]]&lt;&gt;"",ScheduledPayment,"")</f>
        <v>425.74952097778959</v>
      </c>
      <c r="F14" s="4">
        <f>IF(Sched3[[#This Row],[Pmt No]]&lt;&gt;"",IF(Sched3[[#This Row],[Scheduled Payment]]+ExtraPayments&lt;Sched3[[#This Row],[Beginning Balance]],ExtraPayments,IF(Sched3[[#This Row],[Beginning Balance]]-Sched3[[#This Row],[Scheduled Payment]]&gt;0,Sched3[[#This Row],[Beginning Balance]]-Sched3[[#This Row],[Scheduled Payment]],0)),"")</f>
        <v>100</v>
      </c>
      <c r="G14" s="4">
        <f>IF(Sched3[[#This Row],[Pmt No]]&lt;&gt;"",IF(Sched3[[#This Row],[Scheduled Payment]]+Sched3[[#This Row],[Extra Payment]]&lt;=Sched3[[#This Row],[Beginning Balance]],Sched3[[#This Row],[Scheduled Payment]]+Sched3[[#This Row],[Extra Payment]],Sched3[[#This Row],[Beginning Balance]]),"")</f>
        <v>525.74952097778964</v>
      </c>
      <c r="H14" s="4">
        <f>IF(Sched3[[#This Row],[Pmt No]]&lt;&gt;"",Sched3[[#This Row],[Total Payment]]-Sched3[[#This Row],[Interest]],"")</f>
        <v>509.08285431112296</v>
      </c>
      <c r="I14" s="4">
        <f>IF(Sched3[[#This Row],[Pmt No]]&lt;&gt;"",Sched3[[#This Row],[Beginning Balance]]*(InterestRate/PaymentsPerYear),"")</f>
        <v>16.666666666666668</v>
      </c>
      <c r="J14" s="4">
        <f>IF(Sched3[[#This Row],[Pmt No]]&lt;&gt;"",IF(Sched3[[#This Row],[Scheduled Payment]]+Sched3[[#This Row],[Extra Payment]]&lt;=Sched3[[#This Row],[Beginning Balance]],Sched3[[#This Row],[Beginning Balance]]-Sched3[[#This Row],[Principal]],0),"")</f>
        <v>4490.9171456888771</v>
      </c>
      <c r="K14" s="4">
        <f>IF(Sched3[[#This Row],[Pmt No]]&lt;&gt;"",SUM(INDEX(Sched3[Interest],1,1):Sched3[[#This Row],[Interest]]),"")</f>
        <v>16.666666666666668</v>
      </c>
    </row>
    <row r="15" spans="1:12" x14ac:dyDescent="0.2">
      <c r="B15" s="2">
        <f>IF(LoanIsGood,IF(ROW()-ROW(Sched3[[#Headers],[Pmt No]])&gt;ScheduledNumberOfPayments,"",ROW()-ROW(Sched3[[#Headers],[Pmt No]])),"")</f>
        <v>2</v>
      </c>
      <c r="C15" s="3">
        <f>IF(Sched3[[#This Row],[Pmt No]]&lt;&gt;"",EOMONTH(LoanStartDate,ROW(Sched3[[#This Row],[Pmt No]])-ROW(Sched3[[#Headers],[Pmt No]])-2)+DAY(LoanStartDate),"")</f>
        <v>43952</v>
      </c>
      <c r="D15" s="4">
        <f>IF(Sched3[[#This Row],[Pmt No]]&lt;&gt;"",IF(ROW()-ROW(Sched3[[#Headers],[Beginning Balance]])=1,LoanAmount,INDEX(Sched3[Ending Balance],ROW()-ROW(Sched3[[#Headers],[Beginning Balance]])-1)),"")</f>
        <v>4490.9171456888771</v>
      </c>
      <c r="E15" s="4">
        <f>IF(Sched3[[#This Row],[Pmt No]]&lt;&gt;"",ScheduledPayment,"")</f>
        <v>425.74952097778959</v>
      </c>
      <c r="F15" s="4">
        <f>IF(Sched3[[#This Row],[Pmt No]]&lt;&gt;"",IF(Sched3[[#This Row],[Scheduled Payment]]+ExtraPayments&lt;Sched3[[#This Row],[Beginning Balance]],ExtraPayments,IF(Sched3[[#This Row],[Beginning Balance]]-Sched3[[#This Row],[Scheduled Payment]]&gt;0,Sched3[[#This Row],[Beginning Balance]]-Sched3[[#This Row],[Scheduled Payment]],0)),"")</f>
        <v>100</v>
      </c>
      <c r="G15" s="4">
        <f>IF(Sched3[[#This Row],[Pmt No]]&lt;&gt;"",IF(Sched3[[#This Row],[Scheduled Payment]]+Sched3[[#This Row],[Extra Payment]]&lt;=Sched3[[#This Row],[Beginning Balance]],Sched3[[#This Row],[Scheduled Payment]]+Sched3[[#This Row],[Extra Payment]],Sched3[[#This Row],[Beginning Balance]]),"")</f>
        <v>525.74952097778964</v>
      </c>
      <c r="H15" s="4">
        <f>IF(Sched3[[#This Row],[Pmt No]]&lt;&gt;"",Sched3[[#This Row],[Total Payment]]-Sched3[[#This Row],[Interest]],"")</f>
        <v>510.77979715882674</v>
      </c>
      <c r="I15" s="4">
        <f>IF(Sched3[[#This Row],[Pmt No]]&lt;&gt;"",Sched3[[#This Row],[Beginning Balance]]*(InterestRate/PaymentsPerYear),"")</f>
        <v>14.969723818962924</v>
      </c>
      <c r="J15" s="4">
        <f>IF(Sched3[[#This Row],[Pmt No]]&lt;&gt;"",IF(Sched3[[#This Row],[Scheduled Payment]]+Sched3[[#This Row],[Extra Payment]]&lt;=Sched3[[#This Row],[Beginning Balance]],Sched3[[#This Row],[Beginning Balance]]-Sched3[[#This Row],[Principal]],0),"")</f>
        <v>3980.1373485300505</v>
      </c>
      <c r="K15" s="4">
        <f>IF(Sched3[[#This Row],[Pmt No]]&lt;&gt;"",SUM(INDEX(Sched3[Interest],1,1):Sched3[[#This Row],[Interest]]),"")</f>
        <v>31.63639048562959</v>
      </c>
    </row>
    <row r="16" spans="1:12" x14ac:dyDescent="0.2">
      <c r="B16" s="2">
        <f>IF(LoanIsGood,IF(ROW()-ROW(Sched3[[#Headers],[Pmt No]])&gt;ScheduledNumberOfPayments,"",ROW()-ROW(Sched3[[#Headers],[Pmt No]])),"")</f>
        <v>3</v>
      </c>
      <c r="C16" s="3">
        <f>IF(Sched3[[#This Row],[Pmt No]]&lt;&gt;"",EOMONTH(LoanStartDate,ROW(Sched3[[#This Row],[Pmt No]])-ROW(Sched3[[#Headers],[Pmt No]])-2)+DAY(LoanStartDate),"")</f>
        <v>43983</v>
      </c>
      <c r="D16" s="4">
        <f>IF(Sched3[[#This Row],[Pmt No]]&lt;&gt;"",IF(ROW()-ROW(Sched3[[#Headers],[Beginning Balance]])=1,LoanAmount,INDEX(Sched3[Ending Balance],ROW()-ROW(Sched3[[#Headers],[Beginning Balance]])-1)),"")</f>
        <v>3980.1373485300505</v>
      </c>
      <c r="E16" s="4">
        <f>IF(Sched3[[#This Row],[Pmt No]]&lt;&gt;"",ScheduledPayment,"")</f>
        <v>425.74952097778959</v>
      </c>
      <c r="F16" s="4">
        <f>IF(Sched3[[#This Row],[Pmt No]]&lt;&gt;"",IF(Sched3[[#This Row],[Scheduled Payment]]+ExtraPayments&lt;Sched3[[#This Row],[Beginning Balance]],ExtraPayments,IF(Sched3[[#This Row],[Beginning Balance]]-Sched3[[#This Row],[Scheduled Payment]]&gt;0,Sched3[[#This Row],[Beginning Balance]]-Sched3[[#This Row],[Scheduled Payment]],0)),"")</f>
        <v>100</v>
      </c>
      <c r="G16" s="4">
        <f>IF(Sched3[[#This Row],[Pmt No]]&lt;&gt;"",IF(Sched3[[#This Row],[Scheduled Payment]]+Sched3[[#This Row],[Extra Payment]]&lt;=Sched3[[#This Row],[Beginning Balance]],Sched3[[#This Row],[Scheduled Payment]]+Sched3[[#This Row],[Extra Payment]],Sched3[[#This Row],[Beginning Balance]]),"")</f>
        <v>525.74952097778964</v>
      </c>
      <c r="H16" s="4">
        <f>IF(Sched3[[#This Row],[Pmt No]]&lt;&gt;"",Sched3[[#This Row],[Total Payment]]-Sched3[[#This Row],[Interest]],"")</f>
        <v>512.48239648268952</v>
      </c>
      <c r="I16" s="4">
        <f>IF(Sched3[[#This Row],[Pmt No]]&lt;&gt;"",Sched3[[#This Row],[Beginning Balance]]*(InterestRate/PaymentsPerYear),"")</f>
        <v>13.26712449510017</v>
      </c>
      <c r="J16" s="4">
        <f>IF(Sched3[[#This Row],[Pmt No]]&lt;&gt;"",IF(Sched3[[#This Row],[Scheduled Payment]]+Sched3[[#This Row],[Extra Payment]]&lt;=Sched3[[#This Row],[Beginning Balance]],Sched3[[#This Row],[Beginning Balance]]-Sched3[[#This Row],[Principal]],0),"")</f>
        <v>3467.6549520473609</v>
      </c>
      <c r="K16" s="4">
        <f>IF(Sched3[[#This Row],[Pmt No]]&lt;&gt;"",SUM(INDEX(Sched3[Interest],1,1):Sched3[[#This Row],[Interest]]),"")</f>
        <v>44.90351498072976</v>
      </c>
    </row>
    <row r="17" spans="2:11" x14ac:dyDescent="0.2">
      <c r="B17" s="2">
        <f>IF(LoanIsGood,IF(ROW()-ROW(Sched3[[#Headers],[Pmt No]])&gt;ScheduledNumberOfPayments,"",ROW()-ROW(Sched3[[#Headers],[Pmt No]])),"")</f>
        <v>4</v>
      </c>
      <c r="C17" s="3">
        <f>IF(Sched3[[#This Row],[Pmt No]]&lt;&gt;"",EOMONTH(LoanStartDate,ROW(Sched3[[#This Row],[Pmt No]])-ROW(Sched3[[#Headers],[Pmt No]])-2)+DAY(LoanStartDate),"")</f>
        <v>44013</v>
      </c>
      <c r="D17" s="4">
        <f>IF(Sched3[[#This Row],[Pmt No]]&lt;&gt;"",IF(ROW()-ROW(Sched3[[#Headers],[Beginning Balance]])=1,LoanAmount,INDEX(Sched3[Ending Balance],ROW()-ROW(Sched3[[#Headers],[Beginning Balance]])-1)),"")</f>
        <v>3467.6549520473609</v>
      </c>
      <c r="E17" s="4">
        <f>IF(Sched3[[#This Row],[Pmt No]]&lt;&gt;"",ScheduledPayment,"")</f>
        <v>425.74952097778959</v>
      </c>
      <c r="F17" s="4">
        <f>IF(Sched3[[#This Row],[Pmt No]]&lt;&gt;"",IF(Sched3[[#This Row],[Scheduled Payment]]+ExtraPayments&lt;Sched3[[#This Row],[Beginning Balance]],ExtraPayments,IF(Sched3[[#This Row],[Beginning Balance]]-Sched3[[#This Row],[Scheduled Payment]]&gt;0,Sched3[[#This Row],[Beginning Balance]]-Sched3[[#This Row],[Scheduled Payment]],0)),"")</f>
        <v>100</v>
      </c>
      <c r="G17" s="4">
        <f>IF(Sched3[[#This Row],[Pmt No]]&lt;&gt;"",IF(Sched3[[#This Row],[Scheduled Payment]]+Sched3[[#This Row],[Extra Payment]]&lt;=Sched3[[#This Row],[Beginning Balance]],Sched3[[#This Row],[Scheduled Payment]]+Sched3[[#This Row],[Extra Payment]],Sched3[[#This Row],[Beginning Balance]]),"")</f>
        <v>525.74952097778964</v>
      </c>
      <c r="H17" s="4">
        <f>IF(Sched3[[#This Row],[Pmt No]]&lt;&gt;"",Sched3[[#This Row],[Total Payment]]-Sched3[[#This Row],[Interest]],"")</f>
        <v>514.19067113763174</v>
      </c>
      <c r="I17" s="4">
        <f>IF(Sched3[[#This Row],[Pmt No]]&lt;&gt;"",Sched3[[#This Row],[Beginning Balance]]*(InterestRate/PaymentsPerYear),"")</f>
        <v>11.558849840157871</v>
      </c>
      <c r="J17" s="4">
        <f>IF(Sched3[[#This Row],[Pmt No]]&lt;&gt;"",IF(Sched3[[#This Row],[Scheduled Payment]]+Sched3[[#This Row],[Extra Payment]]&lt;=Sched3[[#This Row],[Beginning Balance]],Sched3[[#This Row],[Beginning Balance]]-Sched3[[#This Row],[Principal]],0),"")</f>
        <v>2953.464280909729</v>
      </c>
      <c r="K17" s="4">
        <f>IF(Sched3[[#This Row],[Pmt No]]&lt;&gt;"",SUM(INDEX(Sched3[Interest],1,1):Sched3[[#This Row],[Interest]]),"")</f>
        <v>56.462364820887629</v>
      </c>
    </row>
    <row r="18" spans="2:11" x14ac:dyDescent="0.2">
      <c r="B18" s="2">
        <f>IF(LoanIsGood,IF(ROW()-ROW(Sched3[[#Headers],[Pmt No]])&gt;ScheduledNumberOfPayments,"",ROW()-ROW(Sched3[[#Headers],[Pmt No]])),"")</f>
        <v>5</v>
      </c>
      <c r="C18" s="3">
        <f>IF(Sched3[[#This Row],[Pmt No]]&lt;&gt;"",EOMONTH(LoanStartDate,ROW(Sched3[[#This Row],[Pmt No]])-ROW(Sched3[[#Headers],[Pmt No]])-2)+DAY(LoanStartDate),"")</f>
        <v>44044</v>
      </c>
      <c r="D18" s="4">
        <f>IF(Sched3[[#This Row],[Pmt No]]&lt;&gt;"",IF(ROW()-ROW(Sched3[[#Headers],[Beginning Balance]])=1,LoanAmount,INDEX(Sched3[Ending Balance],ROW()-ROW(Sched3[[#Headers],[Beginning Balance]])-1)),"")</f>
        <v>2953.464280909729</v>
      </c>
      <c r="E18" s="4">
        <f>IF(Sched3[[#This Row],[Pmt No]]&lt;&gt;"",ScheduledPayment,"")</f>
        <v>425.74952097778959</v>
      </c>
      <c r="F18" s="4">
        <f>IF(Sched3[[#This Row],[Pmt No]]&lt;&gt;"",IF(Sched3[[#This Row],[Scheduled Payment]]+ExtraPayments&lt;Sched3[[#This Row],[Beginning Balance]],ExtraPayments,IF(Sched3[[#This Row],[Beginning Balance]]-Sched3[[#This Row],[Scheduled Payment]]&gt;0,Sched3[[#This Row],[Beginning Balance]]-Sched3[[#This Row],[Scheduled Payment]],0)),"")</f>
        <v>100</v>
      </c>
      <c r="G18" s="4">
        <f>IF(Sched3[[#This Row],[Pmt No]]&lt;&gt;"",IF(Sched3[[#This Row],[Scheduled Payment]]+Sched3[[#This Row],[Extra Payment]]&lt;=Sched3[[#This Row],[Beginning Balance]],Sched3[[#This Row],[Scheduled Payment]]+Sched3[[#This Row],[Extra Payment]],Sched3[[#This Row],[Beginning Balance]]),"")</f>
        <v>525.74952097778964</v>
      </c>
      <c r="H18" s="4">
        <f>IF(Sched3[[#This Row],[Pmt No]]&lt;&gt;"",Sched3[[#This Row],[Total Payment]]-Sched3[[#This Row],[Interest]],"")</f>
        <v>515.90464004142393</v>
      </c>
      <c r="I18" s="4">
        <f>IF(Sched3[[#This Row],[Pmt No]]&lt;&gt;"",Sched3[[#This Row],[Beginning Balance]]*(InterestRate/PaymentsPerYear),"")</f>
        <v>9.8448809363657634</v>
      </c>
      <c r="J18" s="4">
        <f>IF(Sched3[[#This Row],[Pmt No]]&lt;&gt;"",IF(Sched3[[#This Row],[Scheduled Payment]]+Sched3[[#This Row],[Extra Payment]]&lt;=Sched3[[#This Row],[Beginning Balance]],Sched3[[#This Row],[Beginning Balance]]-Sched3[[#This Row],[Principal]],0),"")</f>
        <v>2437.559640868305</v>
      </c>
      <c r="K18" s="4">
        <f>IF(Sched3[[#This Row],[Pmt No]]&lt;&gt;"",SUM(INDEX(Sched3[Interest],1,1):Sched3[[#This Row],[Interest]]),"")</f>
        <v>66.307245757253398</v>
      </c>
    </row>
    <row r="19" spans="2:11" x14ac:dyDescent="0.2">
      <c r="B19" s="2">
        <f>IF(LoanIsGood,IF(ROW()-ROW(Sched3[[#Headers],[Pmt No]])&gt;ScheduledNumberOfPayments,"",ROW()-ROW(Sched3[[#Headers],[Pmt No]])),"")</f>
        <v>6</v>
      </c>
      <c r="C19" s="3">
        <f>IF(Sched3[[#This Row],[Pmt No]]&lt;&gt;"",EOMONTH(LoanStartDate,ROW(Sched3[[#This Row],[Pmt No]])-ROW(Sched3[[#Headers],[Pmt No]])-2)+DAY(LoanStartDate),"")</f>
        <v>44075</v>
      </c>
      <c r="D19" s="4">
        <f>IF(Sched3[[#This Row],[Pmt No]]&lt;&gt;"",IF(ROW()-ROW(Sched3[[#Headers],[Beginning Balance]])=1,LoanAmount,INDEX(Sched3[Ending Balance],ROW()-ROW(Sched3[[#Headers],[Beginning Balance]])-1)),"")</f>
        <v>2437.559640868305</v>
      </c>
      <c r="E19" s="4">
        <f>IF(Sched3[[#This Row],[Pmt No]]&lt;&gt;"",ScheduledPayment,"")</f>
        <v>425.74952097778959</v>
      </c>
      <c r="F19" s="4">
        <f>IF(Sched3[[#This Row],[Pmt No]]&lt;&gt;"",IF(Sched3[[#This Row],[Scheduled Payment]]+ExtraPayments&lt;Sched3[[#This Row],[Beginning Balance]],ExtraPayments,IF(Sched3[[#This Row],[Beginning Balance]]-Sched3[[#This Row],[Scheduled Payment]]&gt;0,Sched3[[#This Row],[Beginning Balance]]-Sched3[[#This Row],[Scheduled Payment]],0)),"")</f>
        <v>100</v>
      </c>
      <c r="G19" s="4">
        <f>IF(Sched3[[#This Row],[Pmt No]]&lt;&gt;"",IF(Sched3[[#This Row],[Scheduled Payment]]+Sched3[[#This Row],[Extra Payment]]&lt;=Sched3[[#This Row],[Beginning Balance]],Sched3[[#This Row],[Scheduled Payment]]+Sched3[[#This Row],[Extra Payment]],Sched3[[#This Row],[Beginning Balance]]),"")</f>
        <v>525.74952097778964</v>
      </c>
      <c r="H19" s="4">
        <f>IF(Sched3[[#This Row],[Pmt No]]&lt;&gt;"",Sched3[[#This Row],[Total Payment]]-Sched3[[#This Row],[Interest]],"")</f>
        <v>517.62432217489527</v>
      </c>
      <c r="I19" s="4">
        <f>IF(Sched3[[#This Row],[Pmt No]]&lt;&gt;"",Sched3[[#This Row],[Beginning Balance]]*(InterestRate/PaymentsPerYear),"")</f>
        <v>8.1251988028943511</v>
      </c>
      <c r="J19" s="4">
        <f>IF(Sched3[[#This Row],[Pmt No]]&lt;&gt;"",IF(Sched3[[#This Row],[Scheduled Payment]]+Sched3[[#This Row],[Extra Payment]]&lt;=Sched3[[#This Row],[Beginning Balance]],Sched3[[#This Row],[Beginning Balance]]-Sched3[[#This Row],[Principal]],0),"")</f>
        <v>1919.9353186934097</v>
      </c>
      <c r="K19" s="4">
        <f>IF(Sched3[[#This Row],[Pmt No]]&lt;&gt;"",SUM(INDEX(Sched3[Interest],1,1):Sched3[[#This Row],[Interest]]),"")</f>
        <v>74.432444560147744</v>
      </c>
    </row>
    <row r="20" spans="2:11" x14ac:dyDescent="0.2">
      <c r="B20" s="2">
        <f>IF(LoanIsGood,IF(ROW()-ROW(Sched3[[#Headers],[Pmt No]])&gt;ScheduledNumberOfPayments,"",ROW()-ROW(Sched3[[#Headers],[Pmt No]])),"")</f>
        <v>7</v>
      </c>
      <c r="C20" s="3">
        <f>IF(Sched3[[#This Row],[Pmt No]]&lt;&gt;"",EOMONTH(LoanStartDate,ROW(Sched3[[#This Row],[Pmt No]])-ROW(Sched3[[#Headers],[Pmt No]])-2)+DAY(LoanStartDate),"")</f>
        <v>44105</v>
      </c>
      <c r="D20" s="4">
        <f>IF(Sched3[[#This Row],[Pmt No]]&lt;&gt;"",IF(ROW()-ROW(Sched3[[#Headers],[Beginning Balance]])=1,LoanAmount,INDEX(Sched3[Ending Balance],ROW()-ROW(Sched3[[#Headers],[Beginning Balance]])-1)),"")</f>
        <v>1919.9353186934097</v>
      </c>
      <c r="E20" s="4">
        <f>IF(Sched3[[#This Row],[Pmt No]]&lt;&gt;"",ScheduledPayment,"")</f>
        <v>425.74952097778959</v>
      </c>
      <c r="F20" s="4">
        <f>IF(Sched3[[#This Row],[Pmt No]]&lt;&gt;"",IF(Sched3[[#This Row],[Scheduled Payment]]+ExtraPayments&lt;Sched3[[#This Row],[Beginning Balance]],ExtraPayments,IF(Sched3[[#This Row],[Beginning Balance]]-Sched3[[#This Row],[Scheduled Payment]]&gt;0,Sched3[[#This Row],[Beginning Balance]]-Sched3[[#This Row],[Scheduled Payment]],0)),"")</f>
        <v>100</v>
      </c>
      <c r="G20" s="4">
        <f>IF(Sched3[[#This Row],[Pmt No]]&lt;&gt;"",IF(Sched3[[#This Row],[Scheduled Payment]]+Sched3[[#This Row],[Extra Payment]]&lt;=Sched3[[#This Row],[Beginning Balance]],Sched3[[#This Row],[Scheduled Payment]]+Sched3[[#This Row],[Extra Payment]],Sched3[[#This Row],[Beginning Balance]]),"")</f>
        <v>525.74952097778964</v>
      </c>
      <c r="H20" s="4">
        <f>IF(Sched3[[#This Row],[Pmt No]]&lt;&gt;"",Sched3[[#This Row],[Total Payment]]-Sched3[[#This Row],[Interest]],"")</f>
        <v>519.34973658214494</v>
      </c>
      <c r="I20" s="4">
        <f>IF(Sched3[[#This Row],[Pmt No]]&lt;&gt;"",Sched3[[#This Row],[Beginning Balance]]*(InterestRate/PaymentsPerYear),"")</f>
        <v>6.3997843956446996</v>
      </c>
      <c r="J20" s="4">
        <f>IF(Sched3[[#This Row],[Pmt No]]&lt;&gt;"",IF(Sched3[[#This Row],[Scheduled Payment]]+Sched3[[#This Row],[Extra Payment]]&lt;=Sched3[[#This Row],[Beginning Balance]],Sched3[[#This Row],[Beginning Balance]]-Sched3[[#This Row],[Principal]],0),"")</f>
        <v>1400.5855821112648</v>
      </c>
      <c r="K20" s="4">
        <f>IF(Sched3[[#This Row],[Pmt No]]&lt;&gt;"",SUM(INDEX(Sched3[Interest],1,1):Sched3[[#This Row],[Interest]]),"")</f>
        <v>80.832228955792445</v>
      </c>
    </row>
    <row r="21" spans="2:11" x14ac:dyDescent="0.2">
      <c r="B21" s="2">
        <f>IF(LoanIsGood,IF(ROW()-ROW(Sched3[[#Headers],[Pmt No]])&gt;ScheduledNumberOfPayments,"",ROW()-ROW(Sched3[[#Headers],[Pmt No]])),"")</f>
        <v>8</v>
      </c>
      <c r="C21" s="3">
        <f>IF(Sched3[[#This Row],[Pmt No]]&lt;&gt;"",EOMONTH(LoanStartDate,ROW(Sched3[[#This Row],[Pmt No]])-ROW(Sched3[[#Headers],[Pmt No]])-2)+DAY(LoanStartDate),"")</f>
        <v>44136</v>
      </c>
      <c r="D21" s="4">
        <f>IF(Sched3[[#This Row],[Pmt No]]&lt;&gt;"",IF(ROW()-ROW(Sched3[[#Headers],[Beginning Balance]])=1,LoanAmount,INDEX(Sched3[Ending Balance],ROW()-ROW(Sched3[[#Headers],[Beginning Balance]])-1)),"")</f>
        <v>1400.5855821112648</v>
      </c>
      <c r="E21" s="4">
        <f>IF(Sched3[[#This Row],[Pmt No]]&lt;&gt;"",ScheduledPayment,"")</f>
        <v>425.74952097778959</v>
      </c>
      <c r="F21" s="4">
        <f>IF(Sched3[[#This Row],[Pmt No]]&lt;&gt;"",IF(Sched3[[#This Row],[Scheduled Payment]]+ExtraPayments&lt;Sched3[[#This Row],[Beginning Balance]],ExtraPayments,IF(Sched3[[#This Row],[Beginning Balance]]-Sched3[[#This Row],[Scheduled Payment]]&gt;0,Sched3[[#This Row],[Beginning Balance]]-Sched3[[#This Row],[Scheduled Payment]],0)),"")</f>
        <v>100</v>
      </c>
      <c r="G21" s="4">
        <f>IF(Sched3[[#This Row],[Pmt No]]&lt;&gt;"",IF(Sched3[[#This Row],[Scheduled Payment]]+Sched3[[#This Row],[Extra Payment]]&lt;=Sched3[[#This Row],[Beginning Balance]],Sched3[[#This Row],[Scheduled Payment]]+Sched3[[#This Row],[Extra Payment]],Sched3[[#This Row],[Beginning Balance]]),"")</f>
        <v>525.74952097778964</v>
      </c>
      <c r="H21" s="4">
        <f>IF(Sched3[[#This Row],[Pmt No]]&lt;&gt;"",Sched3[[#This Row],[Total Payment]]-Sched3[[#This Row],[Interest]],"")</f>
        <v>521.08090237075214</v>
      </c>
      <c r="I21" s="4">
        <f>IF(Sched3[[#This Row],[Pmt No]]&lt;&gt;"",Sched3[[#This Row],[Beginning Balance]]*(InterestRate/PaymentsPerYear),"")</f>
        <v>4.6686186070375495</v>
      </c>
      <c r="J21" s="4">
        <f>IF(Sched3[[#This Row],[Pmt No]]&lt;&gt;"",IF(Sched3[[#This Row],[Scheduled Payment]]+Sched3[[#This Row],[Extra Payment]]&lt;=Sched3[[#This Row],[Beginning Balance]],Sched3[[#This Row],[Beginning Balance]]-Sched3[[#This Row],[Principal]],0),"")</f>
        <v>879.50467974051264</v>
      </c>
      <c r="K21" s="4">
        <f>IF(Sched3[[#This Row],[Pmt No]]&lt;&gt;"",SUM(INDEX(Sched3[Interest],1,1):Sched3[[#This Row],[Interest]]),"")</f>
        <v>85.500847562829989</v>
      </c>
    </row>
    <row r="22" spans="2:11" x14ac:dyDescent="0.2">
      <c r="B22" s="2">
        <f>IF(LoanIsGood,IF(ROW()-ROW(Sched3[[#Headers],[Pmt No]])&gt;ScheduledNumberOfPayments,"",ROW()-ROW(Sched3[[#Headers],[Pmt No]])),"")</f>
        <v>9</v>
      </c>
      <c r="C22" s="3">
        <f>IF(Sched3[[#This Row],[Pmt No]]&lt;&gt;"",EOMONTH(LoanStartDate,ROW(Sched3[[#This Row],[Pmt No]])-ROW(Sched3[[#Headers],[Pmt No]])-2)+DAY(LoanStartDate),"")</f>
        <v>44166</v>
      </c>
      <c r="D22" s="4">
        <f>IF(Sched3[[#This Row],[Pmt No]]&lt;&gt;"",IF(ROW()-ROW(Sched3[[#Headers],[Beginning Balance]])=1,LoanAmount,INDEX(Sched3[Ending Balance],ROW()-ROW(Sched3[[#Headers],[Beginning Balance]])-1)),"")</f>
        <v>879.50467974051264</v>
      </c>
      <c r="E22" s="4">
        <f>IF(Sched3[[#This Row],[Pmt No]]&lt;&gt;"",ScheduledPayment,"")</f>
        <v>425.74952097778959</v>
      </c>
      <c r="F22" s="4">
        <f>IF(Sched3[[#This Row],[Pmt No]]&lt;&gt;"",IF(Sched3[[#This Row],[Scheduled Payment]]+ExtraPayments&lt;Sched3[[#This Row],[Beginning Balance]],ExtraPayments,IF(Sched3[[#This Row],[Beginning Balance]]-Sched3[[#This Row],[Scheduled Payment]]&gt;0,Sched3[[#This Row],[Beginning Balance]]-Sched3[[#This Row],[Scheduled Payment]],0)),"")</f>
        <v>100</v>
      </c>
      <c r="G22" s="4">
        <f>IF(Sched3[[#This Row],[Pmt No]]&lt;&gt;"",IF(Sched3[[#This Row],[Scheduled Payment]]+Sched3[[#This Row],[Extra Payment]]&lt;=Sched3[[#This Row],[Beginning Balance]],Sched3[[#This Row],[Scheduled Payment]]+Sched3[[#This Row],[Extra Payment]],Sched3[[#This Row],[Beginning Balance]]),"")</f>
        <v>525.74952097778964</v>
      </c>
      <c r="H22" s="4">
        <f>IF(Sched3[[#This Row],[Pmt No]]&lt;&gt;"",Sched3[[#This Row],[Total Payment]]-Sched3[[#This Row],[Interest]],"")</f>
        <v>522.81783871198797</v>
      </c>
      <c r="I22" s="4">
        <f>IF(Sched3[[#This Row],[Pmt No]]&lt;&gt;"",Sched3[[#This Row],[Beginning Balance]]*(InterestRate/PaymentsPerYear),"")</f>
        <v>2.931682265801709</v>
      </c>
      <c r="J22" s="4">
        <f>IF(Sched3[[#This Row],[Pmt No]]&lt;&gt;"",IF(Sched3[[#This Row],[Scheduled Payment]]+Sched3[[#This Row],[Extra Payment]]&lt;=Sched3[[#This Row],[Beginning Balance]],Sched3[[#This Row],[Beginning Balance]]-Sched3[[#This Row],[Principal]],0),"")</f>
        <v>356.68684102852467</v>
      </c>
      <c r="K22" s="4">
        <f>IF(Sched3[[#This Row],[Pmt No]]&lt;&gt;"",SUM(INDEX(Sched3[Interest],1,1):Sched3[[#This Row],[Interest]]),"")</f>
        <v>88.432529828631701</v>
      </c>
    </row>
    <row r="23" spans="2:11" x14ac:dyDescent="0.2">
      <c r="B23" s="2">
        <f>IF(LoanIsGood,IF(ROW()-ROW(Sched3[[#Headers],[Pmt No]])&gt;ScheduledNumberOfPayments,"",ROW()-ROW(Sched3[[#Headers],[Pmt No]])),"")</f>
        <v>10</v>
      </c>
      <c r="C23" s="3">
        <f>IF(Sched3[[#This Row],[Pmt No]]&lt;&gt;"",EOMONTH(LoanStartDate,ROW(Sched3[[#This Row],[Pmt No]])-ROW(Sched3[[#Headers],[Pmt No]])-2)+DAY(LoanStartDate),"")</f>
        <v>44197</v>
      </c>
      <c r="D23" s="4">
        <f>IF(Sched3[[#This Row],[Pmt No]]&lt;&gt;"",IF(ROW()-ROW(Sched3[[#Headers],[Beginning Balance]])=1,LoanAmount,INDEX(Sched3[Ending Balance],ROW()-ROW(Sched3[[#Headers],[Beginning Balance]])-1)),"")</f>
        <v>356.68684102852467</v>
      </c>
      <c r="E23" s="4">
        <f>IF(Sched3[[#This Row],[Pmt No]]&lt;&gt;"",ScheduledPayment,"")</f>
        <v>425.74952097778959</v>
      </c>
      <c r="F23" s="4">
        <f>IF(Sched3[[#This Row],[Pmt No]]&lt;&gt;"",IF(Sched3[[#This Row],[Scheduled Payment]]+ExtraPayments&lt;Sched3[[#This Row],[Beginning Balance]],ExtraPayments,IF(Sched3[[#This Row],[Beginning Balance]]-Sched3[[#This Row],[Scheduled Payment]]&gt;0,Sched3[[#This Row],[Beginning Balance]]-Sched3[[#This Row],[Scheduled Payment]],0)),"")</f>
        <v>0</v>
      </c>
      <c r="G23" s="4">
        <f>IF(Sched3[[#This Row],[Pmt No]]&lt;&gt;"",IF(Sched3[[#This Row],[Scheduled Payment]]+Sched3[[#This Row],[Extra Payment]]&lt;=Sched3[[#This Row],[Beginning Balance]],Sched3[[#This Row],[Scheduled Payment]]+Sched3[[#This Row],[Extra Payment]],Sched3[[#This Row],[Beginning Balance]]),"")</f>
        <v>356.68684102852467</v>
      </c>
      <c r="H23" s="4">
        <f>IF(Sched3[[#This Row],[Pmt No]]&lt;&gt;"",Sched3[[#This Row],[Total Payment]]-Sched3[[#This Row],[Interest]],"")</f>
        <v>355.49788489176291</v>
      </c>
      <c r="I23" s="4">
        <f>IF(Sched3[[#This Row],[Pmt No]]&lt;&gt;"",Sched3[[#This Row],[Beginning Balance]]*(InterestRate/PaymentsPerYear),"")</f>
        <v>1.1889561367617489</v>
      </c>
      <c r="J23" s="4">
        <f>IF(Sched3[[#This Row],[Pmt No]]&lt;&gt;"",IF(Sched3[[#This Row],[Scheduled Payment]]+Sched3[[#This Row],[Extra Payment]]&lt;=Sched3[[#This Row],[Beginning Balance]],Sched3[[#This Row],[Beginning Balance]]-Sched3[[#This Row],[Principal]],0),"")</f>
        <v>0</v>
      </c>
      <c r="K23" s="4">
        <f>IF(Sched3[[#This Row],[Pmt No]]&lt;&gt;"",SUM(INDEX(Sched3[Interest],1,1):Sched3[[#This Row],[Interest]]),"")</f>
        <v>89.621485965393447</v>
      </c>
    </row>
    <row r="24" spans="2:11" x14ac:dyDescent="0.2">
      <c r="B24" s="2">
        <f>IF(LoanIsGood,IF(ROW()-ROW(Sched3[[#Headers],[Pmt No]])&gt;ScheduledNumberOfPayments,"",ROW()-ROW(Sched3[[#Headers],[Pmt No]])),"")</f>
        <v>11</v>
      </c>
      <c r="C24" s="3">
        <f>IF(Sched3[[#This Row],[Pmt No]]&lt;&gt;"",EOMONTH(LoanStartDate,ROW(Sched3[[#This Row],[Pmt No]])-ROW(Sched3[[#Headers],[Pmt No]])-2)+DAY(LoanStartDate),"")</f>
        <v>44228</v>
      </c>
      <c r="D24" s="4">
        <f>IF(Sched3[[#This Row],[Pmt No]]&lt;&gt;"",IF(ROW()-ROW(Sched3[[#Headers],[Beginning Balance]])=1,LoanAmount,INDEX(Sched3[Ending Balance],ROW()-ROW(Sched3[[#Headers],[Beginning Balance]])-1)),"")</f>
        <v>0</v>
      </c>
      <c r="E24" s="4">
        <f>IF(Sched3[[#This Row],[Pmt No]]&lt;&gt;"",ScheduledPayment,"")</f>
        <v>425.74952097778959</v>
      </c>
      <c r="F24" s="4">
        <f>IF(Sched3[[#This Row],[Pmt No]]&lt;&gt;"",IF(Sched3[[#This Row],[Scheduled Payment]]+ExtraPayments&lt;Sched3[[#This Row],[Beginning Balance]],ExtraPayments,IF(Sched3[[#This Row],[Beginning Balance]]-Sched3[[#This Row],[Scheduled Payment]]&gt;0,Sched3[[#This Row],[Beginning Balance]]-Sched3[[#This Row],[Scheduled Payment]],0)),"")</f>
        <v>0</v>
      </c>
      <c r="G24" s="4">
        <f>IF(Sched3[[#This Row],[Pmt No]]&lt;&gt;"",IF(Sched3[[#This Row],[Scheduled Payment]]+Sched3[[#This Row],[Extra Payment]]&lt;=Sched3[[#This Row],[Beginning Balance]],Sched3[[#This Row],[Scheduled Payment]]+Sched3[[#This Row],[Extra Payment]],Sched3[[#This Row],[Beginning Balance]]),"")</f>
        <v>0</v>
      </c>
      <c r="H24" s="4">
        <f>IF(Sched3[[#This Row],[Pmt No]]&lt;&gt;"",Sched3[[#This Row],[Total Payment]]-Sched3[[#This Row],[Interest]],"")</f>
        <v>0</v>
      </c>
      <c r="I24" s="4">
        <f>IF(Sched3[[#This Row],[Pmt No]]&lt;&gt;"",Sched3[[#This Row],[Beginning Balance]]*(InterestRate/PaymentsPerYear),"")</f>
        <v>0</v>
      </c>
      <c r="J24" s="4">
        <f>IF(Sched3[[#This Row],[Pmt No]]&lt;&gt;"",IF(Sched3[[#This Row],[Scheduled Payment]]+Sched3[[#This Row],[Extra Payment]]&lt;=Sched3[[#This Row],[Beginning Balance]],Sched3[[#This Row],[Beginning Balance]]-Sched3[[#This Row],[Principal]],0),"")</f>
        <v>0</v>
      </c>
      <c r="K24" s="4">
        <f>IF(Sched3[[#This Row],[Pmt No]]&lt;&gt;"",SUM(INDEX(Sched3[Interest],1,1):Sched3[[#This Row],[Interest]]),"")</f>
        <v>89.621485965393447</v>
      </c>
    </row>
    <row r="25" spans="2:11" x14ac:dyDescent="0.2">
      <c r="B25" s="2">
        <f>IF(LoanIsGood,IF(ROW()-ROW(Sched3[[#Headers],[Pmt No]])&gt;ScheduledNumberOfPayments,"",ROW()-ROW(Sched3[[#Headers],[Pmt No]])),"")</f>
        <v>12</v>
      </c>
      <c r="C25" s="3">
        <f>IF(Sched3[[#This Row],[Pmt No]]&lt;&gt;"",EOMONTH(LoanStartDate,ROW(Sched3[[#This Row],[Pmt No]])-ROW(Sched3[[#Headers],[Pmt No]])-2)+DAY(LoanStartDate),"")</f>
        <v>44256</v>
      </c>
      <c r="D25" s="4">
        <f>IF(Sched3[[#This Row],[Pmt No]]&lt;&gt;"",IF(ROW()-ROW(Sched3[[#Headers],[Beginning Balance]])=1,LoanAmount,INDEX(Sched3[Ending Balance],ROW()-ROW(Sched3[[#Headers],[Beginning Balance]])-1)),"")</f>
        <v>0</v>
      </c>
      <c r="E25" s="4">
        <f>IF(Sched3[[#This Row],[Pmt No]]&lt;&gt;"",ScheduledPayment,"")</f>
        <v>425.74952097778959</v>
      </c>
      <c r="F25" s="4">
        <f>IF(Sched3[[#This Row],[Pmt No]]&lt;&gt;"",IF(Sched3[[#This Row],[Scheduled Payment]]+ExtraPayments&lt;Sched3[[#This Row],[Beginning Balance]],ExtraPayments,IF(Sched3[[#This Row],[Beginning Balance]]-Sched3[[#This Row],[Scheduled Payment]]&gt;0,Sched3[[#This Row],[Beginning Balance]]-Sched3[[#This Row],[Scheduled Payment]],0)),"")</f>
        <v>0</v>
      </c>
      <c r="G25" s="4">
        <f>IF(Sched3[[#This Row],[Pmt No]]&lt;&gt;"",IF(Sched3[[#This Row],[Scheduled Payment]]+Sched3[[#This Row],[Extra Payment]]&lt;=Sched3[[#This Row],[Beginning Balance]],Sched3[[#This Row],[Scheduled Payment]]+Sched3[[#This Row],[Extra Payment]],Sched3[[#This Row],[Beginning Balance]]),"")</f>
        <v>0</v>
      </c>
      <c r="H25" s="4">
        <f>IF(Sched3[[#This Row],[Pmt No]]&lt;&gt;"",Sched3[[#This Row],[Total Payment]]-Sched3[[#This Row],[Interest]],"")</f>
        <v>0</v>
      </c>
      <c r="I25" s="4">
        <f>IF(Sched3[[#This Row],[Pmt No]]&lt;&gt;"",Sched3[[#This Row],[Beginning Balance]]*(InterestRate/PaymentsPerYear),"")</f>
        <v>0</v>
      </c>
      <c r="J25" s="4">
        <f>IF(Sched3[[#This Row],[Pmt No]]&lt;&gt;"",IF(Sched3[[#This Row],[Scheduled Payment]]+Sched3[[#This Row],[Extra Payment]]&lt;=Sched3[[#This Row],[Beginning Balance]],Sched3[[#This Row],[Beginning Balance]]-Sched3[[#This Row],[Principal]],0),"")</f>
        <v>0</v>
      </c>
      <c r="K25" s="4">
        <f>IF(Sched3[[#This Row],[Pmt No]]&lt;&gt;"",SUM(INDEX(Sched3[Interest],1,1):Sched3[[#This Row],[Interest]]),"")</f>
        <v>89.621485965393447</v>
      </c>
    </row>
    <row r="26" spans="2:11" x14ac:dyDescent="0.2">
      <c r="B26" s="2" t="str">
        <f>IF(LoanIsGood,IF(ROW()-ROW(Sched3[[#Headers],[Pmt No]])&gt;ScheduledNumberOfPayments,"",ROW()-ROW(Sched3[[#Headers],[Pmt No]])),"")</f>
        <v/>
      </c>
      <c r="C26" s="3" t="str">
        <f>IF(Sched3[[#This Row],[Pmt No]]&lt;&gt;"",EOMONTH(LoanStartDate,ROW(Sched3[[#This Row],[Pmt No]])-ROW(Sched3[[#Headers],[Pmt No]])-2)+DAY(LoanStartDate),"")</f>
        <v/>
      </c>
      <c r="D26" s="4" t="str">
        <f>IF(Sched3[[#This Row],[Pmt No]]&lt;&gt;"",IF(ROW()-ROW(Sched3[[#Headers],[Beginning Balance]])=1,LoanAmount,INDEX(Sched3[Ending Balance],ROW()-ROW(Sched3[[#Headers],[Beginning Balance]])-1)),"")</f>
        <v/>
      </c>
      <c r="E26" s="4" t="str">
        <f>IF(Sched3[[#This Row],[Pmt No]]&lt;&gt;"",ScheduledPayment,"")</f>
        <v/>
      </c>
      <c r="F26" s="4" t="str">
        <f>IF(Sched3[[#This Row],[Pmt No]]&lt;&gt;"",IF(Sched3[[#This Row],[Scheduled Payment]]+ExtraPayments&lt;Sched3[[#This Row],[Beginning Balance]],ExtraPayments,IF(Sched3[[#This Row],[Beginning Balance]]-Sched3[[#This Row],[Scheduled Payment]]&gt;0,Sched3[[#This Row],[Beginning Balance]]-Sched3[[#This Row],[Scheduled Payment]],0)),"")</f>
        <v/>
      </c>
      <c r="G26" s="4" t="str">
        <f>IF(Sched3[[#This Row],[Pmt No]]&lt;&gt;"",IF(Sched3[[#This Row],[Scheduled Payment]]+Sched3[[#This Row],[Extra Payment]]&lt;=Sched3[[#This Row],[Beginning Balance]],Sched3[[#This Row],[Scheduled Payment]]+Sched3[[#This Row],[Extra Payment]],Sched3[[#This Row],[Beginning Balance]]),"")</f>
        <v/>
      </c>
      <c r="H26" s="4" t="str">
        <f>IF(Sched3[[#This Row],[Pmt No]]&lt;&gt;"",Sched3[[#This Row],[Total Payment]]-Sched3[[#This Row],[Interest]],"")</f>
        <v/>
      </c>
      <c r="I26" s="4" t="str">
        <f>IF(Sched3[[#This Row],[Pmt No]]&lt;&gt;"",Sched3[[#This Row],[Beginning Balance]]*(InterestRate/PaymentsPerYear),"")</f>
        <v/>
      </c>
      <c r="J26" s="4" t="str">
        <f>IF(Sched3[[#This Row],[Pmt No]]&lt;&gt;"",IF(Sched3[[#This Row],[Scheduled Payment]]+Sched3[[#This Row],[Extra Payment]]&lt;=Sched3[[#This Row],[Beginning Balance]],Sched3[[#This Row],[Beginning Balance]]-Sched3[[#This Row],[Principal]],0),"")</f>
        <v/>
      </c>
      <c r="K26" s="4" t="str">
        <f>IF(Sched3[[#This Row],[Pmt No]]&lt;&gt;"",SUM(INDEX(Sched3[Interest],1,1):Sched3[[#This Row],[Interest]]),"")</f>
        <v/>
      </c>
    </row>
    <row r="27" spans="2:11" x14ac:dyDescent="0.2">
      <c r="B27" s="2" t="str">
        <f>IF(LoanIsGood,IF(ROW()-ROW(Sched3[[#Headers],[Pmt No]])&gt;ScheduledNumberOfPayments,"",ROW()-ROW(Sched3[[#Headers],[Pmt No]])),"")</f>
        <v/>
      </c>
      <c r="C27" s="3" t="str">
        <f>IF(Sched3[[#This Row],[Pmt No]]&lt;&gt;"",EOMONTH(LoanStartDate,ROW(Sched3[[#This Row],[Pmt No]])-ROW(Sched3[[#Headers],[Pmt No]])-2)+DAY(LoanStartDate),"")</f>
        <v/>
      </c>
      <c r="D27" s="4" t="str">
        <f>IF(Sched3[[#This Row],[Pmt No]]&lt;&gt;"",IF(ROW()-ROW(Sched3[[#Headers],[Beginning Balance]])=1,LoanAmount,INDEX(Sched3[Ending Balance],ROW()-ROW(Sched3[[#Headers],[Beginning Balance]])-1)),"")</f>
        <v/>
      </c>
      <c r="E27" s="4" t="str">
        <f>IF(Sched3[[#This Row],[Pmt No]]&lt;&gt;"",ScheduledPayment,"")</f>
        <v/>
      </c>
      <c r="F27" s="4" t="str">
        <f>IF(Sched3[[#This Row],[Pmt No]]&lt;&gt;"",IF(Sched3[[#This Row],[Scheduled Payment]]+ExtraPayments&lt;Sched3[[#This Row],[Beginning Balance]],ExtraPayments,IF(Sched3[[#This Row],[Beginning Balance]]-Sched3[[#This Row],[Scheduled Payment]]&gt;0,Sched3[[#This Row],[Beginning Balance]]-Sched3[[#This Row],[Scheduled Payment]],0)),"")</f>
        <v/>
      </c>
      <c r="G27" s="4" t="str">
        <f>IF(Sched3[[#This Row],[Pmt No]]&lt;&gt;"",IF(Sched3[[#This Row],[Scheduled Payment]]+Sched3[[#This Row],[Extra Payment]]&lt;=Sched3[[#This Row],[Beginning Balance]],Sched3[[#This Row],[Scheduled Payment]]+Sched3[[#This Row],[Extra Payment]],Sched3[[#This Row],[Beginning Balance]]),"")</f>
        <v/>
      </c>
      <c r="H27" s="4" t="str">
        <f>IF(Sched3[[#This Row],[Pmt No]]&lt;&gt;"",Sched3[[#This Row],[Total Payment]]-Sched3[[#This Row],[Interest]],"")</f>
        <v/>
      </c>
      <c r="I27" s="4" t="str">
        <f>IF(Sched3[[#This Row],[Pmt No]]&lt;&gt;"",Sched3[[#This Row],[Beginning Balance]]*(InterestRate/PaymentsPerYear),"")</f>
        <v/>
      </c>
      <c r="J27" s="4" t="str">
        <f>IF(Sched3[[#This Row],[Pmt No]]&lt;&gt;"",IF(Sched3[[#This Row],[Scheduled Payment]]+Sched3[[#This Row],[Extra Payment]]&lt;=Sched3[[#This Row],[Beginning Balance]],Sched3[[#This Row],[Beginning Balance]]-Sched3[[#This Row],[Principal]],0),"")</f>
        <v/>
      </c>
      <c r="K27" s="4" t="str">
        <f>IF(Sched3[[#This Row],[Pmt No]]&lt;&gt;"",SUM(INDEX(Sched3[Interest],1,1):Sched3[[#This Row],[Interest]]),"")</f>
        <v/>
      </c>
    </row>
    <row r="28" spans="2:11" x14ac:dyDescent="0.2">
      <c r="B28" s="2" t="str">
        <f>IF(LoanIsGood,IF(ROW()-ROW(Sched3[[#Headers],[Pmt No]])&gt;ScheduledNumberOfPayments,"",ROW()-ROW(Sched3[[#Headers],[Pmt No]])),"")</f>
        <v/>
      </c>
      <c r="C28" s="3" t="str">
        <f>IF(Sched3[[#This Row],[Pmt No]]&lt;&gt;"",EOMONTH(LoanStartDate,ROW(Sched3[[#This Row],[Pmt No]])-ROW(Sched3[[#Headers],[Pmt No]])-2)+DAY(LoanStartDate),"")</f>
        <v/>
      </c>
      <c r="D28" s="4" t="str">
        <f>IF(Sched3[[#This Row],[Pmt No]]&lt;&gt;"",IF(ROW()-ROW(Sched3[[#Headers],[Beginning Balance]])=1,LoanAmount,INDEX(Sched3[Ending Balance],ROW()-ROW(Sched3[[#Headers],[Beginning Balance]])-1)),"")</f>
        <v/>
      </c>
      <c r="E28" s="4" t="str">
        <f>IF(Sched3[[#This Row],[Pmt No]]&lt;&gt;"",ScheduledPayment,"")</f>
        <v/>
      </c>
      <c r="F28" s="4" t="str">
        <f>IF(Sched3[[#This Row],[Pmt No]]&lt;&gt;"",IF(Sched3[[#This Row],[Scheduled Payment]]+ExtraPayments&lt;Sched3[[#This Row],[Beginning Balance]],ExtraPayments,IF(Sched3[[#This Row],[Beginning Balance]]-Sched3[[#This Row],[Scheduled Payment]]&gt;0,Sched3[[#This Row],[Beginning Balance]]-Sched3[[#This Row],[Scheduled Payment]],0)),"")</f>
        <v/>
      </c>
      <c r="G28" s="4" t="str">
        <f>IF(Sched3[[#This Row],[Pmt No]]&lt;&gt;"",IF(Sched3[[#This Row],[Scheduled Payment]]+Sched3[[#This Row],[Extra Payment]]&lt;=Sched3[[#This Row],[Beginning Balance]],Sched3[[#This Row],[Scheduled Payment]]+Sched3[[#This Row],[Extra Payment]],Sched3[[#This Row],[Beginning Balance]]),"")</f>
        <v/>
      </c>
      <c r="H28" s="4" t="str">
        <f>IF(Sched3[[#This Row],[Pmt No]]&lt;&gt;"",Sched3[[#This Row],[Total Payment]]-Sched3[[#This Row],[Interest]],"")</f>
        <v/>
      </c>
      <c r="I28" s="4" t="str">
        <f>IF(Sched3[[#This Row],[Pmt No]]&lt;&gt;"",Sched3[[#This Row],[Beginning Balance]]*(InterestRate/PaymentsPerYear),"")</f>
        <v/>
      </c>
      <c r="J28" s="4" t="str">
        <f>IF(Sched3[[#This Row],[Pmt No]]&lt;&gt;"",IF(Sched3[[#This Row],[Scheduled Payment]]+Sched3[[#This Row],[Extra Payment]]&lt;=Sched3[[#This Row],[Beginning Balance]],Sched3[[#This Row],[Beginning Balance]]-Sched3[[#This Row],[Principal]],0),"")</f>
        <v/>
      </c>
      <c r="K28" s="4" t="str">
        <f>IF(Sched3[[#This Row],[Pmt No]]&lt;&gt;"",SUM(INDEX(Sched3[Interest],1,1):Sched3[[#This Row],[Interest]]),"")</f>
        <v/>
      </c>
    </row>
    <row r="29" spans="2:11" x14ac:dyDescent="0.2">
      <c r="B29" s="2" t="str">
        <f>IF(LoanIsGood,IF(ROW()-ROW(Sched3[[#Headers],[Pmt No]])&gt;ScheduledNumberOfPayments,"",ROW()-ROW(Sched3[[#Headers],[Pmt No]])),"")</f>
        <v/>
      </c>
      <c r="C29" s="3" t="str">
        <f>IF(Sched3[[#This Row],[Pmt No]]&lt;&gt;"",EOMONTH(LoanStartDate,ROW(Sched3[[#This Row],[Pmt No]])-ROW(Sched3[[#Headers],[Pmt No]])-2)+DAY(LoanStartDate),"")</f>
        <v/>
      </c>
      <c r="D29" s="4" t="str">
        <f>IF(Sched3[[#This Row],[Pmt No]]&lt;&gt;"",IF(ROW()-ROW(Sched3[[#Headers],[Beginning Balance]])=1,LoanAmount,INDEX(Sched3[Ending Balance],ROW()-ROW(Sched3[[#Headers],[Beginning Balance]])-1)),"")</f>
        <v/>
      </c>
      <c r="E29" s="4" t="str">
        <f>IF(Sched3[[#This Row],[Pmt No]]&lt;&gt;"",ScheduledPayment,"")</f>
        <v/>
      </c>
      <c r="F29" s="4" t="str">
        <f>IF(Sched3[[#This Row],[Pmt No]]&lt;&gt;"",IF(Sched3[[#This Row],[Scheduled Payment]]+ExtraPayments&lt;Sched3[[#This Row],[Beginning Balance]],ExtraPayments,IF(Sched3[[#This Row],[Beginning Balance]]-Sched3[[#This Row],[Scheduled Payment]]&gt;0,Sched3[[#This Row],[Beginning Balance]]-Sched3[[#This Row],[Scheduled Payment]],0)),"")</f>
        <v/>
      </c>
      <c r="G29" s="4" t="str">
        <f>IF(Sched3[[#This Row],[Pmt No]]&lt;&gt;"",IF(Sched3[[#This Row],[Scheduled Payment]]+Sched3[[#This Row],[Extra Payment]]&lt;=Sched3[[#This Row],[Beginning Balance]],Sched3[[#This Row],[Scheduled Payment]]+Sched3[[#This Row],[Extra Payment]],Sched3[[#This Row],[Beginning Balance]]),"")</f>
        <v/>
      </c>
      <c r="H29" s="4" t="str">
        <f>IF(Sched3[[#This Row],[Pmt No]]&lt;&gt;"",Sched3[[#This Row],[Total Payment]]-Sched3[[#This Row],[Interest]],"")</f>
        <v/>
      </c>
      <c r="I29" s="4" t="str">
        <f>IF(Sched3[[#This Row],[Pmt No]]&lt;&gt;"",Sched3[[#This Row],[Beginning Balance]]*(InterestRate/PaymentsPerYear),"")</f>
        <v/>
      </c>
      <c r="J29" s="4" t="str">
        <f>IF(Sched3[[#This Row],[Pmt No]]&lt;&gt;"",IF(Sched3[[#This Row],[Scheduled Payment]]+Sched3[[#This Row],[Extra Payment]]&lt;=Sched3[[#This Row],[Beginning Balance]],Sched3[[#This Row],[Beginning Balance]]-Sched3[[#This Row],[Principal]],0),"")</f>
        <v/>
      </c>
      <c r="K29" s="4" t="str">
        <f>IF(Sched3[[#This Row],[Pmt No]]&lt;&gt;"",SUM(INDEX(Sched3[Interest],1,1):Sched3[[#This Row],[Interest]]),"")</f>
        <v/>
      </c>
    </row>
    <row r="30" spans="2:11" x14ac:dyDescent="0.2">
      <c r="B30" s="2" t="str">
        <f>IF(LoanIsGood,IF(ROW()-ROW(Sched3[[#Headers],[Pmt No]])&gt;ScheduledNumberOfPayments,"",ROW()-ROW(Sched3[[#Headers],[Pmt No]])),"")</f>
        <v/>
      </c>
      <c r="C30" s="3" t="str">
        <f>IF(Sched3[[#This Row],[Pmt No]]&lt;&gt;"",EOMONTH(LoanStartDate,ROW(Sched3[[#This Row],[Pmt No]])-ROW(Sched3[[#Headers],[Pmt No]])-2)+DAY(LoanStartDate),"")</f>
        <v/>
      </c>
      <c r="D30" s="4" t="str">
        <f>IF(Sched3[[#This Row],[Pmt No]]&lt;&gt;"",IF(ROW()-ROW(Sched3[[#Headers],[Beginning Balance]])=1,LoanAmount,INDEX(Sched3[Ending Balance],ROW()-ROW(Sched3[[#Headers],[Beginning Balance]])-1)),"")</f>
        <v/>
      </c>
      <c r="E30" s="4" t="str">
        <f>IF(Sched3[[#This Row],[Pmt No]]&lt;&gt;"",ScheduledPayment,"")</f>
        <v/>
      </c>
      <c r="F30" s="4" t="str">
        <f>IF(Sched3[[#This Row],[Pmt No]]&lt;&gt;"",IF(Sched3[[#This Row],[Scheduled Payment]]+ExtraPayments&lt;Sched3[[#This Row],[Beginning Balance]],ExtraPayments,IF(Sched3[[#This Row],[Beginning Balance]]-Sched3[[#This Row],[Scheduled Payment]]&gt;0,Sched3[[#This Row],[Beginning Balance]]-Sched3[[#This Row],[Scheduled Payment]],0)),"")</f>
        <v/>
      </c>
      <c r="G30" s="4" t="str">
        <f>IF(Sched3[[#This Row],[Pmt No]]&lt;&gt;"",IF(Sched3[[#This Row],[Scheduled Payment]]+Sched3[[#This Row],[Extra Payment]]&lt;=Sched3[[#This Row],[Beginning Balance]],Sched3[[#This Row],[Scheduled Payment]]+Sched3[[#This Row],[Extra Payment]],Sched3[[#This Row],[Beginning Balance]]),"")</f>
        <v/>
      </c>
      <c r="H30" s="4" t="str">
        <f>IF(Sched3[[#This Row],[Pmt No]]&lt;&gt;"",Sched3[[#This Row],[Total Payment]]-Sched3[[#This Row],[Interest]],"")</f>
        <v/>
      </c>
      <c r="I30" s="4" t="str">
        <f>IF(Sched3[[#This Row],[Pmt No]]&lt;&gt;"",Sched3[[#This Row],[Beginning Balance]]*(InterestRate/PaymentsPerYear),"")</f>
        <v/>
      </c>
      <c r="J30" s="4" t="str">
        <f>IF(Sched3[[#This Row],[Pmt No]]&lt;&gt;"",IF(Sched3[[#This Row],[Scheduled Payment]]+Sched3[[#This Row],[Extra Payment]]&lt;=Sched3[[#This Row],[Beginning Balance]],Sched3[[#This Row],[Beginning Balance]]-Sched3[[#This Row],[Principal]],0),"")</f>
        <v/>
      </c>
      <c r="K30" s="4" t="str">
        <f>IF(Sched3[[#This Row],[Pmt No]]&lt;&gt;"",SUM(INDEX(Sched3[Interest],1,1):Sched3[[#This Row],[Interest]]),"")</f>
        <v/>
      </c>
    </row>
    <row r="31" spans="2:11" x14ac:dyDescent="0.2">
      <c r="B31" s="2" t="str">
        <f>IF(LoanIsGood,IF(ROW()-ROW(Sched3[[#Headers],[Pmt No]])&gt;ScheduledNumberOfPayments,"",ROW()-ROW(Sched3[[#Headers],[Pmt No]])),"")</f>
        <v/>
      </c>
      <c r="C31" s="3" t="str">
        <f>IF(Sched3[[#This Row],[Pmt No]]&lt;&gt;"",EOMONTH(LoanStartDate,ROW(Sched3[[#This Row],[Pmt No]])-ROW(Sched3[[#Headers],[Pmt No]])-2)+DAY(LoanStartDate),"")</f>
        <v/>
      </c>
      <c r="D31" s="4" t="str">
        <f>IF(Sched3[[#This Row],[Pmt No]]&lt;&gt;"",IF(ROW()-ROW(Sched3[[#Headers],[Beginning Balance]])=1,LoanAmount,INDEX(Sched3[Ending Balance],ROW()-ROW(Sched3[[#Headers],[Beginning Balance]])-1)),"")</f>
        <v/>
      </c>
      <c r="E31" s="4" t="str">
        <f>IF(Sched3[[#This Row],[Pmt No]]&lt;&gt;"",ScheduledPayment,"")</f>
        <v/>
      </c>
      <c r="F31" s="4" t="str">
        <f>IF(Sched3[[#This Row],[Pmt No]]&lt;&gt;"",IF(Sched3[[#This Row],[Scheduled Payment]]+ExtraPayments&lt;Sched3[[#This Row],[Beginning Balance]],ExtraPayments,IF(Sched3[[#This Row],[Beginning Balance]]-Sched3[[#This Row],[Scheduled Payment]]&gt;0,Sched3[[#This Row],[Beginning Balance]]-Sched3[[#This Row],[Scheduled Payment]],0)),"")</f>
        <v/>
      </c>
      <c r="G31" s="4" t="str">
        <f>IF(Sched3[[#This Row],[Pmt No]]&lt;&gt;"",IF(Sched3[[#This Row],[Scheduled Payment]]+Sched3[[#This Row],[Extra Payment]]&lt;=Sched3[[#This Row],[Beginning Balance]],Sched3[[#This Row],[Scheduled Payment]]+Sched3[[#This Row],[Extra Payment]],Sched3[[#This Row],[Beginning Balance]]),"")</f>
        <v/>
      </c>
      <c r="H31" s="4" t="str">
        <f>IF(Sched3[[#This Row],[Pmt No]]&lt;&gt;"",Sched3[[#This Row],[Total Payment]]-Sched3[[#This Row],[Interest]],"")</f>
        <v/>
      </c>
      <c r="I31" s="4" t="str">
        <f>IF(Sched3[[#This Row],[Pmt No]]&lt;&gt;"",Sched3[[#This Row],[Beginning Balance]]*(InterestRate/PaymentsPerYear),"")</f>
        <v/>
      </c>
      <c r="J31" s="4" t="str">
        <f>IF(Sched3[[#This Row],[Pmt No]]&lt;&gt;"",IF(Sched3[[#This Row],[Scheduled Payment]]+Sched3[[#This Row],[Extra Payment]]&lt;=Sched3[[#This Row],[Beginning Balance]],Sched3[[#This Row],[Beginning Balance]]-Sched3[[#This Row],[Principal]],0),"")</f>
        <v/>
      </c>
      <c r="K31" s="4" t="str">
        <f>IF(Sched3[[#This Row],[Pmt No]]&lt;&gt;"",SUM(INDEX(Sched3[Interest],1,1):Sched3[[#This Row],[Interest]]),"")</f>
        <v/>
      </c>
    </row>
    <row r="32" spans="2:11" x14ac:dyDescent="0.2">
      <c r="B32" s="2" t="str">
        <f>IF(LoanIsGood,IF(ROW()-ROW(Sched3[[#Headers],[Pmt No]])&gt;ScheduledNumberOfPayments,"",ROW()-ROW(Sched3[[#Headers],[Pmt No]])),"")</f>
        <v/>
      </c>
      <c r="C32" s="3" t="str">
        <f>IF(Sched3[[#This Row],[Pmt No]]&lt;&gt;"",EOMONTH(LoanStartDate,ROW(Sched3[[#This Row],[Pmt No]])-ROW(Sched3[[#Headers],[Pmt No]])-2)+DAY(LoanStartDate),"")</f>
        <v/>
      </c>
      <c r="D32" s="4" t="str">
        <f>IF(Sched3[[#This Row],[Pmt No]]&lt;&gt;"",IF(ROW()-ROW(Sched3[[#Headers],[Beginning Balance]])=1,LoanAmount,INDEX(Sched3[Ending Balance],ROW()-ROW(Sched3[[#Headers],[Beginning Balance]])-1)),"")</f>
        <v/>
      </c>
      <c r="E32" s="4" t="str">
        <f>IF(Sched3[[#This Row],[Pmt No]]&lt;&gt;"",ScheduledPayment,"")</f>
        <v/>
      </c>
      <c r="F32" s="4" t="str">
        <f>IF(Sched3[[#This Row],[Pmt No]]&lt;&gt;"",IF(Sched3[[#This Row],[Scheduled Payment]]+ExtraPayments&lt;Sched3[[#This Row],[Beginning Balance]],ExtraPayments,IF(Sched3[[#This Row],[Beginning Balance]]-Sched3[[#This Row],[Scheduled Payment]]&gt;0,Sched3[[#This Row],[Beginning Balance]]-Sched3[[#This Row],[Scheduled Payment]],0)),"")</f>
        <v/>
      </c>
      <c r="G32" s="4" t="str">
        <f>IF(Sched3[[#This Row],[Pmt No]]&lt;&gt;"",IF(Sched3[[#This Row],[Scheduled Payment]]+Sched3[[#This Row],[Extra Payment]]&lt;=Sched3[[#This Row],[Beginning Balance]],Sched3[[#This Row],[Scheduled Payment]]+Sched3[[#This Row],[Extra Payment]],Sched3[[#This Row],[Beginning Balance]]),"")</f>
        <v/>
      </c>
      <c r="H32" s="4" t="str">
        <f>IF(Sched3[[#This Row],[Pmt No]]&lt;&gt;"",Sched3[[#This Row],[Total Payment]]-Sched3[[#This Row],[Interest]],"")</f>
        <v/>
      </c>
      <c r="I32" s="4" t="str">
        <f>IF(Sched3[[#This Row],[Pmt No]]&lt;&gt;"",Sched3[[#This Row],[Beginning Balance]]*(InterestRate/PaymentsPerYear),"")</f>
        <v/>
      </c>
      <c r="J32" s="4" t="str">
        <f>IF(Sched3[[#This Row],[Pmt No]]&lt;&gt;"",IF(Sched3[[#This Row],[Scheduled Payment]]+Sched3[[#This Row],[Extra Payment]]&lt;=Sched3[[#This Row],[Beginning Balance]],Sched3[[#This Row],[Beginning Balance]]-Sched3[[#This Row],[Principal]],0),"")</f>
        <v/>
      </c>
      <c r="K32" s="4" t="str">
        <f>IF(Sched3[[#This Row],[Pmt No]]&lt;&gt;"",SUM(INDEX(Sched3[Interest],1,1):Sched3[[#This Row],[Interest]]),"")</f>
        <v/>
      </c>
    </row>
    <row r="33" spans="2:11" x14ac:dyDescent="0.2">
      <c r="B33" s="2" t="str">
        <f>IF(LoanIsGood,IF(ROW()-ROW(Sched3[[#Headers],[Pmt No]])&gt;ScheduledNumberOfPayments,"",ROW()-ROW(Sched3[[#Headers],[Pmt No]])),"")</f>
        <v/>
      </c>
      <c r="C33" s="3" t="str">
        <f>IF(Sched3[[#This Row],[Pmt No]]&lt;&gt;"",EOMONTH(LoanStartDate,ROW(Sched3[[#This Row],[Pmt No]])-ROW(Sched3[[#Headers],[Pmt No]])-2)+DAY(LoanStartDate),"")</f>
        <v/>
      </c>
      <c r="D33" s="4" t="str">
        <f>IF(Sched3[[#This Row],[Pmt No]]&lt;&gt;"",IF(ROW()-ROW(Sched3[[#Headers],[Beginning Balance]])=1,LoanAmount,INDEX(Sched3[Ending Balance],ROW()-ROW(Sched3[[#Headers],[Beginning Balance]])-1)),"")</f>
        <v/>
      </c>
      <c r="E33" s="4" t="str">
        <f>IF(Sched3[[#This Row],[Pmt No]]&lt;&gt;"",ScheduledPayment,"")</f>
        <v/>
      </c>
      <c r="F33" s="4" t="str">
        <f>IF(Sched3[[#This Row],[Pmt No]]&lt;&gt;"",IF(Sched3[[#This Row],[Scheduled Payment]]+ExtraPayments&lt;Sched3[[#This Row],[Beginning Balance]],ExtraPayments,IF(Sched3[[#This Row],[Beginning Balance]]-Sched3[[#This Row],[Scheduled Payment]]&gt;0,Sched3[[#This Row],[Beginning Balance]]-Sched3[[#This Row],[Scheduled Payment]],0)),"")</f>
        <v/>
      </c>
      <c r="G33" s="4" t="str">
        <f>IF(Sched3[[#This Row],[Pmt No]]&lt;&gt;"",IF(Sched3[[#This Row],[Scheduled Payment]]+Sched3[[#This Row],[Extra Payment]]&lt;=Sched3[[#This Row],[Beginning Balance]],Sched3[[#This Row],[Scheduled Payment]]+Sched3[[#This Row],[Extra Payment]],Sched3[[#This Row],[Beginning Balance]]),"")</f>
        <v/>
      </c>
      <c r="H33" s="4" t="str">
        <f>IF(Sched3[[#This Row],[Pmt No]]&lt;&gt;"",Sched3[[#This Row],[Total Payment]]-Sched3[[#This Row],[Interest]],"")</f>
        <v/>
      </c>
      <c r="I33" s="4" t="str">
        <f>IF(Sched3[[#This Row],[Pmt No]]&lt;&gt;"",Sched3[[#This Row],[Beginning Balance]]*(InterestRate/PaymentsPerYear),"")</f>
        <v/>
      </c>
      <c r="J33" s="4" t="str">
        <f>IF(Sched3[[#This Row],[Pmt No]]&lt;&gt;"",IF(Sched3[[#This Row],[Scheduled Payment]]+Sched3[[#This Row],[Extra Payment]]&lt;=Sched3[[#This Row],[Beginning Balance]],Sched3[[#This Row],[Beginning Balance]]-Sched3[[#This Row],[Principal]],0),"")</f>
        <v/>
      </c>
      <c r="K33" s="4" t="str">
        <f>IF(Sched3[[#This Row],[Pmt No]]&lt;&gt;"",SUM(INDEX(Sched3[Interest],1,1):Sched3[[#This Row],[Interest]]),"")</f>
        <v/>
      </c>
    </row>
    <row r="34" spans="2:11" x14ac:dyDescent="0.2">
      <c r="B34" s="2" t="str">
        <f>IF(LoanIsGood,IF(ROW()-ROW(Sched3[[#Headers],[Pmt No]])&gt;ScheduledNumberOfPayments,"",ROW()-ROW(Sched3[[#Headers],[Pmt No]])),"")</f>
        <v/>
      </c>
      <c r="C34" s="3" t="str">
        <f>IF(Sched3[[#This Row],[Pmt No]]&lt;&gt;"",EOMONTH(LoanStartDate,ROW(Sched3[[#This Row],[Pmt No]])-ROW(Sched3[[#Headers],[Pmt No]])-2)+DAY(LoanStartDate),"")</f>
        <v/>
      </c>
      <c r="D34" s="4" t="str">
        <f>IF(Sched3[[#This Row],[Pmt No]]&lt;&gt;"",IF(ROW()-ROW(Sched3[[#Headers],[Beginning Balance]])=1,LoanAmount,INDEX(Sched3[Ending Balance],ROW()-ROW(Sched3[[#Headers],[Beginning Balance]])-1)),"")</f>
        <v/>
      </c>
      <c r="E34" s="4" t="str">
        <f>IF(Sched3[[#This Row],[Pmt No]]&lt;&gt;"",ScheduledPayment,"")</f>
        <v/>
      </c>
      <c r="F34" s="4" t="str">
        <f>IF(Sched3[[#This Row],[Pmt No]]&lt;&gt;"",IF(Sched3[[#This Row],[Scheduled Payment]]+ExtraPayments&lt;Sched3[[#This Row],[Beginning Balance]],ExtraPayments,IF(Sched3[[#This Row],[Beginning Balance]]-Sched3[[#This Row],[Scheduled Payment]]&gt;0,Sched3[[#This Row],[Beginning Balance]]-Sched3[[#This Row],[Scheduled Payment]],0)),"")</f>
        <v/>
      </c>
      <c r="G34" s="4" t="str">
        <f>IF(Sched3[[#This Row],[Pmt No]]&lt;&gt;"",IF(Sched3[[#This Row],[Scheduled Payment]]+Sched3[[#This Row],[Extra Payment]]&lt;=Sched3[[#This Row],[Beginning Balance]],Sched3[[#This Row],[Scheduled Payment]]+Sched3[[#This Row],[Extra Payment]],Sched3[[#This Row],[Beginning Balance]]),"")</f>
        <v/>
      </c>
      <c r="H34" s="4" t="str">
        <f>IF(Sched3[[#This Row],[Pmt No]]&lt;&gt;"",Sched3[[#This Row],[Total Payment]]-Sched3[[#This Row],[Interest]],"")</f>
        <v/>
      </c>
      <c r="I34" s="4" t="str">
        <f>IF(Sched3[[#This Row],[Pmt No]]&lt;&gt;"",Sched3[[#This Row],[Beginning Balance]]*(InterestRate/PaymentsPerYear),"")</f>
        <v/>
      </c>
      <c r="J34" s="4" t="str">
        <f>IF(Sched3[[#This Row],[Pmt No]]&lt;&gt;"",IF(Sched3[[#This Row],[Scheduled Payment]]+Sched3[[#This Row],[Extra Payment]]&lt;=Sched3[[#This Row],[Beginning Balance]],Sched3[[#This Row],[Beginning Balance]]-Sched3[[#This Row],[Principal]],0),"")</f>
        <v/>
      </c>
      <c r="K34" s="4" t="str">
        <f>IF(Sched3[[#This Row],[Pmt No]]&lt;&gt;"",SUM(INDEX(Sched3[Interest],1,1):Sched3[[#This Row],[Interest]]),"")</f>
        <v/>
      </c>
    </row>
    <row r="35" spans="2:11" x14ac:dyDescent="0.2">
      <c r="B35" s="2" t="str">
        <f>IF(LoanIsGood,IF(ROW()-ROW(Sched3[[#Headers],[Pmt No]])&gt;ScheduledNumberOfPayments,"",ROW()-ROW(Sched3[[#Headers],[Pmt No]])),"")</f>
        <v/>
      </c>
      <c r="C35" s="3" t="str">
        <f>IF(Sched3[[#This Row],[Pmt No]]&lt;&gt;"",EOMONTH(LoanStartDate,ROW(Sched3[[#This Row],[Pmt No]])-ROW(Sched3[[#Headers],[Pmt No]])-2)+DAY(LoanStartDate),"")</f>
        <v/>
      </c>
      <c r="D35" s="4" t="str">
        <f>IF(Sched3[[#This Row],[Pmt No]]&lt;&gt;"",IF(ROW()-ROW(Sched3[[#Headers],[Beginning Balance]])=1,LoanAmount,INDEX(Sched3[Ending Balance],ROW()-ROW(Sched3[[#Headers],[Beginning Balance]])-1)),"")</f>
        <v/>
      </c>
      <c r="E35" s="4" t="str">
        <f>IF(Sched3[[#This Row],[Pmt No]]&lt;&gt;"",ScheduledPayment,"")</f>
        <v/>
      </c>
      <c r="F35" s="4" t="str">
        <f>IF(Sched3[[#This Row],[Pmt No]]&lt;&gt;"",IF(Sched3[[#This Row],[Scheduled Payment]]+ExtraPayments&lt;Sched3[[#This Row],[Beginning Balance]],ExtraPayments,IF(Sched3[[#This Row],[Beginning Balance]]-Sched3[[#This Row],[Scheduled Payment]]&gt;0,Sched3[[#This Row],[Beginning Balance]]-Sched3[[#This Row],[Scheduled Payment]],0)),"")</f>
        <v/>
      </c>
      <c r="G35" s="4" t="str">
        <f>IF(Sched3[[#This Row],[Pmt No]]&lt;&gt;"",IF(Sched3[[#This Row],[Scheduled Payment]]+Sched3[[#This Row],[Extra Payment]]&lt;=Sched3[[#This Row],[Beginning Balance]],Sched3[[#This Row],[Scheduled Payment]]+Sched3[[#This Row],[Extra Payment]],Sched3[[#This Row],[Beginning Balance]]),"")</f>
        <v/>
      </c>
      <c r="H35" s="4" t="str">
        <f>IF(Sched3[[#This Row],[Pmt No]]&lt;&gt;"",Sched3[[#This Row],[Total Payment]]-Sched3[[#This Row],[Interest]],"")</f>
        <v/>
      </c>
      <c r="I35" s="4" t="str">
        <f>IF(Sched3[[#This Row],[Pmt No]]&lt;&gt;"",Sched3[[#This Row],[Beginning Balance]]*(InterestRate/PaymentsPerYear),"")</f>
        <v/>
      </c>
      <c r="J35" s="4" t="str">
        <f>IF(Sched3[[#This Row],[Pmt No]]&lt;&gt;"",IF(Sched3[[#This Row],[Scheduled Payment]]+Sched3[[#This Row],[Extra Payment]]&lt;=Sched3[[#This Row],[Beginning Balance]],Sched3[[#This Row],[Beginning Balance]]-Sched3[[#This Row],[Principal]],0),"")</f>
        <v/>
      </c>
      <c r="K35" s="4" t="str">
        <f>IF(Sched3[[#This Row],[Pmt No]]&lt;&gt;"",SUM(INDEX(Sched3[Interest],1,1):Sched3[[#This Row],[Interest]]),"")</f>
        <v/>
      </c>
    </row>
    <row r="36" spans="2:11" x14ac:dyDescent="0.2">
      <c r="B36" s="2" t="str">
        <f>IF(LoanIsGood,IF(ROW()-ROW(Sched3[[#Headers],[Pmt No]])&gt;ScheduledNumberOfPayments,"",ROW()-ROW(Sched3[[#Headers],[Pmt No]])),"")</f>
        <v/>
      </c>
      <c r="C36" s="3" t="str">
        <f>IF(Sched3[[#This Row],[Pmt No]]&lt;&gt;"",EOMONTH(LoanStartDate,ROW(Sched3[[#This Row],[Pmt No]])-ROW(Sched3[[#Headers],[Pmt No]])-2)+DAY(LoanStartDate),"")</f>
        <v/>
      </c>
      <c r="D36" s="4" t="str">
        <f>IF(Sched3[[#This Row],[Pmt No]]&lt;&gt;"",IF(ROW()-ROW(Sched3[[#Headers],[Beginning Balance]])=1,LoanAmount,INDEX(Sched3[Ending Balance],ROW()-ROW(Sched3[[#Headers],[Beginning Balance]])-1)),"")</f>
        <v/>
      </c>
      <c r="E36" s="4" t="str">
        <f>IF(Sched3[[#This Row],[Pmt No]]&lt;&gt;"",ScheduledPayment,"")</f>
        <v/>
      </c>
      <c r="F36" s="4" t="str">
        <f>IF(Sched3[[#This Row],[Pmt No]]&lt;&gt;"",IF(Sched3[[#This Row],[Scheduled Payment]]+ExtraPayments&lt;Sched3[[#This Row],[Beginning Balance]],ExtraPayments,IF(Sched3[[#This Row],[Beginning Balance]]-Sched3[[#This Row],[Scheduled Payment]]&gt;0,Sched3[[#This Row],[Beginning Balance]]-Sched3[[#This Row],[Scheduled Payment]],0)),"")</f>
        <v/>
      </c>
      <c r="G36" s="4" t="str">
        <f>IF(Sched3[[#This Row],[Pmt No]]&lt;&gt;"",IF(Sched3[[#This Row],[Scheduled Payment]]+Sched3[[#This Row],[Extra Payment]]&lt;=Sched3[[#This Row],[Beginning Balance]],Sched3[[#This Row],[Scheduled Payment]]+Sched3[[#This Row],[Extra Payment]],Sched3[[#This Row],[Beginning Balance]]),"")</f>
        <v/>
      </c>
      <c r="H36" s="4" t="str">
        <f>IF(Sched3[[#This Row],[Pmt No]]&lt;&gt;"",Sched3[[#This Row],[Total Payment]]-Sched3[[#This Row],[Interest]],"")</f>
        <v/>
      </c>
      <c r="I36" s="4" t="str">
        <f>IF(Sched3[[#This Row],[Pmt No]]&lt;&gt;"",Sched3[[#This Row],[Beginning Balance]]*(InterestRate/PaymentsPerYear),"")</f>
        <v/>
      </c>
      <c r="J36" s="4" t="str">
        <f>IF(Sched3[[#This Row],[Pmt No]]&lt;&gt;"",IF(Sched3[[#This Row],[Scheduled Payment]]+Sched3[[#This Row],[Extra Payment]]&lt;=Sched3[[#This Row],[Beginning Balance]],Sched3[[#This Row],[Beginning Balance]]-Sched3[[#This Row],[Principal]],0),"")</f>
        <v/>
      </c>
      <c r="K36" s="4" t="str">
        <f>IF(Sched3[[#This Row],[Pmt No]]&lt;&gt;"",SUM(INDEX(Sched3[Interest],1,1):Sched3[[#This Row],[Interest]]),"")</f>
        <v/>
      </c>
    </row>
    <row r="37" spans="2:11" x14ac:dyDescent="0.2">
      <c r="B37" s="2" t="str">
        <f>IF(LoanIsGood,IF(ROW()-ROW(Sched3[[#Headers],[Pmt No]])&gt;ScheduledNumberOfPayments,"",ROW()-ROW(Sched3[[#Headers],[Pmt No]])),"")</f>
        <v/>
      </c>
      <c r="C37" s="3" t="str">
        <f>IF(Sched3[[#This Row],[Pmt No]]&lt;&gt;"",EOMONTH(LoanStartDate,ROW(Sched3[[#This Row],[Pmt No]])-ROW(Sched3[[#Headers],[Pmt No]])-2)+DAY(LoanStartDate),"")</f>
        <v/>
      </c>
      <c r="D37" s="4" t="str">
        <f>IF(Sched3[[#This Row],[Pmt No]]&lt;&gt;"",IF(ROW()-ROW(Sched3[[#Headers],[Beginning Balance]])=1,LoanAmount,INDEX(Sched3[Ending Balance],ROW()-ROW(Sched3[[#Headers],[Beginning Balance]])-1)),"")</f>
        <v/>
      </c>
      <c r="E37" s="4" t="str">
        <f>IF(Sched3[[#This Row],[Pmt No]]&lt;&gt;"",ScheduledPayment,"")</f>
        <v/>
      </c>
      <c r="F37" s="4" t="str">
        <f>IF(Sched3[[#This Row],[Pmt No]]&lt;&gt;"",IF(Sched3[[#This Row],[Scheduled Payment]]+ExtraPayments&lt;Sched3[[#This Row],[Beginning Balance]],ExtraPayments,IF(Sched3[[#This Row],[Beginning Balance]]-Sched3[[#This Row],[Scheduled Payment]]&gt;0,Sched3[[#This Row],[Beginning Balance]]-Sched3[[#This Row],[Scheduled Payment]],0)),"")</f>
        <v/>
      </c>
      <c r="G37" s="4" t="str">
        <f>IF(Sched3[[#This Row],[Pmt No]]&lt;&gt;"",IF(Sched3[[#This Row],[Scheduled Payment]]+Sched3[[#This Row],[Extra Payment]]&lt;=Sched3[[#This Row],[Beginning Balance]],Sched3[[#This Row],[Scheduled Payment]]+Sched3[[#This Row],[Extra Payment]],Sched3[[#This Row],[Beginning Balance]]),"")</f>
        <v/>
      </c>
      <c r="H37" s="4" t="str">
        <f>IF(Sched3[[#This Row],[Pmt No]]&lt;&gt;"",Sched3[[#This Row],[Total Payment]]-Sched3[[#This Row],[Interest]],"")</f>
        <v/>
      </c>
      <c r="I37" s="4" t="str">
        <f>IF(Sched3[[#This Row],[Pmt No]]&lt;&gt;"",Sched3[[#This Row],[Beginning Balance]]*(InterestRate/PaymentsPerYear),"")</f>
        <v/>
      </c>
      <c r="J37" s="4" t="str">
        <f>IF(Sched3[[#This Row],[Pmt No]]&lt;&gt;"",IF(Sched3[[#This Row],[Scheduled Payment]]+Sched3[[#This Row],[Extra Payment]]&lt;=Sched3[[#This Row],[Beginning Balance]],Sched3[[#This Row],[Beginning Balance]]-Sched3[[#This Row],[Principal]],0),"")</f>
        <v/>
      </c>
      <c r="K37" s="4" t="str">
        <f>IF(Sched3[[#This Row],[Pmt No]]&lt;&gt;"",SUM(INDEX(Sched3[Interest],1,1):Sched3[[#This Row],[Interest]]),"")</f>
        <v/>
      </c>
    </row>
    <row r="38" spans="2:11" x14ac:dyDescent="0.2">
      <c r="B38" s="2" t="str">
        <f>IF(LoanIsGood,IF(ROW()-ROW(Sched3[[#Headers],[Pmt No]])&gt;ScheduledNumberOfPayments,"",ROW()-ROW(Sched3[[#Headers],[Pmt No]])),"")</f>
        <v/>
      </c>
      <c r="C38" s="3" t="str">
        <f>IF(Sched3[[#This Row],[Pmt No]]&lt;&gt;"",EOMONTH(LoanStartDate,ROW(Sched3[[#This Row],[Pmt No]])-ROW(Sched3[[#Headers],[Pmt No]])-2)+DAY(LoanStartDate),"")</f>
        <v/>
      </c>
      <c r="D38" s="4" t="str">
        <f>IF(Sched3[[#This Row],[Pmt No]]&lt;&gt;"",IF(ROW()-ROW(Sched3[[#Headers],[Beginning Balance]])=1,LoanAmount,INDEX(Sched3[Ending Balance],ROW()-ROW(Sched3[[#Headers],[Beginning Balance]])-1)),"")</f>
        <v/>
      </c>
      <c r="E38" s="4" t="str">
        <f>IF(Sched3[[#This Row],[Pmt No]]&lt;&gt;"",ScheduledPayment,"")</f>
        <v/>
      </c>
      <c r="F38" s="4" t="str">
        <f>IF(Sched3[[#This Row],[Pmt No]]&lt;&gt;"",IF(Sched3[[#This Row],[Scheduled Payment]]+ExtraPayments&lt;Sched3[[#This Row],[Beginning Balance]],ExtraPayments,IF(Sched3[[#This Row],[Beginning Balance]]-Sched3[[#This Row],[Scheduled Payment]]&gt;0,Sched3[[#This Row],[Beginning Balance]]-Sched3[[#This Row],[Scheduled Payment]],0)),"")</f>
        <v/>
      </c>
      <c r="G38" s="4" t="str">
        <f>IF(Sched3[[#This Row],[Pmt No]]&lt;&gt;"",IF(Sched3[[#This Row],[Scheduled Payment]]+Sched3[[#This Row],[Extra Payment]]&lt;=Sched3[[#This Row],[Beginning Balance]],Sched3[[#This Row],[Scheduled Payment]]+Sched3[[#This Row],[Extra Payment]],Sched3[[#This Row],[Beginning Balance]]),"")</f>
        <v/>
      </c>
      <c r="H38" s="4" t="str">
        <f>IF(Sched3[[#This Row],[Pmt No]]&lt;&gt;"",Sched3[[#This Row],[Total Payment]]-Sched3[[#This Row],[Interest]],"")</f>
        <v/>
      </c>
      <c r="I38" s="4" t="str">
        <f>IF(Sched3[[#This Row],[Pmt No]]&lt;&gt;"",Sched3[[#This Row],[Beginning Balance]]*(InterestRate/PaymentsPerYear),"")</f>
        <v/>
      </c>
      <c r="J38" s="4" t="str">
        <f>IF(Sched3[[#This Row],[Pmt No]]&lt;&gt;"",IF(Sched3[[#This Row],[Scheduled Payment]]+Sched3[[#This Row],[Extra Payment]]&lt;=Sched3[[#This Row],[Beginning Balance]],Sched3[[#This Row],[Beginning Balance]]-Sched3[[#This Row],[Principal]],0),"")</f>
        <v/>
      </c>
      <c r="K38" s="4" t="str">
        <f>IF(Sched3[[#This Row],[Pmt No]]&lt;&gt;"",SUM(INDEX(Sched3[Interest],1,1):Sched3[[#This Row],[Interest]]),"")</f>
        <v/>
      </c>
    </row>
    <row r="39" spans="2:11" x14ac:dyDescent="0.2">
      <c r="B39" s="2" t="str">
        <f>IF(LoanIsGood,IF(ROW()-ROW(Sched3[[#Headers],[Pmt No]])&gt;ScheduledNumberOfPayments,"",ROW()-ROW(Sched3[[#Headers],[Pmt No]])),"")</f>
        <v/>
      </c>
      <c r="C39" s="3" t="str">
        <f>IF(Sched3[[#This Row],[Pmt No]]&lt;&gt;"",EOMONTH(LoanStartDate,ROW(Sched3[[#This Row],[Pmt No]])-ROW(Sched3[[#Headers],[Pmt No]])-2)+DAY(LoanStartDate),"")</f>
        <v/>
      </c>
      <c r="D39" s="4" t="str">
        <f>IF(Sched3[[#This Row],[Pmt No]]&lt;&gt;"",IF(ROW()-ROW(Sched3[[#Headers],[Beginning Balance]])=1,LoanAmount,INDEX(Sched3[Ending Balance],ROW()-ROW(Sched3[[#Headers],[Beginning Balance]])-1)),"")</f>
        <v/>
      </c>
      <c r="E39" s="4" t="str">
        <f>IF(Sched3[[#This Row],[Pmt No]]&lt;&gt;"",ScheduledPayment,"")</f>
        <v/>
      </c>
      <c r="F39" s="4" t="str">
        <f>IF(Sched3[[#This Row],[Pmt No]]&lt;&gt;"",IF(Sched3[[#This Row],[Scheduled Payment]]+ExtraPayments&lt;Sched3[[#This Row],[Beginning Balance]],ExtraPayments,IF(Sched3[[#This Row],[Beginning Balance]]-Sched3[[#This Row],[Scheduled Payment]]&gt;0,Sched3[[#This Row],[Beginning Balance]]-Sched3[[#This Row],[Scheduled Payment]],0)),"")</f>
        <v/>
      </c>
      <c r="G39" s="4" t="str">
        <f>IF(Sched3[[#This Row],[Pmt No]]&lt;&gt;"",IF(Sched3[[#This Row],[Scheduled Payment]]+Sched3[[#This Row],[Extra Payment]]&lt;=Sched3[[#This Row],[Beginning Balance]],Sched3[[#This Row],[Scheduled Payment]]+Sched3[[#This Row],[Extra Payment]],Sched3[[#This Row],[Beginning Balance]]),"")</f>
        <v/>
      </c>
      <c r="H39" s="4" t="str">
        <f>IF(Sched3[[#This Row],[Pmt No]]&lt;&gt;"",Sched3[[#This Row],[Total Payment]]-Sched3[[#This Row],[Interest]],"")</f>
        <v/>
      </c>
      <c r="I39" s="4" t="str">
        <f>IF(Sched3[[#This Row],[Pmt No]]&lt;&gt;"",Sched3[[#This Row],[Beginning Balance]]*(InterestRate/PaymentsPerYear),"")</f>
        <v/>
      </c>
      <c r="J39" s="4" t="str">
        <f>IF(Sched3[[#This Row],[Pmt No]]&lt;&gt;"",IF(Sched3[[#This Row],[Scheduled Payment]]+Sched3[[#This Row],[Extra Payment]]&lt;=Sched3[[#This Row],[Beginning Balance]],Sched3[[#This Row],[Beginning Balance]]-Sched3[[#This Row],[Principal]],0),"")</f>
        <v/>
      </c>
      <c r="K39" s="4" t="str">
        <f>IF(Sched3[[#This Row],[Pmt No]]&lt;&gt;"",SUM(INDEX(Sched3[Interest],1,1):Sched3[[#This Row],[Interest]]),"")</f>
        <v/>
      </c>
    </row>
    <row r="40" spans="2:11" x14ac:dyDescent="0.2">
      <c r="B40" s="2" t="str">
        <f>IF(LoanIsGood,IF(ROW()-ROW(Sched3[[#Headers],[Pmt No]])&gt;ScheduledNumberOfPayments,"",ROW()-ROW(Sched3[[#Headers],[Pmt No]])),"")</f>
        <v/>
      </c>
      <c r="C40" s="3" t="str">
        <f>IF(Sched3[[#This Row],[Pmt No]]&lt;&gt;"",EOMONTH(LoanStartDate,ROW(Sched3[[#This Row],[Pmt No]])-ROW(Sched3[[#Headers],[Pmt No]])-2)+DAY(LoanStartDate),"")</f>
        <v/>
      </c>
      <c r="D40" s="4" t="str">
        <f>IF(Sched3[[#This Row],[Pmt No]]&lt;&gt;"",IF(ROW()-ROW(Sched3[[#Headers],[Beginning Balance]])=1,LoanAmount,INDEX(Sched3[Ending Balance],ROW()-ROW(Sched3[[#Headers],[Beginning Balance]])-1)),"")</f>
        <v/>
      </c>
      <c r="E40" s="4" t="str">
        <f>IF(Sched3[[#This Row],[Pmt No]]&lt;&gt;"",ScheduledPayment,"")</f>
        <v/>
      </c>
      <c r="F40" s="4" t="str">
        <f>IF(Sched3[[#This Row],[Pmt No]]&lt;&gt;"",IF(Sched3[[#This Row],[Scheduled Payment]]+ExtraPayments&lt;Sched3[[#This Row],[Beginning Balance]],ExtraPayments,IF(Sched3[[#This Row],[Beginning Balance]]-Sched3[[#This Row],[Scheduled Payment]]&gt;0,Sched3[[#This Row],[Beginning Balance]]-Sched3[[#This Row],[Scheduled Payment]],0)),"")</f>
        <v/>
      </c>
      <c r="G40" s="4" t="str">
        <f>IF(Sched3[[#This Row],[Pmt No]]&lt;&gt;"",IF(Sched3[[#This Row],[Scheduled Payment]]+Sched3[[#This Row],[Extra Payment]]&lt;=Sched3[[#This Row],[Beginning Balance]],Sched3[[#This Row],[Scheduled Payment]]+Sched3[[#This Row],[Extra Payment]],Sched3[[#This Row],[Beginning Balance]]),"")</f>
        <v/>
      </c>
      <c r="H40" s="4" t="str">
        <f>IF(Sched3[[#This Row],[Pmt No]]&lt;&gt;"",Sched3[[#This Row],[Total Payment]]-Sched3[[#This Row],[Interest]],"")</f>
        <v/>
      </c>
      <c r="I40" s="4" t="str">
        <f>IF(Sched3[[#This Row],[Pmt No]]&lt;&gt;"",Sched3[[#This Row],[Beginning Balance]]*(InterestRate/PaymentsPerYear),"")</f>
        <v/>
      </c>
      <c r="J40" s="4" t="str">
        <f>IF(Sched3[[#This Row],[Pmt No]]&lt;&gt;"",IF(Sched3[[#This Row],[Scheduled Payment]]+Sched3[[#This Row],[Extra Payment]]&lt;=Sched3[[#This Row],[Beginning Balance]],Sched3[[#This Row],[Beginning Balance]]-Sched3[[#This Row],[Principal]],0),"")</f>
        <v/>
      </c>
      <c r="K40" s="4" t="str">
        <f>IF(Sched3[[#This Row],[Pmt No]]&lt;&gt;"",SUM(INDEX(Sched3[Interest],1,1):Sched3[[#This Row],[Interest]]),"")</f>
        <v/>
      </c>
    </row>
    <row r="41" spans="2:11" x14ac:dyDescent="0.2">
      <c r="B41" s="2" t="str">
        <f>IF(LoanIsGood,IF(ROW()-ROW(Sched3[[#Headers],[Pmt No]])&gt;ScheduledNumberOfPayments,"",ROW()-ROW(Sched3[[#Headers],[Pmt No]])),"")</f>
        <v/>
      </c>
      <c r="C41" s="3" t="str">
        <f>IF(Sched3[[#This Row],[Pmt No]]&lt;&gt;"",EOMONTH(LoanStartDate,ROW(Sched3[[#This Row],[Pmt No]])-ROW(Sched3[[#Headers],[Pmt No]])-2)+DAY(LoanStartDate),"")</f>
        <v/>
      </c>
      <c r="D41" s="4" t="str">
        <f>IF(Sched3[[#This Row],[Pmt No]]&lt;&gt;"",IF(ROW()-ROW(Sched3[[#Headers],[Beginning Balance]])=1,LoanAmount,INDEX(Sched3[Ending Balance],ROW()-ROW(Sched3[[#Headers],[Beginning Balance]])-1)),"")</f>
        <v/>
      </c>
      <c r="E41" s="4" t="str">
        <f>IF(Sched3[[#This Row],[Pmt No]]&lt;&gt;"",ScheduledPayment,"")</f>
        <v/>
      </c>
      <c r="F41" s="4" t="str">
        <f>IF(Sched3[[#This Row],[Pmt No]]&lt;&gt;"",IF(Sched3[[#This Row],[Scheduled Payment]]+ExtraPayments&lt;Sched3[[#This Row],[Beginning Balance]],ExtraPayments,IF(Sched3[[#This Row],[Beginning Balance]]-Sched3[[#This Row],[Scheduled Payment]]&gt;0,Sched3[[#This Row],[Beginning Balance]]-Sched3[[#This Row],[Scheduled Payment]],0)),"")</f>
        <v/>
      </c>
      <c r="G41" s="4" t="str">
        <f>IF(Sched3[[#This Row],[Pmt No]]&lt;&gt;"",IF(Sched3[[#This Row],[Scheduled Payment]]+Sched3[[#This Row],[Extra Payment]]&lt;=Sched3[[#This Row],[Beginning Balance]],Sched3[[#This Row],[Scheduled Payment]]+Sched3[[#This Row],[Extra Payment]],Sched3[[#This Row],[Beginning Balance]]),"")</f>
        <v/>
      </c>
      <c r="H41" s="4" t="str">
        <f>IF(Sched3[[#This Row],[Pmt No]]&lt;&gt;"",Sched3[[#This Row],[Total Payment]]-Sched3[[#This Row],[Interest]],"")</f>
        <v/>
      </c>
      <c r="I41" s="4" t="str">
        <f>IF(Sched3[[#This Row],[Pmt No]]&lt;&gt;"",Sched3[[#This Row],[Beginning Balance]]*(InterestRate/PaymentsPerYear),"")</f>
        <v/>
      </c>
      <c r="J41" s="4" t="str">
        <f>IF(Sched3[[#This Row],[Pmt No]]&lt;&gt;"",IF(Sched3[[#This Row],[Scheduled Payment]]+Sched3[[#This Row],[Extra Payment]]&lt;=Sched3[[#This Row],[Beginning Balance]],Sched3[[#This Row],[Beginning Balance]]-Sched3[[#This Row],[Principal]],0),"")</f>
        <v/>
      </c>
      <c r="K41" s="4" t="str">
        <f>IF(Sched3[[#This Row],[Pmt No]]&lt;&gt;"",SUM(INDEX(Sched3[Interest],1,1):Sched3[[#This Row],[Interest]]),"")</f>
        <v/>
      </c>
    </row>
    <row r="42" spans="2:11" x14ac:dyDescent="0.2">
      <c r="B42" s="2" t="str">
        <f>IF(LoanIsGood,IF(ROW()-ROW(Sched3[[#Headers],[Pmt No]])&gt;ScheduledNumberOfPayments,"",ROW()-ROW(Sched3[[#Headers],[Pmt No]])),"")</f>
        <v/>
      </c>
      <c r="C42" s="3" t="str">
        <f>IF(Sched3[[#This Row],[Pmt No]]&lt;&gt;"",EOMONTH(LoanStartDate,ROW(Sched3[[#This Row],[Pmt No]])-ROW(Sched3[[#Headers],[Pmt No]])-2)+DAY(LoanStartDate),"")</f>
        <v/>
      </c>
      <c r="D42" s="4" t="str">
        <f>IF(Sched3[[#This Row],[Pmt No]]&lt;&gt;"",IF(ROW()-ROW(Sched3[[#Headers],[Beginning Balance]])=1,LoanAmount,INDEX(Sched3[Ending Balance],ROW()-ROW(Sched3[[#Headers],[Beginning Balance]])-1)),"")</f>
        <v/>
      </c>
      <c r="E42" s="4" t="str">
        <f>IF(Sched3[[#This Row],[Pmt No]]&lt;&gt;"",ScheduledPayment,"")</f>
        <v/>
      </c>
      <c r="F42" s="4" t="str">
        <f>IF(Sched3[[#This Row],[Pmt No]]&lt;&gt;"",IF(Sched3[[#This Row],[Scheduled Payment]]+ExtraPayments&lt;Sched3[[#This Row],[Beginning Balance]],ExtraPayments,IF(Sched3[[#This Row],[Beginning Balance]]-Sched3[[#This Row],[Scheduled Payment]]&gt;0,Sched3[[#This Row],[Beginning Balance]]-Sched3[[#This Row],[Scheduled Payment]],0)),"")</f>
        <v/>
      </c>
      <c r="G42" s="4" t="str">
        <f>IF(Sched3[[#This Row],[Pmt No]]&lt;&gt;"",IF(Sched3[[#This Row],[Scheduled Payment]]+Sched3[[#This Row],[Extra Payment]]&lt;=Sched3[[#This Row],[Beginning Balance]],Sched3[[#This Row],[Scheduled Payment]]+Sched3[[#This Row],[Extra Payment]],Sched3[[#This Row],[Beginning Balance]]),"")</f>
        <v/>
      </c>
      <c r="H42" s="4" t="str">
        <f>IF(Sched3[[#This Row],[Pmt No]]&lt;&gt;"",Sched3[[#This Row],[Total Payment]]-Sched3[[#This Row],[Interest]],"")</f>
        <v/>
      </c>
      <c r="I42" s="4" t="str">
        <f>IF(Sched3[[#This Row],[Pmt No]]&lt;&gt;"",Sched3[[#This Row],[Beginning Balance]]*(InterestRate/PaymentsPerYear),"")</f>
        <v/>
      </c>
      <c r="J42" s="4" t="str">
        <f>IF(Sched3[[#This Row],[Pmt No]]&lt;&gt;"",IF(Sched3[[#This Row],[Scheduled Payment]]+Sched3[[#This Row],[Extra Payment]]&lt;=Sched3[[#This Row],[Beginning Balance]],Sched3[[#This Row],[Beginning Balance]]-Sched3[[#This Row],[Principal]],0),"")</f>
        <v/>
      </c>
      <c r="K42" s="4" t="str">
        <f>IF(Sched3[[#This Row],[Pmt No]]&lt;&gt;"",SUM(INDEX(Sched3[Interest],1,1):Sched3[[#This Row],[Interest]]),"")</f>
        <v/>
      </c>
    </row>
    <row r="43" spans="2:11" x14ac:dyDescent="0.2">
      <c r="B43" s="2" t="str">
        <f>IF(LoanIsGood,IF(ROW()-ROW(Sched3[[#Headers],[Pmt No]])&gt;ScheduledNumberOfPayments,"",ROW()-ROW(Sched3[[#Headers],[Pmt No]])),"")</f>
        <v/>
      </c>
      <c r="C43" s="3" t="str">
        <f>IF(Sched3[[#This Row],[Pmt No]]&lt;&gt;"",EOMONTH(LoanStartDate,ROW(Sched3[[#This Row],[Pmt No]])-ROW(Sched3[[#Headers],[Pmt No]])-2)+DAY(LoanStartDate),"")</f>
        <v/>
      </c>
      <c r="D43" s="4" t="str">
        <f>IF(Sched3[[#This Row],[Pmt No]]&lt;&gt;"",IF(ROW()-ROW(Sched3[[#Headers],[Beginning Balance]])=1,LoanAmount,INDEX(Sched3[Ending Balance],ROW()-ROW(Sched3[[#Headers],[Beginning Balance]])-1)),"")</f>
        <v/>
      </c>
      <c r="E43" s="4" t="str">
        <f>IF(Sched3[[#This Row],[Pmt No]]&lt;&gt;"",ScheduledPayment,"")</f>
        <v/>
      </c>
      <c r="F43" s="4" t="str">
        <f>IF(Sched3[[#This Row],[Pmt No]]&lt;&gt;"",IF(Sched3[[#This Row],[Scheduled Payment]]+ExtraPayments&lt;Sched3[[#This Row],[Beginning Balance]],ExtraPayments,IF(Sched3[[#This Row],[Beginning Balance]]-Sched3[[#This Row],[Scheduled Payment]]&gt;0,Sched3[[#This Row],[Beginning Balance]]-Sched3[[#This Row],[Scheduled Payment]],0)),"")</f>
        <v/>
      </c>
      <c r="G43" s="4" t="str">
        <f>IF(Sched3[[#This Row],[Pmt No]]&lt;&gt;"",IF(Sched3[[#This Row],[Scheduled Payment]]+Sched3[[#This Row],[Extra Payment]]&lt;=Sched3[[#This Row],[Beginning Balance]],Sched3[[#This Row],[Scheduled Payment]]+Sched3[[#This Row],[Extra Payment]],Sched3[[#This Row],[Beginning Balance]]),"")</f>
        <v/>
      </c>
      <c r="H43" s="4" t="str">
        <f>IF(Sched3[[#This Row],[Pmt No]]&lt;&gt;"",Sched3[[#This Row],[Total Payment]]-Sched3[[#This Row],[Interest]],"")</f>
        <v/>
      </c>
      <c r="I43" s="4" t="str">
        <f>IF(Sched3[[#This Row],[Pmt No]]&lt;&gt;"",Sched3[[#This Row],[Beginning Balance]]*(InterestRate/PaymentsPerYear),"")</f>
        <v/>
      </c>
      <c r="J43" s="4" t="str">
        <f>IF(Sched3[[#This Row],[Pmt No]]&lt;&gt;"",IF(Sched3[[#This Row],[Scheduled Payment]]+Sched3[[#This Row],[Extra Payment]]&lt;=Sched3[[#This Row],[Beginning Balance]],Sched3[[#This Row],[Beginning Balance]]-Sched3[[#This Row],[Principal]],0),"")</f>
        <v/>
      </c>
      <c r="K43" s="4" t="str">
        <f>IF(Sched3[[#This Row],[Pmt No]]&lt;&gt;"",SUM(INDEX(Sched3[Interest],1,1):Sched3[[#This Row],[Interest]]),"")</f>
        <v/>
      </c>
    </row>
    <row r="44" spans="2:11" x14ac:dyDescent="0.2">
      <c r="B44" s="2" t="str">
        <f>IF(LoanIsGood,IF(ROW()-ROW(Sched3[[#Headers],[Pmt No]])&gt;ScheduledNumberOfPayments,"",ROW()-ROW(Sched3[[#Headers],[Pmt No]])),"")</f>
        <v/>
      </c>
      <c r="C44" s="3" t="str">
        <f>IF(Sched3[[#This Row],[Pmt No]]&lt;&gt;"",EOMONTH(LoanStartDate,ROW(Sched3[[#This Row],[Pmt No]])-ROW(Sched3[[#Headers],[Pmt No]])-2)+DAY(LoanStartDate),"")</f>
        <v/>
      </c>
      <c r="D44" s="4" t="str">
        <f>IF(Sched3[[#This Row],[Pmt No]]&lt;&gt;"",IF(ROW()-ROW(Sched3[[#Headers],[Beginning Balance]])=1,LoanAmount,INDEX(Sched3[Ending Balance],ROW()-ROW(Sched3[[#Headers],[Beginning Balance]])-1)),"")</f>
        <v/>
      </c>
      <c r="E44" s="4" t="str">
        <f>IF(Sched3[[#This Row],[Pmt No]]&lt;&gt;"",ScheduledPayment,"")</f>
        <v/>
      </c>
      <c r="F44" s="4" t="str">
        <f>IF(Sched3[[#This Row],[Pmt No]]&lt;&gt;"",IF(Sched3[[#This Row],[Scheduled Payment]]+ExtraPayments&lt;Sched3[[#This Row],[Beginning Balance]],ExtraPayments,IF(Sched3[[#This Row],[Beginning Balance]]-Sched3[[#This Row],[Scheduled Payment]]&gt;0,Sched3[[#This Row],[Beginning Balance]]-Sched3[[#This Row],[Scheduled Payment]],0)),"")</f>
        <v/>
      </c>
      <c r="G44" s="4" t="str">
        <f>IF(Sched3[[#This Row],[Pmt No]]&lt;&gt;"",IF(Sched3[[#This Row],[Scheduled Payment]]+Sched3[[#This Row],[Extra Payment]]&lt;=Sched3[[#This Row],[Beginning Balance]],Sched3[[#This Row],[Scheduled Payment]]+Sched3[[#This Row],[Extra Payment]],Sched3[[#This Row],[Beginning Balance]]),"")</f>
        <v/>
      </c>
      <c r="H44" s="4" t="str">
        <f>IF(Sched3[[#This Row],[Pmt No]]&lt;&gt;"",Sched3[[#This Row],[Total Payment]]-Sched3[[#This Row],[Interest]],"")</f>
        <v/>
      </c>
      <c r="I44" s="4" t="str">
        <f>IF(Sched3[[#This Row],[Pmt No]]&lt;&gt;"",Sched3[[#This Row],[Beginning Balance]]*(InterestRate/PaymentsPerYear),"")</f>
        <v/>
      </c>
      <c r="J44" s="4" t="str">
        <f>IF(Sched3[[#This Row],[Pmt No]]&lt;&gt;"",IF(Sched3[[#This Row],[Scheduled Payment]]+Sched3[[#This Row],[Extra Payment]]&lt;=Sched3[[#This Row],[Beginning Balance]],Sched3[[#This Row],[Beginning Balance]]-Sched3[[#This Row],[Principal]],0),"")</f>
        <v/>
      </c>
      <c r="K44" s="4" t="str">
        <f>IF(Sched3[[#This Row],[Pmt No]]&lt;&gt;"",SUM(INDEX(Sched3[Interest],1,1):Sched3[[#This Row],[Interest]]),"")</f>
        <v/>
      </c>
    </row>
    <row r="45" spans="2:11" x14ac:dyDescent="0.2">
      <c r="B45" s="2" t="str">
        <f>IF(LoanIsGood,IF(ROW()-ROW(Sched3[[#Headers],[Pmt No]])&gt;ScheduledNumberOfPayments,"",ROW()-ROW(Sched3[[#Headers],[Pmt No]])),"")</f>
        <v/>
      </c>
      <c r="C45" s="3" t="str">
        <f>IF(Sched3[[#This Row],[Pmt No]]&lt;&gt;"",EOMONTH(LoanStartDate,ROW(Sched3[[#This Row],[Pmt No]])-ROW(Sched3[[#Headers],[Pmt No]])-2)+DAY(LoanStartDate),"")</f>
        <v/>
      </c>
      <c r="D45" s="4" t="str">
        <f>IF(Sched3[[#This Row],[Pmt No]]&lt;&gt;"",IF(ROW()-ROW(Sched3[[#Headers],[Beginning Balance]])=1,LoanAmount,INDEX(Sched3[Ending Balance],ROW()-ROW(Sched3[[#Headers],[Beginning Balance]])-1)),"")</f>
        <v/>
      </c>
      <c r="E45" s="4" t="str">
        <f>IF(Sched3[[#This Row],[Pmt No]]&lt;&gt;"",ScheduledPayment,"")</f>
        <v/>
      </c>
      <c r="F45" s="4" t="str">
        <f>IF(Sched3[[#This Row],[Pmt No]]&lt;&gt;"",IF(Sched3[[#This Row],[Scheduled Payment]]+ExtraPayments&lt;Sched3[[#This Row],[Beginning Balance]],ExtraPayments,IF(Sched3[[#This Row],[Beginning Balance]]-Sched3[[#This Row],[Scheduled Payment]]&gt;0,Sched3[[#This Row],[Beginning Balance]]-Sched3[[#This Row],[Scheduled Payment]],0)),"")</f>
        <v/>
      </c>
      <c r="G45" s="4" t="str">
        <f>IF(Sched3[[#This Row],[Pmt No]]&lt;&gt;"",IF(Sched3[[#This Row],[Scheduled Payment]]+Sched3[[#This Row],[Extra Payment]]&lt;=Sched3[[#This Row],[Beginning Balance]],Sched3[[#This Row],[Scheduled Payment]]+Sched3[[#This Row],[Extra Payment]],Sched3[[#This Row],[Beginning Balance]]),"")</f>
        <v/>
      </c>
      <c r="H45" s="4" t="str">
        <f>IF(Sched3[[#This Row],[Pmt No]]&lt;&gt;"",Sched3[[#This Row],[Total Payment]]-Sched3[[#This Row],[Interest]],"")</f>
        <v/>
      </c>
      <c r="I45" s="4" t="str">
        <f>IF(Sched3[[#This Row],[Pmt No]]&lt;&gt;"",Sched3[[#This Row],[Beginning Balance]]*(InterestRate/PaymentsPerYear),"")</f>
        <v/>
      </c>
      <c r="J45" s="4" t="str">
        <f>IF(Sched3[[#This Row],[Pmt No]]&lt;&gt;"",IF(Sched3[[#This Row],[Scheduled Payment]]+Sched3[[#This Row],[Extra Payment]]&lt;=Sched3[[#This Row],[Beginning Balance]],Sched3[[#This Row],[Beginning Balance]]-Sched3[[#This Row],[Principal]],0),"")</f>
        <v/>
      </c>
      <c r="K45" s="4" t="str">
        <f>IF(Sched3[[#This Row],[Pmt No]]&lt;&gt;"",SUM(INDEX(Sched3[Interest],1,1):Sched3[[#This Row],[Interest]]),"")</f>
        <v/>
      </c>
    </row>
    <row r="46" spans="2:11" x14ac:dyDescent="0.2">
      <c r="B46" s="2" t="str">
        <f>IF(LoanIsGood,IF(ROW()-ROW(Sched3[[#Headers],[Pmt No]])&gt;ScheduledNumberOfPayments,"",ROW()-ROW(Sched3[[#Headers],[Pmt No]])),"")</f>
        <v/>
      </c>
      <c r="C46" s="3" t="str">
        <f>IF(Sched3[[#This Row],[Pmt No]]&lt;&gt;"",EOMONTH(LoanStartDate,ROW(Sched3[[#This Row],[Pmt No]])-ROW(Sched3[[#Headers],[Pmt No]])-2)+DAY(LoanStartDate),"")</f>
        <v/>
      </c>
      <c r="D46" s="4" t="str">
        <f>IF(Sched3[[#This Row],[Pmt No]]&lt;&gt;"",IF(ROW()-ROW(Sched3[[#Headers],[Beginning Balance]])=1,LoanAmount,INDEX(Sched3[Ending Balance],ROW()-ROW(Sched3[[#Headers],[Beginning Balance]])-1)),"")</f>
        <v/>
      </c>
      <c r="E46" s="4" t="str">
        <f>IF(Sched3[[#This Row],[Pmt No]]&lt;&gt;"",ScheduledPayment,"")</f>
        <v/>
      </c>
      <c r="F46" s="4" t="str">
        <f>IF(Sched3[[#This Row],[Pmt No]]&lt;&gt;"",IF(Sched3[[#This Row],[Scheduled Payment]]+ExtraPayments&lt;Sched3[[#This Row],[Beginning Balance]],ExtraPayments,IF(Sched3[[#This Row],[Beginning Balance]]-Sched3[[#This Row],[Scheduled Payment]]&gt;0,Sched3[[#This Row],[Beginning Balance]]-Sched3[[#This Row],[Scheduled Payment]],0)),"")</f>
        <v/>
      </c>
      <c r="G46" s="4" t="str">
        <f>IF(Sched3[[#This Row],[Pmt No]]&lt;&gt;"",IF(Sched3[[#This Row],[Scheduled Payment]]+Sched3[[#This Row],[Extra Payment]]&lt;=Sched3[[#This Row],[Beginning Balance]],Sched3[[#This Row],[Scheduled Payment]]+Sched3[[#This Row],[Extra Payment]],Sched3[[#This Row],[Beginning Balance]]),"")</f>
        <v/>
      </c>
      <c r="H46" s="4" t="str">
        <f>IF(Sched3[[#This Row],[Pmt No]]&lt;&gt;"",Sched3[[#This Row],[Total Payment]]-Sched3[[#This Row],[Interest]],"")</f>
        <v/>
      </c>
      <c r="I46" s="4" t="str">
        <f>IF(Sched3[[#This Row],[Pmt No]]&lt;&gt;"",Sched3[[#This Row],[Beginning Balance]]*(InterestRate/PaymentsPerYear),"")</f>
        <v/>
      </c>
      <c r="J46" s="4" t="str">
        <f>IF(Sched3[[#This Row],[Pmt No]]&lt;&gt;"",IF(Sched3[[#This Row],[Scheduled Payment]]+Sched3[[#This Row],[Extra Payment]]&lt;=Sched3[[#This Row],[Beginning Balance]],Sched3[[#This Row],[Beginning Balance]]-Sched3[[#This Row],[Principal]],0),"")</f>
        <v/>
      </c>
      <c r="K46" s="4" t="str">
        <f>IF(Sched3[[#This Row],[Pmt No]]&lt;&gt;"",SUM(INDEX(Sched3[Interest],1,1):Sched3[[#This Row],[Interest]]),"")</f>
        <v/>
      </c>
    </row>
    <row r="47" spans="2:11" x14ac:dyDescent="0.2">
      <c r="B47" s="2" t="str">
        <f>IF(LoanIsGood,IF(ROW()-ROW(Sched3[[#Headers],[Pmt No]])&gt;ScheduledNumberOfPayments,"",ROW()-ROW(Sched3[[#Headers],[Pmt No]])),"")</f>
        <v/>
      </c>
      <c r="C47" s="3" t="str">
        <f>IF(Sched3[[#This Row],[Pmt No]]&lt;&gt;"",EOMONTH(LoanStartDate,ROW(Sched3[[#This Row],[Pmt No]])-ROW(Sched3[[#Headers],[Pmt No]])-2)+DAY(LoanStartDate),"")</f>
        <v/>
      </c>
      <c r="D47" s="4" t="str">
        <f>IF(Sched3[[#This Row],[Pmt No]]&lt;&gt;"",IF(ROW()-ROW(Sched3[[#Headers],[Beginning Balance]])=1,LoanAmount,INDEX(Sched3[Ending Balance],ROW()-ROW(Sched3[[#Headers],[Beginning Balance]])-1)),"")</f>
        <v/>
      </c>
      <c r="E47" s="4" t="str">
        <f>IF(Sched3[[#This Row],[Pmt No]]&lt;&gt;"",ScheduledPayment,"")</f>
        <v/>
      </c>
      <c r="F47" s="4" t="str">
        <f>IF(Sched3[[#This Row],[Pmt No]]&lt;&gt;"",IF(Sched3[[#This Row],[Scheduled Payment]]+ExtraPayments&lt;Sched3[[#This Row],[Beginning Balance]],ExtraPayments,IF(Sched3[[#This Row],[Beginning Balance]]-Sched3[[#This Row],[Scheduled Payment]]&gt;0,Sched3[[#This Row],[Beginning Balance]]-Sched3[[#This Row],[Scheduled Payment]],0)),"")</f>
        <v/>
      </c>
      <c r="G47" s="4" t="str">
        <f>IF(Sched3[[#This Row],[Pmt No]]&lt;&gt;"",IF(Sched3[[#This Row],[Scheduled Payment]]+Sched3[[#This Row],[Extra Payment]]&lt;=Sched3[[#This Row],[Beginning Balance]],Sched3[[#This Row],[Scheduled Payment]]+Sched3[[#This Row],[Extra Payment]],Sched3[[#This Row],[Beginning Balance]]),"")</f>
        <v/>
      </c>
      <c r="H47" s="4" t="str">
        <f>IF(Sched3[[#This Row],[Pmt No]]&lt;&gt;"",Sched3[[#This Row],[Total Payment]]-Sched3[[#This Row],[Interest]],"")</f>
        <v/>
      </c>
      <c r="I47" s="4" t="str">
        <f>IF(Sched3[[#This Row],[Pmt No]]&lt;&gt;"",Sched3[[#This Row],[Beginning Balance]]*(InterestRate/PaymentsPerYear),"")</f>
        <v/>
      </c>
      <c r="J47" s="4" t="str">
        <f>IF(Sched3[[#This Row],[Pmt No]]&lt;&gt;"",IF(Sched3[[#This Row],[Scheduled Payment]]+Sched3[[#This Row],[Extra Payment]]&lt;=Sched3[[#This Row],[Beginning Balance]],Sched3[[#This Row],[Beginning Balance]]-Sched3[[#This Row],[Principal]],0),"")</f>
        <v/>
      </c>
      <c r="K47" s="4" t="str">
        <f>IF(Sched3[[#This Row],[Pmt No]]&lt;&gt;"",SUM(INDEX(Sched3[Interest],1,1):Sched3[[#This Row],[Interest]]),"")</f>
        <v/>
      </c>
    </row>
    <row r="48" spans="2:11" x14ac:dyDescent="0.2">
      <c r="B48" s="2" t="str">
        <f>IF(LoanIsGood,IF(ROW()-ROW(Sched3[[#Headers],[Pmt No]])&gt;ScheduledNumberOfPayments,"",ROW()-ROW(Sched3[[#Headers],[Pmt No]])),"")</f>
        <v/>
      </c>
      <c r="C48" s="3" t="str">
        <f>IF(Sched3[[#This Row],[Pmt No]]&lt;&gt;"",EOMONTH(LoanStartDate,ROW(Sched3[[#This Row],[Pmt No]])-ROW(Sched3[[#Headers],[Pmt No]])-2)+DAY(LoanStartDate),"")</f>
        <v/>
      </c>
      <c r="D48" s="4" t="str">
        <f>IF(Sched3[[#This Row],[Pmt No]]&lt;&gt;"",IF(ROW()-ROW(Sched3[[#Headers],[Beginning Balance]])=1,LoanAmount,INDEX(Sched3[Ending Balance],ROW()-ROW(Sched3[[#Headers],[Beginning Balance]])-1)),"")</f>
        <v/>
      </c>
      <c r="E48" s="4" t="str">
        <f>IF(Sched3[[#This Row],[Pmt No]]&lt;&gt;"",ScheduledPayment,"")</f>
        <v/>
      </c>
      <c r="F48" s="4" t="str">
        <f>IF(Sched3[[#This Row],[Pmt No]]&lt;&gt;"",IF(Sched3[[#This Row],[Scheduled Payment]]+ExtraPayments&lt;Sched3[[#This Row],[Beginning Balance]],ExtraPayments,IF(Sched3[[#This Row],[Beginning Balance]]-Sched3[[#This Row],[Scheduled Payment]]&gt;0,Sched3[[#This Row],[Beginning Balance]]-Sched3[[#This Row],[Scheduled Payment]],0)),"")</f>
        <v/>
      </c>
      <c r="G48" s="4" t="str">
        <f>IF(Sched3[[#This Row],[Pmt No]]&lt;&gt;"",IF(Sched3[[#This Row],[Scheduled Payment]]+Sched3[[#This Row],[Extra Payment]]&lt;=Sched3[[#This Row],[Beginning Balance]],Sched3[[#This Row],[Scheduled Payment]]+Sched3[[#This Row],[Extra Payment]],Sched3[[#This Row],[Beginning Balance]]),"")</f>
        <v/>
      </c>
      <c r="H48" s="4" t="str">
        <f>IF(Sched3[[#This Row],[Pmt No]]&lt;&gt;"",Sched3[[#This Row],[Total Payment]]-Sched3[[#This Row],[Interest]],"")</f>
        <v/>
      </c>
      <c r="I48" s="4" t="str">
        <f>IF(Sched3[[#This Row],[Pmt No]]&lt;&gt;"",Sched3[[#This Row],[Beginning Balance]]*(InterestRate/PaymentsPerYear),"")</f>
        <v/>
      </c>
      <c r="J48" s="4" t="str">
        <f>IF(Sched3[[#This Row],[Pmt No]]&lt;&gt;"",IF(Sched3[[#This Row],[Scheduled Payment]]+Sched3[[#This Row],[Extra Payment]]&lt;=Sched3[[#This Row],[Beginning Balance]],Sched3[[#This Row],[Beginning Balance]]-Sched3[[#This Row],[Principal]],0),"")</f>
        <v/>
      </c>
      <c r="K48" s="4" t="str">
        <f>IF(Sched3[[#This Row],[Pmt No]]&lt;&gt;"",SUM(INDEX(Sched3[Interest],1,1):Sched3[[#This Row],[Interest]]),"")</f>
        <v/>
      </c>
    </row>
    <row r="49" spans="2:11" x14ac:dyDescent="0.2">
      <c r="B49" s="2" t="str">
        <f>IF(LoanIsGood,IF(ROW()-ROW(Sched3[[#Headers],[Pmt No]])&gt;ScheduledNumberOfPayments,"",ROW()-ROW(Sched3[[#Headers],[Pmt No]])),"")</f>
        <v/>
      </c>
      <c r="C49" s="3" t="str">
        <f>IF(Sched3[[#This Row],[Pmt No]]&lt;&gt;"",EOMONTH(LoanStartDate,ROW(Sched3[[#This Row],[Pmt No]])-ROW(Sched3[[#Headers],[Pmt No]])-2)+DAY(LoanStartDate),"")</f>
        <v/>
      </c>
      <c r="D49" s="4" t="str">
        <f>IF(Sched3[[#This Row],[Pmt No]]&lt;&gt;"",IF(ROW()-ROW(Sched3[[#Headers],[Beginning Balance]])=1,LoanAmount,INDEX(Sched3[Ending Balance],ROW()-ROW(Sched3[[#Headers],[Beginning Balance]])-1)),"")</f>
        <v/>
      </c>
      <c r="E49" s="4" t="str">
        <f>IF(Sched3[[#This Row],[Pmt No]]&lt;&gt;"",ScheduledPayment,"")</f>
        <v/>
      </c>
      <c r="F49" s="4" t="str">
        <f>IF(Sched3[[#This Row],[Pmt No]]&lt;&gt;"",IF(Sched3[[#This Row],[Scheduled Payment]]+ExtraPayments&lt;Sched3[[#This Row],[Beginning Balance]],ExtraPayments,IF(Sched3[[#This Row],[Beginning Balance]]-Sched3[[#This Row],[Scheduled Payment]]&gt;0,Sched3[[#This Row],[Beginning Balance]]-Sched3[[#This Row],[Scheduled Payment]],0)),"")</f>
        <v/>
      </c>
      <c r="G49" s="4" t="str">
        <f>IF(Sched3[[#This Row],[Pmt No]]&lt;&gt;"",IF(Sched3[[#This Row],[Scheduled Payment]]+Sched3[[#This Row],[Extra Payment]]&lt;=Sched3[[#This Row],[Beginning Balance]],Sched3[[#This Row],[Scheduled Payment]]+Sched3[[#This Row],[Extra Payment]],Sched3[[#This Row],[Beginning Balance]]),"")</f>
        <v/>
      </c>
      <c r="H49" s="4" t="str">
        <f>IF(Sched3[[#This Row],[Pmt No]]&lt;&gt;"",Sched3[[#This Row],[Total Payment]]-Sched3[[#This Row],[Interest]],"")</f>
        <v/>
      </c>
      <c r="I49" s="4" t="str">
        <f>IF(Sched3[[#This Row],[Pmt No]]&lt;&gt;"",Sched3[[#This Row],[Beginning Balance]]*(InterestRate/PaymentsPerYear),"")</f>
        <v/>
      </c>
      <c r="J49" s="4" t="str">
        <f>IF(Sched3[[#This Row],[Pmt No]]&lt;&gt;"",IF(Sched3[[#This Row],[Scheduled Payment]]+Sched3[[#This Row],[Extra Payment]]&lt;=Sched3[[#This Row],[Beginning Balance]],Sched3[[#This Row],[Beginning Balance]]-Sched3[[#This Row],[Principal]],0),"")</f>
        <v/>
      </c>
      <c r="K49" s="4" t="str">
        <f>IF(Sched3[[#This Row],[Pmt No]]&lt;&gt;"",SUM(INDEX(Sched3[Interest],1,1):Sched3[[#This Row],[Interest]]),"")</f>
        <v/>
      </c>
    </row>
    <row r="50" spans="2:11" x14ac:dyDescent="0.2">
      <c r="B50" s="2" t="str">
        <f>IF(LoanIsGood,IF(ROW()-ROW(Sched3[[#Headers],[Pmt No]])&gt;ScheduledNumberOfPayments,"",ROW()-ROW(Sched3[[#Headers],[Pmt No]])),"")</f>
        <v/>
      </c>
      <c r="C50" s="3" t="str">
        <f>IF(Sched3[[#This Row],[Pmt No]]&lt;&gt;"",EOMONTH(LoanStartDate,ROW(Sched3[[#This Row],[Pmt No]])-ROW(Sched3[[#Headers],[Pmt No]])-2)+DAY(LoanStartDate),"")</f>
        <v/>
      </c>
      <c r="D50" s="4" t="str">
        <f>IF(Sched3[[#This Row],[Pmt No]]&lt;&gt;"",IF(ROW()-ROW(Sched3[[#Headers],[Beginning Balance]])=1,LoanAmount,INDEX(Sched3[Ending Balance],ROW()-ROW(Sched3[[#Headers],[Beginning Balance]])-1)),"")</f>
        <v/>
      </c>
      <c r="E50" s="4" t="str">
        <f>IF(Sched3[[#This Row],[Pmt No]]&lt;&gt;"",ScheduledPayment,"")</f>
        <v/>
      </c>
      <c r="F50" s="4" t="str">
        <f>IF(Sched3[[#This Row],[Pmt No]]&lt;&gt;"",IF(Sched3[[#This Row],[Scheduled Payment]]+ExtraPayments&lt;Sched3[[#This Row],[Beginning Balance]],ExtraPayments,IF(Sched3[[#This Row],[Beginning Balance]]-Sched3[[#This Row],[Scheduled Payment]]&gt;0,Sched3[[#This Row],[Beginning Balance]]-Sched3[[#This Row],[Scheduled Payment]],0)),"")</f>
        <v/>
      </c>
      <c r="G50" s="4" t="str">
        <f>IF(Sched3[[#This Row],[Pmt No]]&lt;&gt;"",IF(Sched3[[#This Row],[Scheduled Payment]]+Sched3[[#This Row],[Extra Payment]]&lt;=Sched3[[#This Row],[Beginning Balance]],Sched3[[#This Row],[Scheduled Payment]]+Sched3[[#This Row],[Extra Payment]],Sched3[[#This Row],[Beginning Balance]]),"")</f>
        <v/>
      </c>
      <c r="H50" s="4" t="str">
        <f>IF(Sched3[[#This Row],[Pmt No]]&lt;&gt;"",Sched3[[#This Row],[Total Payment]]-Sched3[[#This Row],[Interest]],"")</f>
        <v/>
      </c>
      <c r="I50" s="4" t="str">
        <f>IF(Sched3[[#This Row],[Pmt No]]&lt;&gt;"",Sched3[[#This Row],[Beginning Balance]]*(InterestRate/PaymentsPerYear),"")</f>
        <v/>
      </c>
      <c r="J50" s="4" t="str">
        <f>IF(Sched3[[#This Row],[Pmt No]]&lt;&gt;"",IF(Sched3[[#This Row],[Scheduled Payment]]+Sched3[[#This Row],[Extra Payment]]&lt;=Sched3[[#This Row],[Beginning Balance]],Sched3[[#This Row],[Beginning Balance]]-Sched3[[#This Row],[Principal]],0),"")</f>
        <v/>
      </c>
      <c r="K50" s="4" t="str">
        <f>IF(Sched3[[#This Row],[Pmt No]]&lt;&gt;"",SUM(INDEX(Sched3[Interest],1,1):Sched3[[#This Row],[Interest]]),"")</f>
        <v/>
      </c>
    </row>
    <row r="51" spans="2:11" x14ac:dyDescent="0.2">
      <c r="B51" s="2" t="str">
        <f>IF(LoanIsGood,IF(ROW()-ROW(Sched3[[#Headers],[Pmt No]])&gt;ScheduledNumberOfPayments,"",ROW()-ROW(Sched3[[#Headers],[Pmt No]])),"")</f>
        <v/>
      </c>
      <c r="C51" s="3" t="str">
        <f>IF(Sched3[[#This Row],[Pmt No]]&lt;&gt;"",EOMONTH(LoanStartDate,ROW(Sched3[[#This Row],[Pmt No]])-ROW(Sched3[[#Headers],[Pmt No]])-2)+DAY(LoanStartDate),"")</f>
        <v/>
      </c>
      <c r="D51" s="4" t="str">
        <f>IF(Sched3[[#This Row],[Pmt No]]&lt;&gt;"",IF(ROW()-ROW(Sched3[[#Headers],[Beginning Balance]])=1,LoanAmount,INDEX(Sched3[Ending Balance],ROW()-ROW(Sched3[[#Headers],[Beginning Balance]])-1)),"")</f>
        <v/>
      </c>
      <c r="E51" s="4" t="str">
        <f>IF(Sched3[[#This Row],[Pmt No]]&lt;&gt;"",ScheduledPayment,"")</f>
        <v/>
      </c>
      <c r="F51" s="4" t="str">
        <f>IF(Sched3[[#This Row],[Pmt No]]&lt;&gt;"",IF(Sched3[[#This Row],[Scheduled Payment]]+ExtraPayments&lt;Sched3[[#This Row],[Beginning Balance]],ExtraPayments,IF(Sched3[[#This Row],[Beginning Balance]]-Sched3[[#This Row],[Scheduled Payment]]&gt;0,Sched3[[#This Row],[Beginning Balance]]-Sched3[[#This Row],[Scheduled Payment]],0)),"")</f>
        <v/>
      </c>
      <c r="G51" s="4" t="str">
        <f>IF(Sched3[[#This Row],[Pmt No]]&lt;&gt;"",IF(Sched3[[#This Row],[Scheduled Payment]]+Sched3[[#This Row],[Extra Payment]]&lt;=Sched3[[#This Row],[Beginning Balance]],Sched3[[#This Row],[Scheduled Payment]]+Sched3[[#This Row],[Extra Payment]],Sched3[[#This Row],[Beginning Balance]]),"")</f>
        <v/>
      </c>
      <c r="H51" s="4" t="str">
        <f>IF(Sched3[[#This Row],[Pmt No]]&lt;&gt;"",Sched3[[#This Row],[Total Payment]]-Sched3[[#This Row],[Interest]],"")</f>
        <v/>
      </c>
      <c r="I51" s="4" t="str">
        <f>IF(Sched3[[#This Row],[Pmt No]]&lt;&gt;"",Sched3[[#This Row],[Beginning Balance]]*(InterestRate/PaymentsPerYear),"")</f>
        <v/>
      </c>
      <c r="J51" s="4" t="str">
        <f>IF(Sched3[[#This Row],[Pmt No]]&lt;&gt;"",IF(Sched3[[#This Row],[Scheduled Payment]]+Sched3[[#This Row],[Extra Payment]]&lt;=Sched3[[#This Row],[Beginning Balance]],Sched3[[#This Row],[Beginning Balance]]-Sched3[[#This Row],[Principal]],0),"")</f>
        <v/>
      </c>
      <c r="K51" s="4" t="str">
        <f>IF(Sched3[[#This Row],[Pmt No]]&lt;&gt;"",SUM(INDEX(Sched3[Interest],1,1):Sched3[[#This Row],[Interest]]),"")</f>
        <v/>
      </c>
    </row>
    <row r="52" spans="2:11" x14ac:dyDescent="0.2">
      <c r="B52" s="2" t="str">
        <f>IF(LoanIsGood,IF(ROW()-ROW(Sched3[[#Headers],[Pmt No]])&gt;ScheduledNumberOfPayments,"",ROW()-ROW(Sched3[[#Headers],[Pmt No]])),"")</f>
        <v/>
      </c>
      <c r="C52" s="3" t="str">
        <f>IF(Sched3[[#This Row],[Pmt No]]&lt;&gt;"",EOMONTH(LoanStartDate,ROW(Sched3[[#This Row],[Pmt No]])-ROW(Sched3[[#Headers],[Pmt No]])-2)+DAY(LoanStartDate),"")</f>
        <v/>
      </c>
      <c r="D52" s="4" t="str">
        <f>IF(Sched3[[#This Row],[Pmt No]]&lt;&gt;"",IF(ROW()-ROW(Sched3[[#Headers],[Beginning Balance]])=1,LoanAmount,INDEX(Sched3[Ending Balance],ROW()-ROW(Sched3[[#Headers],[Beginning Balance]])-1)),"")</f>
        <v/>
      </c>
      <c r="E52" s="4" t="str">
        <f>IF(Sched3[[#This Row],[Pmt No]]&lt;&gt;"",ScheduledPayment,"")</f>
        <v/>
      </c>
      <c r="F52" s="4" t="str">
        <f>IF(Sched3[[#This Row],[Pmt No]]&lt;&gt;"",IF(Sched3[[#This Row],[Scheduled Payment]]+ExtraPayments&lt;Sched3[[#This Row],[Beginning Balance]],ExtraPayments,IF(Sched3[[#This Row],[Beginning Balance]]-Sched3[[#This Row],[Scheduled Payment]]&gt;0,Sched3[[#This Row],[Beginning Balance]]-Sched3[[#This Row],[Scheduled Payment]],0)),"")</f>
        <v/>
      </c>
      <c r="G52" s="4" t="str">
        <f>IF(Sched3[[#This Row],[Pmt No]]&lt;&gt;"",IF(Sched3[[#This Row],[Scheduled Payment]]+Sched3[[#This Row],[Extra Payment]]&lt;=Sched3[[#This Row],[Beginning Balance]],Sched3[[#This Row],[Scheduled Payment]]+Sched3[[#This Row],[Extra Payment]],Sched3[[#This Row],[Beginning Balance]]),"")</f>
        <v/>
      </c>
      <c r="H52" s="4" t="str">
        <f>IF(Sched3[[#This Row],[Pmt No]]&lt;&gt;"",Sched3[[#This Row],[Total Payment]]-Sched3[[#This Row],[Interest]],"")</f>
        <v/>
      </c>
      <c r="I52" s="4" t="str">
        <f>IF(Sched3[[#This Row],[Pmt No]]&lt;&gt;"",Sched3[[#This Row],[Beginning Balance]]*(InterestRate/PaymentsPerYear),"")</f>
        <v/>
      </c>
      <c r="J52" s="4" t="str">
        <f>IF(Sched3[[#This Row],[Pmt No]]&lt;&gt;"",IF(Sched3[[#This Row],[Scheduled Payment]]+Sched3[[#This Row],[Extra Payment]]&lt;=Sched3[[#This Row],[Beginning Balance]],Sched3[[#This Row],[Beginning Balance]]-Sched3[[#This Row],[Principal]],0),"")</f>
        <v/>
      </c>
      <c r="K52" s="4" t="str">
        <f>IF(Sched3[[#This Row],[Pmt No]]&lt;&gt;"",SUM(INDEX(Sched3[Interest],1,1):Sched3[[#This Row],[Interest]]),"")</f>
        <v/>
      </c>
    </row>
    <row r="53" spans="2:11" x14ac:dyDescent="0.2">
      <c r="B53" s="2" t="str">
        <f>IF(LoanIsGood,IF(ROW()-ROW(Sched3[[#Headers],[Pmt No]])&gt;ScheduledNumberOfPayments,"",ROW()-ROW(Sched3[[#Headers],[Pmt No]])),"")</f>
        <v/>
      </c>
      <c r="C53" s="3" t="str">
        <f>IF(Sched3[[#This Row],[Pmt No]]&lt;&gt;"",EOMONTH(LoanStartDate,ROW(Sched3[[#This Row],[Pmt No]])-ROW(Sched3[[#Headers],[Pmt No]])-2)+DAY(LoanStartDate),"")</f>
        <v/>
      </c>
      <c r="D53" s="4" t="str">
        <f>IF(Sched3[[#This Row],[Pmt No]]&lt;&gt;"",IF(ROW()-ROW(Sched3[[#Headers],[Beginning Balance]])=1,LoanAmount,INDEX(Sched3[Ending Balance],ROW()-ROW(Sched3[[#Headers],[Beginning Balance]])-1)),"")</f>
        <v/>
      </c>
      <c r="E53" s="4" t="str">
        <f>IF(Sched3[[#This Row],[Pmt No]]&lt;&gt;"",ScheduledPayment,"")</f>
        <v/>
      </c>
      <c r="F53" s="4" t="str">
        <f>IF(Sched3[[#This Row],[Pmt No]]&lt;&gt;"",IF(Sched3[[#This Row],[Scheduled Payment]]+ExtraPayments&lt;Sched3[[#This Row],[Beginning Balance]],ExtraPayments,IF(Sched3[[#This Row],[Beginning Balance]]-Sched3[[#This Row],[Scheduled Payment]]&gt;0,Sched3[[#This Row],[Beginning Balance]]-Sched3[[#This Row],[Scheduled Payment]],0)),"")</f>
        <v/>
      </c>
      <c r="G53" s="4" t="str">
        <f>IF(Sched3[[#This Row],[Pmt No]]&lt;&gt;"",IF(Sched3[[#This Row],[Scheduled Payment]]+Sched3[[#This Row],[Extra Payment]]&lt;=Sched3[[#This Row],[Beginning Balance]],Sched3[[#This Row],[Scheduled Payment]]+Sched3[[#This Row],[Extra Payment]],Sched3[[#This Row],[Beginning Balance]]),"")</f>
        <v/>
      </c>
      <c r="H53" s="4" t="str">
        <f>IF(Sched3[[#This Row],[Pmt No]]&lt;&gt;"",Sched3[[#This Row],[Total Payment]]-Sched3[[#This Row],[Interest]],"")</f>
        <v/>
      </c>
      <c r="I53" s="4" t="str">
        <f>IF(Sched3[[#This Row],[Pmt No]]&lt;&gt;"",Sched3[[#This Row],[Beginning Balance]]*(InterestRate/PaymentsPerYear),"")</f>
        <v/>
      </c>
      <c r="J53" s="4" t="str">
        <f>IF(Sched3[[#This Row],[Pmt No]]&lt;&gt;"",IF(Sched3[[#This Row],[Scheduled Payment]]+Sched3[[#This Row],[Extra Payment]]&lt;=Sched3[[#This Row],[Beginning Balance]],Sched3[[#This Row],[Beginning Balance]]-Sched3[[#This Row],[Principal]],0),"")</f>
        <v/>
      </c>
      <c r="K53" s="4" t="str">
        <f>IF(Sched3[[#This Row],[Pmt No]]&lt;&gt;"",SUM(INDEX(Sched3[Interest],1,1):Sched3[[#This Row],[Interest]]),"")</f>
        <v/>
      </c>
    </row>
    <row r="54" spans="2:11" x14ac:dyDescent="0.2">
      <c r="B54" s="2" t="str">
        <f>IF(LoanIsGood,IF(ROW()-ROW(Sched3[[#Headers],[Pmt No]])&gt;ScheduledNumberOfPayments,"",ROW()-ROW(Sched3[[#Headers],[Pmt No]])),"")</f>
        <v/>
      </c>
      <c r="C54" s="3" t="str">
        <f>IF(Sched3[[#This Row],[Pmt No]]&lt;&gt;"",EOMONTH(LoanStartDate,ROW(Sched3[[#This Row],[Pmt No]])-ROW(Sched3[[#Headers],[Pmt No]])-2)+DAY(LoanStartDate),"")</f>
        <v/>
      </c>
      <c r="D54" s="4" t="str">
        <f>IF(Sched3[[#This Row],[Pmt No]]&lt;&gt;"",IF(ROW()-ROW(Sched3[[#Headers],[Beginning Balance]])=1,LoanAmount,INDEX(Sched3[Ending Balance],ROW()-ROW(Sched3[[#Headers],[Beginning Balance]])-1)),"")</f>
        <v/>
      </c>
      <c r="E54" s="4" t="str">
        <f>IF(Sched3[[#This Row],[Pmt No]]&lt;&gt;"",ScheduledPayment,"")</f>
        <v/>
      </c>
      <c r="F54" s="4" t="str">
        <f>IF(Sched3[[#This Row],[Pmt No]]&lt;&gt;"",IF(Sched3[[#This Row],[Scheduled Payment]]+ExtraPayments&lt;Sched3[[#This Row],[Beginning Balance]],ExtraPayments,IF(Sched3[[#This Row],[Beginning Balance]]-Sched3[[#This Row],[Scheduled Payment]]&gt;0,Sched3[[#This Row],[Beginning Balance]]-Sched3[[#This Row],[Scheduled Payment]],0)),"")</f>
        <v/>
      </c>
      <c r="G54" s="4" t="str">
        <f>IF(Sched3[[#This Row],[Pmt No]]&lt;&gt;"",IF(Sched3[[#This Row],[Scheduled Payment]]+Sched3[[#This Row],[Extra Payment]]&lt;=Sched3[[#This Row],[Beginning Balance]],Sched3[[#This Row],[Scheduled Payment]]+Sched3[[#This Row],[Extra Payment]],Sched3[[#This Row],[Beginning Balance]]),"")</f>
        <v/>
      </c>
      <c r="H54" s="4" t="str">
        <f>IF(Sched3[[#This Row],[Pmt No]]&lt;&gt;"",Sched3[[#This Row],[Total Payment]]-Sched3[[#This Row],[Interest]],"")</f>
        <v/>
      </c>
      <c r="I54" s="4" t="str">
        <f>IF(Sched3[[#This Row],[Pmt No]]&lt;&gt;"",Sched3[[#This Row],[Beginning Balance]]*(InterestRate/PaymentsPerYear),"")</f>
        <v/>
      </c>
      <c r="J54" s="4" t="str">
        <f>IF(Sched3[[#This Row],[Pmt No]]&lt;&gt;"",IF(Sched3[[#This Row],[Scheduled Payment]]+Sched3[[#This Row],[Extra Payment]]&lt;=Sched3[[#This Row],[Beginning Balance]],Sched3[[#This Row],[Beginning Balance]]-Sched3[[#This Row],[Principal]],0),"")</f>
        <v/>
      </c>
      <c r="K54" s="4" t="str">
        <f>IF(Sched3[[#This Row],[Pmt No]]&lt;&gt;"",SUM(INDEX(Sched3[Interest],1,1):Sched3[[#This Row],[Interest]]),"")</f>
        <v/>
      </c>
    </row>
    <row r="55" spans="2:11" x14ac:dyDescent="0.2">
      <c r="B55" s="2" t="str">
        <f>IF(LoanIsGood,IF(ROW()-ROW(Sched3[[#Headers],[Pmt No]])&gt;ScheduledNumberOfPayments,"",ROW()-ROW(Sched3[[#Headers],[Pmt No]])),"")</f>
        <v/>
      </c>
      <c r="C55" s="3" t="str">
        <f>IF(Sched3[[#This Row],[Pmt No]]&lt;&gt;"",EOMONTH(LoanStartDate,ROW(Sched3[[#This Row],[Pmt No]])-ROW(Sched3[[#Headers],[Pmt No]])-2)+DAY(LoanStartDate),"")</f>
        <v/>
      </c>
      <c r="D55" s="4" t="str">
        <f>IF(Sched3[[#This Row],[Pmt No]]&lt;&gt;"",IF(ROW()-ROW(Sched3[[#Headers],[Beginning Balance]])=1,LoanAmount,INDEX(Sched3[Ending Balance],ROW()-ROW(Sched3[[#Headers],[Beginning Balance]])-1)),"")</f>
        <v/>
      </c>
      <c r="E55" s="4" t="str">
        <f>IF(Sched3[[#This Row],[Pmt No]]&lt;&gt;"",ScheduledPayment,"")</f>
        <v/>
      </c>
      <c r="F55" s="4" t="str">
        <f>IF(Sched3[[#This Row],[Pmt No]]&lt;&gt;"",IF(Sched3[[#This Row],[Scheduled Payment]]+ExtraPayments&lt;Sched3[[#This Row],[Beginning Balance]],ExtraPayments,IF(Sched3[[#This Row],[Beginning Balance]]-Sched3[[#This Row],[Scheduled Payment]]&gt;0,Sched3[[#This Row],[Beginning Balance]]-Sched3[[#This Row],[Scheduled Payment]],0)),"")</f>
        <v/>
      </c>
      <c r="G55" s="4" t="str">
        <f>IF(Sched3[[#This Row],[Pmt No]]&lt;&gt;"",IF(Sched3[[#This Row],[Scheduled Payment]]+Sched3[[#This Row],[Extra Payment]]&lt;=Sched3[[#This Row],[Beginning Balance]],Sched3[[#This Row],[Scheduled Payment]]+Sched3[[#This Row],[Extra Payment]],Sched3[[#This Row],[Beginning Balance]]),"")</f>
        <v/>
      </c>
      <c r="H55" s="4" t="str">
        <f>IF(Sched3[[#This Row],[Pmt No]]&lt;&gt;"",Sched3[[#This Row],[Total Payment]]-Sched3[[#This Row],[Interest]],"")</f>
        <v/>
      </c>
      <c r="I55" s="4" t="str">
        <f>IF(Sched3[[#This Row],[Pmt No]]&lt;&gt;"",Sched3[[#This Row],[Beginning Balance]]*(InterestRate/PaymentsPerYear),"")</f>
        <v/>
      </c>
      <c r="J55" s="4" t="str">
        <f>IF(Sched3[[#This Row],[Pmt No]]&lt;&gt;"",IF(Sched3[[#This Row],[Scheduled Payment]]+Sched3[[#This Row],[Extra Payment]]&lt;=Sched3[[#This Row],[Beginning Balance]],Sched3[[#This Row],[Beginning Balance]]-Sched3[[#This Row],[Principal]],0),"")</f>
        <v/>
      </c>
      <c r="K55" s="4" t="str">
        <f>IF(Sched3[[#This Row],[Pmt No]]&lt;&gt;"",SUM(INDEX(Sched3[Interest],1,1):Sched3[[#This Row],[Interest]]),"")</f>
        <v/>
      </c>
    </row>
    <row r="56" spans="2:11" x14ac:dyDescent="0.2">
      <c r="B56" s="2" t="str">
        <f>IF(LoanIsGood,IF(ROW()-ROW(Sched3[[#Headers],[Pmt No]])&gt;ScheduledNumberOfPayments,"",ROW()-ROW(Sched3[[#Headers],[Pmt No]])),"")</f>
        <v/>
      </c>
      <c r="C56" s="3" t="str">
        <f>IF(Sched3[[#This Row],[Pmt No]]&lt;&gt;"",EOMONTH(LoanStartDate,ROW(Sched3[[#This Row],[Pmt No]])-ROW(Sched3[[#Headers],[Pmt No]])-2)+DAY(LoanStartDate),"")</f>
        <v/>
      </c>
      <c r="D56" s="4" t="str">
        <f>IF(Sched3[[#This Row],[Pmt No]]&lt;&gt;"",IF(ROW()-ROW(Sched3[[#Headers],[Beginning Balance]])=1,LoanAmount,INDEX(Sched3[Ending Balance],ROW()-ROW(Sched3[[#Headers],[Beginning Balance]])-1)),"")</f>
        <v/>
      </c>
      <c r="E56" s="4" t="str">
        <f>IF(Sched3[[#This Row],[Pmt No]]&lt;&gt;"",ScheduledPayment,"")</f>
        <v/>
      </c>
      <c r="F56" s="4" t="str">
        <f>IF(Sched3[[#This Row],[Pmt No]]&lt;&gt;"",IF(Sched3[[#This Row],[Scheduled Payment]]+ExtraPayments&lt;Sched3[[#This Row],[Beginning Balance]],ExtraPayments,IF(Sched3[[#This Row],[Beginning Balance]]-Sched3[[#This Row],[Scheduled Payment]]&gt;0,Sched3[[#This Row],[Beginning Balance]]-Sched3[[#This Row],[Scheduled Payment]],0)),"")</f>
        <v/>
      </c>
      <c r="G56" s="4" t="str">
        <f>IF(Sched3[[#This Row],[Pmt No]]&lt;&gt;"",IF(Sched3[[#This Row],[Scheduled Payment]]+Sched3[[#This Row],[Extra Payment]]&lt;=Sched3[[#This Row],[Beginning Balance]],Sched3[[#This Row],[Scheduled Payment]]+Sched3[[#This Row],[Extra Payment]],Sched3[[#This Row],[Beginning Balance]]),"")</f>
        <v/>
      </c>
      <c r="H56" s="4" t="str">
        <f>IF(Sched3[[#This Row],[Pmt No]]&lt;&gt;"",Sched3[[#This Row],[Total Payment]]-Sched3[[#This Row],[Interest]],"")</f>
        <v/>
      </c>
      <c r="I56" s="4" t="str">
        <f>IF(Sched3[[#This Row],[Pmt No]]&lt;&gt;"",Sched3[[#This Row],[Beginning Balance]]*(InterestRate/PaymentsPerYear),"")</f>
        <v/>
      </c>
      <c r="J56" s="4" t="str">
        <f>IF(Sched3[[#This Row],[Pmt No]]&lt;&gt;"",IF(Sched3[[#This Row],[Scheduled Payment]]+Sched3[[#This Row],[Extra Payment]]&lt;=Sched3[[#This Row],[Beginning Balance]],Sched3[[#This Row],[Beginning Balance]]-Sched3[[#This Row],[Principal]],0),"")</f>
        <v/>
      </c>
      <c r="K56" s="4" t="str">
        <f>IF(Sched3[[#This Row],[Pmt No]]&lt;&gt;"",SUM(INDEX(Sched3[Interest],1,1):Sched3[[#This Row],[Interest]]),"")</f>
        <v/>
      </c>
    </row>
    <row r="57" spans="2:11" x14ac:dyDescent="0.2">
      <c r="B57" s="2" t="str">
        <f>IF(LoanIsGood,IF(ROW()-ROW(Sched3[[#Headers],[Pmt No]])&gt;ScheduledNumberOfPayments,"",ROW()-ROW(Sched3[[#Headers],[Pmt No]])),"")</f>
        <v/>
      </c>
      <c r="C57" s="3" t="str">
        <f>IF(Sched3[[#This Row],[Pmt No]]&lt;&gt;"",EOMONTH(LoanStartDate,ROW(Sched3[[#This Row],[Pmt No]])-ROW(Sched3[[#Headers],[Pmt No]])-2)+DAY(LoanStartDate),"")</f>
        <v/>
      </c>
      <c r="D57" s="4" t="str">
        <f>IF(Sched3[[#This Row],[Pmt No]]&lt;&gt;"",IF(ROW()-ROW(Sched3[[#Headers],[Beginning Balance]])=1,LoanAmount,INDEX(Sched3[Ending Balance],ROW()-ROW(Sched3[[#Headers],[Beginning Balance]])-1)),"")</f>
        <v/>
      </c>
      <c r="E57" s="4" t="str">
        <f>IF(Sched3[[#This Row],[Pmt No]]&lt;&gt;"",ScheduledPayment,"")</f>
        <v/>
      </c>
      <c r="F57" s="4" t="str">
        <f>IF(Sched3[[#This Row],[Pmt No]]&lt;&gt;"",IF(Sched3[[#This Row],[Scheduled Payment]]+ExtraPayments&lt;Sched3[[#This Row],[Beginning Balance]],ExtraPayments,IF(Sched3[[#This Row],[Beginning Balance]]-Sched3[[#This Row],[Scheduled Payment]]&gt;0,Sched3[[#This Row],[Beginning Balance]]-Sched3[[#This Row],[Scheduled Payment]],0)),"")</f>
        <v/>
      </c>
      <c r="G57" s="4" t="str">
        <f>IF(Sched3[[#This Row],[Pmt No]]&lt;&gt;"",IF(Sched3[[#This Row],[Scheduled Payment]]+Sched3[[#This Row],[Extra Payment]]&lt;=Sched3[[#This Row],[Beginning Balance]],Sched3[[#This Row],[Scheduled Payment]]+Sched3[[#This Row],[Extra Payment]],Sched3[[#This Row],[Beginning Balance]]),"")</f>
        <v/>
      </c>
      <c r="H57" s="4" t="str">
        <f>IF(Sched3[[#This Row],[Pmt No]]&lt;&gt;"",Sched3[[#This Row],[Total Payment]]-Sched3[[#This Row],[Interest]],"")</f>
        <v/>
      </c>
      <c r="I57" s="4" t="str">
        <f>IF(Sched3[[#This Row],[Pmt No]]&lt;&gt;"",Sched3[[#This Row],[Beginning Balance]]*(InterestRate/PaymentsPerYear),"")</f>
        <v/>
      </c>
      <c r="J57" s="4" t="str">
        <f>IF(Sched3[[#This Row],[Pmt No]]&lt;&gt;"",IF(Sched3[[#This Row],[Scheduled Payment]]+Sched3[[#This Row],[Extra Payment]]&lt;=Sched3[[#This Row],[Beginning Balance]],Sched3[[#This Row],[Beginning Balance]]-Sched3[[#This Row],[Principal]],0),"")</f>
        <v/>
      </c>
      <c r="K57" s="4" t="str">
        <f>IF(Sched3[[#This Row],[Pmt No]]&lt;&gt;"",SUM(INDEX(Sched3[Interest],1,1):Sched3[[#This Row],[Interest]]),"")</f>
        <v/>
      </c>
    </row>
    <row r="58" spans="2:11" x14ac:dyDescent="0.2">
      <c r="B58" s="2" t="str">
        <f>IF(LoanIsGood,IF(ROW()-ROW(Sched3[[#Headers],[Pmt No]])&gt;ScheduledNumberOfPayments,"",ROW()-ROW(Sched3[[#Headers],[Pmt No]])),"")</f>
        <v/>
      </c>
      <c r="C58" s="3" t="str">
        <f>IF(Sched3[[#This Row],[Pmt No]]&lt;&gt;"",EOMONTH(LoanStartDate,ROW(Sched3[[#This Row],[Pmt No]])-ROW(Sched3[[#Headers],[Pmt No]])-2)+DAY(LoanStartDate),"")</f>
        <v/>
      </c>
      <c r="D58" s="4" t="str">
        <f>IF(Sched3[[#This Row],[Pmt No]]&lt;&gt;"",IF(ROW()-ROW(Sched3[[#Headers],[Beginning Balance]])=1,LoanAmount,INDEX(Sched3[Ending Balance],ROW()-ROW(Sched3[[#Headers],[Beginning Balance]])-1)),"")</f>
        <v/>
      </c>
      <c r="E58" s="4" t="str">
        <f>IF(Sched3[[#This Row],[Pmt No]]&lt;&gt;"",ScheduledPayment,"")</f>
        <v/>
      </c>
      <c r="F58" s="4" t="str">
        <f>IF(Sched3[[#This Row],[Pmt No]]&lt;&gt;"",IF(Sched3[[#This Row],[Scheduled Payment]]+ExtraPayments&lt;Sched3[[#This Row],[Beginning Balance]],ExtraPayments,IF(Sched3[[#This Row],[Beginning Balance]]-Sched3[[#This Row],[Scheduled Payment]]&gt;0,Sched3[[#This Row],[Beginning Balance]]-Sched3[[#This Row],[Scheduled Payment]],0)),"")</f>
        <v/>
      </c>
      <c r="G58" s="4" t="str">
        <f>IF(Sched3[[#This Row],[Pmt No]]&lt;&gt;"",IF(Sched3[[#This Row],[Scheduled Payment]]+Sched3[[#This Row],[Extra Payment]]&lt;=Sched3[[#This Row],[Beginning Balance]],Sched3[[#This Row],[Scheduled Payment]]+Sched3[[#This Row],[Extra Payment]],Sched3[[#This Row],[Beginning Balance]]),"")</f>
        <v/>
      </c>
      <c r="H58" s="4" t="str">
        <f>IF(Sched3[[#This Row],[Pmt No]]&lt;&gt;"",Sched3[[#This Row],[Total Payment]]-Sched3[[#This Row],[Interest]],"")</f>
        <v/>
      </c>
      <c r="I58" s="4" t="str">
        <f>IF(Sched3[[#This Row],[Pmt No]]&lt;&gt;"",Sched3[[#This Row],[Beginning Balance]]*(InterestRate/PaymentsPerYear),"")</f>
        <v/>
      </c>
      <c r="J58" s="4" t="str">
        <f>IF(Sched3[[#This Row],[Pmt No]]&lt;&gt;"",IF(Sched3[[#This Row],[Scheduled Payment]]+Sched3[[#This Row],[Extra Payment]]&lt;=Sched3[[#This Row],[Beginning Balance]],Sched3[[#This Row],[Beginning Balance]]-Sched3[[#This Row],[Principal]],0),"")</f>
        <v/>
      </c>
      <c r="K58" s="4" t="str">
        <f>IF(Sched3[[#This Row],[Pmt No]]&lt;&gt;"",SUM(INDEX(Sched3[Interest],1,1):Sched3[[#This Row],[Interest]]),"")</f>
        <v/>
      </c>
    </row>
    <row r="59" spans="2:11" x14ac:dyDescent="0.2">
      <c r="B59" s="2" t="str">
        <f>IF(LoanIsGood,IF(ROW()-ROW(Sched3[[#Headers],[Pmt No]])&gt;ScheduledNumberOfPayments,"",ROW()-ROW(Sched3[[#Headers],[Pmt No]])),"")</f>
        <v/>
      </c>
      <c r="C59" s="3" t="str">
        <f>IF(Sched3[[#This Row],[Pmt No]]&lt;&gt;"",EOMONTH(LoanStartDate,ROW(Sched3[[#This Row],[Pmt No]])-ROW(Sched3[[#Headers],[Pmt No]])-2)+DAY(LoanStartDate),"")</f>
        <v/>
      </c>
      <c r="D59" s="4" t="str">
        <f>IF(Sched3[[#This Row],[Pmt No]]&lt;&gt;"",IF(ROW()-ROW(Sched3[[#Headers],[Beginning Balance]])=1,LoanAmount,INDEX(Sched3[Ending Balance],ROW()-ROW(Sched3[[#Headers],[Beginning Balance]])-1)),"")</f>
        <v/>
      </c>
      <c r="E59" s="4" t="str">
        <f>IF(Sched3[[#This Row],[Pmt No]]&lt;&gt;"",ScheduledPayment,"")</f>
        <v/>
      </c>
      <c r="F59" s="4" t="str">
        <f>IF(Sched3[[#This Row],[Pmt No]]&lt;&gt;"",IF(Sched3[[#This Row],[Scheduled Payment]]+ExtraPayments&lt;Sched3[[#This Row],[Beginning Balance]],ExtraPayments,IF(Sched3[[#This Row],[Beginning Balance]]-Sched3[[#This Row],[Scheduled Payment]]&gt;0,Sched3[[#This Row],[Beginning Balance]]-Sched3[[#This Row],[Scheduled Payment]],0)),"")</f>
        <v/>
      </c>
      <c r="G59" s="4" t="str">
        <f>IF(Sched3[[#This Row],[Pmt No]]&lt;&gt;"",IF(Sched3[[#This Row],[Scheduled Payment]]+Sched3[[#This Row],[Extra Payment]]&lt;=Sched3[[#This Row],[Beginning Balance]],Sched3[[#This Row],[Scheduled Payment]]+Sched3[[#This Row],[Extra Payment]],Sched3[[#This Row],[Beginning Balance]]),"")</f>
        <v/>
      </c>
      <c r="H59" s="4" t="str">
        <f>IF(Sched3[[#This Row],[Pmt No]]&lt;&gt;"",Sched3[[#This Row],[Total Payment]]-Sched3[[#This Row],[Interest]],"")</f>
        <v/>
      </c>
      <c r="I59" s="4" t="str">
        <f>IF(Sched3[[#This Row],[Pmt No]]&lt;&gt;"",Sched3[[#This Row],[Beginning Balance]]*(InterestRate/PaymentsPerYear),"")</f>
        <v/>
      </c>
      <c r="J59" s="4" t="str">
        <f>IF(Sched3[[#This Row],[Pmt No]]&lt;&gt;"",IF(Sched3[[#This Row],[Scheduled Payment]]+Sched3[[#This Row],[Extra Payment]]&lt;=Sched3[[#This Row],[Beginning Balance]],Sched3[[#This Row],[Beginning Balance]]-Sched3[[#This Row],[Principal]],0),"")</f>
        <v/>
      </c>
      <c r="K59" s="4" t="str">
        <f>IF(Sched3[[#This Row],[Pmt No]]&lt;&gt;"",SUM(INDEX(Sched3[Interest],1,1):Sched3[[#This Row],[Interest]]),"")</f>
        <v/>
      </c>
    </row>
    <row r="60" spans="2:11" x14ac:dyDescent="0.2">
      <c r="B60" s="2" t="str">
        <f>IF(LoanIsGood,IF(ROW()-ROW(Sched3[[#Headers],[Pmt No]])&gt;ScheduledNumberOfPayments,"",ROW()-ROW(Sched3[[#Headers],[Pmt No]])),"")</f>
        <v/>
      </c>
      <c r="C60" s="3" t="str">
        <f>IF(Sched3[[#This Row],[Pmt No]]&lt;&gt;"",EOMONTH(LoanStartDate,ROW(Sched3[[#This Row],[Pmt No]])-ROW(Sched3[[#Headers],[Pmt No]])-2)+DAY(LoanStartDate),"")</f>
        <v/>
      </c>
      <c r="D60" s="4" t="str">
        <f>IF(Sched3[[#This Row],[Pmt No]]&lt;&gt;"",IF(ROW()-ROW(Sched3[[#Headers],[Beginning Balance]])=1,LoanAmount,INDEX(Sched3[Ending Balance],ROW()-ROW(Sched3[[#Headers],[Beginning Balance]])-1)),"")</f>
        <v/>
      </c>
      <c r="E60" s="4" t="str">
        <f>IF(Sched3[[#This Row],[Pmt No]]&lt;&gt;"",ScheduledPayment,"")</f>
        <v/>
      </c>
      <c r="F60" s="4" t="str">
        <f>IF(Sched3[[#This Row],[Pmt No]]&lt;&gt;"",IF(Sched3[[#This Row],[Scheduled Payment]]+ExtraPayments&lt;Sched3[[#This Row],[Beginning Balance]],ExtraPayments,IF(Sched3[[#This Row],[Beginning Balance]]-Sched3[[#This Row],[Scheduled Payment]]&gt;0,Sched3[[#This Row],[Beginning Balance]]-Sched3[[#This Row],[Scheduled Payment]],0)),"")</f>
        <v/>
      </c>
      <c r="G60" s="4" t="str">
        <f>IF(Sched3[[#This Row],[Pmt No]]&lt;&gt;"",IF(Sched3[[#This Row],[Scheduled Payment]]+Sched3[[#This Row],[Extra Payment]]&lt;=Sched3[[#This Row],[Beginning Balance]],Sched3[[#This Row],[Scheduled Payment]]+Sched3[[#This Row],[Extra Payment]],Sched3[[#This Row],[Beginning Balance]]),"")</f>
        <v/>
      </c>
      <c r="H60" s="4" t="str">
        <f>IF(Sched3[[#This Row],[Pmt No]]&lt;&gt;"",Sched3[[#This Row],[Total Payment]]-Sched3[[#This Row],[Interest]],"")</f>
        <v/>
      </c>
      <c r="I60" s="4" t="str">
        <f>IF(Sched3[[#This Row],[Pmt No]]&lt;&gt;"",Sched3[[#This Row],[Beginning Balance]]*(InterestRate/PaymentsPerYear),"")</f>
        <v/>
      </c>
      <c r="J60" s="4" t="str">
        <f>IF(Sched3[[#This Row],[Pmt No]]&lt;&gt;"",IF(Sched3[[#This Row],[Scheduled Payment]]+Sched3[[#This Row],[Extra Payment]]&lt;=Sched3[[#This Row],[Beginning Balance]],Sched3[[#This Row],[Beginning Balance]]-Sched3[[#This Row],[Principal]],0),"")</f>
        <v/>
      </c>
      <c r="K60" s="4" t="str">
        <f>IF(Sched3[[#This Row],[Pmt No]]&lt;&gt;"",SUM(INDEX(Sched3[Interest],1,1):Sched3[[#This Row],[Interest]]),"")</f>
        <v/>
      </c>
    </row>
    <row r="61" spans="2:11" x14ac:dyDescent="0.2">
      <c r="B61" s="2" t="str">
        <f>IF(LoanIsGood,IF(ROW()-ROW(Sched3[[#Headers],[Pmt No]])&gt;ScheduledNumberOfPayments,"",ROW()-ROW(Sched3[[#Headers],[Pmt No]])),"")</f>
        <v/>
      </c>
      <c r="C61" s="3" t="str">
        <f>IF(Sched3[[#This Row],[Pmt No]]&lt;&gt;"",EOMONTH(LoanStartDate,ROW(Sched3[[#This Row],[Pmt No]])-ROW(Sched3[[#Headers],[Pmt No]])-2)+DAY(LoanStartDate),"")</f>
        <v/>
      </c>
      <c r="D61" s="4" t="str">
        <f>IF(Sched3[[#This Row],[Pmt No]]&lt;&gt;"",IF(ROW()-ROW(Sched3[[#Headers],[Beginning Balance]])=1,LoanAmount,INDEX(Sched3[Ending Balance],ROW()-ROW(Sched3[[#Headers],[Beginning Balance]])-1)),"")</f>
        <v/>
      </c>
      <c r="E61" s="4" t="str">
        <f>IF(Sched3[[#This Row],[Pmt No]]&lt;&gt;"",ScheduledPayment,"")</f>
        <v/>
      </c>
      <c r="F61" s="4" t="str">
        <f>IF(Sched3[[#This Row],[Pmt No]]&lt;&gt;"",IF(Sched3[[#This Row],[Scheduled Payment]]+ExtraPayments&lt;Sched3[[#This Row],[Beginning Balance]],ExtraPayments,IF(Sched3[[#This Row],[Beginning Balance]]-Sched3[[#This Row],[Scheduled Payment]]&gt;0,Sched3[[#This Row],[Beginning Balance]]-Sched3[[#This Row],[Scheduled Payment]],0)),"")</f>
        <v/>
      </c>
      <c r="G61" s="4" t="str">
        <f>IF(Sched3[[#This Row],[Pmt No]]&lt;&gt;"",IF(Sched3[[#This Row],[Scheduled Payment]]+Sched3[[#This Row],[Extra Payment]]&lt;=Sched3[[#This Row],[Beginning Balance]],Sched3[[#This Row],[Scheduled Payment]]+Sched3[[#This Row],[Extra Payment]],Sched3[[#This Row],[Beginning Balance]]),"")</f>
        <v/>
      </c>
      <c r="H61" s="4" t="str">
        <f>IF(Sched3[[#This Row],[Pmt No]]&lt;&gt;"",Sched3[[#This Row],[Total Payment]]-Sched3[[#This Row],[Interest]],"")</f>
        <v/>
      </c>
      <c r="I61" s="4" t="str">
        <f>IF(Sched3[[#This Row],[Pmt No]]&lt;&gt;"",Sched3[[#This Row],[Beginning Balance]]*(InterestRate/PaymentsPerYear),"")</f>
        <v/>
      </c>
      <c r="J61" s="4" t="str">
        <f>IF(Sched3[[#This Row],[Pmt No]]&lt;&gt;"",IF(Sched3[[#This Row],[Scheduled Payment]]+Sched3[[#This Row],[Extra Payment]]&lt;=Sched3[[#This Row],[Beginning Balance]],Sched3[[#This Row],[Beginning Balance]]-Sched3[[#This Row],[Principal]],0),"")</f>
        <v/>
      </c>
      <c r="K61" s="4" t="str">
        <f>IF(Sched3[[#This Row],[Pmt No]]&lt;&gt;"",SUM(INDEX(Sched3[Interest],1,1):Sched3[[#This Row],[Interest]]),"")</f>
        <v/>
      </c>
    </row>
    <row r="62" spans="2:11" x14ac:dyDescent="0.2">
      <c r="B62" s="2" t="str">
        <f>IF(LoanIsGood,IF(ROW()-ROW(Sched3[[#Headers],[Pmt No]])&gt;ScheduledNumberOfPayments,"",ROW()-ROW(Sched3[[#Headers],[Pmt No]])),"")</f>
        <v/>
      </c>
      <c r="C62" s="3" t="str">
        <f>IF(Sched3[[#This Row],[Pmt No]]&lt;&gt;"",EOMONTH(LoanStartDate,ROW(Sched3[[#This Row],[Pmt No]])-ROW(Sched3[[#Headers],[Pmt No]])-2)+DAY(LoanStartDate),"")</f>
        <v/>
      </c>
      <c r="D62" s="4" t="str">
        <f>IF(Sched3[[#This Row],[Pmt No]]&lt;&gt;"",IF(ROW()-ROW(Sched3[[#Headers],[Beginning Balance]])=1,LoanAmount,INDEX(Sched3[Ending Balance],ROW()-ROW(Sched3[[#Headers],[Beginning Balance]])-1)),"")</f>
        <v/>
      </c>
      <c r="E62" s="4" t="str">
        <f>IF(Sched3[[#This Row],[Pmt No]]&lt;&gt;"",ScheduledPayment,"")</f>
        <v/>
      </c>
      <c r="F62" s="4" t="str">
        <f>IF(Sched3[[#This Row],[Pmt No]]&lt;&gt;"",IF(Sched3[[#This Row],[Scheduled Payment]]+ExtraPayments&lt;Sched3[[#This Row],[Beginning Balance]],ExtraPayments,IF(Sched3[[#This Row],[Beginning Balance]]-Sched3[[#This Row],[Scheduled Payment]]&gt;0,Sched3[[#This Row],[Beginning Balance]]-Sched3[[#This Row],[Scheduled Payment]],0)),"")</f>
        <v/>
      </c>
      <c r="G62" s="4" t="str">
        <f>IF(Sched3[[#This Row],[Pmt No]]&lt;&gt;"",IF(Sched3[[#This Row],[Scheduled Payment]]+Sched3[[#This Row],[Extra Payment]]&lt;=Sched3[[#This Row],[Beginning Balance]],Sched3[[#This Row],[Scheduled Payment]]+Sched3[[#This Row],[Extra Payment]],Sched3[[#This Row],[Beginning Balance]]),"")</f>
        <v/>
      </c>
      <c r="H62" s="4" t="str">
        <f>IF(Sched3[[#This Row],[Pmt No]]&lt;&gt;"",Sched3[[#This Row],[Total Payment]]-Sched3[[#This Row],[Interest]],"")</f>
        <v/>
      </c>
      <c r="I62" s="4" t="str">
        <f>IF(Sched3[[#This Row],[Pmt No]]&lt;&gt;"",Sched3[[#This Row],[Beginning Balance]]*(InterestRate/PaymentsPerYear),"")</f>
        <v/>
      </c>
      <c r="J62" s="4" t="str">
        <f>IF(Sched3[[#This Row],[Pmt No]]&lt;&gt;"",IF(Sched3[[#This Row],[Scheduled Payment]]+Sched3[[#This Row],[Extra Payment]]&lt;=Sched3[[#This Row],[Beginning Balance]],Sched3[[#This Row],[Beginning Balance]]-Sched3[[#This Row],[Principal]],0),"")</f>
        <v/>
      </c>
      <c r="K62" s="4" t="str">
        <f>IF(Sched3[[#This Row],[Pmt No]]&lt;&gt;"",SUM(INDEX(Sched3[Interest],1,1):Sched3[[#This Row],[Interest]]),"")</f>
        <v/>
      </c>
    </row>
    <row r="63" spans="2:11" x14ac:dyDescent="0.2">
      <c r="B63" s="2" t="str">
        <f>IF(LoanIsGood,IF(ROW()-ROW(Sched3[[#Headers],[Pmt No]])&gt;ScheduledNumberOfPayments,"",ROW()-ROW(Sched3[[#Headers],[Pmt No]])),"")</f>
        <v/>
      </c>
      <c r="C63" s="3" t="str">
        <f>IF(Sched3[[#This Row],[Pmt No]]&lt;&gt;"",EOMONTH(LoanStartDate,ROW(Sched3[[#This Row],[Pmt No]])-ROW(Sched3[[#Headers],[Pmt No]])-2)+DAY(LoanStartDate),"")</f>
        <v/>
      </c>
      <c r="D63" s="4" t="str">
        <f>IF(Sched3[[#This Row],[Pmt No]]&lt;&gt;"",IF(ROW()-ROW(Sched3[[#Headers],[Beginning Balance]])=1,LoanAmount,INDEX(Sched3[Ending Balance],ROW()-ROW(Sched3[[#Headers],[Beginning Balance]])-1)),"")</f>
        <v/>
      </c>
      <c r="E63" s="4" t="str">
        <f>IF(Sched3[[#This Row],[Pmt No]]&lt;&gt;"",ScheduledPayment,"")</f>
        <v/>
      </c>
      <c r="F63" s="4" t="str">
        <f>IF(Sched3[[#This Row],[Pmt No]]&lt;&gt;"",IF(Sched3[[#This Row],[Scheduled Payment]]+ExtraPayments&lt;Sched3[[#This Row],[Beginning Balance]],ExtraPayments,IF(Sched3[[#This Row],[Beginning Balance]]-Sched3[[#This Row],[Scheduled Payment]]&gt;0,Sched3[[#This Row],[Beginning Balance]]-Sched3[[#This Row],[Scheduled Payment]],0)),"")</f>
        <v/>
      </c>
      <c r="G63" s="4" t="str">
        <f>IF(Sched3[[#This Row],[Pmt No]]&lt;&gt;"",IF(Sched3[[#This Row],[Scheduled Payment]]+Sched3[[#This Row],[Extra Payment]]&lt;=Sched3[[#This Row],[Beginning Balance]],Sched3[[#This Row],[Scheduled Payment]]+Sched3[[#This Row],[Extra Payment]],Sched3[[#This Row],[Beginning Balance]]),"")</f>
        <v/>
      </c>
      <c r="H63" s="4" t="str">
        <f>IF(Sched3[[#This Row],[Pmt No]]&lt;&gt;"",Sched3[[#This Row],[Total Payment]]-Sched3[[#This Row],[Interest]],"")</f>
        <v/>
      </c>
      <c r="I63" s="4" t="str">
        <f>IF(Sched3[[#This Row],[Pmt No]]&lt;&gt;"",Sched3[[#This Row],[Beginning Balance]]*(InterestRate/PaymentsPerYear),"")</f>
        <v/>
      </c>
      <c r="J63" s="4" t="str">
        <f>IF(Sched3[[#This Row],[Pmt No]]&lt;&gt;"",IF(Sched3[[#This Row],[Scheduled Payment]]+Sched3[[#This Row],[Extra Payment]]&lt;=Sched3[[#This Row],[Beginning Balance]],Sched3[[#This Row],[Beginning Balance]]-Sched3[[#This Row],[Principal]],0),"")</f>
        <v/>
      </c>
      <c r="K63" s="4" t="str">
        <f>IF(Sched3[[#This Row],[Pmt No]]&lt;&gt;"",SUM(INDEX(Sched3[Interest],1,1):Sched3[[#This Row],[Interest]]),"")</f>
        <v/>
      </c>
    </row>
    <row r="64" spans="2:11" x14ac:dyDescent="0.2">
      <c r="B64" s="2" t="str">
        <f>IF(LoanIsGood,IF(ROW()-ROW(Sched3[[#Headers],[Pmt No]])&gt;ScheduledNumberOfPayments,"",ROW()-ROW(Sched3[[#Headers],[Pmt No]])),"")</f>
        <v/>
      </c>
      <c r="C64" s="3" t="str">
        <f>IF(Sched3[[#This Row],[Pmt No]]&lt;&gt;"",EOMONTH(LoanStartDate,ROW(Sched3[[#This Row],[Pmt No]])-ROW(Sched3[[#Headers],[Pmt No]])-2)+DAY(LoanStartDate),"")</f>
        <v/>
      </c>
      <c r="D64" s="4" t="str">
        <f>IF(Sched3[[#This Row],[Pmt No]]&lt;&gt;"",IF(ROW()-ROW(Sched3[[#Headers],[Beginning Balance]])=1,LoanAmount,INDEX(Sched3[Ending Balance],ROW()-ROW(Sched3[[#Headers],[Beginning Balance]])-1)),"")</f>
        <v/>
      </c>
      <c r="E64" s="4" t="str">
        <f>IF(Sched3[[#This Row],[Pmt No]]&lt;&gt;"",ScheduledPayment,"")</f>
        <v/>
      </c>
      <c r="F64" s="4" t="str">
        <f>IF(Sched3[[#This Row],[Pmt No]]&lt;&gt;"",IF(Sched3[[#This Row],[Scheduled Payment]]+ExtraPayments&lt;Sched3[[#This Row],[Beginning Balance]],ExtraPayments,IF(Sched3[[#This Row],[Beginning Balance]]-Sched3[[#This Row],[Scheduled Payment]]&gt;0,Sched3[[#This Row],[Beginning Balance]]-Sched3[[#This Row],[Scheduled Payment]],0)),"")</f>
        <v/>
      </c>
      <c r="G64" s="4" t="str">
        <f>IF(Sched3[[#This Row],[Pmt No]]&lt;&gt;"",IF(Sched3[[#This Row],[Scheduled Payment]]+Sched3[[#This Row],[Extra Payment]]&lt;=Sched3[[#This Row],[Beginning Balance]],Sched3[[#This Row],[Scheduled Payment]]+Sched3[[#This Row],[Extra Payment]],Sched3[[#This Row],[Beginning Balance]]),"")</f>
        <v/>
      </c>
      <c r="H64" s="4" t="str">
        <f>IF(Sched3[[#This Row],[Pmt No]]&lt;&gt;"",Sched3[[#This Row],[Total Payment]]-Sched3[[#This Row],[Interest]],"")</f>
        <v/>
      </c>
      <c r="I64" s="4" t="str">
        <f>IF(Sched3[[#This Row],[Pmt No]]&lt;&gt;"",Sched3[[#This Row],[Beginning Balance]]*(InterestRate/PaymentsPerYear),"")</f>
        <v/>
      </c>
      <c r="J64" s="4" t="str">
        <f>IF(Sched3[[#This Row],[Pmt No]]&lt;&gt;"",IF(Sched3[[#This Row],[Scheduled Payment]]+Sched3[[#This Row],[Extra Payment]]&lt;=Sched3[[#This Row],[Beginning Balance]],Sched3[[#This Row],[Beginning Balance]]-Sched3[[#This Row],[Principal]],0),"")</f>
        <v/>
      </c>
      <c r="K64" s="4" t="str">
        <f>IF(Sched3[[#This Row],[Pmt No]]&lt;&gt;"",SUM(INDEX(Sched3[Interest],1,1):Sched3[[#This Row],[Interest]]),"")</f>
        <v/>
      </c>
    </row>
    <row r="65" spans="2:11" x14ac:dyDescent="0.2">
      <c r="B65" s="2" t="str">
        <f>IF(LoanIsGood,IF(ROW()-ROW(Sched3[[#Headers],[Pmt No]])&gt;ScheduledNumberOfPayments,"",ROW()-ROW(Sched3[[#Headers],[Pmt No]])),"")</f>
        <v/>
      </c>
      <c r="C65" s="3" t="str">
        <f>IF(Sched3[[#This Row],[Pmt No]]&lt;&gt;"",EOMONTH(LoanStartDate,ROW(Sched3[[#This Row],[Pmt No]])-ROW(Sched3[[#Headers],[Pmt No]])-2)+DAY(LoanStartDate),"")</f>
        <v/>
      </c>
      <c r="D65" s="4" t="str">
        <f>IF(Sched3[[#This Row],[Pmt No]]&lt;&gt;"",IF(ROW()-ROW(Sched3[[#Headers],[Beginning Balance]])=1,LoanAmount,INDEX(Sched3[Ending Balance],ROW()-ROW(Sched3[[#Headers],[Beginning Balance]])-1)),"")</f>
        <v/>
      </c>
      <c r="E65" s="4" t="str">
        <f>IF(Sched3[[#This Row],[Pmt No]]&lt;&gt;"",ScheduledPayment,"")</f>
        <v/>
      </c>
      <c r="F65" s="4" t="str">
        <f>IF(Sched3[[#This Row],[Pmt No]]&lt;&gt;"",IF(Sched3[[#This Row],[Scheduled Payment]]+ExtraPayments&lt;Sched3[[#This Row],[Beginning Balance]],ExtraPayments,IF(Sched3[[#This Row],[Beginning Balance]]-Sched3[[#This Row],[Scheduled Payment]]&gt;0,Sched3[[#This Row],[Beginning Balance]]-Sched3[[#This Row],[Scheduled Payment]],0)),"")</f>
        <v/>
      </c>
      <c r="G65" s="4" t="str">
        <f>IF(Sched3[[#This Row],[Pmt No]]&lt;&gt;"",IF(Sched3[[#This Row],[Scheduled Payment]]+Sched3[[#This Row],[Extra Payment]]&lt;=Sched3[[#This Row],[Beginning Balance]],Sched3[[#This Row],[Scheduled Payment]]+Sched3[[#This Row],[Extra Payment]],Sched3[[#This Row],[Beginning Balance]]),"")</f>
        <v/>
      </c>
      <c r="H65" s="4" t="str">
        <f>IF(Sched3[[#This Row],[Pmt No]]&lt;&gt;"",Sched3[[#This Row],[Total Payment]]-Sched3[[#This Row],[Interest]],"")</f>
        <v/>
      </c>
      <c r="I65" s="4" t="str">
        <f>IF(Sched3[[#This Row],[Pmt No]]&lt;&gt;"",Sched3[[#This Row],[Beginning Balance]]*(InterestRate/PaymentsPerYear),"")</f>
        <v/>
      </c>
      <c r="J65" s="4" t="str">
        <f>IF(Sched3[[#This Row],[Pmt No]]&lt;&gt;"",IF(Sched3[[#This Row],[Scheduled Payment]]+Sched3[[#This Row],[Extra Payment]]&lt;=Sched3[[#This Row],[Beginning Balance]],Sched3[[#This Row],[Beginning Balance]]-Sched3[[#This Row],[Principal]],0),"")</f>
        <v/>
      </c>
      <c r="K65" s="4" t="str">
        <f>IF(Sched3[[#This Row],[Pmt No]]&lt;&gt;"",SUM(INDEX(Sched3[Interest],1,1):Sched3[[#This Row],[Interest]]),"")</f>
        <v/>
      </c>
    </row>
    <row r="66" spans="2:11" x14ac:dyDescent="0.2">
      <c r="B66" s="2" t="str">
        <f>IF(LoanIsGood,IF(ROW()-ROW(Sched3[[#Headers],[Pmt No]])&gt;ScheduledNumberOfPayments,"",ROW()-ROW(Sched3[[#Headers],[Pmt No]])),"")</f>
        <v/>
      </c>
      <c r="C66" s="3" t="str">
        <f>IF(Sched3[[#This Row],[Pmt No]]&lt;&gt;"",EOMONTH(LoanStartDate,ROW(Sched3[[#This Row],[Pmt No]])-ROW(Sched3[[#Headers],[Pmt No]])-2)+DAY(LoanStartDate),"")</f>
        <v/>
      </c>
      <c r="D66" s="4" t="str">
        <f>IF(Sched3[[#This Row],[Pmt No]]&lt;&gt;"",IF(ROW()-ROW(Sched3[[#Headers],[Beginning Balance]])=1,LoanAmount,INDEX(Sched3[Ending Balance],ROW()-ROW(Sched3[[#Headers],[Beginning Balance]])-1)),"")</f>
        <v/>
      </c>
      <c r="E66" s="4" t="str">
        <f>IF(Sched3[[#This Row],[Pmt No]]&lt;&gt;"",ScheduledPayment,"")</f>
        <v/>
      </c>
      <c r="F66" s="4" t="str">
        <f>IF(Sched3[[#This Row],[Pmt No]]&lt;&gt;"",IF(Sched3[[#This Row],[Scheduled Payment]]+ExtraPayments&lt;Sched3[[#This Row],[Beginning Balance]],ExtraPayments,IF(Sched3[[#This Row],[Beginning Balance]]-Sched3[[#This Row],[Scheduled Payment]]&gt;0,Sched3[[#This Row],[Beginning Balance]]-Sched3[[#This Row],[Scheduled Payment]],0)),"")</f>
        <v/>
      </c>
      <c r="G66" s="4" t="str">
        <f>IF(Sched3[[#This Row],[Pmt No]]&lt;&gt;"",IF(Sched3[[#This Row],[Scheduled Payment]]+Sched3[[#This Row],[Extra Payment]]&lt;=Sched3[[#This Row],[Beginning Balance]],Sched3[[#This Row],[Scheduled Payment]]+Sched3[[#This Row],[Extra Payment]],Sched3[[#This Row],[Beginning Balance]]),"")</f>
        <v/>
      </c>
      <c r="H66" s="4" t="str">
        <f>IF(Sched3[[#This Row],[Pmt No]]&lt;&gt;"",Sched3[[#This Row],[Total Payment]]-Sched3[[#This Row],[Interest]],"")</f>
        <v/>
      </c>
      <c r="I66" s="4" t="str">
        <f>IF(Sched3[[#This Row],[Pmt No]]&lt;&gt;"",Sched3[[#This Row],[Beginning Balance]]*(InterestRate/PaymentsPerYear),"")</f>
        <v/>
      </c>
      <c r="J66" s="4" t="str">
        <f>IF(Sched3[[#This Row],[Pmt No]]&lt;&gt;"",IF(Sched3[[#This Row],[Scheduled Payment]]+Sched3[[#This Row],[Extra Payment]]&lt;=Sched3[[#This Row],[Beginning Balance]],Sched3[[#This Row],[Beginning Balance]]-Sched3[[#This Row],[Principal]],0),"")</f>
        <v/>
      </c>
      <c r="K66" s="4" t="str">
        <f>IF(Sched3[[#This Row],[Pmt No]]&lt;&gt;"",SUM(INDEX(Sched3[Interest],1,1):Sched3[[#This Row],[Interest]]),"")</f>
        <v/>
      </c>
    </row>
    <row r="67" spans="2:11" x14ac:dyDescent="0.2">
      <c r="B67" s="2" t="str">
        <f>IF(LoanIsGood,IF(ROW()-ROW(Sched3[[#Headers],[Pmt No]])&gt;ScheduledNumberOfPayments,"",ROW()-ROW(Sched3[[#Headers],[Pmt No]])),"")</f>
        <v/>
      </c>
      <c r="C67" s="3" t="str">
        <f>IF(Sched3[[#This Row],[Pmt No]]&lt;&gt;"",EOMONTH(LoanStartDate,ROW(Sched3[[#This Row],[Pmt No]])-ROW(Sched3[[#Headers],[Pmt No]])-2)+DAY(LoanStartDate),"")</f>
        <v/>
      </c>
      <c r="D67" s="4" t="str">
        <f>IF(Sched3[[#This Row],[Pmt No]]&lt;&gt;"",IF(ROW()-ROW(Sched3[[#Headers],[Beginning Balance]])=1,LoanAmount,INDEX(Sched3[Ending Balance],ROW()-ROW(Sched3[[#Headers],[Beginning Balance]])-1)),"")</f>
        <v/>
      </c>
      <c r="E67" s="4" t="str">
        <f>IF(Sched3[[#This Row],[Pmt No]]&lt;&gt;"",ScheduledPayment,"")</f>
        <v/>
      </c>
      <c r="F67" s="4" t="str">
        <f>IF(Sched3[[#This Row],[Pmt No]]&lt;&gt;"",IF(Sched3[[#This Row],[Scheduled Payment]]+ExtraPayments&lt;Sched3[[#This Row],[Beginning Balance]],ExtraPayments,IF(Sched3[[#This Row],[Beginning Balance]]-Sched3[[#This Row],[Scheduled Payment]]&gt;0,Sched3[[#This Row],[Beginning Balance]]-Sched3[[#This Row],[Scheduled Payment]],0)),"")</f>
        <v/>
      </c>
      <c r="G67" s="4" t="str">
        <f>IF(Sched3[[#This Row],[Pmt No]]&lt;&gt;"",IF(Sched3[[#This Row],[Scheduled Payment]]+Sched3[[#This Row],[Extra Payment]]&lt;=Sched3[[#This Row],[Beginning Balance]],Sched3[[#This Row],[Scheduled Payment]]+Sched3[[#This Row],[Extra Payment]],Sched3[[#This Row],[Beginning Balance]]),"")</f>
        <v/>
      </c>
      <c r="H67" s="4" t="str">
        <f>IF(Sched3[[#This Row],[Pmt No]]&lt;&gt;"",Sched3[[#This Row],[Total Payment]]-Sched3[[#This Row],[Interest]],"")</f>
        <v/>
      </c>
      <c r="I67" s="4" t="str">
        <f>IF(Sched3[[#This Row],[Pmt No]]&lt;&gt;"",Sched3[[#This Row],[Beginning Balance]]*(InterestRate/PaymentsPerYear),"")</f>
        <v/>
      </c>
      <c r="J67" s="4" t="str">
        <f>IF(Sched3[[#This Row],[Pmt No]]&lt;&gt;"",IF(Sched3[[#This Row],[Scheduled Payment]]+Sched3[[#This Row],[Extra Payment]]&lt;=Sched3[[#This Row],[Beginning Balance]],Sched3[[#This Row],[Beginning Balance]]-Sched3[[#This Row],[Principal]],0),"")</f>
        <v/>
      </c>
      <c r="K67" s="4" t="str">
        <f>IF(Sched3[[#This Row],[Pmt No]]&lt;&gt;"",SUM(INDEX(Sched3[Interest],1,1):Sched3[[#This Row],[Interest]]),"")</f>
        <v/>
      </c>
    </row>
    <row r="68" spans="2:11" x14ac:dyDescent="0.2">
      <c r="B68" s="2" t="str">
        <f>IF(LoanIsGood,IF(ROW()-ROW(Sched3[[#Headers],[Pmt No]])&gt;ScheduledNumberOfPayments,"",ROW()-ROW(Sched3[[#Headers],[Pmt No]])),"")</f>
        <v/>
      </c>
      <c r="C68" s="3" t="str">
        <f>IF(Sched3[[#This Row],[Pmt No]]&lt;&gt;"",EOMONTH(LoanStartDate,ROW(Sched3[[#This Row],[Pmt No]])-ROW(Sched3[[#Headers],[Pmt No]])-2)+DAY(LoanStartDate),"")</f>
        <v/>
      </c>
      <c r="D68" s="4" t="str">
        <f>IF(Sched3[[#This Row],[Pmt No]]&lt;&gt;"",IF(ROW()-ROW(Sched3[[#Headers],[Beginning Balance]])=1,LoanAmount,INDEX(Sched3[Ending Balance],ROW()-ROW(Sched3[[#Headers],[Beginning Balance]])-1)),"")</f>
        <v/>
      </c>
      <c r="E68" s="4" t="str">
        <f>IF(Sched3[[#This Row],[Pmt No]]&lt;&gt;"",ScheduledPayment,"")</f>
        <v/>
      </c>
      <c r="F68" s="4" t="str">
        <f>IF(Sched3[[#This Row],[Pmt No]]&lt;&gt;"",IF(Sched3[[#This Row],[Scheduled Payment]]+ExtraPayments&lt;Sched3[[#This Row],[Beginning Balance]],ExtraPayments,IF(Sched3[[#This Row],[Beginning Balance]]-Sched3[[#This Row],[Scheduled Payment]]&gt;0,Sched3[[#This Row],[Beginning Balance]]-Sched3[[#This Row],[Scheduled Payment]],0)),"")</f>
        <v/>
      </c>
      <c r="G68" s="4" t="str">
        <f>IF(Sched3[[#This Row],[Pmt No]]&lt;&gt;"",IF(Sched3[[#This Row],[Scheduled Payment]]+Sched3[[#This Row],[Extra Payment]]&lt;=Sched3[[#This Row],[Beginning Balance]],Sched3[[#This Row],[Scheduled Payment]]+Sched3[[#This Row],[Extra Payment]],Sched3[[#This Row],[Beginning Balance]]),"")</f>
        <v/>
      </c>
      <c r="H68" s="4" t="str">
        <f>IF(Sched3[[#This Row],[Pmt No]]&lt;&gt;"",Sched3[[#This Row],[Total Payment]]-Sched3[[#This Row],[Interest]],"")</f>
        <v/>
      </c>
      <c r="I68" s="4" t="str">
        <f>IF(Sched3[[#This Row],[Pmt No]]&lt;&gt;"",Sched3[[#This Row],[Beginning Balance]]*(InterestRate/PaymentsPerYear),"")</f>
        <v/>
      </c>
      <c r="J68" s="4" t="str">
        <f>IF(Sched3[[#This Row],[Pmt No]]&lt;&gt;"",IF(Sched3[[#This Row],[Scheduled Payment]]+Sched3[[#This Row],[Extra Payment]]&lt;=Sched3[[#This Row],[Beginning Balance]],Sched3[[#This Row],[Beginning Balance]]-Sched3[[#This Row],[Principal]],0),"")</f>
        <v/>
      </c>
      <c r="K68" s="4" t="str">
        <f>IF(Sched3[[#This Row],[Pmt No]]&lt;&gt;"",SUM(INDEX(Sched3[Interest],1,1):Sched3[[#This Row],[Interest]]),"")</f>
        <v/>
      </c>
    </row>
    <row r="69" spans="2:11" x14ac:dyDescent="0.2">
      <c r="B69" s="2" t="str">
        <f>IF(LoanIsGood,IF(ROW()-ROW(Sched3[[#Headers],[Pmt No]])&gt;ScheduledNumberOfPayments,"",ROW()-ROW(Sched3[[#Headers],[Pmt No]])),"")</f>
        <v/>
      </c>
      <c r="C69" s="3" t="str">
        <f>IF(Sched3[[#This Row],[Pmt No]]&lt;&gt;"",EOMONTH(LoanStartDate,ROW(Sched3[[#This Row],[Pmt No]])-ROW(Sched3[[#Headers],[Pmt No]])-2)+DAY(LoanStartDate),"")</f>
        <v/>
      </c>
      <c r="D69" s="4" t="str">
        <f>IF(Sched3[[#This Row],[Pmt No]]&lt;&gt;"",IF(ROW()-ROW(Sched3[[#Headers],[Beginning Balance]])=1,LoanAmount,INDEX(Sched3[Ending Balance],ROW()-ROW(Sched3[[#Headers],[Beginning Balance]])-1)),"")</f>
        <v/>
      </c>
      <c r="E69" s="4" t="str">
        <f>IF(Sched3[[#This Row],[Pmt No]]&lt;&gt;"",ScheduledPayment,"")</f>
        <v/>
      </c>
      <c r="F69" s="4" t="str">
        <f>IF(Sched3[[#This Row],[Pmt No]]&lt;&gt;"",IF(Sched3[[#This Row],[Scheduled Payment]]+ExtraPayments&lt;Sched3[[#This Row],[Beginning Balance]],ExtraPayments,IF(Sched3[[#This Row],[Beginning Balance]]-Sched3[[#This Row],[Scheduled Payment]]&gt;0,Sched3[[#This Row],[Beginning Balance]]-Sched3[[#This Row],[Scheduled Payment]],0)),"")</f>
        <v/>
      </c>
      <c r="G69" s="4" t="str">
        <f>IF(Sched3[[#This Row],[Pmt No]]&lt;&gt;"",IF(Sched3[[#This Row],[Scheduled Payment]]+Sched3[[#This Row],[Extra Payment]]&lt;=Sched3[[#This Row],[Beginning Balance]],Sched3[[#This Row],[Scheduled Payment]]+Sched3[[#This Row],[Extra Payment]],Sched3[[#This Row],[Beginning Balance]]),"")</f>
        <v/>
      </c>
      <c r="H69" s="4" t="str">
        <f>IF(Sched3[[#This Row],[Pmt No]]&lt;&gt;"",Sched3[[#This Row],[Total Payment]]-Sched3[[#This Row],[Interest]],"")</f>
        <v/>
      </c>
      <c r="I69" s="4" t="str">
        <f>IF(Sched3[[#This Row],[Pmt No]]&lt;&gt;"",Sched3[[#This Row],[Beginning Balance]]*(InterestRate/PaymentsPerYear),"")</f>
        <v/>
      </c>
      <c r="J69" s="4" t="str">
        <f>IF(Sched3[[#This Row],[Pmt No]]&lt;&gt;"",IF(Sched3[[#This Row],[Scheduled Payment]]+Sched3[[#This Row],[Extra Payment]]&lt;=Sched3[[#This Row],[Beginning Balance]],Sched3[[#This Row],[Beginning Balance]]-Sched3[[#This Row],[Principal]],0),"")</f>
        <v/>
      </c>
      <c r="K69" s="4" t="str">
        <f>IF(Sched3[[#This Row],[Pmt No]]&lt;&gt;"",SUM(INDEX(Sched3[Interest],1,1):Sched3[[#This Row],[Interest]]),"")</f>
        <v/>
      </c>
    </row>
    <row r="70" spans="2:11" x14ac:dyDescent="0.2">
      <c r="B70" s="2" t="str">
        <f>IF(LoanIsGood,IF(ROW()-ROW(Sched3[[#Headers],[Pmt No]])&gt;ScheduledNumberOfPayments,"",ROW()-ROW(Sched3[[#Headers],[Pmt No]])),"")</f>
        <v/>
      </c>
      <c r="C70" s="3" t="str">
        <f>IF(Sched3[[#This Row],[Pmt No]]&lt;&gt;"",EOMONTH(LoanStartDate,ROW(Sched3[[#This Row],[Pmt No]])-ROW(Sched3[[#Headers],[Pmt No]])-2)+DAY(LoanStartDate),"")</f>
        <v/>
      </c>
      <c r="D70" s="4" t="str">
        <f>IF(Sched3[[#This Row],[Pmt No]]&lt;&gt;"",IF(ROW()-ROW(Sched3[[#Headers],[Beginning Balance]])=1,LoanAmount,INDEX(Sched3[Ending Balance],ROW()-ROW(Sched3[[#Headers],[Beginning Balance]])-1)),"")</f>
        <v/>
      </c>
      <c r="E70" s="4" t="str">
        <f>IF(Sched3[[#This Row],[Pmt No]]&lt;&gt;"",ScheduledPayment,"")</f>
        <v/>
      </c>
      <c r="F70" s="4" t="str">
        <f>IF(Sched3[[#This Row],[Pmt No]]&lt;&gt;"",IF(Sched3[[#This Row],[Scheduled Payment]]+ExtraPayments&lt;Sched3[[#This Row],[Beginning Balance]],ExtraPayments,IF(Sched3[[#This Row],[Beginning Balance]]-Sched3[[#This Row],[Scheduled Payment]]&gt;0,Sched3[[#This Row],[Beginning Balance]]-Sched3[[#This Row],[Scheduled Payment]],0)),"")</f>
        <v/>
      </c>
      <c r="G70" s="4" t="str">
        <f>IF(Sched3[[#This Row],[Pmt No]]&lt;&gt;"",IF(Sched3[[#This Row],[Scheduled Payment]]+Sched3[[#This Row],[Extra Payment]]&lt;=Sched3[[#This Row],[Beginning Balance]],Sched3[[#This Row],[Scheduled Payment]]+Sched3[[#This Row],[Extra Payment]],Sched3[[#This Row],[Beginning Balance]]),"")</f>
        <v/>
      </c>
      <c r="H70" s="4" t="str">
        <f>IF(Sched3[[#This Row],[Pmt No]]&lt;&gt;"",Sched3[[#This Row],[Total Payment]]-Sched3[[#This Row],[Interest]],"")</f>
        <v/>
      </c>
      <c r="I70" s="4" t="str">
        <f>IF(Sched3[[#This Row],[Pmt No]]&lt;&gt;"",Sched3[[#This Row],[Beginning Balance]]*(InterestRate/PaymentsPerYear),"")</f>
        <v/>
      </c>
      <c r="J70" s="4" t="str">
        <f>IF(Sched3[[#This Row],[Pmt No]]&lt;&gt;"",IF(Sched3[[#This Row],[Scheduled Payment]]+Sched3[[#This Row],[Extra Payment]]&lt;=Sched3[[#This Row],[Beginning Balance]],Sched3[[#This Row],[Beginning Balance]]-Sched3[[#This Row],[Principal]],0),"")</f>
        <v/>
      </c>
      <c r="K70" s="4" t="str">
        <f>IF(Sched3[[#This Row],[Pmt No]]&lt;&gt;"",SUM(INDEX(Sched3[Interest],1,1):Sched3[[#This Row],[Interest]]),"")</f>
        <v/>
      </c>
    </row>
    <row r="71" spans="2:11" x14ac:dyDescent="0.2">
      <c r="B71" s="2" t="str">
        <f>IF(LoanIsGood,IF(ROW()-ROW(Sched3[[#Headers],[Pmt No]])&gt;ScheduledNumberOfPayments,"",ROW()-ROW(Sched3[[#Headers],[Pmt No]])),"")</f>
        <v/>
      </c>
      <c r="C71" s="3" t="str">
        <f>IF(Sched3[[#This Row],[Pmt No]]&lt;&gt;"",EOMONTH(LoanStartDate,ROW(Sched3[[#This Row],[Pmt No]])-ROW(Sched3[[#Headers],[Pmt No]])-2)+DAY(LoanStartDate),"")</f>
        <v/>
      </c>
      <c r="D71" s="4" t="str">
        <f>IF(Sched3[[#This Row],[Pmt No]]&lt;&gt;"",IF(ROW()-ROW(Sched3[[#Headers],[Beginning Balance]])=1,LoanAmount,INDEX(Sched3[Ending Balance],ROW()-ROW(Sched3[[#Headers],[Beginning Balance]])-1)),"")</f>
        <v/>
      </c>
      <c r="E71" s="4" t="str">
        <f>IF(Sched3[[#This Row],[Pmt No]]&lt;&gt;"",ScheduledPayment,"")</f>
        <v/>
      </c>
      <c r="F71" s="4" t="str">
        <f>IF(Sched3[[#This Row],[Pmt No]]&lt;&gt;"",IF(Sched3[[#This Row],[Scheduled Payment]]+ExtraPayments&lt;Sched3[[#This Row],[Beginning Balance]],ExtraPayments,IF(Sched3[[#This Row],[Beginning Balance]]-Sched3[[#This Row],[Scheduled Payment]]&gt;0,Sched3[[#This Row],[Beginning Balance]]-Sched3[[#This Row],[Scheduled Payment]],0)),"")</f>
        <v/>
      </c>
      <c r="G71" s="4" t="str">
        <f>IF(Sched3[[#This Row],[Pmt No]]&lt;&gt;"",IF(Sched3[[#This Row],[Scheduled Payment]]+Sched3[[#This Row],[Extra Payment]]&lt;=Sched3[[#This Row],[Beginning Balance]],Sched3[[#This Row],[Scheduled Payment]]+Sched3[[#This Row],[Extra Payment]],Sched3[[#This Row],[Beginning Balance]]),"")</f>
        <v/>
      </c>
      <c r="H71" s="4" t="str">
        <f>IF(Sched3[[#This Row],[Pmt No]]&lt;&gt;"",Sched3[[#This Row],[Total Payment]]-Sched3[[#This Row],[Interest]],"")</f>
        <v/>
      </c>
      <c r="I71" s="4" t="str">
        <f>IF(Sched3[[#This Row],[Pmt No]]&lt;&gt;"",Sched3[[#This Row],[Beginning Balance]]*(InterestRate/PaymentsPerYear),"")</f>
        <v/>
      </c>
      <c r="J71" s="4" t="str">
        <f>IF(Sched3[[#This Row],[Pmt No]]&lt;&gt;"",IF(Sched3[[#This Row],[Scheduled Payment]]+Sched3[[#This Row],[Extra Payment]]&lt;=Sched3[[#This Row],[Beginning Balance]],Sched3[[#This Row],[Beginning Balance]]-Sched3[[#This Row],[Principal]],0),"")</f>
        <v/>
      </c>
      <c r="K71" s="4" t="str">
        <f>IF(Sched3[[#This Row],[Pmt No]]&lt;&gt;"",SUM(INDEX(Sched3[Interest],1,1):Sched3[[#This Row],[Interest]]),"")</f>
        <v/>
      </c>
    </row>
    <row r="72" spans="2:11" x14ac:dyDescent="0.2">
      <c r="B72" s="2" t="str">
        <f>IF(LoanIsGood,IF(ROW()-ROW(Sched3[[#Headers],[Pmt No]])&gt;ScheduledNumberOfPayments,"",ROW()-ROW(Sched3[[#Headers],[Pmt No]])),"")</f>
        <v/>
      </c>
      <c r="C72" s="3" t="str">
        <f>IF(Sched3[[#This Row],[Pmt No]]&lt;&gt;"",EOMONTH(LoanStartDate,ROW(Sched3[[#This Row],[Pmt No]])-ROW(Sched3[[#Headers],[Pmt No]])-2)+DAY(LoanStartDate),"")</f>
        <v/>
      </c>
      <c r="D72" s="4" t="str">
        <f>IF(Sched3[[#This Row],[Pmt No]]&lt;&gt;"",IF(ROW()-ROW(Sched3[[#Headers],[Beginning Balance]])=1,LoanAmount,INDEX(Sched3[Ending Balance],ROW()-ROW(Sched3[[#Headers],[Beginning Balance]])-1)),"")</f>
        <v/>
      </c>
      <c r="E72" s="4" t="str">
        <f>IF(Sched3[[#This Row],[Pmt No]]&lt;&gt;"",ScheduledPayment,"")</f>
        <v/>
      </c>
      <c r="F72" s="4" t="str">
        <f>IF(Sched3[[#This Row],[Pmt No]]&lt;&gt;"",IF(Sched3[[#This Row],[Scheduled Payment]]+ExtraPayments&lt;Sched3[[#This Row],[Beginning Balance]],ExtraPayments,IF(Sched3[[#This Row],[Beginning Balance]]-Sched3[[#This Row],[Scheduled Payment]]&gt;0,Sched3[[#This Row],[Beginning Balance]]-Sched3[[#This Row],[Scheduled Payment]],0)),"")</f>
        <v/>
      </c>
      <c r="G72" s="4" t="str">
        <f>IF(Sched3[[#This Row],[Pmt No]]&lt;&gt;"",IF(Sched3[[#This Row],[Scheduled Payment]]+Sched3[[#This Row],[Extra Payment]]&lt;=Sched3[[#This Row],[Beginning Balance]],Sched3[[#This Row],[Scheduled Payment]]+Sched3[[#This Row],[Extra Payment]],Sched3[[#This Row],[Beginning Balance]]),"")</f>
        <v/>
      </c>
      <c r="H72" s="4" t="str">
        <f>IF(Sched3[[#This Row],[Pmt No]]&lt;&gt;"",Sched3[[#This Row],[Total Payment]]-Sched3[[#This Row],[Interest]],"")</f>
        <v/>
      </c>
      <c r="I72" s="4" t="str">
        <f>IF(Sched3[[#This Row],[Pmt No]]&lt;&gt;"",Sched3[[#This Row],[Beginning Balance]]*(InterestRate/PaymentsPerYear),"")</f>
        <v/>
      </c>
      <c r="J72" s="4" t="str">
        <f>IF(Sched3[[#This Row],[Pmt No]]&lt;&gt;"",IF(Sched3[[#This Row],[Scheduled Payment]]+Sched3[[#This Row],[Extra Payment]]&lt;=Sched3[[#This Row],[Beginning Balance]],Sched3[[#This Row],[Beginning Balance]]-Sched3[[#This Row],[Principal]],0),"")</f>
        <v/>
      </c>
      <c r="K72" s="4" t="str">
        <f>IF(Sched3[[#This Row],[Pmt No]]&lt;&gt;"",SUM(INDEX(Sched3[Interest],1,1):Sched3[[#This Row],[Interest]]),"")</f>
        <v/>
      </c>
    </row>
    <row r="73" spans="2:11" x14ac:dyDescent="0.2">
      <c r="B73" s="2" t="str">
        <f>IF(LoanIsGood,IF(ROW()-ROW(Sched3[[#Headers],[Pmt No]])&gt;ScheduledNumberOfPayments,"",ROW()-ROW(Sched3[[#Headers],[Pmt No]])),"")</f>
        <v/>
      </c>
      <c r="C73" s="3" t="str">
        <f>IF(Sched3[[#This Row],[Pmt No]]&lt;&gt;"",EOMONTH(LoanStartDate,ROW(Sched3[[#This Row],[Pmt No]])-ROW(Sched3[[#Headers],[Pmt No]])-2)+DAY(LoanStartDate),"")</f>
        <v/>
      </c>
      <c r="D73" s="4" t="str">
        <f>IF(Sched3[[#This Row],[Pmt No]]&lt;&gt;"",IF(ROW()-ROW(Sched3[[#Headers],[Beginning Balance]])=1,LoanAmount,INDEX(Sched3[Ending Balance],ROW()-ROW(Sched3[[#Headers],[Beginning Balance]])-1)),"")</f>
        <v/>
      </c>
      <c r="E73" s="4" t="str">
        <f>IF(Sched3[[#This Row],[Pmt No]]&lt;&gt;"",ScheduledPayment,"")</f>
        <v/>
      </c>
      <c r="F73" s="4" t="str">
        <f>IF(Sched3[[#This Row],[Pmt No]]&lt;&gt;"",IF(Sched3[[#This Row],[Scheduled Payment]]+ExtraPayments&lt;Sched3[[#This Row],[Beginning Balance]],ExtraPayments,IF(Sched3[[#This Row],[Beginning Balance]]-Sched3[[#This Row],[Scheduled Payment]]&gt;0,Sched3[[#This Row],[Beginning Balance]]-Sched3[[#This Row],[Scheduled Payment]],0)),"")</f>
        <v/>
      </c>
      <c r="G73" s="4" t="str">
        <f>IF(Sched3[[#This Row],[Pmt No]]&lt;&gt;"",IF(Sched3[[#This Row],[Scheduled Payment]]+Sched3[[#This Row],[Extra Payment]]&lt;=Sched3[[#This Row],[Beginning Balance]],Sched3[[#This Row],[Scheduled Payment]]+Sched3[[#This Row],[Extra Payment]],Sched3[[#This Row],[Beginning Balance]]),"")</f>
        <v/>
      </c>
      <c r="H73" s="4" t="str">
        <f>IF(Sched3[[#This Row],[Pmt No]]&lt;&gt;"",Sched3[[#This Row],[Total Payment]]-Sched3[[#This Row],[Interest]],"")</f>
        <v/>
      </c>
      <c r="I73" s="4" t="str">
        <f>IF(Sched3[[#This Row],[Pmt No]]&lt;&gt;"",Sched3[[#This Row],[Beginning Balance]]*(InterestRate/PaymentsPerYear),"")</f>
        <v/>
      </c>
      <c r="J73" s="4" t="str">
        <f>IF(Sched3[[#This Row],[Pmt No]]&lt;&gt;"",IF(Sched3[[#This Row],[Scheduled Payment]]+Sched3[[#This Row],[Extra Payment]]&lt;=Sched3[[#This Row],[Beginning Balance]],Sched3[[#This Row],[Beginning Balance]]-Sched3[[#This Row],[Principal]],0),"")</f>
        <v/>
      </c>
      <c r="K73" s="4" t="str">
        <f>IF(Sched3[[#This Row],[Pmt No]]&lt;&gt;"",SUM(INDEX(Sched3[Interest],1,1):Sched3[[#This Row],[Interest]]),"")</f>
        <v/>
      </c>
    </row>
    <row r="74" spans="2:11" x14ac:dyDescent="0.2">
      <c r="B74" s="2" t="str">
        <f>IF(LoanIsGood,IF(ROW()-ROW(Sched3[[#Headers],[Pmt No]])&gt;ScheduledNumberOfPayments,"",ROW()-ROW(Sched3[[#Headers],[Pmt No]])),"")</f>
        <v/>
      </c>
      <c r="C74" s="3" t="str">
        <f>IF(Sched3[[#This Row],[Pmt No]]&lt;&gt;"",EOMONTH(LoanStartDate,ROW(Sched3[[#This Row],[Pmt No]])-ROW(Sched3[[#Headers],[Pmt No]])-2)+DAY(LoanStartDate),"")</f>
        <v/>
      </c>
      <c r="D74" s="4" t="str">
        <f>IF(Sched3[[#This Row],[Pmt No]]&lt;&gt;"",IF(ROW()-ROW(Sched3[[#Headers],[Beginning Balance]])=1,LoanAmount,INDEX(Sched3[Ending Balance],ROW()-ROW(Sched3[[#Headers],[Beginning Balance]])-1)),"")</f>
        <v/>
      </c>
      <c r="E74" s="4" t="str">
        <f>IF(Sched3[[#This Row],[Pmt No]]&lt;&gt;"",ScheduledPayment,"")</f>
        <v/>
      </c>
      <c r="F74" s="4" t="str">
        <f>IF(Sched3[[#This Row],[Pmt No]]&lt;&gt;"",IF(Sched3[[#This Row],[Scheduled Payment]]+ExtraPayments&lt;Sched3[[#This Row],[Beginning Balance]],ExtraPayments,IF(Sched3[[#This Row],[Beginning Balance]]-Sched3[[#This Row],[Scheduled Payment]]&gt;0,Sched3[[#This Row],[Beginning Balance]]-Sched3[[#This Row],[Scheduled Payment]],0)),"")</f>
        <v/>
      </c>
      <c r="G74" s="4" t="str">
        <f>IF(Sched3[[#This Row],[Pmt No]]&lt;&gt;"",IF(Sched3[[#This Row],[Scheduled Payment]]+Sched3[[#This Row],[Extra Payment]]&lt;=Sched3[[#This Row],[Beginning Balance]],Sched3[[#This Row],[Scheduled Payment]]+Sched3[[#This Row],[Extra Payment]],Sched3[[#This Row],[Beginning Balance]]),"")</f>
        <v/>
      </c>
      <c r="H74" s="4" t="str">
        <f>IF(Sched3[[#This Row],[Pmt No]]&lt;&gt;"",Sched3[[#This Row],[Total Payment]]-Sched3[[#This Row],[Interest]],"")</f>
        <v/>
      </c>
      <c r="I74" s="4" t="str">
        <f>IF(Sched3[[#This Row],[Pmt No]]&lt;&gt;"",Sched3[[#This Row],[Beginning Balance]]*(InterestRate/PaymentsPerYear),"")</f>
        <v/>
      </c>
      <c r="J74" s="4" t="str">
        <f>IF(Sched3[[#This Row],[Pmt No]]&lt;&gt;"",IF(Sched3[[#This Row],[Scheduled Payment]]+Sched3[[#This Row],[Extra Payment]]&lt;=Sched3[[#This Row],[Beginning Balance]],Sched3[[#This Row],[Beginning Balance]]-Sched3[[#This Row],[Principal]],0),"")</f>
        <v/>
      </c>
      <c r="K74" s="4" t="str">
        <f>IF(Sched3[[#This Row],[Pmt No]]&lt;&gt;"",SUM(INDEX(Sched3[Interest],1,1):Sched3[[#This Row],[Interest]]),"")</f>
        <v/>
      </c>
    </row>
    <row r="75" spans="2:11" x14ac:dyDescent="0.2">
      <c r="B75" s="2" t="str">
        <f>IF(LoanIsGood,IF(ROW()-ROW(Sched3[[#Headers],[Pmt No]])&gt;ScheduledNumberOfPayments,"",ROW()-ROW(Sched3[[#Headers],[Pmt No]])),"")</f>
        <v/>
      </c>
      <c r="C75" s="3" t="str">
        <f>IF(Sched3[[#This Row],[Pmt No]]&lt;&gt;"",EOMONTH(LoanStartDate,ROW(Sched3[[#This Row],[Pmt No]])-ROW(Sched3[[#Headers],[Pmt No]])-2)+DAY(LoanStartDate),"")</f>
        <v/>
      </c>
      <c r="D75" s="4" t="str">
        <f>IF(Sched3[[#This Row],[Pmt No]]&lt;&gt;"",IF(ROW()-ROW(Sched3[[#Headers],[Beginning Balance]])=1,LoanAmount,INDEX(Sched3[Ending Balance],ROW()-ROW(Sched3[[#Headers],[Beginning Balance]])-1)),"")</f>
        <v/>
      </c>
      <c r="E75" s="4" t="str">
        <f>IF(Sched3[[#This Row],[Pmt No]]&lt;&gt;"",ScheduledPayment,"")</f>
        <v/>
      </c>
      <c r="F75" s="4" t="str">
        <f>IF(Sched3[[#This Row],[Pmt No]]&lt;&gt;"",IF(Sched3[[#This Row],[Scheduled Payment]]+ExtraPayments&lt;Sched3[[#This Row],[Beginning Balance]],ExtraPayments,IF(Sched3[[#This Row],[Beginning Balance]]-Sched3[[#This Row],[Scheduled Payment]]&gt;0,Sched3[[#This Row],[Beginning Balance]]-Sched3[[#This Row],[Scheduled Payment]],0)),"")</f>
        <v/>
      </c>
      <c r="G75" s="4" t="str">
        <f>IF(Sched3[[#This Row],[Pmt No]]&lt;&gt;"",IF(Sched3[[#This Row],[Scheduled Payment]]+Sched3[[#This Row],[Extra Payment]]&lt;=Sched3[[#This Row],[Beginning Balance]],Sched3[[#This Row],[Scheduled Payment]]+Sched3[[#This Row],[Extra Payment]],Sched3[[#This Row],[Beginning Balance]]),"")</f>
        <v/>
      </c>
      <c r="H75" s="4" t="str">
        <f>IF(Sched3[[#This Row],[Pmt No]]&lt;&gt;"",Sched3[[#This Row],[Total Payment]]-Sched3[[#This Row],[Interest]],"")</f>
        <v/>
      </c>
      <c r="I75" s="4" t="str">
        <f>IF(Sched3[[#This Row],[Pmt No]]&lt;&gt;"",Sched3[[#This Row],[Beginning Balance]]*(InterestRate/PaymentsPerYear),"")</f>
        <v/>
      </c>
      <c r="J75" s="4" t="str">
        <f>IF(Sched3[[#This Row],[Pmt No]]&lt;&gt;"",IF(Sched3[[#This Row],[Scheduled Payment]]+Sched3[[#This Row],[Extra Payment]]&lt;=Sched3[[#This Row],[Beginning Balance]],Sched3[[#This Row],[Beginning Balance]]-Sched3[[#This Row],[Principal]],0),"")</f>
        <v/>
      </c>
      <c r="K75" s="4" t="str">
        <f>IF(Sched3[[#This Row],[Pmt No]]&lt;&gt;"",SUM(INDEX(Sched3[Interest],1,1):Sched3[[#This Row],[Interest]]),"")</f>
        <v/>
      </c>
    </row>
    <row r="76" spans="2:11" x14ac:dyDescent="0.2">
      <c r="B76" s="2" t="str">
        <f>IF(LoanIsGood,IF(ROW()-ROW(Sched3[[#Headers],[Pmt No]])&gt;ScheduledNumberOfPayments,"",ROW()-ROW(Sched3[[#Headers],[Pmt No]])),"")</f>
        <v/>
      </c>
      <c r="C76" s="3" t="str">
        <f>IF(Sched3[[#This Row],[Pmt No]]&lt;&gt;"",EOMONTH(LoanStartDate,ROW(Sched3[[#This Row],[Pmt No]])-ROW(Sched3[[#Headers],[Pmt No]])-2)+DAY(LoanStartDate),"")</f>
        <v/>
      </c>
      <c r="D76" s="4" t="str">
        <f>IF(Sched3[[#This Row],[Pmt No]]&lt;&gt;"",IF(ROW()-ROW(Sched3[[#Headers],[Beginning Balance]])=1,LoanAmount,INDEX(Sched3[Ending Balance],ROW()-ROW(Sched3[[#Headers],[Beginning Balance]])-1)),"")</f>
        <v/>
      </c>
      <c r="E76" s="4" t="str">
        <f>IF(Sched3[[#This Row],[Pmt No]]&lt;&gt;"",ScheduledPayment,"")</f>
        <v/>
      </c>
      <c r="F76" s="4" t="str">
        <f>IF(Sched3[[#This Row],[Pmt No]]&lt;&gt;"",IF(Sched3[[#This Row],[Scheduled Payment]]+ExtraPayments&lt;Sched3[[#This Row],[Beginning Balance]],ExtraPayments,IF(Sched3[[#This Row],[Beginning Balance]]-Sched3[[#This Row],[Scheduled Payment]]&gt;0,Sched3[[#This Row],[Beginning Balance]]-Sched3[[#This Row],[Scheduled Payment]],0)),"")</f>
        <v/>
      </c>
      <c r="G76" s="4" t="str">
        <f>IF(Sched3[[#This Row],[Pmt No]]&lt;&gt;"",IF(Sched3[[#This Row],[Scheduled Payment]]+Sched3[[#This Row],[Extra Payment]]&lt;=Sched3[[#This Row],[Beginning Balance]],Sched3[[#This Row],[Scheduled Payment]]+Sched3[[#This Row],[Extra Payment]],Sched3[[#This Row],[Beginning Balance]]),"")</f>
        <v/>
      </c>
      <c r="H76" s="4" t="str">
        <f>IF(Sched3[[#This Row],[Pmt No]]&lt;&gt;"",Sched3[[#This Row],[Total Payment]]-Sched3[[#This Row],[Interest]],"")</f>
        <v/>
      </c>
      <c r="I76" s="4" t="str">
        <f>IF(Sched3[[#This Row],[Pmt No]]&lt;&gt;"",Sched3[[#This Row],[Beginning Balance]]*(InterestRate/PaymentsPerYear),"")</f>
        <v/>
      </c>
      <c r="J76" s="4" t="str">
        <f>IF(Sched3[[#This Row],[Pmt No]]&lt;&gt;"",IF(Sched3[[#This Row],[Scheduled Payment]]+Sched3[[#This Row],[Extra Payment]]&lt;=Sched3[[#This Row],[Beginning Balance]],Sched3[[#This Row],[Beginning Balance]]-Sched3[[#This Row],[Principal]],0),"")</f>
        <v/>
      </c>
      <c r="K76" s="4" t="str">
        <f>IF(Sched3[[#This Row],[Pmt No]]&lt;&gt;"",SUM(INDEX(Sched3[Interest],1,1):Sched3[[#This Row],[Interest]]),"")</f>
        <v/>
      </c>
    </row>
    <row r="77" spans="2:11" x14ac:dyDescent="0.2">
      <c r="B77" s="2" t="str">
        <f>IF(LoanIsGood,IF(ROW()-ROW(Sched3[[#Headers],[Pmt No]])&gt;ScheduledNumberOfPayments,"",ROW()-ROW(Sched3[[#Headers],[Pmt No]])),"")</f>
        <v/>
      </c>
      <c r="C77" s="3" t="str">
        <f>IF(Sched3[[#This Row],[Pmt No]]&lt;&gt;"",EOMONTH(LoanStartDate,ROW(Sched3[[#This Row],[Pmt No]])-ROW(Sched3[[#Headers],[Pmt No]])-2)+DAY(LoanStartDate),"")</f>
        <v/>
      </c>
      <c r="D77" s="4" t="str">
        <f>IF(Sched3[[#This Row],[Pmt No]]&lt;&gt;"",IF(ROW()-ROW(Sched3[[#Headers],[Beginning Balance]])=1,LoanAmount,INDEX(Sched3[Ending Balance],ROW()-ROW(Sched3[[#Headers],[Beginning Balance]])-1)),"")</f>
        <v/>
      </c>
      <c r="E77" s="4" t="str">
        <f>IF(Sched3[[#This Row],[Pmt No]]&lt;&gt;"",ScheduledPayment,"")</f>
        <v/>
      </c>
      <c r="F77" s="4" t="str">
        <f>IF(Sched3[[#This Row],[Pmt No]]&lt;&gt;"",IF(Sched3[[#This Row],[Scheduled Payment]]+ExtraPayments&lt;Sched3[[#This Row],[Beginning Balance]],ExtraPayments,IF(Sched3[[#This Row],[Beginning Balance]]-Sched3[[#This Row],[Scheduled Payment]]&gt;0,Sched3[[#This Row],[Beginning Balance]]-Sched3[[#This Row],[Scheduled Payment]],0)),"")</f>
        <v/>
      </c>
      <c r="G77" s="4" t="str">
        <f>IF(Sched3[[#This Row],[Pmt No]]&lt;&gt;"",IF(Sched3[[#This Row],[Scheduled Payment]]+Sched3[[#This Row],[Extra Payment]]&lt;=Sched3[[#This Row],[Beginning Balance]],Sched3[[#This Row],[Scheduled Payment]]+Sched3[[#This Row],[Extra Payment]],Sched3[[#This Row],[Beginning Balance]]),"")</f>
        <v/>
      </c>
      <c r="H77" s="4" t="str">
        <f>IF(Sched3[[#This Row],[Pmt No]]&lt;&gt;"",Sched3[[#This Row],[Total Payment]]-Sched3[[#This Row],[Interest]],"")</f>
        <v/>
      </c>
      <c r="I77" s="4" t="str">
        <f>IF(Sched3[[#This Row],[Pmt No]]&lt;&gt;"",Sched3[[#This Row],[Beginning Balance]]*(InterestRate/PaymentsPerYear),"")</f>
        <v/>
      </c>
      <c r="J77" s="4" t="str">
        <f>IF(Sched3[[#This Row],[Pmt No]]&lt;&gt;"",IF(Sched3[[#This Row],[Scheduled Payment]]+Sched3[[#This Row],[Extra Payment]]&lt;=Sched3[[#This Row],[Beginning Balance]],Sched3[[#This Row],[Beginning Balance]]-Sched3[[#This Row],[Principal]],0),"")</f>
        <v/>
      </c>
      <c r="K77" s="4" t="str">
        <f>IF(Sched3[[#This Row],[Pmt No]]&lt;&gt;"",SUM(INDEX(Sched3[Interest],1,1):Sched3[[#This Row],[Interest]]),"")</f>
        <v/>
      </c>
    </row>
    <row r="78" spans="2:11" x14ac:dyDescent="0.2">
      <c r="B78" s="2" t="str">
        <f>IF(LoanIsGood,IF(ROW()-ROW(Sched3[[#Headers],[Pmt No]])&gt;ScheduledNumberOfPayments,"",ROW()-ROW(Sched3[[#Headers],[Pmt No]])),"")</f>
        <v/>
      </c>
      <c r="C78" s="3" t="str">
        <f>IF(Sched3[[#This Row],[Pmt No]]&lt;&gt;"",EOMONTH(LoanStartDate,ROW(Sched3[[#This Row],[Pmt No]])-ROW(Sched3[[#Headers],[Pmt No]])-2)+DAY(LoanStartDate),"")</f>
        <v/>
      </c>
      <c r="D78" s="4" t="str">
        <f>IF(Sched3[[#This Row],[Pmt No]]&lt;&gt;"",IF(ROW()-ROW(Sched3[[#Headers],[Beginning Balance]])=1,LoanAmount,INDEX(Sched3[Ending Balance],ROW()-ROW(Sched3[[#Headers],[Beginning Balance]])-1)),"")</f>
        <v/>
      </c>
      <c r="E78" s="4" t="str">
        <f>IF(Sched3[[#This Row],[Pmt No]]&lt;&gt;"",ScheduledPayment,"")</f>
        <v/>
      </c>
      <c r="F78" s="4" t="str">
        <f>IF(Sched3[[#This Row],[Pmt No]]&lt;&gt;"",IF(Sched3[[#This Row],[Scheduled Payment]]+ExtraPayments&lt;Sched3[[#This Row],[Beginning Balance]],ExtraPayments,IF(Sched3[[#This Row],[Beginning Balance]]-Sched3[[#This Row],[Scheduled Payment]]&gt;0,Sched3[[#This Row],[Beginning Balance]]-Sched3[[#This Row],[Scheduled Payment]],0)),"")</f>
        <v/>
      </c>
      <c r="G78" s="4" t="str">
        <f>IF(Sched3[[#This Row],[Pmt No]]&lt;&gt;"",IF(Sched3[[#This Row],[Scheduled Payment]]+Sched3[[#This Row],[Extra Payment]]&lt;=Sched3[[#This Row],[Beginning Balance]],Sched3[[#This Row],[Scheduled Payment]]+Sched3[[#This Row],[Extra Payment]],Sched3[[#This Row],[Beginning Balance]]),"")</f>
        <v/>
      </c>
      <c r="H78" s="4" t="str">
        <f>IF(Sched3[[#This Row],[Pmt No]]&lt;&gt;"",Sched3[[#This Row],[Total Payment]]-Sched3[[#This Row],[Interest]],"")</f>
        <v/>
      </c>
      <c r="I78" s="4" t="str">
        <f>IF(Sched3[[#This Row],[Pmt No]]&lt;&gt;"",Sched3[[#This Row],[Beginning Balance]]*(InterestRate/PaymentsPerYear),"")</f>
        <v/>
      </c>
      <c r="J78" s="4" t="str">
        <f>IF(Sched3[[#This Row],[Pmt No]]&lt;&gt;"",IF(Sched3[[#This Row],[Scheduled Payment]]+Sched3[[#This Row],[Extra Payment]]&lt;=Sched3[[#This Row],[Beginning Balance]],Sched3[[#This Row],[Beginning Balance]]-Sched3[[#This Row],[Principal]],0),"")</f>
        <v/>
      </c>
      <c r="K78" s="4" t="str">
        <f>IF(Sched3[[#This Row],[Pmt No]]&lt;&gt;"",SUM(INDEX(Sched3[Interest],1,1):Sched3[[#This Row],[Interest]]),"")</f>
        <v/>
      </c>
    </row>
    <row r="79" spans="2:11" x14ac:dyDescent="0.2">
      <c r="B79" s="2" t="str">
        <f>IF(LoanIsGood,IF(ROW()-ROW(Sched3[[#Headers],[Pmt No]])&gt;ScheduledNumberOfPayments,"",ROW()-ROW(Sched3[[#Headers],[Pmt No]])),"")</f>
        <v/>
      </c>
      <c r="C79" s="3" t="str">
        <f>IF(Sched3[[#This Row],[Pmt No]]&lt;&gt;"",EOMONTH(LoanStartDate,ROW(Sched3[[#This Row],[Pmt No]])-ROW(Sched3[[#Headers],[Pmt No]])-2)+DAY(LoanStartDate),"")</f>
        <v/>
      </c>
      <c r="D79" s="4" t="str">
        <f>IF(Sched3[[#This Row],[Pmt No]]&lt;&gt;"",IF(ROW()-ROW(Sched3[[#Headers],[Beginning Balance]])=1,LoanAmount,INDEX(Sched3[Ending Balance],ROW()-ROW(Sched3[[#Headers],[Beginning Balance]])-1)),"")</f>
        <v/>
      </c>
      <c r="E79" s="4" t="str">
        <f>IF(Sched3[[#This Row],[Pmt No]]&lt;&gt;"",ScheduledPayment,"")</f>
        <v/>
      </c>
      <c r="F79" s="4" t="str">
        <f>IF(Sched3[[#This Row],[Pmt No]]&lt;&gt;"",IF(Sched3[[#This Row],[Scheduled Payment]]+ExtraPayments&lt;Sched3[[#This Row],[Beginning Balance]],ExtraPayments,IF(Sched3[[#This Row],[Beginning Balance]]-Sched3[[#This Row],[Scheduled Payment]]&gt;0,Sched3[[#This Row],[Beginning Balance]]-Sched3[[#This Row],[Scheduled Payment]],0)),"")</f>
        <v/>
      </c>
      <c r="G79" s="4" t="str">
        <f>IF(Sched3[[#This Row],[Pmt No]]&lt;&gt;"",IF(Sched3[[#This Row],[Scheduled Payment]]+Sched3[[#This Row],[Extra Payment]]&lt;=Sched3[[#This Row],[Beginning Balance]],Sched3[[#This Row],[Scheduled Payment]]+Sched3[[#This Row],[Extra Payment]],Sched3[[#This Row],[Beginning Balance]]),"")</f>
        <v/>
      </c>
      <c r="H79" s="4" t="str">
        <f>IF(Sched3[[#This Row],[Pmt No]]&lt;&gt;"",Sched3[[#This Row],[Total Payment]]-Sched3[[#This Row],[Interest]],"")</f>
        <v/>
      </c>
      <c r="I79" s="4" t="str">
        <f>IF(Sched3[[#This Row],[Pmt No]]&lt;&gt;"",Sched3[[#This Row],[Beginning Balance]]*(InterestRate/PaymentsPerYear),"")</f>
        <v/>
      </c>
      <c r="J79" s="4" t="str">
        <f>IF(Sched3[[#This Row],[Pmt No]]&lt;&gt;"",IF(Sched3[[#This Row],[Scheduled Payment]]+Sched3[[#This Row],[Extra Payment]]&lt;=Sched3[[#This Row],[Beginning Balance]],Sched3[[#This Row],[Beginning Balance]]-Sched3[[#This Row],[Principal]],0),"")</f>
        <v/>
      </c>
      <c r="K79" s="4" t="str">
        <f>IF(Sched3[[#This Row],[Pmt No]]&lt;&gt;"",SUM(INDEX(Sched3[Interest],1,1):Sched3[[#This Row],[Interest]]),"")</f>
        <v/>
      </c>
    </row>
    <row r="80" spans="2:11" x14ac:dyDescent="0.2">
      <c r="B80" s="2" t="str">
        <f>IF(LoanIsGood,IF(ROW()-ROW(Sched3[[#Headers],[Pmt No]])&gt;ScheduledNumberOfPayments,"",ROW()-ROW(Sched3[[#Headers],[Pmt No]])),"")</f>
        <v/>
      </c>
      <c r="C80" s="3" t="str">
        <f>IF(Sched3[[#This Row],[Pmt No]]&lt;&gt;"",EOMONTH(LoanStartDate,ROW(Sched3[[#This Row],[Pmt No]])-ROW(Sched3[[#Headers],[Pmt No]])-2)+DAY(LoanStartDate),"")</f>
        <v/>
      </c>
      <c r="D80" s="4" t="str">
        <f>IF(Sched3[[#This Row],[Pmt No]]&lt;&gt;"",IF(ROW()-ROW(Sched3[[#Headers],[Beginning Balance]])=1,LoanAmount,INDEX(Sched3[Ending Balance],ROW()-ROW(Sched3[[#Headers],[Beginning Balance]])-1)),"")</f>
        <v/>
      </c>
      <c r="E80" s="4" t="str">
        <f>IF(Sched3[[#This Row],[Pmt No]]&lt;&gt;"",ScheduledPayment,"")</f>
        <v/>
      </c>
      <c r="F80" s="4" t="str">
        <f>IF(Sched3[[#This Row],[Pmt No]]&lt;&gt;"",IF(Sched3[[#This Row],[Scheduled Payment]]+ExtraPayments&lt;Sched3[[#This Row],[Beginning Balance]],ExtraPayments,IF(Sched3[[#This Row],[Beginning Balance]]-Sched3[[#This Row],[Scheduled Payment]]&gt;0,Sched3[[#This Row],[Beginning Balance]]-Sched3[[#This Row],[Scheduled Payment]],0)),"")</f>
        <v/>
      </c>
      <c r="G80" s="4" t="str">
        <f>IF(Sched3[[#This Row],[Pmt No]]&lt;&gt;"",IF(Sched3[[#This Row],[Scheduled Payment]]+Sched3[[#This Row],[Extra Payment]]&lt;=Sched3[[#This Row],[Beginning Balance]],Sched3[[#This Row],[Scheduled Payment]]+Sched3[[#This Row],[Extra Payment]],Sched3[[#This Row],[Beginning Balance]]),"")</f>
        <v/>
      </c>
      <c r="H80" s="4" t="str">
        <f>IF(Sched3[[#This Row],[Pmt No]]&lt;&gt;"",Sched3[[#This Row],[Total Payment]]-Sched3[[#This Row],[Interest]],"")</f>
        <v/>
      </c>
      <c r="I80" s="4" t="str">
        <f>IF(Sched3[[#This Row],[Pmt No]]&lt;&gt;"",Sched3[[#This Row],[Beginning Balance]]*(InterestRate/PaymentsPerYear),"")</f>
        <v/>
      </c>
      <c r="J80" s="4" t="str">
        <f>IF(Sched3[[#This Row],[Pmt No]]&lt;&gt;"",IF(Sched3[[#This Row],[Scheduled Payment]]+Sched3[[#This Row],[Extra Payment]]&lt;=Sched3[[#This Row],[Beginning Balance]],Sched3[[#This Row],[Beginning Balance]]-Sched3[[#This Row],[Principal]],0),"")</f>
        <v/>
      </c>
      <c r="K80" s="4" t="str">
        <f>IF(Sched3[[#This Row],[Pmt No]]&lt;&gt;"",SUM(INDEX(Sched3[Interest],1,1):Sched3[[#This Row],[Interest]]),"")</f>
        <v/>
      </c>
    </row>
    <row r="81" spans="2:11" x14ac:dyDescent="0.2">
      <c r="B81" s="2" t="str">
        <f>IF(LoanIsGood,IF(ROW()-ROW(Sched3[[#Headers],[Pmt No]])&gt;ScheduledNumberOfPayments,"",ROW()-ROW(Sched3[[#Headers],[Pmt No]])),"")</f>
        <v/>
      </c>
      <c r="C81" s="3" t="str">
        <f>IF(Sched3[[#This Row],[Pmt No]]&lt;&gt;"",EOMONTH(LoanStartDate,ROW(Sched3[[#This Row],[Pmt No]])-ROW(Sched3[[#Headers],[Pmt No]])-2)+DAY(LoanStartDate),"")</f>
        <v/>
      </c>
      <c r="D81" s="4" t="str">
        <f>IF(Sched3[[#This Row],[Pmt No]]&lt;&gt;"",IF(ROW()-ROW(Sched3[[#Headers],[Beginning Balance]])=1,LoanAmount,INDEX(Sched3[Ending Balance],ROW()-ROW(Sched3[[#Headers],[Beginning Balance]])-1)),"")</f>
        <v/>
      </c>
      <c r="E81" s="4" t="str">
        <f>IF(Sched3[[#This Row],[Pmt No]]&lt;&gt;"",ScheduledPayment,"")</f>
        <v/>
      </c>
      <c r="F81" s="4" t="str">
        <f>IF(Sched3[[#This Row],[Pmt No]]&lt;&gt;"",IF(Sched3[[#This Row],[Scheduled Payment]]+ExtraPayments&lt;Sched3[[#This Row],[Beginning Balance]],ExtraPayments,IF(Sched3[[#This Row],[Beginning Balance]]-Sched3[[#This Row],[Scheduled Payment]]&gt;0,Sched3[[#This Row],[Beginning Balance]]-Sched3[[#This Row],[Scheduled Payment]],0)),"")</f>
        <v/>
      </c>
      <c r="G81" s="4" t="str">
        <f>IF(Sched3[[#This Row],[Pmt No]]&lt;&gt;"",IF(Sched3[[#This Row],[Scheduled Payment]]+Sched3[[#This Row],[Extra Payment]]&lt;=Sched3[[#This Row],[Beginning Balance]],Sched3[[#This Row],[Scheduled Payment]]+Sched3[[#This Row],[Extra Payment]],Sched3[[#This Row],[Beginning Balance]]),"")</f>
        <v/>
      </c>
      <c r="H81" s="4" t="str">
        <f>IF(Sched3[[#This Row],[Pmt No]]&lt;&gt;"",Sched3[[#This Row],[Total Payment]]-Sched3[[#This Row],[Interest]],"")</f>
        <v/>
      </c>
      <c r="I81" s="4" t="str">
        <f>IF(Sched3[[#This Row],[Pmt No]]&lt;&gt;"",Sched3[[#This Row],[Beginning Balance]]*(InterestRate/PaymentsPerYear),"")</f>
        <v/>
      </c>
      <c r="J81" s="4" t="str">
        <f>IF(Sched3[[#This Row],[Pmt No]]&lt;&gt;"",IF(Sched3[[#This Row],[Scheduled Payment]]+Sched3[[#This Row],[Extra Payment]]&lt;=Sched3[[#This Row],[Beginning Balance]],Sched3[[#This Row],[Beginning Balance]]-Sched3[[#This Row],[Principal]],0),"")</f>
        <v/>
      </c>
      <c r="K81" s="4" t="str">
        <f>IF(Sched3[[#This Row],[Pmt No]]&lt;&gt;"",SUM(INDEX(Sched3[Interest],1,1):Sched3[[#This Row],[Interest]]),"")</f>
        <v/>
      </c>
    </row>
    <row r="82" spans="2:11" x14ac:dyDescent="0.2">
      <c r="B82" s="2" t="str">
        <f>IF(LoanIsGood,IF(ROW()-ROW(Sched3[[#Headers],[Pmt No]])&gt;ScheduledNumberOfPayments,"",ROW()-ROW(Sched3[[#Headers],[Pmt No]])),"")</f>
        <v/>
      </c>
      <c r="C82" s="3" t="str">
        <f>IF(Sched3[[#This Row],[Pmt No]]&lt;&gt;"",EOMONTH(LoanStartDate,ROW(Sched3[[#This Row],[Pmt No]])-ROW(Sched3[[#Headers],[Pmt No]])-2)+DAY(LoanStartDate),"")</f>
        <v/>
      </c>
      <c r="D82" s="4" t="str">
        <f>IF(Sched3[[#This Row],[Pmt No]]&lt;&gt;"",IF(ROW()-ROW(Sched3[[#Headers],[Beginning Balance]])=1,LoanAmount,INDEX(Sched3[Ending Balance],ROW()-ROW(Sched3[[#Headers],[Beginning Balance]])-1)),"")</f>
        <v/>
      </c>
      <c r="E82" s="4" t="str">
        <f>IF(Sched3[[#This Row],[Pmt No]]&lt;&gt;"",ScheduledPayment,"")</f>
        <v/>
      </c>
      <c r="F82" s="4" t="str">
        <f>IF(Sched3[[#This Row],[Pmt No]]&lt;&gt;"",IF(Sched3[[#This Row],[Scheduled Payment]]+ExtraPayments&lt;Sched3[[#This Row],[Beginning Balance]],ExtraPayments,IF(Sched3[[#This Row],[Beginning Balance]]-Sched3[[#This Row],[Scheduled Payment]]&gt;0,Sched3[[#This Row],[Beginning Balance]]-Sched3[[#This Row],[Scheduled Payment]],0)),"")</f>
        <v/>
      </c>
      <c r="G82" s="4" t="str">
        <f>IF(Sched3[[#This Row],[Pmt No]]&lt;&gt;"",IF(Sched3[[#This Row],[Scheduled Payment]]+Sched3[[#This Row],[Extra Payment]]&lt;=Sched3[[#This Row],[Beginning Balance]],Sched3[[#This Row],[Scheduled Payment]]+Sched3[[#This Row],[Extra Payment]],Sched3[[#This Row],[Beginning Balance]]),"")</f>
        <v/>
      </c>
      <c r="H82" s="4" t="str">
        <f>IF(Sched3[[#This Row],[Pmt No]]&lt;&gt;"",Sched3[[#This Row],[Total Payment]]-Sched3[[#This Row],[Interest]],"")</f>
        <v/>
      </c>
      <c r="I82" s="4" t="str">
        <f>IF(Sched3[[#This Row],[Pmt No]]&lt;&gt;"",Sched3[[#This Row],[Beginning Balance]]*(InterestRate/PaymentsPerYear),"")</f>
        <v/>
      </c>
      <c r="J82" s="4" t="str">
        <f>IF(Sched3[[#This Row],[Pmt No]]&lt;&gt;"",IF(Sched3[[#This Row],[Scheduled Payment]]+Sched3[[#This Row],[Extra Payment]]&lt;=Sched3[[#This Row],[Beginning Balance]],Sched3[[#This Row],[Beginning Balance]]-Sched3[[#This Row],[Principal]],0),"")</f>
        <v/>
      </c>
      <c r="K82" s="4" t="str">
        <f>IF(Sched3[[#This Row],[Pmt No]]&lt;&gt;"",SUM(INDEX(Sched3[Interest],1,1):Sched3[[#This Row],[Interest]]),"")</f>
        <v/>
      </c>
    </row>
    <row r="83" spans="2:11" x14ac:dyDescent="0.2">
      <c r="B83" s="2" t="str">
        <f>IF(LoanIsGood,IF(ROW()-ROW(Sched3[[#Headers],[Pmt No]])&gt;ScheduledNumberOfPayments,"",ROW()-ROW(Sched3[[#Headers],[Pmt No]])),"")</f>
        <v/>
      </c>
      <c r="C83" s="3" t="str">
        <f>IF(Sched3[[#This Row],[Pmt No]]&lt;&gt;"",EOMONTH(LoanStartDate,ROW(Sched3[[#This Row],[Pmt No]])-ROW(Sched3[[#Headers],[Pmt No]])-2)+DAY(LoanStartDate),"")</f>
        <v/>
      </c>
      <c r="D83" s="4" t="str">
        <f>IF(Sched3[[#This Row],[Pmt No]]&lt;&gt;"",IF(ROW()-ROW(Sched3[[#Headers],[Beginning Balance]])=1,LoanAmount,INDEX(Sched3[Ending Balance],ROW()-ROW(Sched3[[#Headers],[Beginning Balance]])-1)),"")</f>
        <v/>
      </c>
      <c r="E83" s="4" t="str">
        <f>IF(Sched3[[#This Row],[Pmt No]]&lt;&gt;"",ScheduledPayment,"")</f>
        <v/>
      </c>
      <c r="F83" s="4" t="str">
        <f>IF(Sched3[[#This Row],[Pmt No]]&lt;&gt;"",IF(Sched3[[#This Row],[Scheduled Payment]]+ExtraPayments&lt;Sched3[[#This Row],[Beginning Balance]],ExtraPayments,IF(Sched3[[#This Row],[Beginning Balance]]-Sched3[[#This Row],[Scheduled Payment]]&gt;0,Sched3[[#This Row],[Beginning Balance]]-Sched3[[#This Row],[Scheduled Payment]],0)),"")</f>
        <v/>
      </c>
      <c r="G83" s="4" t="str">
        <f>IF(Sched3[[#This Row],[Pmt No]]&lt;&gt;"",IF(Sched3[[#This Row],[Scheduled Payment]]+Sched3[[#This Row],[Extra Payment]]&lt;=Sched3[[#This Row],[Beginning Balance]],Sched3[[#This Row],[Scheduled Payment]]+Sched3[[#This Row],[Extra Payment]],Sched3[[#This Row],[Beginning Balance]]),"")</f>
        <v/>
      </c>
      <c r="H83" s="4" t="str">
        <f>IF(Sched3[[#This Row],[Pmt No]]&lt;&gt;"",Sched3[[#This Row],[Total Payment]]-Sched3[[#This Row],[Interest]],"")</f>
        <v/>
      </c>
      <c r="I83" s="4" t="str">
        <f>IF(Sched3[[#This Row],[Pmt No]]&lt;&gt;"",Sched3[[#This Row],[Beginning Balance]]*(InterestRate/PaymentsPerYear),"")</f>
        <v/>
      </c>
      <c r="J83" s="4" t="str">
        <f>IF(Sched3[[#This Row],[Pmt No]]&lt;&gt;"",IF(Sched3[[#This Row],[Scheduled Payment]]+Sched3[[#This Row],[Extra Payment]]&lt;=Sched3[[#This Row],[Beginning Balance]],Sched3[[#This Row],[Beginning Balance]]-Sched3[[#This Row],[Principal]],0),"")</f>
        <v/>
      </c>
      <c r="K83" s="4" t="str">
        <f>IF(Sched3[[#This Row],[Pmt No]]&lt;&gt;"",SUM(INDEX(Sched3[Interest],1,1):Sched3[[#This Row],[Interest]]),"")</f>
        <v/>
      </c>
    </row>
    <row r="84" spans="2:11" x14ac:dyDescent="0.2">
      <c r="B84" s="2" t="str">
        <f>IF(LoanIsGood,IF(ROW()-ROW(Sched3[[#Headers],[Pmt No]])&gt;ScheduledNumberOfPayments,"",ROW()-ROW(Sched3[[#Headers],[Pmt No]])),"")</f>
        <v/>
      </c>
      <c r="C84" s="3" t="str">
        <f>IF(Sched3[[#This Row],[Pmt No]]&lt;&gt;"",EOMONTH(LoanStartDate,ROW(Sched3[[#This Row],[Pmt No]])-ROW(Sched3[[#Headers],[Pmt No]])-2)+DAY(LoanStartDate),"")</f>
        <v/>
      </c>
      <c r="D84" s="4" t="str">
        <f>IF(Sched3[[#This Row],[Pmt No]]&lt;&gt;"",IF(ROW()-ROW(Sched3[[#Headers],[Beginning Balance]])=1,LoanAmount,INDEX(Sched3[Ending Balance],ROW()-ROW(Sched3[[#Headers],[Beginning Balance]])-1)),"")</f>
        <v/>
      </c>
      <c r="E84" s="4" t="str">
        <f>IF(Sched3[[#This Row],[Pmt No]]&lt;&gt;"",ScheduledPayment,"")</f>
        <v/>
      </c>
      <c r="F84" s="4" t="str">
        <f>IF(Sched3[[#This Row],[Pmt No]]&lt;&gt;"",IF(Sched3[[#This Row],[Scheduled Payment]]+ExtraPayments&lt;Sched3[[#This Row],[Beginning Balance]],ExtraPayments,IF(Sched3[[#This Row],[Beginning Balance]]-Sched3[[#This Row],[Scheduled Payment]]&gt;0,Sched3[[#This Row],[Beginning Balance]]-Sched3[[#This Row],[Scheduled Payment]],0)),"")</f>
        <v/>
      </c>
      <c r="G84" s="4" t="str">
        <f>IF(Sched3[[#This Row],[Pmt No]]&lt;&gt;"",IF(Sched3[[#This Row],[Scheduled Payment]]+Sched3[[#This Row],[Extra Payment]]&lt;=Sched3[[#This Row],[Beginning Balance]],Sched3[[#This Row],[Scheduled Payment]]+Sched3[[#This Row],[Extra Payment]],Sched3[[#This Row],[Beginning Balance]]),"")</f>
        <v/>
      </c>
      <c r="H84" s="4" t="str">
        <f>IF(Sched3[[#This Row],[Pmt No]]&lt;&gt;"",Sched3[[#This Row],[Total Payment]]-Sched3[[#This Row],[Interest]],"")</f>
        <v/>
      </c>
      <c r="I84" s="4" t="str">
        <f>IF(Sched3[[#This Row],[Pmt No]]&lt;&gt;"",Sched3[[#This Row],[Beginning Balance]]*(InterestRate/PaymentsPerYear),"")</f>
        <v/>
      </c>
      <c r="J84" s="4" t="str">
        <f>IF(Sched3[[#This Row],[Pmt No]]&lt;&gt;"",IF(Sched3[[#This Row],[Scheduled Payment]]+Sched3[[#This Row],[Extra Payment]]&lt;=Sched3[[#This Row],[Beginning Balance]],Sched3[[#This Row],[Beginning Balance]]-Sched3[[#This Row],[Principal]],0),"")</f>
        <v/>
      </c>
      <c r="K84" s="4" t="str">
        <f>IF(Sched3[[#This Row],[Pmt No]]&lt;&gt;"",SUM(INDEX(Sched3[Interest],1,1):Sched3[[#This Row],[Interest]]),"")</f>
        <v/>
      </c>
    </row>
    <row r="85" spans="2:11" x14ac:dyDescent="0.2">
      <c r="B85" s="2" t="str">
        <f>IF(LoanIsGood,IF(ROW()-ROW(Sched3[[#Headers],[Pmt No]])&gt;ScheduledNumberOfPayments,"",ROW()-ROW(Sched3[[#Headers],[Pmt No]])),"")</f>
        <v/>
      </c>
      <c r="C85" s="3" t="str">
        <f>IF(Sched3[[#This Row],[Pmt No]]&lt;&gt;"",EOMONTH(LoanStartDate,ROW(Sched3[[#This Row],[Pmt No]])-ROW(Sched3[[#Headers],[Pmt No]])-2)+DAY(LoanStartDate),"")</f>
        <v/>
      </c>
      <c r="D85" s="4" t="str">
        <f>IF(Sched3[[#This Row],[Pmt No]]&lt;&gt;"",IF(ROW()-ROW(Sched3[[#Headers],[Beginning Balance]])=1,LoanAmount,INDEX(Sched3[Ending Balance],ROW()-ROW(Sched3[[#Headers],[Beginning Balance]])-1)),"")</f>
        <v/>
      </c>
      <c r="E85" s="4" t="str">
        <f>IF(Sched3[[#This Row],[Pmt No]]&lt;&gt;"",ScheduledPayment,"")</f>
        <v/>
      </c>
      <c r="F85" s="4" t="str">
        <f>IF(Sched3[[#This Row],[Pmt No]]&lt;&gt;"",IF(Sched3[[#This Row],[Scheduled Payment]]+ExtraPayments&lt;Sched3[[#This Row],[Beginning Balance]],ExtraPayments,IF(Sched3[[#This Row],[Beginning Balance]]-Sched3[[#This Row],[Scheduled Payment]]&gt;0,Sched3[[#This Row],[Beginning Balance]]-Sched3[[#This Row],[Scheduled Payment]],0)),"")</f>
        <v/>
      </c>
      <c r="G85" s="4" t="str">
        <f>IF(Sched3[[#This Row],[Pmt No]]&lt;&gt;"",IF(Sched3[[#This Row],[Scheduled Payment]]+Sched3[[#This Row],[Extra Payment]]&lt;=Sched3[[#This Row],[Beginning Balance]],Sched3[[#This Row],[Scheduled Payment]]+Sched3[[#This Row],[Extra Payment]],Sched3[[#This Row],[Beginning Balance]]),"")</f>
        <v/>
      </c>
      <c r="H85" s="4" t="str">
        <f>IF(Sched3[[#This Row],[Pmt No]]&lt;&gt;"",Sched3[[#This Row],[Total Payment]]-Sched3[[#This Row],[Interest]],"")</f>
        <v/>
      </c>
      <c r="I85" s="4" t="str">
        <f>IF(Sched3[[#This Row],[Pmt No]]&lt;&gt;"",Sched3[[#This Row],[Beginning Balance]]*(InterestRate/PaymentsPerYear),"")</f>
        <v/>
      </c>
      <c r="J85" s="4" t="str">
        <f>IF(Sched3[[#This Row],[Pmt No]]&lt;&gt;"",IF(Sched3[[#This Row],[Scheduled Payment]]+Sched3[[#This Row],[Extra Payment]]&lt;=Sched3[[#This Row],[Beginning Balance]],Sched3[[#This Row],[Beginning Balance]]-Sched3[[#This Row],[Principal]],0),"")</f>
        <v/>
      </c>
      <c r="K85" s="4" t="str">
        <f>IF(Sched3[[#This Row],[Pmt No]]&lt;&gt;"",SUM(INDEX(Sched3[Interest],1,1):Sched3[[#This Row],[Interest]]),"")</f>
        <v/>
      </c>
    </row>
    <row r="86" spans="2:11" x14ac:dyDescent="0.2">
      <c r="B86" s="2" t="str">
        <f>IF(LoanIsGood,IF(ROW()-ROW(Sched3[[#Headers],[Pmt No]])&gt;ScheduledNumberOfPayments,"",ROW()-ROW(Sched3[[#Headers],[Pmt No]])),"")</f>
        <v/>
      </c>
      <c r="C86" s="3" t="str">
        <f>IF(Sched3[[#This Row],[Pmt No]]&lt;&gt;"",EOMONTH(LoanStartDate,ROW(Sched3[[#This Row],[Pmt No]])-ROW(Sched3[[#Headers],[Pmt No]])-2)+DAY(LoanStartDate),"")</f>
        <v/>
      </c>
      <c r="D86" s="4" t="str">
        <f>IF(Sched3[[#This Row],[Pmt No]]&lt;&gt;"",IF(ROW()-ROW(Sched3[[#Headers],[Beginning Balance]])=1,LoanAmount,INDEX(Sched3[Ending Balance],ROW()-ROW(Sched3[[#Headers],[Beginning Balance]])-1)),"")</f>
        <v/>
      </c>
      <c r="E86" s="4" t="str">
        <f>IF(Sched3[[#This Row],[Pmt No]]&lt;&gt;"",ScheduledPayment,"")</f>
        <v/>
      </c>
      <c r="F86" s="4" t="str">
        <f>IF(Sched3[[#This Row],[Pmt No]]&lt;&gt;"",IF(Sched3[[#This Row],[Scheduled Payment]]+ExtraPayments&lt;Sched3[[#This Row],[Beginning Balance]],ExtraPayments,IF(Sched3[[#This Row],[Beginning Balance]]-Sched3[[#This Row],[Scheduled Payment]]&gt;0,Sched3[[#This Row],[Beginning Balance]]-Sched3[[#This Row],[Scheduled Payment]],0)),"")</f>
        <v/>
      </c>
      <c r="G86" s="4" t="str">
        <f>IF(Sched3[[#This Row],[Pmt No]]&lt;&gt;"",IF(Sched3[[#This Row],[Scheduled Payment]]+Sched3[[#This Row],[Extra Payment]]&lt;=Sched3[[#This Row],[Beginning Balance]],Sched3[[#This Row],[Scheduled Payment]]+Sched3[[#This Row],[Extra Payment]],Sched3[[#This Row],[Beginning Balance]]),"")</f>
        <v/>
      </c>
      <c r="H86" s="4" t="str">
        <f>IF(Sched3[[#This Row],[Pmt No]]&lt;&gt;"",Sched3[[#This Row],[Total Payment]]-Sched3[[#This Row],[Interest]],"")</f>
        <v/>
      </c>
      <c r="I86" s="4" t="str">
        <f>IF(Sched3[[#This Row],[Pmt No]]&lt;&gt;"",Sched3[[#This Row],[Beginning Balance]]*(InterestRate/PaymentsPerYear),"")</f>
        <v/>
      </c>
      <c r="J86" s="4" t="str">
        <f>IF(Sched3[[#This Row],[Pmt No]]&lt;&gt;"",IF(Sched3[[#This Row],[Scheduled Payment]]+Sched3[[#This Row],[Extra Payment]]&lt;=Sched3[[#This Row],[Beginning Balance]],Sched3[[#This Row],[Beginning Balance]]-Sched3[[#This Row],[Principal]],0),"")</f>
        <v/>
      </c>
      <c r="K86" s="4" t="str">
        <f>IF(Sched3[[#This Row],[Pmt No]]&lt;&gt;"",SUM(INDEX(Sched3[Interest],1,1):Sched3[[#This Row],[Interest]]),"")</f>
        <v/>
      </c>
    </row>
    <row r="87" spans="2:11" x14ac:dyDescent="0.2">
      <c r="B87" s="2" t="str">
        <f>IF(LoanIsGood,IF(ROW()-ROW(Sched3[[#Headers],[Pmt No]])&gt;ScheduledNumberOfPayments,"",ROW()-ROW(Sched3[[#Headers],[Pmt No]])),"")</f>
        <v/>
      </c>
      <c r="C87" s="3" t="str">
        <f>IF(Sched3[[#This Row],[Pmt No]]&lt;&gt;"",EOMONTH(LoanStartDate,ROW(Sched3[[#This Row],[Pmt No]])-ROW(Sched3[[#Headers],[Pmt No]])-2)+DAY(LoanStartDate),"")</f>
        <v/>
      </c>
      <c r="D87" s="4" t="str">
        <f>IF(Sched3[[#This Row],[Pmt No]]&lt;&gt;"",IF(ROW()-ROW(Sched3[[#Headers],[Beginning Balance]])=1,LoanAmount,INDEX(Sched3[Ending Balance],ROW()-ROW(Sched3[[#Headers],[Beginning Balance]])-1)),"")</f>
        <v/>
      </c>
      <c r="E87" s="4" t="str">
        <f>IF(Sched3[[#This Row],[Pmt No]]&lt;&gt;"",ScheduledPayment,"")</f>
        <v/>
      </c>
      <c r="F87" s="4" t="str">
        <f>IF(Sched3[[#This Row],[Pmt No]]&lt;&gt;"",IF(Sched3[[#This Row],[Scheduled Payment]]+ExtraPayments&lt;Sched3[[#This Row],[Beginning Balance]],ExtraPayments,IF(Sched3[[#This Row],[Beginning Balance]]-Sched3[[#This Row],[Scheduled Payment]]&gt;0,Sched3[[#This Row],[Beginning Balance]]-Sched3[[#This Row],[Scheduled Payment]],0)),"")</f>
        <v/>
      </c>
      <c r="G87" s="4" t="str">
        <f>IF(Sched3[[#This Row],[Pmt No]]&lt;&gt;"",IF(Sched3[[#This Row],[Scheduled Payment]]+Sched3[[#This Row],[Extra Payment]]&lt;=Sched3[[#This Row],[Beginning Balance]],Sched3[[#This Row],[Scheduled Payment]]+Sched3[[#This Row],[Extra Payment]],Sched3[[#This Row],[Beginning Balance]]),"")</f>
        <v/>
      </c>
      <c r="H87" s="4" t="str">
        <f>IF(Sched3[[#This Row],[Pmt No]]&lt;&gt;"",Sched3[[#This Row],[Total Payment]]-Sched3[[#This Row],[Interest]],"")</f>
        <v/>
      </c>
      <c r="I87" s="4" t="str">
        <f>IF(Sched3[[#This Row],[Pmt No]]&lt;&gt;"",Sched3[[#This Row],[Beginning Balance]]*(InterestRate/PaymentsPerYear),"")</f>
        <v/>
      </c>
      <c r="J87" s="4" t="str">
        <f>IF(Sched3[[#This Row],[Pmt No]]&lt;&gt;"",IF(Sched3[[#This Row],[Scheduled Payment]]+Sched3[[#This Row],[Extra Payment]]&lt;=Sched3[[#This Row],[Beginning Balance]],Sched3[[#This Row],[Beginning Balance]]-Sched3[[#This Row],[Principal]],0),"")</f>
        <v/>
      </c>
      <c r="K87" s="4" t="str">
        <f>IF(Sched3[[#This Row],[Pmt No]]&lt;&gt;"",SUM(INDEX(Sched3[Interest],1,1):Sched3[[#This Row],[Interest]]),"")</f>
        <v/>
      </c>
    </row>
    <row r="88" spans="2:11" x14ac:dyDescent="0.2">
      <c r="B88" s="2" t="str">
        <f>IF(LoanIsGood,IF(ROW()-ROW(Sched3[[#Headers],[Pmt No]])&gt;ScheduledNumberOfPayments,"",ROW()-ROW(Sched3[[#Headers],[Pmt No]])),"")</f>
        <v/>
      </c>
      <c r="C88" s="3" t="str">
        <f>IF(Sched3[[#This Row],[Pmt No]]&lt;&gt;"",EOMONTH(LoanStartDate,ROW(Sched3[[#This Row],[Pmt No]])-ROW(Sched3[[#Headers],[Pmt No]])-2)+DAY(LoanStartDate),"")</f>
        <v/>
      </c>
      <c r="D88" s="4" t="str">
        <f>IF(Sched3[[#This Row],[Pmt No]]&lt;&gt;"",IF(ROW()-ROW(Sched3[[#Headers],[Beginning Balance]])=1,LoanAmount,INDEX(Sched3[Ending Balance],ROW()-ROW(Sched3[[#Headers],[Beginning Balance]])-1)),"")</f>
        <v/>
      </c>
      <c r="E88" s="4" t="str">
        <f>IF(Sched3[[#This Row],[Pmt No]]&lt;&gt;"",ScheduledPayment,"")</f>
        <v/>
      </c>
      <c r="F88" s="4" t="str">
        <f>IF(Sched3[[#This Row],[Pmt No]]&lt;&gt;"",IF(Sched3[[#This Row],[Scheduled Payment]]+ExtraPayments&lt;Sched3[[#This Row],[Beginning Balance]],ExtraPayments,IF(Sched3[[#This Row],[Beginning Balance]]-Sched3[[#This Row],[Scheduled Payment]]&gt;0,Sched3[[#This Row],[Beginning Balance]]-Sched3[[#This Row],[Scheduled Payment]],0)),"")</f>
        <v/>
      </c>
      <c r="G88" s="4" t="str">
        <f>IF(Sched3[[#This Row],[Pmt No]]&lt;&gt;"",IF(Sched3[[#This Row],[Scheduled Payment]]+Sched3[[#This Row],[Extra Payment]]&lt;=Sched3[[#This Row],[Beginning Balance]],Sched3[[#This Row],[Scheduled Payment]]+Sched3[[#This Row],[Extra Payment]],Sched3[[#This Row],[Beginning Balance]]),"")</f>
        <v/>
      </c>
      <c r="H88" s="4" t="str">
        <f>IF(Sched3[[#This Row],[Pmt No]]&lt;&gt;"",Sched3[[#This Row],[Total Payment]]-Sched3[[#This Row],[Interest]],"")</f>
        <v/>
      </c>
      <c r="I88" s="4" t="str">
        <f>IF(Sched3[[#This Row],[Pmt No]]&lt;&gt;"",Sched3[[#This Row],[Beginning Balance]]*(InterestRate/PaymentsPerYear),"")</f>
        <v/>
      </c>
      <c r="J88" s="4" t="str">
        <f>IF(Sched3[[#This Row],[Pmt No]]&lt;&gt;"",IF(Sched3[[#This Row],[Scheduled Payment]]+Sched3[[#This Row],[Extra Payment]]&lt;=Sched3[[#This Row],[Beginning Balance]],Sched3[[#This Row],[Beginning Balance]]-Sched3[[#This Row],[Principal]],0),"")</f>
        <v/>
      </c>
      <c r="K88" s="4" t="str">
        <f>IF(Sched3[[#This Row],[Pmt No]]&lt;&gt;"",SUM(INDEX(Sched3[Interest],1,1):Sched3[[#This Row],[Interest]]),"")</f>
        <v/>
      </c>
    </row>
    <row r="89" spans="2:11" x14ac:dyDescent="0.2">
      <c r="B89" s="2" t="str">
        <f>IF(LoanIsGood,IF(ROW()-ROW(Sched3[[#Headers],[Pmt No]])&gt;ScheduledNumberOfPayments,"",ROW()-ROW(Sched3[[#Headers],[Pmt No]])),"")</f>
        <v/>
      </c>
      <c r="C89" s="3" t="str">
        <f>IF(Sched3[[#This Row],[Pmt No]]&lt;&gt;"",EOMONTH(LoanStartDate,ROW(Sched3[[#This Row],[Pmt No]])-ROW(Sched3[[#Headers],[Pmt No]])-2)+DAY(LoanStartDate),"")</f>
        <v/>
      </c>
      <c r="D89" s="4" t="str">
        <f>IF(Sched3[[#This Row],[Pmt No]]&lt;&gt;"",IF(ROW()-ROW(Sched3[[#Headers],[Beginning Balance]])=1,LoanAmount,INDEX(Sched3[Ending Balance],ROW()-ROW(Sched3[[#Headers],[Beginning Balance]])-1)),"")</f>
        <v/>
      </c>
      <c r="E89" s="4" t="str">
        <f>IF(Sched3[[#This Row],[Pmt No]]&lt;&gt;"",ScheduledPayment,"")</f>
        <v/>
      </c>
      <c r="F89" s="4" t="str">
        <f>IF(Sched3[[#This Row],[Pmt No]]&lt;&gt;"",IF(Sched3[[#This Row],[Scheduled Payment]]+ExtraPayments&lt;Sched3[[#This Row],[Beginning Balance]],ExtraPayments,IF(Sched3[[#This Row],[Beginning Balance]]-Sched3[[#This Row],[Scheduled Payment]]&gt;0,Sched3[[#This Row],[Beginning Balance]]-Sched3[[#This Row],[Scheduled Payment]],0)),"")</f>
        <v/>
      </c>
      <c r="G89" s="4" t="str">
        <f>IF(Sched3[[#This Row],[Pmt No]]&lt;&gt;"",IF(Sched3[[#This Row],[Scheduled Payment]]+Sched3[[#This Row],[Extra Payment]]&lt;=Sched3[[#This Row],[Beginning Balance]],Sched3[[#This Row],[Scheduled Payment]]+Sched3[[#This Row],[Extra Payment]],Sched3[[#This Row],[Beginning Balance]]),"")</f>
        <v/>
      </c>
      <c r="H89" s="4" t="str">
        <f>IF(Sched3[[#This Row],[Pmt No]]&lt;&gt;"",Sched3[[#This Row],[Total Payment]]-Sched3[[#This Row],[Interest]],"")</f>
        <v/>
      </c>
      <c r="I89" s="4" t="str">
        <f>IF(Sched3[[#This Row],[Pmt No]]&lt;&gt;"",Sched3[[#This Row],[Beginning Balance]]*(InterestRate/PaymentsPerYear),"")</f>
        <v/>
      </c>
      <c r="J89" s="4" t="str">
        <f>IF(Sched3[[#This Row],[Pmt No]]&lt;&gt;"",IF(Sched3[[#This Row],[Scheduled Payment]]+Sched3[[#This Row],[Extra Payment]]&lt;=Sched3[[#This Row],[Beginning Balance]],Sched3[[#This Row],[Beginning Balance]]-Sched3[[#This Row],[Principal]],0),"")</f>
        <v/>
      </c>
      <c r="K89" s="4" t="str">
        <f>IF(Sched3[[#This Row],[Pmt No]]&lt;&gt;"",SUM(INDEX(Sched3[Interest],1,1):Sched3[[#This Row],[Interest]]),"")</f>
        <v/>
      </c>
    </row>
    <row r="90" spans="2:11" x14ac:dyDescent="0.2">
      <c r="B90" s="2" t="str">
        <f>IF(LoanIsGood,IF(ROW()-ROW(Sched3[[#Headers],[Pmt No]])&gt;ScheduledNumberOfPayments,"",ROW()-ROW(Sched3[[#Headers],[Pmt No]])),"")</f>
        <v/>
      </c>
      <c r="C90" s="3" t="str">
        <f>IF(Sched3[[#This Row],[Pmt No]]&lt;&gt;"",EOMONTH(LoanStartDate,ROW(Sched3[[#This Row],[Pmt No]])-ROW(Sched3[[#Headers],[Pmt No]])-2)+DAY(LoanStartDate),"")</f>
        <v/>
      </c>
      <c r="D90" s="4" t="str">
        <f>IF(Sched3[[#This Row],[Pmt No]]&lt;&gt;"",IF(ROW()-ROW(Sched3[[#Headers],[Beginning Balance]])=1,LoanAmount,INDEX(Sched3[Ending Balance],ROW()-ROW(Sched3[[#Headers],[Beginning Balance]])-1)),"")</f>
        <v/>
      </c>
      <c r="E90" s="4" t="str">
        <f>IF(Sched3[[#This Row],[Pmt No]]&lt;&gt;"",ScheduledPayment,"")</f>
        <v/>
      </c>
      <c r="F90" s="4" t="str">
        <f>IF(Sched3[[#This Row],[Pmt No]]&lt;&gt;"",IF(Sched3[[#This Row],[Scheduled Payment]]+ExtraPayments&lt;Sched3[[#This Row],[Beginning Balance]],ExtraPayments,IF(Sched3[[#This Row],[Beginning Balance]]-Sched3[[#This Row],[Scheduled Payment]]&gt;0,Sched3[[#This Row],[Beginning Balance]]-Sched3[[#This Row],[Scheduled Payment]],0)),"")</f>
        <v/>
      </c>
      <c r="G90" s="4" t="str">
        <f>IF(Sched3[[#This Row],[Pmt No]]&lt;&gt;"",IF(Sched3[[#This Row],[Scheduled Payment]]+Sched3[[#This Row],[Extra Payment]]&lt;=Sched3[[#This Row],[Beginning Balance]],Sched3[[#This Row],[Scheduled Payment]]+Sched3[[#This Row],[Extra Payment]],Sched3[[#This Row],[Beginning Balance]]),"")</f>
        <v/>
      </c>
      <c r="H90" s="4" t="str">
        <f>IF(Sched3[[#This Row],[Pmt No]]&lt;&gt;"",Sched3[[#This Row],[Total Payment]]-Sched3[[#This Row],[Interest]],"")</f>
        <v/>
      </c>
      <c r="I90" s="4" t="str">
        <f>IF(Sched3[[#This Row],[Pmt No]]&lt;&gt;"",Sched3[[#This Row],[Beginning Balance]]*(InterestRate/PaymentsPerYear),"")</f>
        <v/>
      </c>
      <c r="J90" s="4" t="str">
        <f>IF(Sched3[[#This Row],[Pmt No]]&lt;&gt;"",IF(Sched3[[#This Row],[Scheduled Payment]]+Sched3[[#This Row],[Extra Payment]]&lt;=Sched3[[#This Row],[Beginning Balance]],Sched3[[#This Row],[Beginning Balance]]-Sched3[[#This Row],[Principal]],0),"")</f>
        <v/>
      </c>
      <c r="K90" s="4" t="str">
        <f>IF(Sched3[[#This Row],[Pmt No]]&lt;&gt;"",SUM(INDEX(Sched3[Interest],1,1):Sched3[[#This Row],[Interest]]),"")</f>
        <v/>
      </c>
    </row>
    <row r="91" spans="2:11" x14ac:dyDescent="0.2">
      <c r="B91" s="2" t="str">
        <f>IF(LoanIsGood,IF(ROW()-ROW(Sched3[[#Headers],[Pmt No]])&gt;ScheduledNumberOfPayments,"",ROW()-ROW(Sched3[[#Headers],[Pmt No]])),"")</f>
        <v/>
      </c>
      <c r="C91" s="3" t="str">
        <f>IF(Sched3[[#This Row],[Pmt No]]&lt;&gt;"",EOMONTH(LoanStartDate,ROW(Sched3[[#This Row],[Pmt No]])-ROW(Sched3[[#Headers],[Pmt No]])-2)+DAY(LoanStartDate),"")</f>
        <v/>
      </c>
      <c r="D91" s="4" t="str">
        <f>IF(Sched3[[#This Row],[Pmt No]]&lt;&gt;"",IF(ROW()-ROW(Sched3[[#Headers],[Beginning Balance]])=1,LoanAmount,INDEX(Sched3[Ending Balance],ROW()-ROW(Sched3[[#Headers],[Beginning Balance]])-1)),"")</f>
        <v/>
      </c>
      <c r="E91" s="4" t="str">
        <f>IF(Sched3[[#This Row],[Pmt No]]&lt;&gt;"",ScheduledPayment,"")</f>
        <v/>
      </c>
      <c r="F91" s="4" t="str">
        <f>IF(Sched3[[#This Row],[Pmt No]]&lt;&gt;"",IF(Sched3[[#This Row],[Scheduled Payment]]+ExtraPayments&lt;Sched3[[#This Row],[Beginning Balance]],ExtraPayments,IF(Sched3[[#This Row],[Beginning Balance]]-Sched3[[#This Row],[Scheduled Payment]]&gt;0,Sched3[[#This Row],[Beginning Balance]]-Sched3[[#This Row],[Scheduled Payment]],0)),"")</f>
        <v/>
      </c>
      <c r="G91" s="4" t="str">
        <f>IF(Sched3[[#This Row],[Pmt No]]&lt;&gt;"",IF(Sched3[[#This Row],[Scheduled Payment]]+Sched3[[#This Row],[Extra Payment]]&lt;=Sched3[[#This Row],[Beginning Balance]],Sched3[[#This Row],[Scheduled Payment]]+Sched3[[#This Row],[Extra Payment]],Sched3[[#This Row],[Beginning Balance]]),"")</f>
        <v/>
      </c>
      <c r="H91" s="4" t="str">
        <f>IF(Sched3[[#This Row],[Pmt No]]&lt;&gt;"",Sched3[[#This Row],[Total Payment]]-Sched3[[#This Row],[Interest]],"")</f>
        <v/>
      </c>
      <c r="I91" s="4" t="str">
        <f>IF(Sched3[[#This Row],[Pmt No]]&lt;&gt;"",Sched3[[#This Row],[Beginning Balance]]*(InterestRate/PaymentsPerYear),"")</f>
        <v/>
      </c>
      <c r="J91" s="4" t="str">
        <f>IF(Sched3[[#This Row],[Pmt No]]&lt;&gt;"",IF(Sched3[[#This Row],[Scheduled Payment]]+Sched3[[#This Row],[Extra Payment]]&lt;=Sched3[[#This Row],[Beginning Balance]],Sched3[[#This Row],[Beginning Balance]]-Sched3[[#This Row],[Principal]],0),"")</f>
        <v/>
      </c>
      <c r="K91" s="4" t="str">
        <f>IF(Sched3[[#This Row],[Pmt No]]&lt;&gt;"",SUM(INDEX(Sched3[Interest],1,1):Sched3[[#This Row],[Interest]]),"")</f>
        <v/>
      </c>
    </row>
    <row r="92" spans="2:11" x14ac:dyDescent="0.2">
      <c r="B92" s="2" t="str">
        <f>IF(LoanIsGood,IF(ROW()-ROW(Sched3[[#Headers],[Pmt No]])&gt;ScheduledNumberOfPayments,"",ROW()-ROW(Sched3[[#Headers],[Pmt No]])),"")</f>
        <v/>
      </c>
      <c r="C92" s="3" t="str">
        <f>IF(Sched3[[#This Row],[Pmt No]]&lt;&gt;"",EOMONTH(LoanStartDate,ROW(Sched3[[#This Row],[Pmt No]])-ROW(Sched3[[#Headers],[Pmt No]])-2)+DAY(LoanStartDate),"")</f>
        <v/>
      </c>
      <c r="D92" s="4" t="str">
        <f>IF(Sched3[[#This Row],[Pmt No]]&lt;&gt;"",IF(ROW()-ROW(Sched3[[#Headers],[Beginning Balance]])=1,LoanAmount,INDEX(Sched3[Ending Balance],ROW()-ROW(Sched3[[#Headers],[Beginning Balance]])-1)),"")</f>
        <v/>
      </c>
      <c r="E92" s="4" t="str">
        <f>IF(Sched3[[#This Row],[Pmt No]]&lt;&gt;"",ScheduledPayment,"")</f>
        <v/>
      </c>
      <c r="F92" s="4" t="str">
        <f>IF(Sched3[[#This Row],[Pmt No]]&lt;&gt;"",IF(Sched3[[#This Row],[Scheduled Payment]]+ExtraPayments&lt;Sched3[[#This Row],[Beginning Balance]],ExtraPayments,IF(Sched3[[#This Row],[Beginning Balance]]-Sched3[[#This Row],[Scheduled Payment]]&gt;0,Sched3[[#This Row],[Beginning Balance]]-Sched3[[#This Row],[Scheduled Payment]],0)),"")</f>
        <v/>
      </c>
      <c r="G92" s="4" t="str">
        <f>IF(Sched3[[#This Row],[Pmt No]]&lt;&gt;"",IF(Sched3[[#This Row],[Scheduled Payment]]+Sched3[[#This Row],[Extra Payment]]&lt;=Sched3[[#This Row],[Beginning Balance]],Sched3[[#This Row],[Scheduled Payment]]+Sched3[[#This Row],[Extra Payment]],Sched3[[#This Row],[Beginning Balance]]),"")</f>
        <v/>
      </c>
      <c r="H92" s="4" t="str">
        <f>IF(Sched3[[#This Row],[Pmt No]]&lt;&gt;"",Sched3[[#This Row],[Total Payment]]-Sched3[[#This Row],[Interest]],"")</f>
        <v/>
      </c>
      <c r="I92" s="4" t="str">
        <f>IF(Sched3[[#This Row],[Pmt No]]&lt;&gt;"",Sched3[[#This Row],[Beginning Balance]]*(InterestRate/PaymentsPerYear),"")</f>
        <v/>
      </c>
      <c r="J92" s="4" t="str">
        <f>IF(Sched3[[#This Row],[Pmt No]]&lt;&gt;"",IF(Sched3[[#This Row],[Scheduled Payment]]+Sched3[[#This Row],[Extra Payment]]&lt;=Sched3[[#This Row],[Beginning Balance]],Sched3[[#This Row],[Beginning Balance]]-Sched3[[#This Row],[Principal]],0),"")</f>
        <v/>
      </c>
      <c r="K92" s="4" t="str">
        <f>IF(Sched3[[#This Row],[Pmt No]]&lt;&gt;"",SUM(INDEX(Sched3[Interest],1,1):Sched3[[#This Row],[Interest]]),"")</f>
        <v/>
      </c>
    </row>
    <row r="93" spans="2:11" x14ac:dyDescent="0.2">
      <c r="B93" s="2" t="str">
        <f>IF(LoanIsGood,IF(ROW()-ROW(Sched3[[#Headers],[Pmt No]])&gt;ScheduledNumberOfPayments,"",ROW()-ROW(Sched3[[#Headers],[Pmt No]])),"")</f>
        <v/>
      </c>
      <c r="C93" s="3" t="str">
        <f>IF(Sched3[[#This Row],[Pmt No]]&lt;&gt;"",EOMONTH(LoanStartDate,ROW(Sched3[[#This Row],[Pmt No]])-ROW(Sched3[[#Headers],[Pmt No]])-2)+DAY(LoanStartDate),"")</f>
        <v/>
      </c>
      <c r="D93" s="4" t="str">
        <f>IF(Sched3[[#This Row],[Pmt No]]&lt;&gt;"",IF(ROW()-ROW(Sched3[[#Headers],[Beginning Balance]])=1,LoanAmount,INDEX(Sched3[Ending Balance],ROW()-ROW(Sched3[[#Headers],[Beginning Balance]])-1)),"")</f>
        <v/>
      </c>
      <c r="E93" s="4" t="str">
        <f>IF(Sched3[[#This Row],[Pmt No]]&lt;&gt;"",ScheduledPayment,"")</f>
        <v/>
      </c>
      <c r="F93" s="4" t="str">
        <f>IF(Sched3[[#This Row],[Pmt No]]&lt;&gt;"",IF(Sched3[[#This Row],[Scheduled Payment]]+ExtraPayments&lt;Sched3[[#This Row],[Beginning Balance]],ExtraPayments,IF(Sched3[[#This Row],[Beginning Balance]]-Sched3[[#This Row],[Scheduled Payment]]&gt;0,Sched3[[#This Row],[Beginning Balance]]-Sched3[[#This Row],[Scheduled Payment]],0)),"")</f>
        <v/>
      </c>
      <c r="G93" s="4" t="str">
        <f>IF(Sched3[[#This Row],[Pmt No]]&lt;&gt;"",IF(Sched3[[#This Row],[Scheduled Payment]]+Sched3[[#This Row],[Extra Payment]]&lt;=Sched3[[#This Row],[Beginning Balance]],Sched3[[#This Row],[Scheduled Payment]]+Sched3[[#This Row],[Extra Payment]],Sched3[[#This Row],[Beginning Balance]]),"")</f>
        <v/>
      </c>
      <c r="H93" s="4" t="str">
        <f>IF(Sched3[[#This Row],[Pmt No]]&lt;&gt;"",Sched3[[#This Row],[Total Payment]]-Sched3[[#This Row],[Interest]],"")</f>
        <v/>
      </c>
      <c r="I93" s="4" t="str">
        <f>IF(Sched3[[#This Row],[Pmt No]]&lt;&gt;"",Sched3[[#This Row],[Beginning Balance]]*(InterestRate/PaymentsPerYear),"")</f>
        <v/>
      </c>
      <c r="J93" s="4" t="str">
        <f>IF(Sched3[[#This Row],[Pmt No]]&lt;&gt;"",IF(Sched3[[#This Row],[Scheduled Payment]]+Sched3[[#This Row],[Extra Payment]]&lt;=Sched3[[#This Row],[Beginning Balance]],Sched3[[#This Row],[Beginning Balance]]-Sched3[[#This Row],[Principal]],0),"")</f>
        <v/>
      </c>
      <c r="K93" s="4" t="str">
        <f>IF(Sched3[[#This Row],[Pmt No]]&lt;&gt;"",SUM(INDEX(Sched3[Interest],1,1):Sched3[[#This Row],[Interest]]),"")</f>
        <v/>
      </c>
    </row>
    <row r="94" spans="2:11" x14ac:dyDescent="0.2">
      <c r="B94" s="2" t="str">
        <f>IF(LoanIsGood,IF(ROW()-ROW(Sched3[[#Headers],[Pmt No]])&gt;ScheduledNumberOfPayments,"",ROW()-ROW(Sched3[[#Headers],[Pmt No]])),"")</f>
        <v/>
      </c>
      <c r="C94" s="3" t="str">
        <f>IF(Sched3[[#This Row],[Pmt No]]&lt;&gt;"",EOMONTH(LoanStartDate,ROW(Sched3[[#This Row],[Pmt No]])-ROW(Sched3[[#Headers],[Pmt No]])-2)+DAY(LoanStartDate),"")</f>
        <v/>
      </c>
      <c r="D94" s="4" t="str">
        <f>IF(Sched3[[#This Row],[Pmt No]]&lt;&gt;"",IF(ROW()-ROW(Sched3[[#Headers],[Beginning Balance]])=1,LoanAmount,INDEX(Sched3[Ending Balance],ROW()-ROW(Sched3[[#Headers],[Beginning Balance]])-1)),"")</f>
        <v/>
      </c>
      <c r="E94" s="4" t="str">
        <f>IF(Sched3[[#This Row],[Pmt No]]&lt;&gt;"",ScheduledPayment,"")</f>
        <v/>
      </c>
      <c r="F94" s="4" t="str">
        <f>IF(Sched3[[#This Row],[Pmt No]]&lt;&gt;"",IF(Sched3[[#This Row],[Scheduled Payment]]+ExtraPayments&lt;Sched3[[#This Row],[Beginning Balance]],ExtraPayments,IF(Sched3[[#This Row],[Beginning Balance]]-Sched3[[#This Row],[Scheduled Payment]]&gt;0,Sched3[[#This Row],[Beginning Balance]]-Sched3[[#This Row],[Scheduled Payment]],0)),"")</f>
        <v/>
      </c>
      <c r="G94" s="4" t="str">
        <f>IF(Sched3[[#This Row],[Pmt No]]&lt;&gt;"",IF(Sched3[[#This Row],[Scheduled Payment]]+Sched3[[#This Row],[Extra Payment]]&lt;=Sched3[[#This Row],[Beginning Balance]],Sched3[[#This Row],[Scheduled Payment]]+Sched3[[#This Row],[Extra Payment]],Sched3[[#This Row],[Beginning Balance]]),"")</f>
        <v/>
      </c>
      <c r="H94" s="4" t="str">
        <f>IF(Sched3[[#This Row],[Pmt No]]&lt;&gt;"",Sched3[[#This Row],[Total Payment]]-Sched3[[#This Row],[Interest]],"")</f>
        <v/>
      </c>
      <c r="I94" s="4" t="str">
        <f>IF(Sched3[[#This Row],[Pmt No]]&lt;&gt;"",Sched3[[#This Row],[Beginning Balance]]*(InterestRate/PaymentsPerYear),"")</f>
        <v/>
      </c>
      <c r="J94" s="4" t="str">
        <f>IF(Sched3[[#This Row],[Pmt No]]&lt;&gt;"",IF(Sched3[[#This Row],[Scheduled Payment]]+Sched3[[#This Row],[Extra Payment]]&lt;=Sched3[[#This Row],[Beginning Balance]],Sched3[[#This Row],[Beginning Balance]]-Sched3[[#This Row],[Principal]],0),"")</f>
        <v/>
      </c>
      <c r="K94" s="4" t="str">
        <f>IF(Sched3[[#This Row],[Pmt No]]&lt;&gt;"",SUM(INDEX(Sched3[Interest],1,1):Sched3[[#This Row],[Interest]]),"")</f>
        <v/>
      </c>
    </row>
    <row r="95" spans="2:11" x14ac:dyDescent="0.2">
      <c r="B95" s="2" t="str">
        <f>IF(LoanIsGood,IF(ROW()-ROW(Sched3[[#Headers],[Pmt No]])&gt;ScheduledNumberOfPayments,"",ROW()-ROW(Sched3[[#Headers],[Pmt No]])),"")</f>
        <v/>
      </c>
      <c r="C95" s="3" t="str">
        <f>IF(Sched3[[#This Row],[Pmt No]]&lt;&gt;"",EOMONTH(LoanStartDate,ROW(Sched3[[#This Row],[Pmt No]])-ROW(Sched3[[#Headers],[Pmt No]])-2)+DAY(LoanStartDate),"")</f>
        <v/>
      </c>
      <c r="D95" s="4" t="str">
        <f>IF(Sched3[[#This Row],[Pmt No]]&lt;&gt;"",IF(ROW()-ROW(Sched3[[#Headers],[Beginning Balance]])=1,LoanAmount,INDEX(Sched3[Ending Balance],ROW()-ROW(Sched3[[#Headers],[Beginning Balance]])-1)),"")</f>
        <v/>
      </c>
      <c r="E95" s="4" t="str">
        <f>IF(Sched3[[#This Row],[Pmt No]]&lt;&gt;"",ScheduledPayment,"")</f>
        <v/>
      </c>
      <c r="F95" s="4" t="str">
        <f>IF(Sched3[[#This Row],[Pmt No]]&lt;&gt;"",IF(Sched3[[#This Row],[Scheduled Payment]]+ExtraPayments&lt;Sched3[[#This Row],[Beginning Balance]],ExtraPayments,IF(Sched3[[#This Row],[Beginning Balance]]-Sched3[[#This Row],[Scheduled Payment]]&gt;0,Sched3[[#This Row],[Beginning Balance]]-Sched3[[#This Row],[Scheduled Payment]],0)),"")</f>
        <v/>
      </c>
      <c r="G95" s="4" t="str">
        <f>IF(Sched3[[#This Row],[Pmt No]]&lt;&gt;"",IF(Sched3[[#This Row],[Scheduled Payment]]+Sched3[[#This Row],[Extra Payment]]&lt;=Sched3[[#This Row],[Beginning Balance]],Sched3[[#This Row],[Scheduled Payment]]+Sched3[[#This Row],[Extra Payment]],Sched3[[#This Row],[Beginning Balance]]),"")</f>
        <v/>
      </c>
      <c r="H95" s="4" t="str">
        <f>IF(Sched3[[#This Row],[Pmt No]]&lt;&gt;"",Sched3[[#This Row],[Total Payment]]-Sched3[[#This Row],[Interest]],"")</f>
        <v/>
      </c>
      <c r="I95" s="4" t="str">
        <f>IF(Sched3[[#This Row],[Pmt No]]&lt;&gt;"",Sched3[[#This Row],[Beginning Balance]]*(InterestRate/PaymentsPerYear),"")</f>
        <v/>
      </c>
      <c r="J95" s="4" t="str">
        <f>IF(Sched3[[#This Row],[Pmt No]]&lt;&gt;"",IF(Sched3[[#This Row],[Scheduled Payment]]+Sched3[[#This Row],[Extra Payment]]&lt;=Sched3[[#This Row],[Beginning Balance]],Sched3[[#This Row],[Beginning Balance]]-Sched3[[#This Row],[Principal]],0),"")</f>
        <v/>
      </c>
      <c r="K95" s="4" t="str">
        <f>IF(Sched3[[#This Row],[Pmt No]]&lt;&gt;"",SUM(INDEX(Sched3[Interest],1,1):Sched3[[#This Row],[Interest]]),"")</f>
        <v/>
      </c>
    </row>
    <row r="96" spans="2:11" x14ac:dyDescent="0.2">
      <c r="B96" s="2" t="str">
        <f>IF(LoanIsGood,IF(ROW()-ROW(Sched3[[#Headers],[Pmt No]])&gt;ScheduledNumberOfPayments,"",ROW()-ROW(Sched3[[#Headers],[Pmt No]])),"")</f>
        <v/>
      </c>
      <c r="C96" s="3" t="str">
        <f>IF(Sched3[[#This Row],[Pmt No]]&lt;&gt;"",EOMONTH(LoanStartDate,ROW(Sched3[[#This Row],[Pmt No]])-ROW(Sched3[[#Headers],[Pmt No]])-2)+DAY(LoanStartDate),"")</f>
        <v/>
      </c>
      <c r="D96" s="4" t="str">
        <f>IF(Sched3[[#This Row],[Pmt No]]&lt;&gt;"",IF(ROW()-ROW(Sched3[[#Headers],[Beginning Balance]])=1,LoanAmount,INDEX(Sched3[Ending Balance],ROW()-ROW(Sched3[[#Headers],[Beginning Balance]])-1)),"")</f>
        <v/>
      </c>
      <c r="E96" s="4" t="str">
        <f>IF(Sched3[[#This Row],[Pmt No]]&lt;&gt;"",ScheduledPayment,"")</f>
        <v/>
      </c>
      <c r="F96" s="4" t="str">
        <f>IF(Sched3[[#This Row],[Pmt No]]&lt;&gt;"",IF(Sched3[[#This Row],[Scheduled Payment]]+ExtraPayments&lt;Sched3[[#This Row],[Beginning Balance]],ExtraPayments,IF(Sched3[[#This Row],[Beginning Balance]]-Sched3[[#This Row],[Scheduled Payment]]&gt;0,Sched3[[#This Row],[Beginning Balance]]-Sched3[[#This Row],[Scheduled Payment]],0)),"")</f>
        <v/>
      </c>
      <c r="G96" s="4" t="str">
        <f>IF(Sched3[[#This Row],[Pmt No]]&lt;&gt;"",IF(Sched3[[#This Row],[Scheduled Payment]]+Sched3[[#This Row],[Extra Payment]]&lt;=Sched3[[#This Row],[Beginning Balance]],Sched3[[#This Row],[Scheduled Payment]]+Sched3[[#This Row],[Extra Payment]],Sched3[[#This Row],[Beginning Balance]]),"")</f>
        <v/>
      </c>
      <c r="H96" s="4" t="str">
        <f>IF(Sched3[[#This Row],[Pmt No]]&lt;&gt;"",Sched3[[#This Row],[Total Payment]]-Sched3[[#This Row],[Interest]],"")</f>
        <v/>
      </c>
      <c r="I96" s="4" t="str">
        <f>IF(Sched3[[#This Row],[Pmt No]]&lt;&gt;"",Sched3[[#This Row],[Beginning Balance]]*(InterestRate/PaymentsPerYear),"")</f>
        <v/>
      </c>
      <c r="J96" s="4" t="str">
        <f>IF(Sched3[[#This Row],[Pmt No]]&lt;&gt;"",IF(Sched3[[#This Row],[Scheduled Payment]]+Sched3[[#This Row],[Extra Payment]]&lt;=Sched3[[#This Row],[Beginning Balance]],Sched3[[#This Row],[Beginning Balance]]-Sched3[[#This Row],[Principal]],0),"")</f>
        <v/>
      </c>
      <c r="K96" s="4" t="str">
        <f>IF(Sched3[[#This Row],[Pmt No]]&lt;&gt;"",SUM(INDEX(Sched3[Interest],1,1):Sched3[[#This Row],[Interest]]),"")</f>
        <v/>
      </c>
    </row>
    <row r="97" spans="2:11" x14ac:dyDescent="0.2">
      <c r="B97" s="2" t="str">
        <f>IF(LoanIsGood,IF(ROW()-ROW(Sched3[[#Headers],[Pmt No]])&gt;ScheduledNumberOfPayments,"",ROW()-ROW(Sched3[[#Headers],[Pmt No]])),"")</f>
        <v/>
      </c>
      <c r="C97" s="3" t="str">
        <f>IF(Sched3[[#This Row],[Pmt No]]&lt;&gt;"",EOMONTH(LoanStartDate,ROW(Sched3[[#This Row],[Pmt No]])-ROW(Sched3[[#Headers],[Pmt No]])-2)+DAY(LoanStartDate),"")</f>
        <v/>
      </c>
      <c r="D97" s="4" t="str">
        <f>IF(Sched3[[#This Row],[Pmt No]]&lt;&gt;"",IF(ROW()-ROW(Sched3[[#Headers],[Beginning Balance]])=1,LoanAmount,INDEX(Sched3[Ending Balance],ROW()-ROW(Sched3[[#Headers],[Beginning Balance]])-1)),"")</f>
        <v/>
      </c>
      <c r="E97" s="4" t="str">
        <f>IF(Sched3[[#This Row],[Pmt No]]&lt;&gt;"",ScheduledPayment,"")</f>
        <v/>
      </c>
      <c r="F97" s="4" t="str">
        <f>IF(Sched3[[#This Row],[Pmt No]]&lt;&gt;"",IF(Sched3[[#This Row],[Scheduled Payment]]+ExtraPayments&lt;Sched3[[#This Row],[Beginning Balance]],ExtraPayments,IF(Sched3[[#This Row],[Beginning Balance]]-Sched3[[#This Row],[Scheduled Payment]]&gt;0,Sched3[[#This Row],[Beginning Balance]]-Sched3[[#This Row],[Scheduled Payment]],0)),"")</f>
        <v/>
      </c>
      <c r="G97" s="4" t="str">
        <f>IF(Sched3[[#This Row],[Pmt No]]&lt;&gt;"",IF(Sched3[[#This Row],[Scheduled Payment]]+Sched3[[#This Row],[Extra Payment]]&lt;=Sched3[[#This Row],[Beginning Balance]],Sched3[[#This Row],[Scheduled Payment]]+Sched3[[#This Row],[Extra Payment]],Sched3[[#This Row],[Beginning Balance]]),"")</f>
        <v/>
      </c>
      <c r="H97" s="4" t="str">
        <f>IF(Sched3[[#This Row],[Pmt No]]&lt;&gt;"",Sched3[[#This Row],[Total Payment]]-Sched3[[#This Row],[Interest]],"")</f>
        <v/>
      </c>
      <c r="I97" s="4" t="str">
        <f>IF(Sched3[[#This Row],[Pmt No]]&lt;&gt;"",Sched3[[#This Row],[Beginning Balance]]*(InterestRate/PaymentsPerYear),"")</f>
        <v/>
      </c>
      <c r="J97" s="4" t="str">
        <f>IF(Sched3[[#This Row],[Pmt No]]&lt;&gt;"",IF(Sched3[[#This Row],[Scheduled Payment]]+Sched3[[#This Row],[Extra Payment]]&lt;=Sched3[[#This Row],[Beginning Balance]],Sched3[[#This Row],[Beginning Balance]]-Sched3[[#This Row],[Principal]],0),"")</f>
        <v/>
      </c>
      <c r="K97" s="4" t="str">
        <f>IF(Sched3[[#This Row],[Pmt No]]&lt;&gt;"",SUM(INDEX(Sched3[Interest],1,1):Sched3[[#This Row],[Interest]]),"")</f>
        <v/>
      </c>
    </row>
    <row r="98" spans="2:11" x14ac:dyDescent="0.2">
      <c r="B98" s="2" t="str">
        <f>IF(LoanIsGood,IF(ROW()-ROW(Sched3[[#Headers],[Pmt No]])&gt;ScheduledNumberOfPayments,"",ROW()-ROW(Sched3[[#Headers],[Pmt No]])),"")</f>
        <v/>
      </c>
      <c r="C98" s="3" t="str">
        <f>IF(Sched3[[#This Row],[Pmt No]]&lt;&gt;"",EOMONTH(LoanStartDate,ROW(Sched3[[#This Row],[Pmt No]])-ROW(Sched3[[#Headers],[Pmt No]])-2)+DAY(LoanStartDate),"")</f>
        <v/>
      </c>
      <c r="D98" s="4" t="str">
        <f>IF(Sched3[[#This Row],[Pmt No]]&lt;&gt;"",IF(ROW()-ROW(Sched3[[#Headers],[Beginning Balance]])=1,LoanAmount,INDEX(Sched3[Ending Balance],ROW()-ROW(Sched3[[#Headers],[Beginning Balance]])-1)),"")</f>
        <v/>
      </c>
      <c r="E98" s="4" t="str">
        <f>IF(Sched3[[#This Row],[Pmt No]]&lt;&gt;"",ScheduledPayment,"")</f>
        <v/>
      </c>
      <c r="F98" s="4" t="str">
        <f>IF(Sched3[[#This Row],[Pmt No]]&lt;&gt;"",IF(Sched3[[#This Row],[Scheduled Payment]]+ExtraPayments&lt;Sched3[[#This Row],[Beginning Balance]],ExtraPayments,IF(Sched3[[#This Row],[Beginning Balance]]-Sched3[[#This Row],[Scheduled Payment]]&gt;0,Sched3[[#This Row],[Beginning Balance]]-Sched3[[#This Row],[Scheduled Payment]],0)),"")</f>
        <v/>
      </c>
      <c r="G98" s="4" t="str">
        <f>IF(Sched3[[#This Row],[Pmt No]]&lt;&gt;"",IF(Sched3[[#This Row],[Scheduled Payment]]+Sched3[[#This Row],[Extra Payment]]&lt;=Sched3[[#This Row],[Beginning Balance]],Sched3[[#This Row],[Scheduled Payment]]+Sched3[[#This Row],[Extra Payment]],Sched3[[#This Row],[Beginning Balance]]),"")</f>
        <v/>
      </c>
      <c r="H98" s="4" t="str">
        <f>IF(Sched3[[#This Row],[Pmt No]]&lt;&gt;"",Sched3[[#This Row],[Total Payment]]-Sched3[[#This Row],[Interest]],"")</f>
        <v/>
      </c>
      <c r="I98" s="4" t="str">
        <f>IF(Sched3[[#This Row],[Pmt No]]&lt;&gt;"",Sched3[[#This Row],[Beginning Balance]]*(InterestRate/PaymentsPerYear),"")</f>
        <v/>
      </c>
      <c r="J98" s="4" t="str">
        <f>IF(Sched3[[#This Row],[Pmt No]]&lt;&gt;"",IF(Sched3[[#This Row],[Scheduled Payment]]+Sched3[[#This Row],[Extra Payment]]&lt;=Sched3[[#This Row],[Beginning Balance]],Sched3[[#This Row],[Beginning Balance]]-Sched3[[#This Row],[Principal]],0),"")</f>
        <v/>
      </c>
      <c r="K98" s="4" t="str">
        <f>IF(Sched3[[#This Row],[Pmt No]]&lt;&gt;"",SUM(INDEX(Sched3[Interest],1,1):Sched3[[#This Row],[Interest]]),"")</f>
        <v/>
      </c>
    </row>
    <row r="99" spans="2:11" x14ac:dyDescent="0.2">
      <c r="B99" s="2" t="str">
        <f>IF(LoanIsGood,IF(ROW()-ROW(Sched3[[#Headers],[Pmt No]])&gt;ScheduledNumberOfPayments,"",ROW()-ROW(Sched3[[#Headers],[Pmt No]])),"")</f>
        <v/>
      </c>
      <c r="C99" s="3" t="str">
        <f>IF(Sched3[[#This Row],[Pmt No]]&lt;&gt;"",EOMONTH(LoanStartDate,ROW(Sched3[[#This Row],[Pmt No]])-ROW(Sched3[[#Headers],[Pmt No]])-2)+DAY(LoanStartDate),"")</f>
        <v/>
      </c>
      <c r="D99" s="4" t="str">
        <f>IF(Sched3[[#This Row],[Pmt No]]&lt;&gt;"",IF(ROW()-ROW(Sched3[[#Headers],[Beginning Balance]])=1,LoanAmount,INDEX(Sched3[Ending Balance],ROW()-ROW(Sched3[[#Headers],[Beginning Balance]])-1)),"")</f>
        <v/>
      </c>
      <c r="E99" s="4" t="str">
        <f>IF(Sched3[[#This Row],[Pmt No]]&lt;&gt;"",ScheduledPayment,"")</f>
        <v/>
      </c>
      <c r="F99" s="4" t="str">
        <f>IF(Sched3[[#This Row],[Pmt No]]&lt;&gt;"",IF(Sched3[[#This Row],[Scheduled Payment]]+ExtraPayments&lt;Sched3[[#This Row],[Beginning Balance]],ExtraPayments,IF(Sched3[[#This Row],[Beginning Balance]]-Sched3[[#This Row],[Scheduled Payment]]&gt;0,Sched3[[#This Row],[Beginning Balance]]-Sched3[[#This Row],[Scheduled Payment]],0)),"")</f>
        <v/>
      </c>
      <c r="G99" s="4" t="str">
        <f>IF(Sched3[[#This Row],[Pmt No]]&lt;&gt;"",IF(Sched3[[#This Row],[Scheduled Payment]]+Sched3[[#This Row],[Extra Payment]]&lt;=Sched3[[#This Row],[Beginning Balance]],Sched3[[#This Row],[Scheduled Payment]]+Sched3[[#This Row],[Extra Payment]],Sched3[[#This Row],[Beginning Balance]]),"")</f>
        <v/>
      </c>
      <c r="H99" s="4" t="str">
        <f>IF(Sched3[[#This Row],[Pmt No]]&lt;&gt;"",Sched3[[#This Row],[Total Payment]]-Sched3[[#This Row],[Interest]],"")</f>
        <v/>
      </c>
      <c r="I99" s="4" t="str">
        <f>IF(Sched3[[#This Row],[Pmt No]]&lt;&gt;"",Sched3[[#This Row],[Beginning Balance]]*(InterestRate/PaymentsPerYear),"")</f>
        <v/>
      </c>
      <c r="J99" s="4" t="str">
        <f>IF(Sched3[[#This Row],[Pmt No]]&lt;&gt;"",IF(Sched3[[#This Row],[Scheduled Payment]]+Sched3[[#This Row],[Extra Payment]]&lt;=Sched3[[#This Row],[Beginning Balance]],Sched3[[#This Row],[Beginning Balance]]-Sched3[[#This Row],[Principal]],0),"")</f>
        <v/>
      </c>
      <c r="K99" s="4" t="str">
        <f>IF(Sched3[[#This Row],[Pmt No]]&lt;&gt;"",SUM(INDEX(Sched3[Interest],1,1):Sched3[[#This Row],[Interest]]),"")</f>
        <v/>
      </c>
    </row>
    <row r="100" spans="2:11" x14ac:dyDescent="0.2">
      <c r="B100" s="2" t="str">
        <f>IF(LoanIsGood,IF(ROW()-ROW(Sched3[[#Headers],[Pmt No]])&gt;ScheduledNumberOfPayments,"",ROW()-ROW(Sched3[[#Headers],[Pmt No]])),"")</f>
        <v/>
      </c>
      <c r="C100" s="3" t="str">
        <f>IF(Sched3[[#This Row],[Pmt No]]&lt;&gt;"",EOMONTH(LoanStartDate,ROW(Sched3[[#This Row],[Pmt No]])-ROW(Sched3[[#Headers],[Pmt No]])-2)+DAY(LoanStartDate),"")</f>
        <v/>
      </c>
      <c r="D100" s="4" t="str">
        <f>IF(Sched3[[#This Row],[Pmt No]]&lt;&gt;"",IF(ROW()-ROW(Sched3[[#Headers],[Beginning Balance]])=1,LoanAmount,INDEX(Sched3[Ending Balance],ROW()-ROW(Sched3[[#Headers],[Beginning Balance]])-1)),"")</f>
        <v/>
      </c>
      <c r="E100" s="4" t="str">
        <f>IF(Sched3[[#This Row],[Pmt No]]&lt;&gt;"",ScheduledPayment,"")</f>
        <v/>
      </c>
      <c r="F100" s="4" t="str">
        <f>IF(Sched3[[#This Row],[Pmt No]]&lt;&gt;"",IF(Sched3[[#This Row],[Scheduled Payment]]+ExtraPayments&lt;Sched3[[#This Row],[Beginning Balance]],ExtraPayments,IF(Sched3[[#This Row],[Beginning Balance]]-Sched3[[#This Row],[Scheduled Payment]]&gt;0,Sched3[[#This Row],[Beginning Balance]]-Sched3[[#This Row],[Scheduled Payment]],0)),"")</f>
        <v/>
      </c>
      <c r="G100" s="4" t="str">
        <f>IF(Sched3[[#This Row],[Pmt No]]&lt;&gt;"",IF(Sched3[[#This Row],[Scheduled Payment]]+Sched3[[#This Row],[Extra Payment]]&lt;=Sched3[[#This Row],[Beginning Balance]],Sched3[[#This Row],[Scheduled Payment]]+Sched3[[#This Row],[Extra Payment]],Sched3[[#This Row],[Beginning Balance]]),"")</f>
        <v/>
      </c>
      <c r="H100" s="4" t="str">
        <f>IF(Sched3[[#This Row],[Pmt No]]&lt;&gt;"",Sched3[[#This Row],[Total Payment]]-Sched3[[#This Row],[Interest]],"")</f>
        <v/>
      </c>
      <c r="I100" s="4" t="str">
        <f>IF(Sched3[[#This Row],[Pmt No]]&lt;&gt;"",Sched3[[#This Row],[Beginning Balance]]*(InterestRate/PaymentsPerYear),"")</f>
        <v/>
      </c>
      <c r="J100" s="4" t="str">
        <f>IF(Sched3[[#This Row],[Pmt No]]&lt;&gt;"",IF(Sched3[[#This Row],[Scheduled Payment]]+Sched3[[#This Row],[Extra Payment]]&lt;=Sched3[[#This Row],[Beginning Balance]],Sched3[[#This Row],[Beginning Balance]]-Sched3[[#This Row],[Principal]],0),"")</f>
        <v/>
      </c>
      <c r="K100" s="4" t="str">
        <f>IF(Sched3[[#This Row],[Pmt No]]&lt;&gt;"",SUM(INDEX(Sched3[Interest],1,1):Sched3[[#This Row],[Interest]]),"")</f>
        <v/>
      </c>
    </row>
    <row r="101" spans="2:11" x14ac:dyDescent="0.2">
      <c r="B101" s="2" t="str">
        <f>IF(LoanIsGood,IF(ROW()-ROW(Sched3[[#Headers],[Pmt No]])&gt;ScheduledNumberOfPayments,"",ROW()-ROW(Sched3[[#Headers],[Pmt No]])),"")</f>
        <v/>
      </c>
      <c r="C101" s="3" t="str">
        <f>IF(Sched3[[#This Row],[Pmt No]]&lt;&gt;"",EOMONTH(LoanStartDate,ROW(Sched3[[#This Row],[Pmt No]])-ROW(Sched3[[#Headers],[Pmt No]])-2)+DAY(LoanStartDate),"")</f>
        <v/>
      </c>
      <c r="D101" s="4" t="str">
        <f>IF(Sched3[[#This Row],[Pmt No]]&lt;&gt;"",IF(ROW()-ROW(Sched3[[#Headers],[Beginning Balance]])=1,LoanAmount,INDEX(Sched3[Ending Balance],ROW()-ROW(Sched3[[#Headers],[Beginning Balance]])-1)),"")</f>
        <v/>
      </c>
      <c r="E101" s="4" t="str">
        <f>IF(Sched3[[#This Row],[Pmt No]]&lt;&gt;"",ScheduledPayment,"")</f>
        <v/>
      </c>
      <c r="F101" s="4" t="str">
        <f>IF(Sched3[[#This Row],[Pmt No]]&lt;&gt;"",IF(Sched3[[#This Row],[Scheduled Payment]]+ExtraPayments&lt;Sched3[[#This Row],[Beginning Balance]],ExtraPayments,IF(Sched3[[#This Row],[Beginning Balance]]-Sched3[[#This Row],[Scheduled Payment]]&gt;0,Sched3[[#This Row],[Beginning Balance]]-Sched3[[#This Row],[Scheduled Payment]],0)),"")</f>
        <v/>
      </c>
      <c r="G101" s="4" t="str">
        <f>IF(Sched3[[#This Row],[Pmt No]]&lt;&gt;"",IF(Sched3[[#This Row],[Scheduled Payment]]+Sched3[[#This Row],[Extra Payment]]&lt;=Sched3[[#This Row],[Beginning Balance]],Sched3[[#This Row],[Scheduled Payment]]+Sched3[[#This Row],[Extra Payment]],Sched3[[#This Row],[Beginning Balance]]),"")</f>
        <v/>
      </c>
      <c r="H101" s="4" t="str">
        <f>IF(Sched3[[#This Row],[Pmt No]]&lt;&gt;"",Sched3[[#This Row],[Total Payment]]-Sched3[[#This Row],[Interest]],"")</f>
        <v/>
      </c>
      <c r="I101" s="4" t="str">
        <f>IF(Sched3[[#This Row],[Pmt No]]&lt;&gt;"",Sched3[[#This Row],[Beginning Balance]]*(InterestRate/PaymentsPerYear),"")</f>
        <v/>
      </c>
      <c r="J101" s="4" t="str">
        <f>IF(Sched3[[#This Row],[Pmt No]]&lt;&gt;"",IF(Sched3[[#This Row],[Scheduled Payment]]+Sched3[[#This Row],[Extra Payment]]&lt;=Sched3[[#This Row],[Beginning Balance]],Sched3[[#This Row],[Beginning Balance]]-Sched3[[#This Row],[Principal]],0),"")</f>
        <v/>
      </c>
      <c r="K101" s="4" t="str">
        <f>IF(Sched3[[#This Row],[Pmt No]]&lt;&gt;"",SUM(INDEX(Sched3[Interest],1,1):Sched3[[#This Row],[Interest]]),"")</f>
        <v/>
      </c>
    </row>
    <row r="102" spans="2:11" x14ac:dyDescent="0.2">
      <c r="B102" s="2" t="str">
        <f>IF(LoanIsGood,IF(ROW()-ROW(Sched3[[#Headers],[Pmt No]])&gt;ScheduledNumberOfPayments,"",ROW()-ROW(Sched3[[#Headers],[Pmt No]])),"")</f>
        <v/>
      </c>
      <c r="C102" s="3" t="str">
        <f>IF(Sched3[[#This Row],[Pmt No]]&lt;&gt;"",EOMONTH(LoanStartDate,ROW(Sched3[[#This Row],[Pmt No]])-ROW(Sched3[[#Headers],[Pmt No]])-2)+DAY(LoanStartDate),"")</f>
        <v/>
      </c>
      <c r="D102" s="4" t="str">
        <f>IF(Sched3[[#This Row],[Pmt No]]&lt;&gt;"",IF(ROW()-ROW(Sched3[[#Headers],[Beginning Balance]])=1,LoanAmount,INDEX(Sched3[Ending Balance],ROW()-ROW(Sched3[[#Headers],[Beginning Balance]])-1)),"")</f>
        <v/>
      </c>
      <c r="E102" s="4" t="str">
        <f>IF(Sched3[[#This Row],[Pmt No]]&lt;&gt;"",ScheduledPayment,"")</f>
        <v/>
      </c>
      <c r="F102" s="4" t="str">
        <f>IF(Sched3[[#This Row],[Pmt No]]&lt;&gt;"",IF(Sched3[[#This Row],[Scheduled Payment]]+ExtraPayments&lt;Sched3[[#This Row],[Beginning Balance]],ExtraPayments,IF(Sched3[[#This Row],[Beginning Balance]]-Sched3[[#This Row],[Scheduled Payment]]&gt;0,Sched3[[#This Row],[Beginning Balance]]-Sched3[[#This Row],[Scheduled Payment]],0)),"")</f>
        <v/>
      </c>
      <c r="G102" s="4" t="str">
        <f>IF(Sched3[[#This Row],[Pmt No]]&lt;&gt;"",IF(Sched3[[#This Row],[Scheduled Payment]]+Sched3[[#This Row],[Extra Payment]]&lt;=Sched3[[#This Row],[Beginning Balance]],Sched3[[#This Row],[Scheduled Payment]]+Sched3[[#This Row],[Extra Payment]],Sched3[[#This Row],[Beginning Balance]]),"")</f>
        <v/>
      </c>
      <c r="H102" s="4" t="str">
        <f>IF(Sched3[[#This Row],[Pmt No]]&lt;&gt;"",Sched3[[#This Row],[Total Payment]]-Sched3[[#This Row],[Interest]],"")</f>
        <v/>
      </c>
      <c r="I102" s="4" t="str">
        <f>IF(Sched3[[#This Row],[Pmt No]]&lt;&gt;"",Sched3[[#This Row],[Beginning Balance]]*(InterestRate/PaymentsPerYear),"")</f>
        <v/>
      </c>
      <c r="J102" s="4" t="str">
        <f>IF(Sched3[[#This Row],[Pmt No]]&lt;&gt;"",IF(Sched3[[#This Row],[Scheduled Payment]]+Sched3[[#This Row],[Extra Payment]]&lt;=Sched3[[#This Row],[Beginning Balance]],Sched3[[#This Row],[Beginning Balance]]-Sched3[[#This Row],[Principal]],0),"")</f>
        <v/>
      </c>
      <c r="K102" s="4" t="str">
        <f>IF(Sched3[[#This Row],[Pmt No]]&lt;&gt;"",SUM(INDEX(Sched3[Interest],1,1):Sched3[[#This Row],[Interest]]),"")</f>
        <v/>
      </c>
    </row>
    <row r="103" spans="2:11" x14ac:dyDescent="0.2">
      <c r="B103" s="2" t="str">
        <f>IF(LoanIsGood,IF(ROW()-ROW(Sched3[[#Headers],[Pmt No]])&gt;ScheduledNumberOfPayments,"",ROW()-ROW(Sched3[[#Headers],[Pmt No]])),"")</f>
        <v/>
      </c>
      <c r="C103" s="3" t="str">
        <f>IF(Sched3[[#This Row],[Pmt No]]&lt;&gt;"",EOMONTH(LoanStartDate,ROW(Sched3[[#This Row],[Pmt No]])-ROW(Sched3[[#Headers],[Pmt No]])-2)+DAY(LoanStartDate),"")</f>
        <v/>
      </c>
      <c r="D103" s="4" t="str">
        <f>IF(Sched3[[#This Row],[Pmt No]]&lt;&gt;"",IF(ROW()-ROW(Sched3[[#Headers],[Beginning Balance]])=1,LoanAmount,INDEX(Sched3[Ending Balance],ROW()-ROW(Sched3[[#Headers],[Beginning Balance]])-1)),"")</f>
        <v/>
      </c>
      <c r="E103" s="4" t="str">
        <f>IF(Sched3[[#This Row],[Pmt No]]&lt;&gt;"",ScheduledPayment,"")</f>
        <v/>
      </c>
      <c r="F103" s="4" t="str">
        <f>IF(Sched3[[#This Row],[Pmt No]]&lt;&gt;"",IF(Sched3[[#This Row],[Scheduled Payment]]+ExtraPayments&lt;Sched3[[#This Row],[Beginning Balance]],ExtraPayments,IF(Sched3[[#This Row],[Beginning Balance]]-Sched3[[#This Row],[Scheduled Payment]]&gt;0,Sched3[[#This Row],[Beginning Balance]]-Sched3[[#This Row],[Scheduled Payment]],0)),"")</f>
        <v/>
      </c>
      <c r="G103" s="4" t="str">
        <f>IF(Sched3[[#This Row],[Pmt No]]&lt;&gt;"",IF(Sched3[[#This Row],[Scheduled Payment]]+Sched3[[#This Row],[Extra Payment]]&lt;=Sched3[[#This Row],[Beginning Balance]],Sched3[[#This Row],[Scheduled Payment]]+Sched3[[#This Row],[Extra Payment]],Sched3[[#This Row],[Beginning Balance]]),"")</f>
        <v/>
      </c>
      <c r="H103" s="4" t="str">
        <f>IF(Sched3[[#This Row],[Pmt No]]&lt;&gt;"",Sched3[[#This Row],[Total Payment]]-Sched3[[#This Row],[Interest]],"")</f>
        <v/>
      </c>
      <c r="I103" s="4" t="str">
        <f>IF(Sched3[[#This Row],[Pmt No]]&lt;&gt;"",Sched3[[#This Row],[Beginning Balance]]*(InterestRate/PaymentsPerYear),"")</f>
        <v/>
      </c>
      <c r="J103" s="4" t="str">
        <f>IF(Sched3[[#This Row],[Pmt No]]&lt;&gt;"",IF(Sched3[[#This Row],[Scheduled Payment]]+Sched3[[#This Row],[Extra Payment]]&lt;=Sched3[[#This Row],[Beginning Balance]],Sched3[[#This Row],[Beginning Balance]]-Sched3[[#This Row],[Principal]],0),"")</f>
        <v/>
      </c>
      <c r="K103" s="4" t="str">
        <f>IF(Sched3[[#This Row],[Pmt No]]&lt;&gt;"",SUM(INDEX(Sched3[Interest],1,1):Sched3[[#This Row],[Interest]]),"")</f>
        <v/>
      </c>
    </row>
    <row r="104" spans="2:11" x14ac:dyDescent="0.2">
      <c r="B104" s="2" t="str">
        <f>IF(LoanIsGood,IF(ROW()-ROW(Sched3[[#Headers],[Pmt No]])&gt;ScheduledNumberOfPayments,"",ROW()-ROW(Sched3[[#Headers],[Pmt No]])),"")</f>
        <v/>
      </c>
      <c r="C104" s="3" t="str">
        <f>IF(Sched3[[#This Row],[Pmt No]]&lt;&gt;"",EOMONTH(LoanStartDate,ROW(Sched3[[#This Row],[Pmt No]])-ROW(Sched3[[#Headers],[Pmt No]])-2)+DAY(LoanStartDate),"")</f>
        <v/>
      </c>
      <c r="D104" s="4" t="str">
        <f>IF(Sched3[[#This Row],[Pmt No]]&lt;&gt;"",IF(ROW()-ROW(Sched3[[#Headers],[Beginning Balance]])=1,LoanAmount,INDEX(Sched3[Ending Balance],ROW()-ROW(Sched3[[#Headers],[Beginning Balance]])-1)),"")</f>
        <v/>
      </c>
      <c r="E104" s="4" t="str">
        <f>IF(Sched3[[#This Row],[Pmt No]]&lt;&gt;"",ScheduledPayment,"")</f>
        <v/>
      </c>
      <c r="F104" s="4" t="str">
        <f>IF(Sched3[[#This Row],[Pmt No]]&lt;&gt;"",IF(Sched3[[#This Row],[Scheduled Payment]]+ExtraPayments&lt;Sched3[[#This Row],[Beginning Balance]],ExtraPayments,IF(Sched3[[#This Row],[Beginning Balance]]-Sched3[[#This Row],[Scheduled Payment]]&gt;0,Sched3[[#This Row],[Beginning Balance]]-Sched3[[#This Row],[Scheduled Payment]],0)),"")</f>
        <v/>
      </c>
      <c r="G104" s="4" t="str">
        <f>IF(Sched3[[#This Row],[Pmt No]]&lt;&gt;"",IF(Sched3[[#This Row],[Scheduled Payment]]+Sched3[[#This Row],[Extra Payment]]&lt;=Sched3[[#This Row],[Beginning Balance]],Sched3[[#This Row],[Scheduled Payment]]+Sched3[[#This Row],[Extra Payment]],Sched3[[#This Row],[Beginning Balance]]),"")</f>
        <v/>
      </c>
      <c r="H104" s="4" t="str">
        <f>IF(Sched3[[#This Row],[Pmt No]]&lt;&gt;"",Sched3[[#This Row],[Total Payment]]-Sched3[[#This Row],[Interest]],"")</f>
        <v/>
      </c>
      <c r="I104" s="4" t="str">
        <f>IF(Sched3[[#This Row],[Pmt No]]&lt;&gt;"",Sched3[[#This Row],[Beginning Balance]]*(InterestRate/PaymentsPerYear),"")</f>
        <v/>
      </c>
      <c r="J104" s="4" t="str">
        <f>IF(Sched3[[#This Row],[Pmt No]]&lt;&gt;"",IF(Sched3[[#This Row],[Scheduled Payment]]+Sched3[[#This Row],[Extra Payment]]&lt;=Sched3[[#This Row],[Beginning Balance]],Sched3[[#This Row],[Beginning Balance]]-Sched3[[#This Row],[Principal]],0),"")</f>
        <v/>
      </c>
      <c r="K104" s="4" t="str">
        <f>IF(Sched3[[#This Row],[Pmt No]]&lt;&gt;"",SUM(INDEX(Sched3[Interest],1,1):Sched3[[#This Row],[Interest]]),"")</f>
        <v/>
      </c>
    </row>
    <row r="105" spans="2:11" x14ac:dyDescent="0.2">
      <c r="B105" s="2" t="str">
        <f>IF(LoanIsGood,IF(ROW()-ROW(Sched3[[#Headers],[Pmt No]])&gt;ScheduledNumberOfPayments,"",ROW()-ROW(Sched3[[#Headers],[Pmt No]])),"")</f>
        <v/>
      </c>
      <c r="C105" s="3" t="str">
        <f>IF(Sched3[[#This Row],[Pmt No]]&lt;&gt;"",EOMONTH(LoanStartDate,ROW(Sched3[[#This Row],[Pmt No]])-ROW(Sched3[[#Headers],[Pmt No]])-2)+DAY(LoanStartDate),"")</f>
        <v/>
      </c>
      <c r="D105" s="4" t="str">
        <f>IF(Sched3[[#This Row],[Pmt No]]&lt;&gt;"",IF(ROW()-ROW(Sched3[[#Headers],[Beginning Balance]])=1,LoanAmount,INDEX(Sched3[Ending Balance],ROW()-ROW(Sched3[[#Headers],[Beginning Balance]])-1)),"")</f>
        <v/>
      </c>
      <c r="E105" s="4" t="str">
        <f>IF(Sched3[[#This Row],[Pmt No]]&lt;&gt;"",ScheduledPayment,"")</f>
        <v/>
      </c>
      <c r="F105" s="4" t="str">
        <f>IF(Sched3[[#This Row],[Pmt No]]&lt;&gt;"",IF(Sched3[[#This Row],[Scheduled Payment]]+ExtraPayments&lt;Sched3[[#This Row],[Beginning Balance]],ExtraPayments,IF(Sched3[[#This Row],[Beginning Balance]]-Sched3[[#This Row],[Scheduled Payment]]&gt;0,Sched3[[#This Row],[Beginning Balance]]-Sched3[[#This Row],[Scheduled Payment]],0)),"")</f>
        <v/>
      </c>
      <c r="G105" s="4" t="str">
        <f>IF(Sched3[[#This Row],[Pmt No]]&lt;&gt;"",IF(Sched3[[#This Row],[Scheduled Payment]]+Sched3[[#This Row],[Extra Payment]]&lt;=Sched3[[#This Row],[Beginning Balance]],Sched3[[#This Row],[Scheduled Payment]]+Sched3[[#This Row],[Extra Payment]],Sched3[[#This Row],[Beginning Balance]]),"")</f>
        <v/>
      </c>
      <c r="H105" s="4" t="str">
        <f>IF(Sched3[[#This Row],[Pmt No]]&lt;&gt;"",Sched3[[#This Row],[Total Payment]]-Sched3[[#This Row],[Interest]],"")</f>
        <v/>
      </c>
      <c r="I105" s="4" t="str">
        <f>IF(Sched3[[#This Row],[Pmt No]]&lt;&gt;"",Sched3[[#This Row],[Beginning Balance]]*(InterestRate/PaymentsPerYear),"")</f>
        <v/>
      </c>
      <c r="J105" s="4" t="str">
        <f>IF(Sched3[[#This Row],[Pmt No]]&lt;&gt;"",IF(Sched3[[#This Row],[Scheduled Payment]]+Sched3[[#This Row],[Extra Payment]]&lt;=Sched3[[#This Row],[Beginning Balance]],Sched3[[#This Row],[Beginning Balance]]-Sched3[[#This Row],[Principal]],0),"")</f>
        <v/>
      </c>
      <c r="K105" s="4" t="str">
        <f>IF(Sched3[[#This Row],[Pmt No]]&lt;&gt;"",SUM(INDEX(Sched3[Interest],1,1):Sched3[[#This Row],[Interest]]),"")</f>
        <v/>
      </c>
    </row>
    <row r="106" spans="2:11" x14ac:dyDescent="0.2">
      <c r="B106" s="2" t="str">
        <f>IF(LoanIsGood,IF(ROW()-ROW(Sched3[[#Headers],[Pmt No]])&gt;ScheduledNumberOfPayments,"",ROW()-ROW(Sched3[[#Headers],[Pmt No]])),"")</f>
        <v/>
      </c>
      <c r="C106" s="3" t="str">
        <f>IF(Sched3[[#This Row],[Pmt No]]&lt;&gt;"",EOMONTH(LoanStartDate,ROW(Sched3[[#This Row],[Pmt No]])-ROW(Sched3[[#Headers],[Pmt No]])-2)+DAY(LoanStartDate),"")</f>
        <v/>
      </c>
      <c r="D106" s="4" t="str">
        <f>IF(Sched3[[#This Row],[Pmt No]]&lt;&gt;"",IF(ROW()-ROW(Sched3[[#Headers],[Beginning Balance]])=1,LoanAmount,INDEX(Sched3[Ending Balance],ROW()-ROW(Sched3[[#Headers],[Beginning Balance]])-1)),"")</f>
        <v/>
      </c>
      <c r="E106" s="4" t="str">
        <f>IF(Sched3[[#This Row],[Pmt No]]&lt;&gt;"",ScheduledPayment,"")</f>
        <v/>
      </c>
      <c r="F106" s="4" t="str">
        <f>IF(Sched3[[#This Row],[Pmt No]]&lt;&gt;"",IF(Sched3[[#This Row],[Scheduled Payment]]+ExtraPayments&lt;Sched3[[#This Row],[Beginning Balance]],ExtraPayments,IF(Sched3[[#This Row],[Beginning Balance]]-Sched3[[#This Row],[Scheduled Payment]]&gt;0,Sched3[[#This Row],[Beginning Balance]]-Sched3[[#This Row],[Scheduled Payment]],0)),"")</f>
        <v/>
      </c>
      <c r="G106" s="4" t="str">
        <f>IF(Sched3[[#This Row],[Pmt No]]&lt;&gt;"",IF(Sched3[[#This Row],[Scheduled Payment]]+Sched3[[#This Row],[Extra Payment]]&lt;=Sched3[[#This Row],[Beginning Balance]],Sched3[[#This Row],[Scheduled Payment]]+Sched3[[#This Row],[Extra Payment]],Sched3[[#This Row],[Beginning Balance]]),"")</f>
        <v/>
      </c>
      <c r="H106" s="4" t="str">
        <f>IF(Sched3[[#This Row],[Pmt No]]&lt;&gt;"",Sched3[[#This Row],[Total Payment]]-Sched3[[#This Row],[Interest]],"")</f>
        <v/>
      </c>
      <c r="I106" s="4" t="str">
        <f>IF(Sched3[[#This Row],[Pmt No]]&lt;&gt;"",Sched3[[#This Row],[Beginning Balance]]*(InterestRate/PaymentsPerYear),"")</f>
        <v/>
      </c>
      <c r="J106" s="4" t="str">
        <f>IF(Sched3[[#This Row],[Pmt No]]&lt;&gt;"",IF(Sched3[[#This Row],[Scheduled Payment]]+Sched3[[#This Row],[Extra Payment]]&lt;=Sched3[[#This Row],[Beginning Balance]],Sched3[[#This Row],[Beginning Balance]]-Sched3[[#This Row],[Principal]],0),"")</f>
        <v/>
      </c>
      <c r="K106" s="4" t="str">
        <f>IF(Sched3[[#This Row],[Pmt No]]&lt;&gt;"",SUM(INDEX(Sched3[Interest],1,1):Sched3[[#This Row],[Interest]]),"")</f>
        <v/>
      </c>
    </row>
    <row r="107" spans="2:11" x14ac:dyDescent="0.2">
      <c r="B107" s="2" t="str">
        <f>IF(LoanIsGood,IF(ROW()-ROW(Sched3[[#Headers],[Pmt No]])&gt;ScheduledNumberOfPayments,"",ROW()-ROW(Sched3[[#Headers],[Pmt No]])),"")</f>
        <v/>
      </c>
      <c r="C107" s="3" t="str">
        <f>IF(Sched3[[#This Row],[Pmt No]]&lt;&gt;"",EOMONTH(LoanStartDate,ROW(Sched3[[#This Row],[Pmt No]])-ROW(Sched3[[#Headers],[Pmt No]])-2)+DAY(LoanStartDate),"")</f>
        <v/>
      </c>
      <c r="D107" s="4" t="str">
        <f>IF(Sched3[[#This Row],[Pmt No]]&lt;&gt;"",IF(ROW()-ROW(Sched3[[#Headers],[Beginning Balance]])=1,LoanAmount,INDEX(Sched3[Ending Balance],ROW()-ROW(Sched3[[#Headers],[Beginning Balance]])-1)),"")</f>
        <v/>
      </c>
      <c r="E107" s="4" t="str">
        <f>IF(Sched3[[#This Row],[Pmt No]]&lt;&gt;"",ScheduledPayment,"")</f>
        <v/>
      </c>
      <c r="F107" s="4" t="str">
        <f>IF(Sched3[[#This Row],[Pmt No]]&lt;&gt;"",IF(Sched3[[#This Row],[Scheduled Payment]]+ExtraPayments&lt;Sched3[[#This Row],[Beginning Balance]],ExtraPayments,IF(Sched3[[#This Row],[Beginning Balance]]-Sched3[[#This Row],[Scheduled Payment]]&gt;0,Sched3[[#This Row],[Beginning Balance]]-Sched3[[#This Row],[Scheduled Payment]],0)),"")</f>
        <v/>
      </c>
      <c r="G107" s="4" t="str">
        <f>IF(Sched3[[#This Row],[Pmt No]]&lt;&gt;"",IF(Sched3[[#This Row],[Scheduled Payment]]+Sched3[[#This Row],[Extra Payment]]&lt;=Sched3[[#This Row],[Beginning Balance]],Sched3[[#This Row],[Scheduled Payment]]+Sched3[[#This Row],[Extra Payment]],Sched3[[#This Row],[Beginning Balance]]),"")</f>
        <v/>
      </c>
      <c r="H107" s="4" t="str">
        <f>IF(Sched3[[#This Row],[Pmt No]]&lt;&gt;"",Sched3[[#This Row],[Total Payment]]-Sched3[[#This Row],[Interest]],"")</f>
        <v/>
      </c>
      <c r="I107" s="4" t="str">
        <f>IF(Sched3[[#This Row],[Pmt No]]&lt;&gt;"",Sched3[[#This Row],[Beginning Balance]]*(InterestRate/PaymentsPerYear),"")</f>
        <v/>
      </c>
      <c r="J107" s="4" t="str">
        <f>IF(Sched3[[#This Row],[Pmt No]]&lt;&gt;"",IF(Sched3[[#This Row],[Scheduled Payment]]+Sched3[[#This Row],[Extra Payment]]&lt;=Sched3[[#This Row],[Beginning Balance]],Sched3[[#This Row],[Beginning Balance]]-Sched3[[#This Row],[Principal]],0),"")</f>
        <v/>
      </c>
      <c r="K107" s="4" t="str">
        <f>IF(Sched3[[#This Row],[Pmt No]]&lt;&gt;"",SUM(INDEX(Sched3[Interest],1,1):Sched3[[#This Row],[Interest]]),"")</f>
        <v/>
      </c>
    </row>
    <row r="108" spans="2:11" x14ac:dyDescent="0.2">
      <c r="B108" s="2" t="str">
        <f>IF(LoanIsGood,IF(ROW()-ROW(Sched3[[#Headers],[Pmt No]])&gt;ScheduledNumberOfPayments,"",ROW()-ROW(Sched3[[#Headers],[Pmt No]])),"")</f>
        <v/>
      </c>
      <c r="C108" s="3" t="str">
        <f>IF(Sched3[[#This Row],[Pmt No]]&lt;&gt;"",EOMONTH(LoanStartDate,ROW(Sched3[[#This Row],[Pmt No]])-ROW(Sched3[[#Headers],[Pmt No]])-2)+DAY(LoanStartDate),"")</f>
        <v/>
      </c>
      <c r="D108" s="4" t="str">
        <f>IF(Sched3[[#This Row],[Pmt No]]&lt;&gt;"",IF(ROW()-ROW(Sched3[[#Headers],[Beginning Balance]])=1,LoanAmount,INDEX(Sched3[Ending Balance],ROW()-ROW(Sched3[[#Headers],[Beginning Balance]])-1)),"")</f>
        <v/>
      </c>
      <c r="E108" s="4" t="str">
        <f>IF(Sched3[[#This Row],[Pmt No]]&lt;&gt;"",ScheduledPayment,"")</f>
        <v/>
      </c>
      <c r="F108" s="4" t="str">
        <f>IF(Sched3[[#This Row],[Pmt No]]&lt;&gt;"",IF(Sched3[[#This Row],[Scheduled Payment]]+ExtraPayments&lt;Sched3[[#This Row],[Beginning Balance]],ExtraPayments,IF(Sched3[[#This Row],[Beginning Balance]]-Sched3[[#This Row],[Scheduled Payment]]&gt;0,Sched3[[#This Row],[Beginning Balance]]-Sched3[[#This Row],[Scheduled Payment]],0)),"")</f>
        <v/>
      </c>
      <c r="G108" s="4" t="str">
        <f>IF(Sched3[[#This Row],[Pmt No]]&lt;&gt;"",IF(Sched3[[#This Row],[Scheduled Payment]]+Sched3[[#This Row],[Extra Payment]]&lt;=Sched3[[#This Row],[Beginning Balance]],Sched3[[#This Row],[Scheduled Payment]]+Sched3[[#This Row],[Extra Payment]],Sched3[[#This Row],[Beginning Balance]]),"")</f>
        <v/>
      </c>
      <c r="H108" s="4" t="str">
        <f>IF(Sched3[[#This Row],[Pmt No]]&lt;&gt;"",Sched3[[#This Row],[Total Payment]]-Sched3[[#This Row],[Interest]],"")</f>
        <v/>
      </c>
      <c r="I108" s="4" t="str">
        <f>IF(Sched3[[#This Row],[Pmt No]]&lt;&gt;"",Sched3[[#This Row],[Beginning Balance]]*(InterestRate/PaymentsPerYear),"")</f>
        <v/>
      </c>
      <c r="J108" s="4" t="str">
        <f>IF(Sched3[[#This Row],[Pmt No]]&lt;&gt;"",IF(Sched3[[#This Row],[Scheduled Payment]]+Sched3[[#This Row],[Extra Payment]]&lt;=Sched3[[#This Row],[Beginning Balance]],Sched3[[#This Row],[Beginning Balance]]-Sched3[[#This Row],[Principal]],0),"")</f>
        <v/>
      </c>
      <c r="K108" s="4" t="str">
        <f>IF(Sched3[[#This Row],[Pmt No]]&lt;&gt;"",SUM(INDEX(Sched3[Interest],1,1):Sched3[[#This Row],[Interest]]),"")</f>
        <v/>
      </c>
    </row>
    <row r="109" spans="2:11" x14ac:dyDescent="0.2">
      <c r="B109" s="2" t="str">
        <f>IF(LoanIsGood,IF(ROW()-ROW(Sched3[[#Headers],[Pmt No]])&gt;ScheduledNumberOfPayments,"",ROW()-ROW(Sched3[[#Headers],[Pmt No]])),"")</f>
        <v/>
      </c>
      <c r="C109" s="3" t="str">
        <f>IF(Sched3[[#This Row],[Pmt No]]&lt;&gt;"",EOMONTH(LoanStartDate,ROW(Sched3[[#This Row],[Pmt No]])-ROW(Sched3[[#Headers],[Pmt No]])-2)+DAY(LoanStartDate),"")</f>
        <v/>
      </c>
      <c r="D109" s="4" t="str">
        <f>IF(Sched3[[#This Row],[Pmt No]]&lt;&gt;"",IF(ROW()-ROW(Sched3[[#Headers],[Beginning Balance]])=1,LoanAmount,INDEX(Sched3[Ending Balance],ROW()-ROW(Sched3[[#Headers],[Beginning Balance]])-1)),"")</f>
        <v/>
      </c>
      <c r="E109" s="4" t="str">
        <f>IF(Sched3[[#This Row],[Pmt No]]&lt;&gt;"",ScheduledPayment,"")</f>
        <v/>
      </c>
      <c r="F109" s="4" t="str">
        <f>IF(Sched3[[#This Row],[Pmt No]]&lt;&gt;"",IF(Sched3[[#This Row],[Scheduled Payment]]+ExtraPayments&lt;Sched3[[#This Row],[Beginning Balance]],ExtraPayments,IF(Sched3[[#This Row],[Beginning Balance]]-Sched3[[#This Row],[Scheduled Payment]]&gt;0,Sched3[[#This Row],[Beginning Balance]]-Sched3[[#This Row],[Scheduled Payment]],0)),"")</f>
        <v/>
      </c>
      <c r="G109" s="4" t="str">
        <f>IF(Sched3[[#This Row],[Pmt No]]&lt;&gt;"",IF(Sched3[[#This Row],[Scheduled Payment]]+Sched3[[#This Row],[Extra Payment]]&lt;=Sched3[[#This Row],[Beginning Balance]],Sched3[[#This Row],[Scheduled Payment]]+Sched3[[#This Row],[Extra Payment]],Sched3[[#This Row],[Beginning Balance]]),"")</f>
        <v/>
      </c>
      <c r="H109" s="4" t="str">
        <f>IF(Sched3[[#This Row],[Pmt No]]&lt;&gt;"",Sched3[[#This Row],[Total Payment]]-Sched3[[#This Row],[Interest]],"")</f>
        <v/>
      </c>
      <c r="I109" s="4" t="str">
        <f>IF(Sched3[[#This Row],[Pmt No]]&lt;&gt;"",Sched3[[#This Row],[Beginning Balance]]*(InterestRate/PaymentsPerYear),"")</f>
        <v/>
      </c>
      <c r="J109" s="4" t="str">
        <f>IF(Sched3[[#This Row],[Pmt No]]&lt;&gt;"",IF(Sched3[[#This Row],[Scheduled Payment]]+Sched3[[#This Row],[Extra Payment]]&lt;=Sched3[[#This Row],[Beginning Balance]],Sched3[[#This Row],[Beginning Balance]]-Sched3[[#This Row],[Principal]],0),"")</f>
        <v/>
      </c>
      <c r="K109" s="4" t="str">
        <f>IF(Sched3[[#This Row],[Pmt No]]&lt;&gt;"",SUM(INDEX(Sched3[Interest],1,1):Sched3[[#This Row],[Interest]]),"")</f>
        <v/>
      </c>
    </row>
    <row r="110" spans="2:11" x14ac:dyDescent="0.2">
      <c r="B110" s="2" t="str">
        <f>IF(LoanIsGood,IF(ROW()-ROW(Sched3[[#Headers],[Pmt No]])&gt;ScheduledNumberOfPayments,"",ROW()-ROW(Sched3[[#Headers],[Pmt No]])),"")</f>
        <v/>
      </c>
      <c r="C110" s="3" t="str">
        <f>IF(Sched3[[#This Row],[Pmt No]]&lt;&gt;"",EOMONTH(LoanStartDate,ROW(Sched3[[#This Row],[Pmt No]])-ROW(Sched3[[#Headers],[Pmt No]])-2)+DAY(LoanStartDate),"")</f>
        <v/>
      </c>
      <c r="D110" s="4" t="str">
        <f>IF(Sched3[[#This Row],[Pmt No]]&lt;&gt;"",IF(ROW()-ROW(Sched3[[#Headers],[Beginning Balance]])=1,LoanAmount,INDEX(Sched3[Ending Balance],ROW()-ROW(Sched3[[#Headers],[Beginning Balance]])-1)),"")</f>
        <v/>
      </c>
      <c r="E110" s="4" t="str">
        <f>IF(Sched3[[#This Row],[Pmt No]]&lt;&gt;"",ScheduledPayment,"")</f>
        <v/>
      </c>
      <c r="F110" s="4" t="str">
        <f>IF(Sched3[[#This Row],[Pmt No]]&lt;&gt;"",IF(Sched3[[#This Row],[Scheduled Payment]]+ExtraPayments&lt;Sched3[[#This Row],[Beginning Balance]],ExtraPayments,IF(Sched3[[#This Row],[Beginning Balance]]-Sched3[[#This Row],[Scheduled Payment]]&gt;0,Sched3[[#This Row],[Beginning Balance]]-Sched3[[#This Row],[Scheduled Payment]],0)),"")</f>
        <v/>
      </c>
      <c r="G110" s="4" t="str">
        <f>IF(Sched3[[#This Row],[Pmt No]]&lt;&gt;"",IF(Sched3[[#This Row],[Scheduled Payment]]+Sched3[[#This Row],[Extra Payment]]&lt;=Sched3[[#This Row],[Beginning Balance]],Sched3[[#This Row],[Scheduled Payment]]+Sched3[[#This Row],[Extra Payment]],Sched3[[#This Row],[Beginning Balance]]),"")</f>
        <v/>
      </c>
      <c r="H110" s="4" t="str">
        <f>IF(Sched3[[#This Row],[Pmt No]]&lt;&gt;"",Sched3[[#This Row],[Total Payment]]-Sched3[[#This Row],[Interest]],"")</f>
        <v/>
      </c>
      <c r="I110" s="4" t="str">
        <f>IF(Sched3[[#This Row],[Pmt No]]&lt;&gt;"",Sched3[[#This Row],[Beginning Balance]]*(InterestRate/PaymentsPerYear),"")</f>
        <v/>
      </c>
      <c r="J110" s="4" t="str">
        <f>IF(Sched3[[#This Row],[Pmt No]]&lt;&gt;"",IF(Sched3[[#This Row],[Scheduled Payment]]+Sched3[[#This Row],[Extra Payment]]&lt;=Sched3[[#This Row],[Beginning Balance]],Sched3[[#This Row],[Beginning Balance]]-Sched3[[#This Row],[Principal]],0),"")</f>
        <v/>
      </c>
      <c r="K110" s="4" t="str">
        <f>IF(Sched3[[#This Row],[Pmt No]]&lt;&gt;"",SUM(INDEX(Sched3[Interest],1,1):Sched3[[#This Row],[Interest]]),"")</f>
        <v/>
      </c>
    </row>
    <row r="111" spans="2:11" x14ac:dyDescent="0.2">
      <c r="B111" s="2" t="str">
        <f>IF(LoanIsGood,IF(ROW()-ROW(Sched3[[#Headers],[Pmt No]])&gt;ScheduledNumberOfPayments,"",ROW()-ROW(Sched3[[#Headers],[Pmt No]])),"")</f>
        <v/>
      </c>
      <c r="C111" s="3" t="str">
        <f>IF(Sched3[[#This Row],[Pmt No]]&lt;&gt;"",EOMONTH(LoanStartDate,ROW(Sched3[[#This Row],[Pmt No]])-ROW(Sched3[[#Headers],[Pmt No]])-2)+DAY(LoanStartDate),"")</f>
        <v/>
      </c>
      <c r="D111" s="4" t="str">
        <f>IF(Sched3[[#This Row],[Pmt No]]&lt;&gt;"",IF(ROW()-ROW(Sched3[[#Headers],[Beginning Balance]])=1,LoanAmount,INDEX(Sched3[Ending Balance],ROW()-ROW(Sched3[[#Headers],[Beginning Balance]])-1)),"")</f>
        <v/>
      </c>
      <c r="E111" s="4" t="str">
        <f>IF(Sched3[[#This Row],[Pmt No]]&lt;&gt;"",ScheduledPayment,"")</f>
        <v/>
      </c>
      <c r="F111" s="4" t="str">
        <f>IF(Sched3[[#This Row],[Pmt No]]&lt;&gt;"",IF(Sched3[[#This Row],[Scheduled Payment]]+ExtraPayments&lt;Sched3[[#This Row],[Beginning Balance]],ExtraPayments,IF(Sched3[[#This Row],[Beginning Balance]]-Sched3[[#This Row],[Scheduled Payment]]&gt;0,Sched3[[#This Row],[Beginning Balance]]-Sched3[[#This Row],[Scheduled Payment]],0)),"")</f>
        <v/>
      </c>
      <c r="G111" s="4" t="str">
        <f>IF(Sched3[[#This Row],[Pmt No]]&lt;&gt;"",IF(Sched3[[#This Row],[Scheduled Payment]]+Sched3[[#This Row],[Extra Payment]]&lt;=Sched3[[#This Row],[Beginning Balance]],Sched3[[#This Row],[Scheduled Payment]]+Sched3[[#This Row],[Extra Payment]],Sched3[[#This Row],[Beginning Balance]]),"")</f>
        <v/>
      </c>
      <c r="H111" s="4" t="str">
        <f>IF(Sched3[[#This Row],[Pmt No]]&lt;&gt;"",Sched3[[#This Row],[Total Payment]]-Sched3[[#This Row],[Interest]],"")</f>
        <v/>
      </c>
      <c r="I111" s="4" t="str">
        <f>IF(Sched3[[#This Row],[Pmt No]]&lt;&gt;"",Sched3[[#This Row],[Beginning Balance]]*(InterestRate/PaymentsPerYear),"")</f>
        <v/>
      </c>
      <c r="J111" s="4" t="str">
        <f>IF(Sched3[[#This Row],[Pmt No]]&lt;&gt;"",IF(Sched3[[#This Row],[Scheduled Payment]]+Sched3[[#This Row],[Extra Payment]]&lt;=Sched3[[#This Row],[Beginning Balance]],Sched3[[#This Row],[Beginning Balance]]-Sched3[[#This Row],[Principal]],0),"")</f>
        <v/>
      </c>
      <c r="K111" s="4" t="str">
        <f>IF(Sched3[[#This Row],[Pmt No]]&lt;&gt;"",SUM(INDEX(Sched3[Interest],1,1):Sched3[[#This Row],[Interest]]),"")</f>
        <v/>
      </c>
    </row>
    <row r="112" spans="2:11" x14ac:dyDescent="0.2">
      <c r="B112" s="2" t="str">
        <f>IF(LoanIsGood,IF(ROW()-ROW(Sched3[[#Headers],[Pmt No]])&gt;ScheduledNumberOfPayments,"",ROW()-ROW(Sched3[[#Headers],[Pmt No]])),"")</f>
        <v/>
      </c>
      <c r="C112" s="3" t="str">
        <f>IF(Sched3[[#This Row],[Pmt No]]&lt;&gt;"",EOMONTH(LoanStartDate,ROW(Sched3[[#This Row],[Pmt No]])-ROW(Sched3[[#Headers],[Pmt No]])-2)+DAY(LoanStartDate),"")</f>
        <v/>
      </c>
      <c r="D112" s="4" t="str">
        <f>IF(Sched3[[#This Row],[Pmt No]]&lt;&gt;"",IF(ROW()-ROW(Sched3[[#Headers],[Beginning Balance]])=1,LoanAmount,INDEX(Sched3[Ending Balance],ROW()-ROW(Sched3[[#Headers],[Beginning Balance]])-1)),"")</f>
        <v/>
      </c>
      <c r="E112" s="4" t="str">
        <f>IF(Sched3[[#This Row],[Pmt No]]&lt;&gt;"",ScheduledPayment,"")</f>
        <v/>
      </c>
      <c r="F112" s="4" t="str">
        <f>IF(Sched3[[#This Row],[Pmt No]]&lt;&gt;"",IF(Sched3[[#This Row],[Scheduled Payment]]+ExtraPayments&lt;Sched3[[#This Row],[Beginning Balance]],ExtraPayments,IF(Sched3[[#This Row],[Beginning Balance]]-Sched3[[#This Row],[Scheduled Payment]]&gt;0,Sched3[[#This Row],[Beginning Balance]]-Sched3[[#This Row],[Scheduled Payment]],0)),"")</f>
        <v/>
      </c>
      <c r="G112" s="4" t="str">
        <f>IF(Sched3[[#This Row],[Pmt No]]&lt;&gt;"",IF(Sched3[[#This Row],[Scheduled Payment]]+Sched3[[#This Row],[Extra Payment]]&lt;=Sched3[[#This Row],[Beginning Balance]],Sched3[[#This Row],[Scheduled Payment]]+Sched3[[#This Row],[Extra Payment]],Sched3[[#This Row],[Beginning Balance]]),"")</f>
        <v/>
      </c>
      <c r="H112" s="4" t="str">
        <f>IF(Sched3[[#This Row],[Pmt No]]&lt;&gt;"",Sched3[[#This Row],[Total Payment]]-Sched3[[#This Row],[Interest]],"")</f>
        <v/>
      </c>
      <c r="I112" s="4" t="str">
        <f>IF(Sched3[[#This Row],[Pmt No]]&lt;&gt;"",Sched3[[#This Row],[Beginning Balance]]*(InterestRate/PaymentsPerYear),"")</f>
        <v/>
      </c>
      <c r="J112" s="4" t="str">
        <f>IF(Sched3[[#This Row],[Pmt No]]&lt;&gt;"",IF(Sched3[[#This Row],[Scheduled Payment]]+Sched3[[#This Row],[Extra Payment]]&lt;=Sched3[[#This Row],[Beginning Balance]],Sched3[[#This Row],[Beginning Balance]]-Sched3[[#This Row],[Principal]],0),"")</f>
        <v/>
      </c>
      <c r="K112" s="4" t="str">
        <f>IF(Sched3[[#This Row],[Pmt No]]&lt;&gt;"",SUM(INDEX(Sched3[Interest],1,1):Sched3[[#This Row],[Interest]]),"")</f>
        <v/>
      </c>
    </row>
    <row r="113" spans="2:11" x14ac:dyDescent="0.2">
      <c r="B113" s="2" t="str">
        <f>IF(LoanIsGood,IF(ROW()-ROW(Sched3[[#Headers],[Pmt No]])&gt;ScheduledNumberOfPayments,"",ROW()-ROW(Sched3[[#Headers],[Pmt No]])),"")</f>
        <v/>
      </c>
      <c r="C113" s="3" t="str">
        <f>IF(Sched3[[#This Row],[Pmt No]]&lt;&gt;"",EOMONTH(LoanStartDate,ROW(Sched3[[#This Row],[Pmt No]])-ROW(Sched3[[#Headers],[Pmt No]])-2)+DAY(LoanStartDate),"")</f>
        <v/>
      </c>
      <c r="D113" s="4" t="str">
        <f>IF(Sched3[[#This Row],[Pmt No]]&lt;&gt;"",IF(ROW()-ROW(Sched3[[#Headers],[Beginning Balance]])=1,LoanAmount,INDEX(Sched3[Ending Balance],ROW()-ROW(Sched3[[#Headers],[Beginning Balance]])-1)),"")</f>
        <v/>
      </c>
      <c r="E113" s="4" t="str">
        <f>IF(Sched3[[#This Row],[Pmt No]]&lt;&gt;"",ScheduledPayment,"")</f>
        <v/>
      </c>
      <c r="F113" s="4" t="str">
        <f>IF(Sched3[[#This Row],[Pmt No]]&lt;&gt;"",IF(Sched3[[#This Row],[Scheduled Payment]]+ExtraPayments&lt;Sched3[[#This Row],[Beginning Balance]],ExtraPayments,IF(Sched3[[#This Row],[Beginning Balance]]-Sched3[[#This Row],[Scheduled Payment]]&gt;0,Sched3[[#This Row],[Beginning Balance]]-Sched3[[#This Row],[Scheduled Payment]],0)),"")</f>
        <v/>
      </c>
      <c r="G113" s="4" t="str">
        <f>IF(Sched3[[#This Row],[Pmt No]]&lt;&gt;"",IF(Sched3[[#This Row],[Scheduled Payment]]+Sched3[[#This Row],[Extra Payment]]&lt;=Sched3[[#This Row],[Beginning Balance]],Sched3[[#This Row],[Scheduled Payment]]+Sched3[[#This Row],[Extra Payment]],Sched3[[#This Row],[Beginning Balance]]),"")</f>
        <v/>
      </c>
      <c r="H113" s="4" t="str">
        <f>IF(Sched3[[#This Row],[Pmt No]]&lt;&gt;"",Sched3[[#This Row],[Total Payment]]-Sched3[[#This Row],[Interest]],"")</f>
        <v/>
      </c>
      <c r="I113" s="4" t="str">
        <f>IF(Sched3[[#This Row],[Pmt No]]&lt;&gt;"",Sched3[[#This Row],[Beginning Balance]]*(InterestRate/PaymentsPerYear),"")</f>
        <v/>
      </c>
      <c r="J113" s="4" t="str">
        <f>IF(Sched3[[#This Row],[Pmt No]]&lt;&gt;"",IF(Sched3[[#This Row],[Scheduled Payment]]+Sched3[[#This Row],[Extra Payment]]&lt;=Sched3[[#This Row],[Beginning Balance]],Sched3[[#This Row],[Beginning Balance]]-Sched3[[#This Row],[Principal]],0),"")</f>
        <v/>
      </c>
      <c r="K113" s="4" t="str">
        <f>IF(Sched3[[#This Row],[Pmt No]]&lt;&gt;"",SUM(INDEX(Sched3[Interest],1,1):Sched3[[#This Row],[Interest]]),"")</f>
        <v/>
      </c>
    </row>
    <row r="114" spans="2:11" x14ac:dyDescent="0.2">
      <c r="B114" s="2" t="str">
        <f>IF(LoanIsGood,IF(ROW()-ROW(Sched3[[#Headers],[Pmt No]])&gt;ScheduledNumberOfPayments,"",ROW()-ROW(Sched3[[#Headers],[Pmt No]])),"")</f>
        <v/>
      </c>
      <c r="C114" s="3" t="str">
        <f>IF(Sched3[[#This Row],[Pmt No]]&lt;&gt;"",EOMONTH(LoanStartDate,ROW(Sched3[[#This Row],[Pmt No]])-ROW(Sched3[[#Headers],[Pmt No]])-2)+DAY(LoanStartDate),"")</f>
        <v/>
      </c>
      <c r="D114" s="4" t="str">
        <f>IF(Sched3[[#This Row],[Pmt No]]&lt;&gt;"",IF(ROW()-ROW(Sched3[[#Headers],[Beginning Balance]])=1,LoanAmount,INDEX(Sched3[Ending Balance],ROW()-ROW(Sched3[[#Headers],[Beginning Balance]])-1)),"")</f>
        <v/>
      </c>
      <c r="E114" s="4" t="str">
        <f>IF(Sched3[[#This Row],[Pmt No]]&lt;&gt;"",ScheduledPayment,"")</f>
        <v/>
      </c>
      <c r="F114" s="4" t="str">
        <f>IF(Sched3[[#This Row],[Pmt No]]&lt;&gt;"",IF(Sched3[[#This Row],[Scheduled Payment]]+ExtraPayments&lt;Sched3[[#This Row],[Beginning Balance]],ExtraPayments,IF(Sched3[[#This Row],[Beginning Balance]]-Sched3[[#This Row],[Scheduled Payment]]&gt;0,Sched3[[#This Row],[Beginning Balance]]-Sched3[[#This Row],[Scheduled Payment]],0)),"")</f>
        <v/>
      </c>
      <c r="G114" s="4" t="str">
        <f>IF(Sched3[[#This Row],[Pmt No]]&lt;&gt;"",IF(Sched3[[#This Row],[Scheduled Payment]]+Sched3[[#This Row],[Extra Payment]]&lt;=Sched3[[#This Row],[Beginning Balance]],Sched3[[#This Row],[Scheduled Payment]]+Sched3[[#This Row],[Extra Payment]],Sched3[[#This Row],[Beginning Balance]]),"")</f>
        <v/>
      </c>
      <c r="H114" s="4" t="str">
        <f>IF(Sched3[[#This Row],[Pmt No]]&lt;&gt;"",Sched3[[#This Row],[Total Payment]]-Sched3[[#This Row],[Interest]],"")</f>
        <v/>
      </c>
      <c r="I114" s="4" t="str">
        <f>IF(Sched3[[#This Row],[Pmt No]]&lt;&gt;"",Sched3[[#This Row],[Beginning Balance]]*(InterestRate/PaymentsPerYear),"")</f>
        <v/>
      </c>
      <c r="J114" s="4" t="str">
        <f>IF(Sched3[[#This Row],[Pmt No]]&lt;&gt;"",IF(Sched3[[#This Row],[Scheduled Payment]]+Sched3[[#This Row],[Extra Payment]]&lt;=Sched3[[#This Row],[Beginning Balance]],Sched3[[#This Row],[Beginning Balance]]-Sched3[[#This Row],[Principal]],0),"")</f>
        <v/>
      </c>
      <c r="K114" s="4" t="str">
        <f>IF(Sched3[[#This Row],[Pmt No]]&lt;&gt;"",SUM(INDEX(Sched3[Interest],1,1):Sched3[[#This Row],[Interest]]),"")</f>
        <v/>
      </c>
    </row>
    <row r="115" spans="2:11" x14ac:dyDescent="0.2">
      <c r="B115" s="2" t="str">
        <f>IF(LoanIsGood,IF(ROW()-ROW(Sched3[[#Headers],[Pmt No]])&gt;ScheduledNumberOfPayments,"",ROW()-ROW(Sched3[[#Headers],[Pmt No]])),"")</f>
        <v/>
      </c>
      <c r="C115" s="3" t="str">
        <f>IF(Sched3[[#This Row],[Pmt No]]&lt;&gt;"",EOMONTH(LoanStartDate,ROW(Sched3[[#This Row],[Pmt No]])-ROW(Sched3[[#Headers],[Pmt No]])-2)+DAY(LoanStartDate),"")</f>
        <v/>
      </c>
      <c r="D115" s="4" t="str">
        <f>IF(Sched3[[#This Row],[Pmt No]]&lt;&gt;"",IF(ROW()-ROW(Sched3[[#Headers],[Beginning Balance]])=1,LoanAmount,INDEX(Sched3[Ending Balance],ROW()-ROW(Sched3[[#Headers],[Beginning Balance]])-1)),"")</f>
        <v/>
      </c>
      <c r="E115" s="4" t="str">
        <f>IF(Sched3[[#This Row],[Pmt No]]&lt;&gt;"",ScheduledPayment,"")</f>
        <v/>
      </c>
      <c r="F115" s="4" t="str">
        <f>IF(Sched3[[#This Row],[Pmt No]]&lt;&gt;"",IF(Sched3[[#This Row],[Scheduled Payment]]+ExtraPayments&lt;Sched3[[#This Row],[Beginning Balance]],ExtraPayments,IF(Sched3[[#This Row],[Beginning Balance]]-Sched3[[#This Row],[Scheduled Payment]]&gt;0,Sched3[[#This Row],[Beginning Balance]]-Sched3[[#This Row],[Scheduled Payment]],0)),"")</f>
        <v/>
      </c>
      <c r="G115" s="4" t="str">
        <f>IF(Sched3[[#This Row],[Pmt No]]&lt;&gt;"",IF(Sched3[[#This Row],[Scheduled Payment]]+Sched3[[#This Row],[Extra Payment]]&lt;=Sched3[[#This Row],[Beginning Balance]],Sched3[[#This Row],[Scheduled Payment]]+Sched3[[#This Row],[Extra Payment]],Sched3[[#This Row],[Beginning Balance]]),"")</f>
        <v/>
      </c>
      <c r="H115" s="4" t="str">
        <f>IF(Sched3[[#This Row],[Pmt No]]&lt;&gt;"",Sched3[[#This Row],[Total Payment]]-Sched3[[#This Row],[Interest]],"")</f>
        <v/>
      </c>
      <c r="I115" s="4" t="str">
        <f>IF(Sched3[[#This Row],[Pmt No]]&lt;&gt;"",Sched3[[#This Row],[Beginning Balance]]*(InterestRate/PaymentsPerYear),"")</f>
        <v/>
      </c>
      <c r="J115" s="4" t="str">
        <f>IF(Sched3[[#This Row],[Pmt No]]&lt;&gt;"",IF(Sched3[[#This Row],[Scheduled Payment]]+Sched3[[#This Row],[Extra Payment]]&lt;=Sched3[[#This Row],[Beginning Balance]],Sched3[[#This Row],[Beginning Balance]]-Sched3[[#This Row],[Principal]],0),"")</f>
        <v/>
      </c>
      <c r="K115" s="4" t="str">
        <f>IF(Sched3[[#This Row],[Pmt No]]&lt;&gt;"",SUM(INDEX(Sched3[Interest],1,1):Sched3[[#This Row],[Interest]]),"")</f>
        <v/>
      </c>
    </row>
    <row r="116" spans="2:11" x14ac:dyDescent="0.2">
      <c r="B116" s="2" t="str">
        <f>IF(LoanIsGood,IF(ROW()-ROW(Sched3[[#Headers],[Pmt No]])&gt;ScheduledNumberOfPayments,"",ROW()-ROW(Sched3[[#Headers],[Pmt No]])),"")</f>
        <v/>
      </c>
      <c r="C116" s="3" t="str">
        <f>IF(Sched3[[#This Row],[Pmt No]]&lt;&gt;"",EOMONTH(LoanStartDate,ROW(Sched3[[#This Row],[Pmt No]])-ROW(Sched3[[#Headers],[Pmt No]])-2)+DAY(LoanStartDate),"")</f>
        <v/>
      </c>
      <c r="D116" s="4" t="str">
        <f>IF(Sched3[[#This Row],[Pmt No]]&lt;&gt;"",IF(ROW()-ROW(Sched3[[#Headers],[Beginning Balance]])=1,LoanAmount,INDEX(Sched3[Ending Balance],ROW()-ROW(Sched3[[#Headers],[Beginning Balance]])-1)),"")</f>
        <v/>
      </c>
      <c r="E116" s="4" t="str">
        <f>IF(Sched3[[#This Row],[Pmt No]]&lt;&gt;"",ScheduledPayment,"")</f>
        <v/>
      </c>
      <c r="F116" s="4" t="str">
        <f>IF(Sched3[[#This Row],[Pmt No]]&lt;&gt;"",IF(Sched3[[#This Row],[Scheduled Payment]]+ExtraPayments&lt;Sched3[[#This Row],[Beginning Balance]],ExtraPayments,IF(Sched3[[#This Row],[Beginning Balance]]-Sched3[[#This Row],[Scheduled Payment]]&gt;0,Sched3[[#This Row],[Beginning Balance]]-Sched3[[#This Row],[Scheduled Payment]],0)),"")</f>
        <v/>
      </c>
      <c r="G116" s="4" t="str">
        <f>IF(Sched3[[#This Row],[Pmt No]]&lt;&gt;"",IF(Sched3[[#This Row],[Scheduled Payment]]+Sched3[[#This Row],[Extra Payment]]&lt;=Sched3[[#This Row],[Beginning Balance]],Sched3[[#This Row],[Scheduled Payment]]+Sched3[[#This Row],[Extra Payment]],Sched3[[#This Row],[Beginning Balance]]),"")</f>
        <v/>
      </c>
      <c r="H116" s="4" t="str">
        <f>IF(Sched3[[#This Row],[Pmt No]]&lt;&gt;"",Sched3[[#This Row],[Total Payment]]-Sched3[[#This Row],[Interest]],"")</f>
        <v/>
      </c>
      <c r="I116" s="4" t="str">
        <f>IF(Sched3[[#This Row],[Pmt No]]&lt;&gt;"",Sched3[[#This Row],[Beginning Balance]]*(InterestRate/PaymentsPerYear),"")</f>
        <v/>
      </c>
      <c r="J116" s="4" t="str">
        <f>IF(Sched3[[#This Row],[Pmt No]]&lt;&gt;"",IF(Sched3[[#This Row],[Scheduled Payment]]+Sched3[[#This Row],[Extra Payment]]&lt;=Sched3[[#This Row],[Beginning Balance]],Sched3[[#This Row],[Beginning Balance]]-Sched3[[#This Row],[Principal]],0),"")</f>
        <v/>
      </c>
      <c r="K116" s="4" t="str">
        <f>IF(Sched3[[#This Row],[Pmt No]]&lt;&gt;"",SUM(INDEX(Sched3[Interest],1,1):Sched3[[#This Row],[Interest]]),"")</f>
        <v/>
      </c>
    </row>
    <row r="117" spans="2:11" x14ac:dyDescent="0.2">
      <c r="B117" s="2" t="str">
        <f>IF(LoanIsGood,IF(ROW()-ROW(Sched3[[#Headers],[Pmt No]])&gt;ScheduledNumberOfPayments,"",ROW()-ROW(Sched3[[#Headers],[Pmt No]])),"")</f>
        <v/>
      </c>
      <c r="C117" s="3" t="str">
        <f>IF(Sched3[[#This Row],[Pmt No]]&lt;&gt;"",EOMONTH(LoanStartDate,ROW(Sched3[[#This Row],[Pmt No]])-ROW(Sched3[[#Headers],[Pmt No]])-2)+DAY(LoanStartDate),"")</f>
        <v/>
      </c>
      <c r="D117" s="4" t="str">
        <f>IF(Sched3[[#This Row],[Pmt No]]&lt;&gt;"",IF(ROW()-ROW(Sched3[[#Headers],[Beginning Balance]])=1,LoanAmount,INDEX(Sched3[Ending Balance],ROW()-ROW(Sched3[[#Headers],[Beginning Balance]])-1)),"")</f>
        <v/>
      </c>
      <c r="E117" s="4" t="str">
        <f>IF(Sched3[[#This Row],[Pmt No]]&lt;&gt;"",ScheduledPayment,"")</f>
        <v/>
      </c>
      <c r="F117" s="4" t="str">
        <f>IF(Sched3[[#This Row],[Pmt No]]&lt;&gt;"",IF(Sched3[[#This Row],[Scheduled Payment]]+ExtraPayments&lt;Sched3[[#This Row],[Beginning Balance]],ExtraPayments,IF(Sched3[[#This Row],[Beginning Balance]]-Sched3[[#This Row],[Scheduled Payment]]&gt;0,Sched3[[#This Row],[Beginning Balance]]-Sched3[[#This Row],[Scheduled Payment]],0)),"")</f>
        <v/>
      </c>
      <c r="G117" s="4" t="str">
        <f>IF(Sched3[[#This Row],[Pmt No]]&lt;&gt;"",IF(Sched3[[#This Row],[Scheduled Payment]]+Sched3[[#This Row],[Extra Payment]]&lt;=Sched3[[#This Row],[Beginning Balance]],Sched3[[#This Row],[Scheduled Payment]]+Sched3[[#This Row],[Extra Payment]],Sched3[[#This Row],[Beginning Balance]]),"")</f>
        <v/>
      </c>
      <c r="H117" s="4" t="str">
        <f>IF(Sched3[[#This Row],[Pmt No]]&lt;&gt;"",Sched3[[#This Row],[Total Payment]]-Sched3[[#This Row],[Interest]],"")</f>
        <v/>
      </c>
      <c r="I117" s="4" t="str">
        <f>IF(Sched3[[#This Row],[Pmt No]]&lt;&gt;"",Sched3[[#This Row],[Beginning Balance]]*(InterestRate/PaymentsPerYear),"")</f>
        <v/>
      </c>
      <c r="J117" s="4" t="str">
        <f>IF(Sched3[[#This Row],[Pmt No]]&lt;&gt;"",IF(Sched3[[#This Row],[Scheduled Payment]]+Sched3[[#This Row],[Extra Payment]]&lt;=Sched3[[#This Row],[Beginning Balance]],Sched3[[#This Row],[Beginning Balance]]-Sched3[[#This Row],[Principal]],0),"")</f>
        <v/>
      </c>
      <c r="K117" s="4" t="str">
        <f>IF(Sched3[[#This Row],[Pmt No]]&lt;&gt;"",SUM(INDEX(Sched3[Interest],1,1):Sched3[[#This Row],[Interest]]),"")</f>
        <v/>
      </c>
    </row>
    <row r="118" spans="2:11" x14ac:dyDescent="0.2">
      <c r="B118" s="2" t="str">
        <f>IF(LoanIsGood,IF(ROW()-ROW(Sched3[[#Headers],[Pmt No]])&gt;ScheduledNumberOfPayments,"",ROW()-ROW(Sched3[[#Headers],[Pmt No]])),"")</f>
        <v/>
      </c>
      <c r="C118" s="3" t="str">
        <f>IF(Sched3[[#This Row],[Pmt No]]&lt;&gt;"",EOMONTH(LoanStartDate,ROW(Sched3[[#This Row],[Pmt No]])-ROW(Sched3[[#Headers],[Pmt No]])-2)+DAY(LoanStartDate),"")</f>
        <v/>
      </c>
      <c r="D118" s="4" t="str">
        <f>IF(Sched3[[#This Row],[Pmt No]]&lt;&gt;"",IF(ROW()-ROW(Sched3[[#Headers],[Beginning Balance]])=1,LoanAmount,INDEX(Sched3[Ending Balance],ROW()-ROW(Sched3[[#Headers],[Beginning Balance]])-1)),"")</f>
        <v/>
      </c>
      <c r="E118" s="4" t="str">
        <f>IF(Sched3[[#This Row],[Pmt No]]&lt;&gt;"",ScheduledPayment,"")</f>
        <v/>
      </c>
      <c r="F118" s="4" t="str">
        <f>IF(Sched3[[#This Row],[Pmt No]]&lt;&gt;"",IF(Sched3[[#This Row],[Scheduled Payment]]+ExtraPayments&lt;Sched3[[#This Row],[Beginning Balance]],ExtraPayments,IF(Sched3[[#This Row],[Beginning Balance]]-Sched3[[#This Row],[Scheduled Payment]]&gt;0,Sched3[[#This Row],[Beginning Balance]]-Sched3[[#This Row],[Scheduled Payment]],0)),"")</f>
        <v/>
      </c>
      <c r="G118" s="4" t="str">
        <f>IF(Sched3[[#This Row],[Pmt No]]&lt;&gt;"",IF(Sched3[[#This Row],[Scheduled Payment]]+Sched3[[#This Row],[Extra Payment]]&lt;=Sched3[[#This Row],[Beginning Balance]],Sched3[[#This Row],[Scheduled Payment]]+Sched3[[#This Row],[Extra Payment]],Sched3[[#This Row],[Beginning Balance]]),"")</f>
        <v/>
      </c>
      <c r="H118" s="4" t="str">
        <f>IF(Sched3[[#This Row],[Pmt No]]&lt;&gt;"",Sched3[[#This Row],[Total Payment]]-Sched3[[#This Row],[Interest]],"")</f>
        <v/>
      </c>
      <c r="I118" s="4" t="str">
        <f>IF(Sched3[[#This Row],[Pmt No]]&lt;&gt;"",Sched3[[#This Row],[Beginning Balance]]*(InterestRate/PaymentsPerYear),"")</f>
        <v/>
      </c>
      <c r="J118" s="4" t="str">
        <f>IF(Sched3[[#This Row],[Pmt No]]&lt;&gt;"",IF(Sched3[[#This Row],[Scheduled Payment]]+Sched3[[#This Row],[Extra Payment]]&lt;=Sched3[[#This Row],[Beginning Balance]],Sched3[[#This Row],[Beginning Balance]]-Sched3[[#This Row],[Principal]],0),"")</f>
        <v/>
      </c>
      <c r="K118" s="4" t="str">
        <f>IF(Sched3[[#This Row],[Pmt No]]&lt;&gt;"",SUM(INDEX(Sched3[Interest],1,1):Sched3[[#This Row],[Interest]]),"")</f>
        <v/>
      </c>
    </row>
    <row r="119" spans="2:11" x14ac:dyDescent="0.2">
      <c r="B119" s="2" t="str">
        <f>IF(LoanIsGood,IF(ROW()-ROW(Sched3[[#Headers],[Pmt No]])&gt;ScheduledNumberOfPayments,"",ROW()-ROW(Sched3[[#Headers],[Pmt No]])),"")</f>
        <v/>
      </c>
      <c r="C119" s="3" t="str">
        <f>IF(Sched3[[#This Row],[Pmt No]]&lt;&gt;"",EOMONTH(LoanStartDate,ROW(Sched3[[#This Row],[Pmt No]])-ROW(Sched3[[#Headers],[Pmt No]])-2)+DAY(LoanStartDate),"")</f>
        <v/>
      </c>
      <c r="D119" s="4" t="str">
        <f>IF(Sched3[[#This Row],[Pmt No]]&lt;&gt;"",IF(ROW()-ROW(Sched3[[#Headers],[Beginning Balance]])=1,LoanAmount,INDEX(Sched3[Ending Balance],ROW()-ROW(Sched3[[#Headers],[Beginning Balance]])-1)),"")</f>
        <v/>
      </c>
      <c r="E119" s="4" t="str">
        <f>IF(Sched3[[#This Row],[Pmt No]]&lt;&gt;"",ScheduledPayment,"")</f>
        <v/>
      </c>
      <c r="F119" s="4" t="str">
        <f>IF(Sched3[[#This Row],[Pmt No]]&lt;&gt;"",IF(Sched3[[#This Row],[Scheduled Payment]]+ExtraPayments&lt;Sched3[[#This Row],[Beginning Balance]],ExtraPayments,IF(Sched3[[#This Row],[Beginning Balance]]-Sched3[[#This Row],[Scheduled Payment]]&gt;0,Sched3[[#This Row],[Beginning Balance]]-Sched3[[#This Row],[Scheduled Payment]],0)),"")</f>
        <v/>
      </c>
      <c r="G119" s="4" t="str">
        <f>IF(Sched3[[#This Row],[Pmt No]]&lt;&gt;"",IF(Sched3[[#This Row],[Scheduled Payment]]+Sched3[[#This Row],[Extra Payment]]&lt;=Sched3[[#This Row],[Beginning Balance]],Sched3[[#This Row],[Scheduled Payment]]+Sched3[[#This Row],[Extra Payment]],Sched3[[#This Row],[Beginning Balance]]),"")</f>
        <v/>
      </c>
      <c r="H119" s="4" t="str">
        <f>IF(Sched3[[#This Row],[Pmt No]]&lt;&gt;"",Sched3[[#This Row],[Total Payment]]-Sched3[[#This Row],[Interest]],"")</f>
        <v/>
      </c>
      <c r="I119" s="4" t="str">
        <f>IF(Sched3[[#This Row],[Pmt No]]&lt;&gt;"",Sched3[[#This Row],[Beginning Balance]]*(InterestRate/PaymentsPerYear),"")</f>
        <v/>
      </c>
      <c r="J119" s="4" t="str">
        <f>IF(Sched3[[#This Row],[Pmt No]]&lt;&gt;"",IF(Sched3[[#This Row],[Scheduled Payment]]+Sched3[[#This Row],[Extra Payment]]&lt;=Sched3[[#This Row],[Beginning Balance]],Sched3[[#This Row],[Beginning Balance]]-Sched3[[#This Row],[Principal]],0),"")</f>
        <v/>
      </c>
      <c r="K119" s="4" t="str">
        <f>IF(Sched3[[#This Row],[Pmt No]]&lt;&gt;"",SUM(INDEX(Sched3[Interest],1,1):Sched3[[#This Row],[Interest]]),"")</f>
        <v/>
      </c>
    </row>
    <row r="120" spans="2:11" x14ac:dyDescent="0.2">
      <c r="B120" s="2" t="str">
        <f>IF(LoanIsGood,IF(ROW()-ROW(Sched3[[#Headers],[Pmt No]])&gt;ScheduledNumberOfPayments,"",ROW()-ROW(Sched3[[#Headers],[Pmt No]])),"")</f>
        <v/>
      </c>
      <c r="C120" s="3" t="str">
        <f>IF(Sched3[[#This Row],[Pmt No]]&lt;&gt;"",EOMONTH(LoanStartDate,ROW(Sched3[[#This Row],[Pmt No]])-ROW(Sched3[[#Headers],[Pmt No]])-2)+DAY(LoanStartDate),"")</f>
        <v/>
      </c>
      <c r="D120" s="4" t="str">
        <f>IF(Sched3[[#This Row],[Pmt No]]&lt;&gt;"",IF(ROW()-ROW(Sched3[[#Headers],[Beginning Balance]])=1,LoanAmount,INDEX(Sched3[Ending Balance],ROW()-ROW(Sched3[[#Headers],[Beginning Balance]])-1)),"")</f>
        <v/>
      </c>
      <c r="E120" s="4" t="str">
        <f>IF(Sched3[[#This Row],[Pmt No]]&lt;&gt;"",ScheduledPayment,"")</f>
        <v/>
      </c>
      <c r="F120" s="4" t="str">
        <f>IF(Sched3[[#This Row],[Pmt No]]&lt;&gt;"",IF(Sched3[[#This Row],[Scheduled Payment]]+ExtraPayments&lt;Sched3[[#This Row],[Beginning Balance]],ExtraPayments,IF(Sched3[[#This Row],[Beginning Balance]]-Sched3[[#This Row],[Scheduled Payment]]&gt;0,Sched3[[#This Row],[Beginning Balance]]-Sched3[[#This Row],[Scheduled Payment]],0)),"")</f>
        <v/>
      </c>
      <c r="G120" s="4" t="str">
        <f>IF(Sched3[[#This Row],[Pmt No]]&lt;&gt;"",IF(Sched3[[#This Row],[Scheduled Payment]]+Sched3[[#This Row],[Extra Payment]]&lt;=Sched3[[#This Row],[Beginning Balance]],Sched3[[#This Row],[Scheduled Payment]]+Sched3[[#This Row],[Extra Payment]],Sched3[[#This Row],[Beginning Balance]]),"")</f>
        <v/>
      </c>
      <c r="H120" s="4" t="str">
        <f>IF(Sched3[[#This Row],[Pmt No]]&lt;&gt;"",Sched3[[#This Row],[Total Payment]]-Sched3[[#This Row],[Interest]],"")</f>
        <v/>
      </c>
      <c r="I120" s="4" t="str">
        <f>IF(Sched3[[#This Row],[Pmt No]]&lt;&gt;"",Sched3[[#This Row],[Beginning Balance]]*(InterestRate/PaymentsPerYear),"")</f>
        <v/>
      </c>
      <c r="J120" s="4" t="str">
        <f>IF(Sched3[[#This Row],[Pmt No]]&lt;&gt;"",IF(Sched3[[#This Row],[Scheduled Payment]]+Sched3[[#This Row],[Extra Payment]]&lt;=Sched3[[#This Row],[Beginning Balance]],Sched3[[#This Row],[Beginning Balance]]-Sched3[[#This Row],[Principal]],0),"")</f>
        <v/>
      </c>
      <c r="K120" s="4" t="str">
        <f>IF(Sched3[[#This Row],[Pmt No]]&lt;&gt;"",SUM(INDEX(Sched3[Interest],1,1):Sched3[[#This Row],[Interest]]),"")</f>
        <v/>
      </c>
    </row>
    <row r="121" spans="2:11" x14ac:dyDescent="0.2">
      <c r="B121" s="2" t="str">
        <f>IF(LoanIsGood,IF(ROW()-ROW(Sched3[[#Headers],[Pmt No]])&gt;ScheduledNumberOfPayments,"",ROW()-ROW(Sched3[[#Headers],[Pmt No]])),"")</f>
        <v/>
      </c>
      <c r="C121" s="3" t="str">
        <f>IF(Sched3[[#This Row],[Pmt No]]&lt;&gt;"",EOMONTH(LoanStartDate,ROW(Sched3[[#This Row],[Pmt No]])-ROW(Sched3[[#Headers],[Pmt No]])-2)+DAY(LoanStartDate),"")</f>
        <v/>
      </c>
      <c r="D121" s="4" t="str">
        <f>IF(Sched3[[#This Row],[Pmt No]]&lt;&gt;"",IF(ROW()-ROW(Sched3[[#Headers],[Beginning Balance]])=1,LoanAmount,INDEX(Sched3[Ending Balance],ROW()-ROW(Sched3[[#Headers],[Beginning Balance]])-1)),"")</f>
        <v/>
      </c>
      <c r="E121" s="4" t="str">
        <f>IF(Sched3[[#This Row],[Pmt No]]&lt;&gt;"",ScheduledPayment,"")</f>
        <v/>
      </c>
      <c r="F121" s="4" t="str">
        <f>IF(Sched3[[#This Row],[Pmt No]]&lt;&gt;"",IF(Sched3[[#This Row],[Scheduled Payment]]+ExtraPayments&lt;Sched3[[#This Row],[Beginning Balance]],ExtraPayments,IF(Sched3[[#This Row],[Beginning Balance]]-Sched3[[#This Row],[Scheduled Payment]]&gt;0,Sched3[[#This Row],[Beginning Balance]]-Sched3[[#This Row],[Scheduled Payment]],0)),"")</f>
        <v/>
      </c>
      <c r="G121" s="4" t="str">
        <f>IF(Sched3[[#This Row],[Pmt No]]&lt;&gt;"",IF(Sched3[[#This Row],[Scheduled Payment]]+Sched3[[#This Row],[Extra Payment]]&lt;=Sched3[[#This Row],[Beginning Balance]],Sched3[[#This Row],[Scheduled Payment]]+Sched3[[#This Row],[Extra Payment]],Sched3[[#This Row],[Beginning Balance]]),"")</f>
        <v/>
      </c>
      <c r="H121" s="4" t="str">
        <f>IF(Sched3[[#This Row],[Pmt No]]&lt;&gt;"",Sched3[[#This Row],[Total Payment]]-Sched3[[#This Row],[Interest]],"")</f>
        <v/>
      </c>
      <c r="I121" s="4" t="str">
        <f>IF(Sched3[[#This Row],[Pmt No]]&lt;&gt;"",Sched3[[#This Row],[Beginning Balance]]*(InterestRate/PaymentsPerYear),"")</f>
        <v/>
      </c>
      <c r="J121" s="4" t="str">
        <f>IF(Sched3[[#This Row],[Pmt No]]&lt;&gt;"",IF(Sched3[[#This Row],[Scheduled Payment]]+Sched3[[#This Row],[Extra Payment]]&lt;=Sched3[[#This Row],[Beginning Balance]],Sched3[[#This Row],[Beginning Balance]]-Sched3[[#This Row],[Principal]],0),"")</f>
        <v/>
      </c>
      <c r="K121" s="4" t="str">
        <f>IF(Sched3[[#This Row],[Pmt No]]&lt;&gt;"",SUM(INDEX(Sched3[Interest],1,1):Sched3[[#This Row],[Interest]]),"")</f>
        <v/>
      </c>
    </row>
    <row r="122" spans="2:11" x14ac:dyDescent="0.2">
      <c r="B122" s="2" t="str">
        <f>IF(LoanIsGood,IF(ROW()-ROW(Sched3[[#Headers],[Pmt No]])&gt;ScheduledNumberOfPayments,"",ROW()-ROW(Sched3[[#Headers],[Pmt No]])),"")</f>
        <v/>
      </c>
      <c r="C122" s="3" t="str">
        <f>IF(Sched3[[#This Row],[Pmt No]]&lt;&gt;"",EOMONTH(LoanStartDate,ROW(Sched3[[#This Row],[Pmt No]])-ROW(Sched3[[#Headers],[Pmt No]])-2)+DAY(LoanStartDate),"")</f>
        <v/>
      </c>
      <c r="D122" s="4" t="str">
        <f>IF(Sched3[[#This Row],[Pmt No]]&lt;&gt;"",IF(ROW()-ROW(Sched3[[#Headers],[Beginning Balance]])=1,LoanAmount,INDEX(Sched3[Ending Balance],ROW()-ROW(Sched3[[#Headers],[Beginning Balance]])-1)),"")</f>
        <v/>
      </c>
      <c r="E122" s="4" t="str">
        <f>IF(Sched3[[#This Row],[Pmt No]]&lt;&gt;"",ScheduledPayment,"")</f>
        <v/>
      </c>
      <c r="F122" s="4" t="str">
        <f>IF(Sched3[[#This Row],[Pmt No]]&lt;&gt;"",IF(Sched3[[#This Row],[Scheduled Payment]]+ExtraPayments&lt;Sched3[[#This Row],[Beginning Balance]],ExtraPayments,IF(Sched3[[#This Row],[Beginning Balance]]-Sched3[[#This Row],[Scheduled Payment]]&gt;0,Sched3[[#This Row],[Beginning Balance]]-Sched3[[#This Row],[Scheduled Payment]],0)),"")</f>
        <v/>
      </c>
      <c r="G122" s="4" t="str">
        <f>IF(Sched3[[#This Row],[Pmt No]]&lt;&gt;"",IF(Sched3[[#This Row],[Scheduled Payment]]+Sched3[[#This Row],[Extra Payment]]&lt;=Sched3[[#This Row],[Beginning Balance]],Sched3[[#This Row],[Scheduled Payment]]+Sched3[[#This Row],[Extra Payment]],Sched3[[#This Row],[Beginning Balance]]),"")</f>
        <v/>
      </c>
      <c r="H122" s="4" t="str">
        <f>IF(Sched3[[#This Row],[Pmt No]]&lt;&gt;"",Sched3[[#This Row],[Total Payment]]-Sched3[[#This Row],[Interest]],"")</f>
        <v/>
      </c>
      <c r="I122" s="4" t="str">
        <f>IF(Sched3[[#This Row],[Pmt No]]&lt;&gt;"",Sched3[[#This Row],[Beginning Balance]]*(InterestRate/PaymentsPerYear),"")</f>
        <v/>
      </c>
      <c r="J122" s="4" t="str">
        <f>IF(Sched3[[#This Row],[Pmt No]]&lt;&gt;"",IF(Sched3[[#This Row],[Scheduled Payment]]+Sched3[[#This Row],[Extra Payment]]&lt;=Sched3[[#This Row],[Beginning Balance]],Sched3[[#This Row],[Beginning Balance]]-Sched3[[#This Row],[Principal]],0),"")</f>
        <v/>
      </c>
      <c r="K122" s="4" t="str">
        <f>IF(Sched3[[#This Row],[Pmt No]]&lt;&gt;"",SUM(INDEX(Sched3[Interest],1,1):Sched3[[#This Row],[Interest]]),"")</f>
        <v/>
      </c>
    </row>
    <row r="123" spans="2:11" x14ac:dyDescent="0.2">
      <c r="B123" s="2" t="str">
        <f>IF(LoanIsGood,IF(ROW()-ROW(Sched3[[#Headers],[Pmt No]])&gt;ScheduledNumberOfPayments,"",ROW()-ROW(Sched3[[#Headers],[Pmt No]])),"")</f>
        <v/>
      </c>
      <c r="C123" s="3" t="str">
        <f>IF(Sched3[[#This Row],[Pmt No]]&lt;&gt;"",EOMONTH(LoanStartDate,ROW(Sched3[[#This Row],[Pmt No]])-ROW(Sched3[[#Headers],[Pmt No]])-2)+DAY(LoanStartDate),"")</f>
        <v/>
      </c>
      <c r="D123" s="4" t="str">
        <f>IF(Sched3[[#This Row],[Pmt No]]&lt;&gt;"",IF(ROW()-ROW(Sched3[[#Headers],[Beginning Balance]])=1,LoanAmount,INDEX(Sched3[Ending Balance],ROW()-ROW(Sched3[[#Headers],[Beginning Balance]])-1)),"")</f>
        <v/>
      </c>
      <c r="E123" s="4" t="str">
        <f>IF(Sched3[[#This Row],[Pmt No]]&lt;&gt;"",ScheduledPayment,"")</f>
        <v/>
      </c>
      <c r="F123" s="4" t="str">
        <f>IF(Sched3[[#This Row],[Pmt No]]&lt;&gt;"",IF(Sched3[[#This Row],[Scheduled Payment]]+ExtraPayments&lt;Sched3[[#This Row],[Beginning Balance]],ExtraPayments,IF(Sched3[[#This Row],[Beginning Balance]]-Sched3[[#This Row],[Scheduled Payment]]&gt;0,Sched3[[#This Row],[Beginning Balance]]-Sched3[[#This Row],[Scheduled Payment]],0)),"")</f>
        <v/>
      </c>
      <c r="G123" s="4" t="str">
        <f>IF(Sched3[[#This Row],[Pmt No]]&lt;&gt;"",IF(Sched3[[#This Row],[Scheduled Payment]]+Sched3[[#This Row],[Extra Payment]]&lt;=Sched3[[#This Row],[Beginning Balance]],Sched3[[#This Row],[Scheduled Payment]]+Sched3[[#This Row],[Extra Payment]],Sched3[[#This Row],[Beginning Balance]]),"")</f>
        <v/>
      </c>
      <c r="H123" s="4" t="str">
        <f>IF(Sched3[[#This Row],[Pmt No]]&lt;&gt;"",Sched3[[#This Row],[Total Payment]]-Sched3[[#This Row],[Interest]],"")</f>
        <v/>
      </c>
      <c r="I123" s="4" t="str">
        <f>IF(Sched3[[#This Row],[Pmt No]]&lt;&gt;"",Sched3[[#This Row],[Beginning Balance]]*(InterestRate/PaymentsPerYear),"")</f>
        <v/>
      </c>
      <c r="J123" s="4" t="str">
        <f>IF(Sched3[[#This Row],[Pmt No]]&lt;&gt;"",IF(Sched3[[#This Row],[Scheduled Payment]]+Sched3[[#This Row],[Extra Payment]]&lt;=Sched3[[#This Row],[Beginning Balance]],Sched3[[#This Row],[Beginning Balance]]-Sched3[[#This Row],[Principal]],0),"")</f>
        <v/>
      </c>
      <c r="K123" s="4" t="str">
        <f>IF(Sched3[[#This Row],[Pmt No]]&lt;&gt;"",SUM(INDEX(Sched3[Interest],1,1):Sched3[[#This Row],[Interest]]),"")</f>
        <v/>
      </c>
    </row>
    <row r="124" spans="2:11" x14ac:dyDescent="0.2">
      <c r="B124" s="2" t="str">
        <f>IF(LoanIsGood,IF(ROW()-ROW(Sched3[[#Headers],[Pmt No]])&gt;ScheduledNumberOfPayments,"",ROW()-ROW(Sched3[[#Headers],[Pmt No]])),"")</f>
        <v/>
      </c>
      <c r="C124" s="3" t="str">
        <f>IF(Sched3[[#This Row],[Pmt No]]&lt;&gt;"",EOMONTH(LoanStartDate,ROW(Sched3[[#This Row],[Pmt No]])-ROW(Sched3[[#Headers],[Pmt No]])-2)+DAY(LoanStartDate),"")</f>
        <v/>
      </c>
      <c r="D124" s="4" t="str">
        <f>IF(Sched3[[#This Row],[Pmt No]]&lt;&gt;"",IF(ROW()-ROW(Sched3[[#Headers],[Beginning Balance]])=1,LoanAmount,INDEX(Sched3[Ending Balance],ROW()-ROW(Sched3[[#Headers],[Beginning Balance]])-1)),"")</f>
        <v/>
      </c>
      <c r="E124" s="4" t="str">
        <f>IF(Sched3[[#This Row],[Pmt No]]&lt;&gt;"",ScheduledPayment,"")</f>
        <v/>
      </c>
      <c r="F124" s="4" t="str">
        <f>IF(Sched3[[#This Row],[Pmt No]]&lt;&gt;"",IF(Sched3[[#This Row],[Scheduled Payment]]+ExtraPayments&lt;Sched3[[#This Row],[Beginning Balance]],ExtraPayments,IF(Sched3[[#This Row],[Beginning Balance]]-Sched3[[#This Row],[Scheduled Payment]]&gt;0,Sched3[[#This Row],[Beginning Balance]]-Sched3[[#This Row],[Scheduled Payment]],0)),"")</f>
        <v/>
      </c>
      <c r="G124" s="4" t="str">
        <f>IF(Sched3[[#This Row],[Pmt No]]&lt;&gt;"",IF(Sched3[[#This Row],[Scheduled Payment]]+Sched3[[#This Row],[Extra Payment]]&lt;=Sched3[[#This Row],[Beginning Balance]],Sched3[[#This Row],[Scheduled Payment]]+Sched3[[#This Row],[Extra Payment]],Sched3[[#This Row],[Beginning Balance]]),"")</f>
        <v/>
      </c>
      <c r="H124" s="4" t="str">
        <f>IF(Sched3[[#This Row],[Pmt No]]&lt;&gt;"",Sched3[[#This Row],[Total Payment]]-Sched3[[#This Row],[Interest]],"")</f>
        <v/>
      </c>
      <c r="I124" s="4" t="str">
        <f>IF(Sched3[[#This Row],[Pmt No]]&lt;&gt;"",Sched3[[#This Row],[Beginning Balance]]*(InterestRate/PaymentsPerYear),"")</f>
        <v/>
      </c>
      <c r="J124" s="4" t="str">
        <f>IF(Sched3[[#This Row],[Pmt No]]&lt;&gt;"",IF(Sched3[[#This Row],[Scheduled Payment]]+Sched3[[#This Row],[Extra Payment]]&lt;=Sched3[[#This Row],[Beginning Balance]],Sched3[[#This Row],[Beginning Balance]]-Sched3[[#This Row],[Principal]],0),"")</f>
        <v/>
      </c>
      <c r="K124" s="4" t="str">
        <f>IF(Sched3[[#This Row],[Pmt No]]&lt;&gt;"",SUM(INDEX(Sched3[Interest],1,1):Sched3[[#This Row],[Interest]]),"")</f>
        <v/>
      </c>
    </row>
    <row r="125" spans="2:11" x14ac:dyDescent="0.2">
      <c r="B125" s="2" t="str">
        <f>IF(LoanIsGood,IF(ROW()-ROW(Sched3[[#Headers],[Pmt No]])&gt;ScheduledNumberOfPayments,"",ROW()-ROW(Sched3[[#Headers],[Pmt No]])),"")</f>
        <v/>
      </c>
      <c r="C125" s="3" t="str">
        <f>IF(Sched3[[#This Row],[Pmt No]]&lt;&gt;"",EOMONTH(LoanStartDate,ROW(Sched3[[#This Row],[Pmt No]])-ROW(Sched3[[#Headers],[Pmt No]])-2)+DAY(LoanStartDate),"")</f>
        <v/>
      </c>
      <c r="D125" s="4" t="str">
        <f>IF(Sched3[[#This Row],[Pmt No]]&lt;&gt;"",IF(ROW()-ROW(Sched3[[#Headers],[Beginning Balance]])=1,LoanAmount,INDEX(Sched3[Ending Balance],ROW()-ROW(Sched3[[#Headers],[Beginning Balance]])-1)),"")</f>
        <v/>
      </c>
      <c r="E125" s="4" t="str">
        <f>IF(Sched3[[#This Row],[Pmt No]]&lt;&gt;"",ScheduledPayment,"")</f>
        <v/>
      </c>
      <c r="F125" s="4" t="str">
        <f>IF(Sched3[[#This Row],[Pmt No]]&lt;&gt;"",IF(Sched3[[#This Row],[Scheduled Payment]]+ExtraPayments&lt;Sched3[[#This Row],[Beginning Balance]],ExtraPayments,IF(Sched3[[#This Row],[Beginning Balance]]-Sched3[[#This Row],[Scheduled Payment]]&gt;0,Sched3[[#This Row],[Beginning Balance]]-Sched3[[#This Row],[Scheduled Payment]],0)),"")</f>
        <v/>
      </c>
      <c r="G125" s="4" t="str">
        <f>IF(Sched3[[#This Row],[Pmt No]]&lt;&gt;"",IF(Sched3[[#This Row],[Scheduled Payment]]+Sched3[[#This Row],[Extra Payment]]&lt;=Sched3[[#This Row],[Beginning Balance]],Sched3[[#This Row],[Scheduled Payment]]+Sched3[[#This Row],[Extra Payment]],Sched3[[#This Row],[Beginning Balance]]),"")</f>
        <v/>
      </c>
      <c r="H125" s="4" t="str">
        <f>IF(Sched3[[#This Row],[Pmt No]]&lt;&gt;"",Sched3[[#This Row],[Total Payment]]-Sched3[[#This Row],[Interest]],"")</f>
        <v/>
      </c>
      <c r="I125" s="4" t="str">
        <f>IF(Sched3[[#This Row],[Pmt No]]&lt;&gt;"",Sched3[[#This Row],[Beginning Balance]]*(InterestRate/PaymentsPerYear),"")</f>
        <v/>
      </c>
      <c r="J125" s="4" t="str">
        <f>IF(Sched3[[#This Row],[Pmt No]]&lt;&gt;"",IF(Sched3[[#This Row],[Scheduled Payment]]+Sched3[[#This Row],[Extra Payment]]&lt;=Sched3[[#This Row],[Beginning Balance]],Sched3[[#This Row],[Beginning Balance]]-Sched3[[#This Row],[Principal]],0),"")</f>
        <v/>
      </c>
      <c r="K125" s="4" t="str">
        <f>IF(Sched3[[#This Row],[Pmt No]]&lt;&gt;"",SUM(INDEX(Sched3[Interest],1,1):Sched3[[#This Row],[Interest]]),"")</f>
        <v/>
      </c>
    </row>
    <row r="126" spans="2:11" x14ac:dyDescent="0.2">
      <c r="B126" s="2" t="str">
        <f>IF(LoanIsGood,IF(ROW()-ROW(Sched3[[#Headers],[Pmt No]])&gt;ScheduledNumberOfPayments,"",ROW()-ROW(Sched3[[#Headers],[Pmt No]])),"")</f>
        <v/>
      </c>
      <c r="C126" s="3" t="str">
        <f>IF(Sched3[[#This Row],[Pmt No]]&lt;&gt;"",EOMONTH(LoanStartDate,ROW(Sched3[[#This Row],[Pmt No]])-ROW(Sched3[[#Headers],[Pmt No]])-2)+DAY(LoanStartDate),"")</f>
        <v/>
      </c>
      <c r="D126" s="4" t="str">
        <f>IF(Sched3[[#This Row],[Pmt No]]&lt;&gt;"",IF(ROW()-ROW(Sched3[[#Headers],[Beginning Balance]])=1,LoanAmount,INDEX(Sched3[Ending Balance],ROW()-ROW(Sched3[[#Headers],[Beginning Balance]])-1)),"")</f>
        <v/>
      </c>
      <c r="E126" s="4" t="str">
        <f>IF(Sched3[[#This Row],[Pmt No]]&lt;&gt;"",ScheduledPayment,"")</f>
        <v/>
      </c>
      <c r="F126" s="4" t="str">
        <f>IF(Sched3[[#This Row],[Pmt No]]&lt;&gt;"",IF(Sched3[[#This Row],[Scheduled Payment]]+ExtraPayments&lt;Sched3[[#This Row],[Beginning Balance]],ExtraPayments,IF(Sched3[[#This Row],[Beginning Balance]]-Sched3[[#This Row],[Scheduled Payment]]&gt;0,Sched3[[#This Row],[Beginning Balance]]-Sched3[[#This Row],[Scheduled Payment]],0)),"")</f>
        <v/>
      </c>
      <c r="G126" s="4" t="str">
        <f>IF(Sched3[[#This Row],[Pmt No]]&lt;&gt;"",IF(Sched3[[#This Row],[Scheduled Payment]]+Sched3[[#This Row],[Extra Payment]]&lt;=Sched3[[#This Row],[Beginning Balance]],Sched3[[#This Row],[Scheduled Payment]]+Sched3[[#This Row],[Extra Payment]],Sched3[[#This Row],[Beginning Balance]]),"")</f>
        <v/>
      </c>
      <c r="H126" s="4" t="str">
        <f>IF(Sched3[[#This Row],[Pmt No]]&lt;&gt;"",Sched3[[#This Row],[Total Payment]]-Sched3[[#This Row],[Interest]],"")</f>
        <v/>
      </c>
      <c r="I126" s="4" t="str">
        <f>IF(Sched3[[#This Row],[Pmt No]]&lt;&gt;"",Sched3[[#This Row],[Beginning Balance]]*(InterestRate/PaymentsPerYear),"")</f>
        <v/>
      </c>
      <c r="J126" s="4" t="str">
        <f>IF(Sched3[[#This Row],[Pmt No]]&lt;&gt;"",IF(Sched3[[#This Row],[Scheduled Payment]]+Sched3[[#This Row],[Extra Payment]]&lt;=Sched3[[#This Row],[Beginning Balance]],Sched3[[#This Row],[Beginning Balance]]-Sched3[[#This Row],[Principal]],0),"")</f>
        <v/>
      </c>
      <c r="K126" s="4" t="str">
        <f>IF(Sched3[[#This Row],[Pmt No]]&lt;&gt;"",SUM(INDEX(Sched3[Interest],1,1):Sched3[[#This Row],[Interest]]),"")</f>
        <v/>
      </c>
    </row>
    <row r="127" spans="2:11" x14ac:dyDescent="0.2">
      <c r="B127" s="2" t="str">
        <f>IF(LoanIsGood,IF(ROW()-ROW(Sched3[[#Headers],[Pmt No]])&gt;ScheduledNumberOfPayments,"",ROW()-ROW(Sched3[[#Headers],[Pmt No]])),"")</f>
        <v/>
      </c>
      <c r="C127" s="3" t="str">
        <f>IF(Sched3[[#This Row],[Pmt No]]&lt;&gt;"",EOMONTH(LoanStartDate,ROW(Sched3[[#This Row],[Pmt No]])-ROW(Sched3[[#Headers],[Pmt No]])-2)+DAY(LoanStartDate),"")</f>
        <v/>
      </c>
      <c r="D127" s="4" t="str">
        <f>IF(Sched3[[#This Row],[Pmt No]]&lt;&gt;"",IF(ROW()-ROW(Sched3[[#Headers],[Beginning Balance]])=1,LoanAmount,INDEX(Sched3[Ending Balance],ROW()-ROW(Sched3[[#Headers],[Beginning Balance]])-1)),"")</f>
        <v/>
      </c>
      <c r="E127" s="4" t="str">
        <f>IF(Sched3[[#This Row],[Pmt No]]&lt;&gt;"",ScheduledPayment,"")</f>
        <v/>
      </c>
      <c r="F127" s="4" t="str">
        <f>IF(Sched3[[#This Row],[Pmt No]]&lt;&gt;"",IF(Sched3[[#This Row],[Scheduled Payment]]+ExtraPayments&lt;Sched3[[#This Row],[Beginning Balance]],ExtraPayments,IF(Sched3[[#This Row],[Beginning Balance]]-Sched3[[#This Row],[Scheduled Payment]]&gt;0,Sched3[[#This Row],[Beginning Balance]]-Sched3[[#This Row],[Scheduled Payment]],0)),"")</f>
        <v/>
      </c>
      <c r="G127" s="4" t="str">
        <f>IF(Sched3[[#This Row],[Pmt No]]&lt;&gt;"",IF(Sched3[[#This Row],[Scheduled Payment]]+Sched3[[#This Row],[Extra Payment]]&lt;=Sched3[[#This Row],[Beginning Balance]],Sched3[[#This Row],[Scheduled Payment]]+Sched3[[#This Row],[Extra Payment]],Sched3[[#This Row],[Beginning Balance]]),"")</f>
        <v/>
      </c>
      <c r="H127" s="4" t="str">
        <f>IF(Sched3[[#This Row],[Pmt No]]&lt;&gt;"",Sched3[[#This Row],[Total Payment]]-Sched3[[#This Row],[Interest]],"")</f>
        <v/>
      </c>
      <c r="I127" s="4" t="str">
        <f>IF(Sched3[[#This Row],[Pmt No]]&lt;&gt;"",Sched3[[#This Row],[Beginning Balance]]*(InterestRate/PaymentsPerYear),"")</f>
        <v/>
      </c>
      <c r="J127" s="4" t="str">
        <f>IF(Sched3[[#This Row],[Pmt No]]&lt;&gt;"",IF(Sched3[[#This Row],[Scheduled Payment]]+Sched3[[#This Row],[Extra Payment]]&lt;=Sched3[[#This Row],[Beginning Balance]],Sched3[[#This Row],[Beginning Balance]]-Sched3[[#This Row],[Principal]],0),"")</f>
        <v/>
      </c>
      <c r="K127" s="4" t="str">
        <f>IF(Sched3[[#This Row],[Pmt No]]&lt;&gt;"",SUM(INDEX(Sched3[Interest],1,1):Sched3[[#This Row],[Interest]]),"")</f>
        <v/>
      </c>
    </row>
    <row r="128" spans="2:11" x14ac:dyDescent="0.2">
      <c r="B128" s="2" t="str">
        <f>IF(LoanIsGood,IF(ROW()-ROW(Sched3[[#Headers],[Pmt No]])&gt;ScheduledNumberOfPayments,"",ROW()-ROW(Sched3[[#Headers],[Pmt No]])),"")</f>
        <v/>
      </c>
      <c r="C128" s="3" t="str">
        <f>IF(Sched3[[#This Row],[Pmt No]]&lt;&gt;"",EOMONTH(LoanStartDate,ROW(Sched3[[#This Row],[Pmt No]])-ROW(Sched3[[#Headers],[Pmt No]])-2)+DAY(LoanStartDate),"")</f>
        <v/>
      </c>
      <c r="D128" s="4" t="str">
        <f>IF(Sched3[[#This Row],[Pmt No]]&lt;&gt;"",IF(ROW()-ROW(Sched3[[#Headers],[Beginning Balance]])=1,LoanAmount,INDEX(Sched3[Ending Balance],ROW()-ROW(Sched3[[#Headers],[Beginning Balance]])-1)),"")</f>
        <v/>
      </c>
      <c r="E128" s="4" t="str">
        <f>IF(Sched3[[#This Row],[Pmt No]]&lt;&gt;"",ScheduledPayment,"")</f>
        <v/>
      </c>
      <c r="F128" s="4" t="str">
        <f>IF(Sched3[[#This Row],[Pmt No]]&lt;&gt;"",IF(Sched3[[#This Row],[Scheduled Payment]]+ExtraPayments&lt;Sched3[[#This Row],[Beginning Balance]],ExtraPayments,IF(Sched3[[#This Row],[Beginning Balance]]-Sched3[[#This Row],[Scheduled Payment]]&gt;0,Sched3[[#This Row],[Beginning Balance]]-Sched3[[#This Row],[Scheduled Payment]],0)),"")</f>
        <v/>
      </c>
      <c r="G128" s="4" t="str">
        <f>IF(Sched3[[#This Row],[Pmt No]]&lt;&gt;"",IF(Sched3[[#This Row],[Scheduled Payment]]+Sched3[[#This Row],[Extra Payment]]&lt;=Sched3[[#This Row],[Beginning Balance]],Sched3[[#This Row],[Scheduled Payment]]+Sched3[[#This Row],[Extra Payment]],Sched3[[#This Row],[Beginning Balance]]),"")</f>
        <v/>
      </c>
      <c r="H128" s="4" t="str">
        <f>IF(Sched3[[#This Row],[Pmt No]]&lt;&gt;"",Sched3[[#This Row],[Total Payment]]-Sched3[[#This Row],[Interest]],"")</f>
        <v/>
      </c>
      <c r="I128" s="4" t="str">
        <f>IF(Sched3[[#This Row],[Pmt No]]&lt;&gt;"",Sched3[[#This Row],[Beginning Balance]]*(InterestRate/PaymentsPerYear),"")</f>
        <v/>
      </c>
      <c r="J128" s="4" t="str">
        <f>IF(Sched3[[#This Row],[Pmt No]]&lt;&gt;"",IF(Sched3[[#This Row],[Scheduled Payment]]+Sched3[[#This Row],[Extra Payment]]&lt;=Sched3[[#This Row],[Beginning Balance]],Sched3[[#This Row],[Beginning Balance]]-Sched3[[#This Row],[Principal]],0),"")</f>
        <v/>
      </c>
      <c r="K128" s="4" t="str">
        <f>IF(Sched3[[#This Row],[Pmt No]]&lt;&gt;"",SUM(INDEX(Sched3[Interest],1,1):Sched3[[#This Row],[Interest]]),"")</f>
        <v/>
      </c>
    </row>
    <row r="129" spans="2:11" x14ac:dyDescent="0.2">
      <c r="B129" s="2" t="str">
        <f>IF(LoanIsGood,IF(ROW()-ROW(Sched3[[#Headers],[Pmt No]])&gt;ScheduledNumberOfPayments,"",ROW()-ROW(Sched3[[#Headers],[Pmt No]])),"")</f>
        <v/>
      </c>
      <c r="C129" s="3" t="str">
        <f>IF(Sched3[[#This Row],[Pmt No]]&lt;&gt;"",EOMONTH(LoanStartDate,ROW(Sched3[[#This Row],[Pmt No]])-ROW(Sched3[[#Headers],[Pmt No]])-2)+DAY(LoanStartDate),"")</f>
        <v/>
      </c>
      <c r="D129" s="4" t="str">
        <f>IF(Sched3[[#This Row],[Pmt No]]&lt;&gt;"",IF(ROW()-ROW(Sched3[[#Headers],[Beginning Balance]])=1,LoanAmount,INDEX(Sched3[Ending Balance],ROW()-ROW(Sched3[[#Headers],[Beginning Balance]])-1)),"")</f>
        <v/>
      </c>
      <c r="E129" s="4" t="str">
        <f>IF(Sched3[[#This Row],[Pmt No]]&lt;&gt;"",ScheduledPayment,"")</f>
        <v/>
      </c>
      <c r="F129" s="4" t="str">
        <f>IF(Sched3[[#This Row],[Pmt No]]&lt;&gt;"",IF(Sched3[[#This Row],[Scheduled Payment]]+ExtraPayments&lt;Sched3[[#This Row],[Beginning Balance]],ExtraPayments,IF(Sched3[[#This Row],[Beginning Balance]]-Sched3[[#This Row],[Scheduled Payment]]&gt;0,Sched3[[#This Row],[Beginning Balance]]-Sched3[[#This Row],[Scheduled Payment]],0)),"")</f>
        <v/>
      </c>
      <c r="G129" s="4" t="str">
        <f>IF(Sched3[[#This Row],[Pmt No]]&lt;&gt;"",IF(Sched3[[#This Row],[Scheduled Payment]]+Sched3[[#This Row],[Extra Payment]]&lt;=Sched3[[#This Row],[Beginning Balance]],Sched3[[#This Row],[Scheduled Payment]]+Sched3[[#This Row],[Extra Payment]],Sched3[[#This Row],[Beginning Balance]]),"")</f>
        <v/>
      </c>
      <c r="H129" s="4" t="str">
        <f>IF(Sched3[[#This Row],[Pmt No]]&lt;&gt;"",Sched3[[#This Row],[Total Payment]]-Sched3[[#This Row],[Interest]],"")</f>
        <v/>
      </c>
      <c r="I129" s="4" t="str">
        <f>IF(Sched3[[#This Row],[Pmt No]]&lt;&gt;"",Sched3[[#This Row],[Beginning Balance]]*(InterestRate/PaymentsPerYear),"")</f>
        <v/>
      </c>
      <c r="J129" s="4" t="str">
        <f>IF(Sched3[[#This Row],[Pmt No]]&lt;&gt;"",IF(Sched3[[#This Row],[Scheduled Payment]]+Sched3[[#This Row],[Extra Payment]]&lt;=Sched3[[#This Row],[Beginning Balance]],Sched3[[#This Row],[Beginning Balance]]-Sched3[[#This Row],[Principal]],0),"")</f>
        <v/>
      </c>
      <c r="K129" s="4" t="str">
        <f>IF(Sched3[[#This Row],[Pmt No]]&lt;&gt;"",SUM(INDEX(Sched3[Interest],1,1):Sched3[[#This Row],[Interest]]),"")</f>
        <v/>
      </c>
    </row>
    <row r="130" spans="2:11" x14ac:dyDescent="0.2">
      <c r="B130" s="2" t="str">
        <f>IF(LoanIsGood,IF(ROW()-ROW(Sched3[[#Headers],[Pmt No]])&gt;ScheduledNumberOfPayments,"",ROW()-ROW(Sched3[[#Headers],[Pmt No]])),"")</f>
        <v/>
      </c>
      <c r="C130" s="3" t="str">
        <f>IF(Sched3[[#This Row],[Pmt No]]&lt;&gt;"",EOMONTH(LoanStartDate,ROW(Sched3[[#This Row],[Pmt No]])-ROW(Sched3[[#Headers],[Pmt No]])-2)+DAY(LoanStartDate),"")</f>
        <v/>
      </c>
      <c r="D130" s="4" t="str">
        <f>IF(Sched3[[#This Row],[Pmt No]]&lt;&gt;"",IF(ROW()-ROW(Sched3[[#Headers],[Beginning Balance]])=1,LoanAmount,INDEX(Sched3[Ending Balance],ROW()-ROW(Sched3[[#Headers],[Beginning Balance]])-1)),"")</f>
        <v/>
      </c>
      <c r="E130" s="4" t="str">
        <f>IF(Sched3[[#This Row],[Pmt No]]&lt;&gt;"",ScheduledPayment,"")</f>
        <v/>
      </c>
      <c r="F130" s="4" t="str">
        <f>IF(Sched3[[#This Row],[Pmt No]]&lt;&gt;"",IF(Sched3[[#This Row],[Scheduled Payment]]+ExtraPayments&lt;Sched3[[#This Row],[Beginning Balance]],ExtraPayments,IF(Sched3[[#This Row],[Beginning Balance]]-Sched3[[#This Row],[Scheduled Payment]]&gt;0,Sched3[[#This Row],[Beginning Balance]]-Sched3[[#This Row],[Scheduled Payment]],0)),"")</f>
        <v/>
      </c>
      <c r="G130" s="4" t="str">
        <f>IF(Sched3[[#This Row],[Pmt No]]&lt;&gt;"",IF(Sched3[[#This Row],[Scheduled Payment]]+Sched3[[#This Row],[Extra Payment]]&lt;=Sched3[[#This Row],[Beginning Balance]],Sched3[[#This Row],[Scheduled Payment]]+Sched3[[#This Row],[Extra Payment]],Sched3[[#This Row],[Beginning Balance]]),"")</f>
        <v/>
      </c>
      <c r="H130" s="4" t="str">
        <f>IF(Sched3[[#This Row],[Pmt No]]&lt;&gt;"",Sched3[[#This Row],[Total Payment]]-Sched3[[#This Row],[Interest]],"")</f>
        <v/>
      </c>
      <c r="I130" s="4" t="str">
        <f>IF(Sched3[[#This Row],[Pmt No]]&lt;&gt;"",Sched3[[#This Row],[Beginning Balance]]*(InterestRate/PaymentsPerYear),"")</f>
        <v/>
      </c>
      <c r="J130" s="4" t="str">
        <f>IF(Sched3[[#This Row],[Pmt No]]&lt;&gt;"",IF(Sched3[[#This Row],[Scheduled Payment]]+Sched3[[#This Row],[Extra Payment]]&lt;=Sched3[[#This Row],[Beginning Balance]],Sched3[[#This Row],[Beginning Balance]]-Sched3[[#This Row],[Principal]],0),"")</f>
        <v/>
      </c>
      <c r="K130" s="4" t="str">
        <f>IF(Sched3[[#This Row],[Pmt No]]&lt;&gt;"",SUM(INDEX(Sched3[Interest],1,1):Sched3[[#This Row],[Interest]]),"")</f>
        <v/>
      </c>
    </row>
    <row r="131" spans="2:11" x14ac:dyDescent="0.2">
      <c r="B131" s="2" t="str">
        <f>IF(LoanIsGood,IF(ROW()-ROW(Sched3[[#Headers],[Pmt No]])&gt;ScheduledNumberOfPayments,"",ROW()-ROW(Sched3[[#Headers],[Pmt No]])),"")</f>
        <v/>
      </c>
      <c r="C131" s="3" t="str">
        <f>IF(Sched3[[#This Row],[Pmt No]]&lt;&gt;"",EOMONTH(LoanStartDate,ROW(Sched3[[#This Row],[Pmt No]])-ROW(Sched3[[#Headers],[Pmt No]])-2)+DAY(LoanStartDate),"")</f>
        <v/>
      </c>
      <c r="D131" s="4" t="str">
        <f>IF(Sched3[[#This Row],[Pmt No]]&lt;&gt;"",IF(ROW()-ROW(Sched3[[#Headers],[Beginning Balance]])=1,LoanAmount,INDEX(Sched3[Ending Balance],ROW()-ROW(Sched3[[#Headers],[Beginning Balance]])-1)),"")</f>
        <v/>
      </c>
      <c r="E131" s="4" t="str">
        <f>IF(Sched3[[#This Row],[Pmt No]]&lt;&gt;"",ScheduledPayment,"")</f>
        <v/>
      </c>
      <c r="F131" s="4" t="str">
        <f>IF(Sched3[[#This Row],[Pmt No]]&lt;&gt;"",IF(Sched3[[#This Row],[Scheduled Payment]]+ExtraPayments&lt;Sched3[[#This Row],[Beginning Balance]],ExtraPayments,IF(Sched3[[#This Row],[Beginning Balance]]-Sched3[[#This Row],[Scheduled Payment]]&gt;0,Sched3[[#This Row],[Beginning Balance]]-Sched3[[#This Row],[Scheduled Payment]],0)),"")</f>
        <v/>
      </c>
      <c r="G131" s="4" t="str">
        <f>IF(Sched3[[#This Row],[Pmt No]]&lt;&gt;"",IF(Sched3[[#This Row],[Scheduled Payment]]+Sched3[[#This Row],[Extra Payment]]&lt;=Sched3[[#This Row],[Beginning Balance]],Sched3[[#This Row],[Scheduled Payment]]+Sched3[[#This Row],[Extra Payment]],Sched3[[#This Row],[Beginning Balance]]),"")</f>
        <v/>
      </c>
      <c r="H131" s="4" t="str">
        <f>IF(Sched3[[#This Row],[Pmt No]]&lt;&gt;"",Sched3[[#This Row],[Total Payment]]-Sched3[[#This Row],[Interest]],"")</f>
        <v/>
      </c>
      <c r="I131" s="4" t="str">
        <f>IF(Sched3[[#This Row],[Pmt No]]&lt;&gt;"",Sched3[[#This Row],[Beginning Balance]]*(InterestRate/PaymentsPerYear),"")</f>
        <v/>
      </c>
      <c r="J131" s="4" t="str">
        <f>IF(Sched3[[#This Row],[Pmt No]]&lt;&gt;"",IF(Sched3[[#This Row],[Scheduled Payment]]+Sched3[[#This Row],[Extra Payment]]&lt;=Sched3[[#This Row],[Beginning Balance]],Sched3[[#This Row],[Beginning Balance]]-Sched3[[#This Row],[Principal]],0),"")</f>
        <v/>
      </c>
      <c r="K131" s="4" t="str">
        <f>IF(Sched3[[#This Row],[Pmt No]]&lt;&gt;"",SUM(INDEX(Sched3[Interest],1,1):Sched3[[#This Row],[Interest]]),"")</f>
        <v/>
      </c>
    </row>
    <row r="132" spans="2:11" x14ac:dyDescent="0.2">
      <c r="B132" s="2" t="str">
        <f>IF(LoanIsGood,IF(ROW()-ROW(Sched3[[#Headers],[Pmt No]])&gt;ScheduledNumberOfPayments,"",ROW()-ROW(Sched3[[#Headers],[Pmt No]])),"")</f>
        <v/>
      </c>
      <c r="C132" s="3" t="str">
        <f>IF(Sched3[[#This Row],[Pmt No]]&lt;&gt;"",EOMONTH(LoanStartDate,ROW(Sched3[[#This Row],[Pmt No]])-ROW(Sched3[[#Headers],[Pmt No]])-2)+DAY(LoanStartDate),"")</f>
        <v/>
      </c>
      <c r="D132" s="4" t="str">
        <f>IF(Sched3[[#This Row],[Pmt No]]&lt;&gt;"",IF(ROW()-ROW(Sched3[[#Headers],[Beginning Balance]])=1,LoanAmount,INDEX(Sched3[Ending Balance],ROW()-ROW(Sched3[[#Headers],[Beginning Balance]])-1)),"")</f>
        <v/>
      </c>
      <c r="E132" s="4" t="str">
        <f>IF(Sched3[[#This Row],[Pmt No]]&lt;&gt;"",ScheduledPayment,"")</f>
        <v/>
      </c>
      <c r="F132" s="4" t="str">
        <f>IF(Sched3[[#This Row],[Pmt No]]&lt;&gt;"",IF(Sched3[[#This Row],[Scheduled Payment]]+ExtraPayments&lt;Sched3[[#This Row],[Beginning Balance]],ExtraPayments,IF(Sched3[[#This Row],[Beginning Balance]]-Sched3[[#This Row],[Scheduled Payment]]&gt;0,Sched3[[#This Row],[Beginning Balance]]-Sched3[[#This Row],[Scheduled Payment]],0)),"")</f>
        <v/>
      </c>
      <c r="G132" s="4" t="str">
        <f>IF(Sched3[[#This Row],[Pmt No]]&lt;&gt;"",IF(Sched3[[#This Row],[Scheduled Payment]]+Sched3[[#This Row],[Extra Payment]]&lt;=Sched3[[#This Row],[Beginning Balance]],Sched3[[#This Row],[Scheduled Payment]]+Sched3[[#This Row],[Extra Payment]],Sched3[[#This Row],[Beginning Balance]]),"")</f>
        <v/>
      </c>
      <c r="H132" s="4" t="str">
        <f>IF(Sched3[[#This Row],[Pmt No]]&lt;&gt;"",Sched3[[#This Row],[Total Payment]]-Sched3[[#This Row],[Interest]],"")</f>
        <v/>
      </c>
      <c r="I132" s="4" t="str">
        <f>IF(Sched3[[#This Row],[Pmt No]]&lt;&gt;"",Sched3[[#This Row],[Beginning Balance]]*(InterestRate/PaymentsPerYear),"")</f>
        <v/>
      </c>
      <c r="J132" s="4" t="str">
        <f>IF(Sched3[[#This Row],[Pmt No]]&lt;&gt;"",IF(Sched3[[#This Row],[Scheduled Payment]]+Sched3[[#This Row],[Extra Payment]]&lt;=Sched3[[#This Row],[Beginning Balance]],Sched3[[#This Row],[Beginning Balance]]-Sched3[[#This Row],[Principal]],0),"")</f>
        <v/>
      </c>
      <c r="K132" s="4" t="str">
        <f>IF(Sched3[[#This Row],[Pmt No]]&lt;&gt;"",SUM(INDEX(Sched3[Interest],1,1):Sched3[[#This Row],[Interest]]),"")</f>
        <v/>
      </c>
    </row>
    <row r="133" spans="2:11" x14ac:dyDescent="0.2">
      <c r="B133" s="2" t="str">
        <f>IF(LoanIsGood,IF(ROW()-ROW(Sched3[[#Headers],[Pmt No]])&gt;ScheduledNumberOfPayments,"",ROW()-ROW(Sched3[[#Headers],[Pmt No]])),"")</f>
        <v/>
      </c>
      <c r="C133" s="3" t="str">
        <f>IF(Sched3[[#This Row],[Pmt No]]&lt;&gt;"",EOMONTH(LoanStartDate,ROW(Sched3[[#This Row],[Pmt No]])-ROW(Sched3[[#Headers],[Pmt No]])-2)+DAY(LoanStartDate),"")</f>
        <v/>
      </c>
      <c r="D133" s="4" t="str">
        <f>IF(Sched3[[#This Row],[Pmt No]]&lt;&gt;"",IF(ROW()-ROW(Sched3[[#Headers],[Beginning Balance]])=1,LoanAmount,INDEX(Sched3[Ending Balance],ROW()-ROW(Sched3[[#Headers],[Beginning Balance]])-1)),"")</f>
        <v/>
      </c>
      <c r="E133" s="4" t="str">
        <f>IF(Sched3[[#This Row],[Pmt No]]&lt;&gt;"",ScheduledPayment,"")</f>
        <v/>
      </c>
      <c r="F133" s="4" t="str">
        <f>IF(Sched3[[#This Row],[Pmt No]]&lt;&gt;"",IF(Sched3[[#This Row],[Scheduled Payment]]+ExtraPayments&lt;Sched3[[#This Row],[Beginning Balance]],ExtraPayments,IF(Sched3[[#This Row],[Beginning Balance]]-Sched3[[#This Row],[Scheduled Payment]]&gt;0,Sched3[[#This Row],[Beginning Balance]]-Sched3[[#This Row],[Scheduled Payment]],0)),"")</f>
        <v/>
      </c>
      <c r="G133" s="4" t="str">
        <f>IF(Sched3[[#This Row],[Pmt No]]&lt;&gt;"",IF(Sched3[[#This Row],[Scheduled Payment]]+Sched3[[#This Row],[Extra Payment]]&lt;=Sched3[[#This Row],[Beginning Balance]],Sched3[[#This Row],[Scheduled Payment]]+Sched3[[#This Row],[Extra Payment]],Sched3[[#This Row],[Beginning Balance]]),"")</f>
        <v/>
      </c>
      <c r="H133" s="4" t="str">
        <f>IF(Sched3[[#This Row],[Pmt No]]&lt;&gt;"",Sched3[[#This Row],[Total Payment]]-Sched3[[#This Row],[Interest]],"")</f>
        <v/>
      </c>
      <c r="I133" s="4" t="str">
        <f>IF(Sched3[[#This Row],[Pmt No]]&lt;&gt;"",Sched3[[#This Row],[Beginning Balance]]*(InterestRate/PaymentsPerYear),"")</f>
        <v/>
      </c>
      <c r="J133" s="4" t="str">
        <f>IF(Sched3[[#This Row],[Pmt No]]&lt;&gt;"",IF(Sched3[[#This Row],[Scheduled Payment]]+Sched3[[#This Row],[Extra Payment]]&lt;=Sched3[[#This Row],[Beginning Balance]],Sched3[[#This Row],[Beginning Balance]]-Sched3[[#This Row],[Principal]],0),"")</f>
        <v/>
      </c>
      <c r="K133" s="4" t="str">
        <f>IF(Sched3[[#This Row],[Pmt No]]&lt;&gt;"",SUM(INDEX(Sched3[Interest],1,1):Sched3[[#This Row],[Interest]]),"")</f>
        <v/>
      </c>
    </row>
    <row r="134" spans="2:11" x14ac:dyDescent="0.2">
      <c r="B134" s="2" t="str">
        <f>IF(LoanIsGood,IF(ROW()-ROW(Sched3[[#Headers],[Pmt No]])&gt;ScheduledNumberOfPayments,"",ROW()-ROW(Sched3[[#Headers],[Pmt No]])),"")</f>
        <v/>
      </c>
      <c r="C134" s="3" t="str">
        <f>IF(Sched3[[#This Row],[Pmt No]]&lt;&gt;"",EOMONTH(LoanStartDate,ROW(Sched3[[#This Row],[Pmt No]])-ROW(Sched3[[#Headers],[Pmt No]])-2)+DAY(LoanStartDate),"")</f>
        <v/>
      </c>
      <c r="D134" s="4" t="str">
        <f>IF(Sched3[[#This Row],[Pmt No]]&lt;&gt;"",IF(ROW()-ROW(Sched3[[#Headers],[Beginning Balance]])=1,LoanAmount,INDEX(Sched3[Ending Balance],ROW()-ROW(Sched3[[#Headers],[Beginning Balance]])-1)),"")</f>
        <v/>
      </c>
      <c r="E134" s="4" t="str">
        <f>IF(Sched3[[#This Row],[Pmt No]]&lt;&gt;"",ScheduledPayment,"")</f>
        <v/>
      </c>
      <c r="F134" s="4" t="str">
        <f>IF(Sched3[[#This Row],[Pmt No]]&lt;&gt;"",IF(Sched3[[#This Row],[Scheduled Payment]]+ExtraPayments&lt;Sched3[[#This Row],[Beginning Balance]],ExtraPayments,IF(Sched3[[#This Row],[Beginning Balance]]-Sched3[[#This Row],[Scheduled Payment]]&gt;0,Sched3[[#This Row],[Beginning Balance]]-Sched3[[#This Row],[Scheduled Payment]],0)),"")</f>
        <v/>
      </c>
      <c r="G134" s="4" t="str">
        <f>IF(Sched3[[#This Row],[Pmt No]]&lt;&gt;"",IF(Sched3[[#This Row],[Scheduled Payment]]+Sched3[[#This Row],[Extra Payment]]&lt;=Sched3[[#This Row],[Beginning Balance]],Sched3[[#This Row],[Scheduled Payment]]+Sched3[[#This Row],[Extra Payment]],Sched3[[#This Row],[Beginning Balance]]),"")</f>
        <v/>
      </c>
      <c r="H134" s="4" t="str">
        <f>IF(Sched3[[#This Row],[Pmt No]]&lt;&gt;"",Sched3[[#This Row],[Total Payment]]-Sched3[[#This Row],[Interest]],"")</f>
        <v/>
      </c>
      <c r="I134" s="4" t="str">
        <f>IF(Sched3[[#This Row],[Pmt No]]&lt;&gt;"",Sched3[[#This Row],[Beginning Balance]]*(InterestRate/PaymentsPerYear),"")</f>
        <v/>
      </c>
      <c r="J134" s="4" t="str">
        <f>IF(Sched3[[#This Row],[Pmt No]]&lt;&gt;"",IF(Sched3[[#This Row],[Scheduled Payment]]+Sched3[[#This Row],[Extra Payment]]&lt;=Sched3[[#This Row],[Beginning Balance]],Sched3[[#This Row],[Beginning Balance]]-Sched3[[#This Row],[Principal]],0),"")</f>
        <v/>
      </c>
      <c r="K134" s="4" t="str">
        <f>IF(Sched3[[#This Row],[Pmt No]]&lt;&gt;"",SUM(INDEX(Sched3[Interest],1,1):Sched3[[#This Row],[Interest]]),"")</f>
        <v/>
      </c>
    </row>
    <row r="135" spans="2:11" x14ac:dyDescent="0.2">
      <c r="B135" s="2" t="str">
        <f>IF(LoanIsGood,IF(ROW()-ROW(Sched3[[#Headers],[Pmt No]])&gt;ScheduledNumberOfPayments,"",ROW()-ROW(Sched3[[#Headers],[Pmt No]])),"")</f>
        <v/>
      </c>
      <c r="C135" s="3" t="str">
        <f>IF(Sched3[[#This Row],[Pmt No]]&lt;&gt;"",EOMONTH(LoanStartDate,ROW(Sched3[[#This Row],[Pmt No]])-ROW(Sched3[[#Headers],[Pmt No]])-2)+DAY(LoanStartDate),"")</f>
        <v/>
      </c>
      <c r="D135" s="4" t="str">
        <f>IF(Sched3[[#This Row],[Pmt No]]&lt;&gt;"",IF(ROW()-ROW(Sched3[[#Headers],[Beginning Balance]])=1,LoanAmount,INDEX(Sched3[Ending Balance],ROW()-ROW(Sched3[[#Headers],[Beginning Balance]])-1)),"")</f>
        <v/>
      </c>
      <c r="E135" s="4" t="str">
        <f>IF(Sched3[[#This Row],[Pmt No]]&lt;&gt;"",ScheduledPayment,"")</f>
        <v/>
      </c>
      <c r="F135" s="4" t="str">
        <f>IF(Sched3[[#This Row],[Pmt No]]&lt;&gt;"",IF(Sched3[[#This Row],[Scheduled Payment]]+ExtraPayments&lt;Sched3[[#This Row],[Beginning Balance]],ExtraPayments,IF(Sched3[[#This Row],[Beginning Balance]]-Sched3[[#This Row],[Scheduled Payment]]&gt;0,Sched3[[#This Row],[Beginning Balance]]-Sched3[[#This Row],[Scheduled Payment]],0)),"")</f>
        <v/>
      </c>
      <c r="G135" s="4" t="str">
        <f>IF(Sched3[[#This Row],[Pmt No]]&lt;&gt;"",IF(Sched3[[#This Row],[Scheduled Payment]]+Sched3[[#This Row],[Extra Payment]]&lt;=Sched3[[#This Row],[Beginning Balance]],Sched3[[#This Row],[Scheduled Payment]]+Sched3[[#This Row],[Extra Payment]],Sched3[[#This Row],[Beginning Balance]]),"")</f>
        <v/>
      </c>
      <c r="H135" s="4" t="str">
        <f>IF(Sched3[[#This Row],[Pmt No]]&lt;&gt;"",Sched3[[#This Row],[Total Payment]]-Sched3[[#This Row],[Interest]],"")</f>
        <v/>
      </c>
      <c r="I135" s="4" t="str">
        <f>IF(Sched3[[#This Row],[Pmt No]]&lt;&gt;"",Sched3[[#This Row],[Beginning Balance]]*(InterestRate/PaymentsPerYear),"")</f>
        <v/>
      </c>
      <c r="J135" s="4" t="str">
        <f>IF(Sched3[[#This Row],[Pmt No]]&lt;&gt;"",IF(Sched3[[#This Row],[Scheduled Payment]]+Sched3[[#This Row],[Extra Payment]]&lt;=Sched3[[#This Row],[Beginning Balance]],Sched3[[#This Row],[Beginning Balance]]-Sched3[[#This Row],[Principal]],0),"")</f>
        <v/>
      </c>
      <c r="K135" s="4" t="str">
        <f>IF(Sched3[[#This Row],[Pmt No]]&lt;&gt;"",SUM(INDEX(Sched3[Interest],1,1):Sched3[[#This Row],[Interest]]),"")</f>
        <v/>
      </c>
    </row>
    <row r="136" spans="2:11" x14ac:dyDescent="0.2">
      <c r="B136" s="2" t="str">
        <f>IF(LoanIsGood,IF(ROW()-ROW(Sched3[[#Headers],[Pmt No]])&gt;ScheduledNumberOfPayments,"",ROW()-ROW(Sched3[[#Headers],[Pmt No]])),"")</f>
        <v/>
      </c>
      <c r="C136" s="3" t="str">
        <f>IF(Sched3[[#This Row],[Pmt No]]&lt;&gt;"",EOMONTH(LoanStartDate,ROW(Sched3[[#This Row],[Pmt No]])-ROW(Sched3[[#Headers],[Pmt No]])-2)+DAY(LoanStartDate),"")</f>
        <v/>
      </c>
      <c r="D136" s="4" t="str">
        <f>IF(Sched3[[#This Row],[Pmt No]]&lt;&gt;"",IF(ROW()-ROW(Sched3[[#Headers],[Beginning Balance]])=1,LoanAmount,INDEX(Sched3[Ending Balance],ROW()-ROW(Sched3[[#Headers],[Beginning Balance]])-1)),"")</f>
        <v/>
      </c>
      <c r="E136" s="4" t="str">
        <f>IF(Sched3[[#This Row],[Pmt No]]&lt;&gt;"",ScheduledPayment,"")</f>
        <v/>
      </c>
      <c r="F136" s="4" t="str">
        <f>IF(Sched3[[#This Row],[Pmt No]]&lt;&gt;"",IF(Sched3[[#This Row],[Scheduled Payment]]+ExtraPayments&lt;Sched3[[#This Row],[Beginning Balance]],ExtraPayments,IF(Sched3[[#This Row],[Beginning Balance]]-Sched3[[#This Row],[Scheduled Payment]]&gt;0,Sched3[[#This Row],[Beginning Balance]]-Sched3[[#This Row],[Scheduled Payment]],0)),"")</f>
        <v/>
      </c>
      <c r="G136" s="4" t="str">
        <f>IF(Sched3[[#This Row],[Pmt No]]&lt;&gt;"",IF(Sched3[[#This Row],[Scheduled Payment]]+Sched3[[#This Row],[Extra Payment]]&lt;=Sched3[[#This Row],[Beginning Balance]],Sched3[[#This Row],[Scheduled Payment]]+Sched3[[#This Row],[Extra Payment]],Sched3[[#This Row],[Beginning Balance]]),"")</f>
        <v/>
      </c>
      <c r="H136" s="4" t="str">
        <f>IF(Sched3[[#This Row],[Pmt No]]&lt;&gt;"",Sched3[[#This Row],[Total Payment]]-Sched3[[#This Row],[Interest]],"")</f>
        <v/>
      </c>
      <c r="I136" s="4" t="str">
        <f>IF(Sched3[[#This Row],[Pmt No]]&lt;&gt;"",Sched3[[#This Row],[Beginning Balance]]*(InterestRate/PaymentsPerYear),"")</f>
        <v/>
      </c>
      <c r="J136" s="4" t="str">
        <f>IF(Sched3[[#This Row],[Pmt No]]&lt;&gt;"",IF(Sched3[[#This Row],[Scheduled Payment]]+Sched3[[#This Row],[Extra Payment]]&lt;=Sched3[[#This Row],[Beginning Balance]],Sched3[[#This Row],[Beginning Balance]]-Sched3[[#This Row],[Principal]],0),"")</f>
        <v/>
      </c>
      <c r="K136" s="4" t="str">
        <f>IF(Sched3[[#This Row],[Pmt No]]&lt;&gt;"",SUM(INDEX(Sched3[Interest],1,1):Sched3[[#This Row],[Interest]]),"")</f>
        <v/>
      </c>
    </row>
    <row r="137" spans="2:11" x14ac:dyDescent="0.2">
      <c r="B137" s="2" t="str">
        <f>IF(LoanIsGood,IF(ROW()-ROW(Sched3[[#Headers],[Pmt No]])&gt;ScheduledNumberOfPayments,"",ROW()-ROW(Sched3[[#Headers],[Pmt No]])),"")</f>
        <v/>
      </c>
      <c r="C137" s="3" t="str">
        <f>IF(Sched3[[#This Row],[Pmt No]]&lt;&gt;"",EOMONTH(LoanStartDate,ROW(Sched3[[#This Row],[Pmt No]])-ROW(Sched3[[#Headers],[Pmt No]])-2)+DAY(LoanStartDate),"")</f>
        <v/>
      </c>
      <c r="D137" s="4" t="str">
        <f>IF(Sched3[[#This Row],[Pmt No]]&lt;&gt;"",IF(ROW()-ROW(Sched3[[#Headers],[Beginning Balance]])=1,LoanAmount,INDEX(Sched3[Ending Balance],ROW()-ROW(Sched3[[#Headers],[Beginning Balance]])-1)),"")</f>
        <v/>
      </c>
      <c r="E137" s="4" t="str">
        <f>IF(Sched3[[#This Row],[Pmt No]]&lt;&gt;"",ScheduledPayment,"")</f>
        <v/>
      </c>
      <c r="F137" s="4" t="str">
        <f>IF(Sched3[[#This Row],[Pmt No]]&lt;&gt;"",IF(Sched3[[#This Row],[Scheduled Payment]]+ExtraPayments&lt;Sched3[[#This Row],[Beginning Balance]],ExtraPayments,IF(Sched3[[#This Row],[Beginning Balance]]-Sched3[[#This Row],[Scheduled Payment]]&gt;0,Sched3[[#This Row],[Beginning Balance]]-Sched3[[#This Row],[Scheduled Payment]],0)),"")</f>
        <v/>
      </c>
      <c r="G137" s="4" t="str">
        <f>IF(Sched3[[#This Row],[Pmt No]]&lt;&gt;"",IF(Sched3[[#This Row],[Scheduled Payment]]+Sched3[[#This Row],[Extra Payment]]&lt;=Sched3[[#This Row],[Beginning Balance]],Sched3[[#This Row],[Scheduled Payment]]+Sched3[[#This Row],[Extra Payment]],Sched3[[#This Row],[Beginning Balance]]),"")</f>
        <v/>
      </c>
      <c r="H137" s="4" t="str">
        <f>IF(Sched3[[#This Row],[Pmt No]]&lt;&gt;"",Sched3[[#This Row],[Total Payment]]-Sched3[[#This Row],[Interest]],"")</f>
        <v/>
      </c>
      <c r="I137" s="4" t="str">
        <f>IF(Sched3[[#This Row],[Pmt No]]&lt;&gt;"",Sched3[[#This Row],[Beginning Balance]]*(InterestRate/PaymentsPerYear),"")</f>
        <v/>
      </c>
      <c r="J137" s="4" t="str">
        <f>IF(Sched3[[#This Row],[Pmt No]]&lt;&gt;"",IF(Sched3[[#This Row],[Scheduled Payment]]+Sched3[[#This Row],[Extra Payment]]&lt;=Sched3[[#This Row],[Beginning Balance]],Sched3[[#This Row],[Beginning Balance]]-Sched3[[#This Row],[Principal]],0),"")</f>
        <v/>
      </c>
      <c r="K137" s="4" t="str">
        <f>IF(Sched3[[#This Row],[Pmt No]]&lt;&gt;"",SUM(INDEX(Sched3[Interest],1,1):Sched3[[#This Row],[Interest]]),"")</f>
        <v/>
      </c>
    </row>
    <row r="138" spans="2:11" x14ac:dyDescent="0.2">
      <c r="B138" s="2" t="str">
        <f>IF(LoanIsGood,IF(ROW()-ROW(Sched3[[#Headers],[Pmt No]])&gt;ScheduledNumberOfPayments,"",ROW()-ROW(Sched3[[#Headers],[Pmt No]])),"")</f>
        <v/>
      </c>
      <c r="C138" s="3" t="str">
        <f>IF(Sched3[[#This Row],[Pmt No]]&lt;&gt;"",EOMONTH(LoanStartDate,ROW(Sched3[[#This Row],[Pmt No]])-ROW(Sched3[[#Headers],[Pmt No]])-2)+DAY(LoanStartDate),"")</f>
        <v/>
      </c>
      <c r="D138" s="4" t="str">
        <f>IF(Sched3[[#This Row],[Pmt No]]&lt;&gt;"",IF(ROW()-ROW(Sched3[[#Headers],[Beginning Balance]])=1,LoanAmount,INDEX(Sched3[Ending Balance],ROW()-ROW(Sched3[[#Headers],[Beginning Balance]])-1)),"")</f>
        <v/>
      </c>
      <c r="E138" s="4" t="str">
        <f>IF(Sched3[[#This Row],[Pmt No]]&lt;&gt;"",ScheduledPayment,"")</f>
        <v/>
      </c>
      <c r="F138" s="4" t="str">
        <f>IF(Sched3[[#This Row],[Pmt No]]&lt;&gt;"",IF(Sched3[[#This Row],[Scheduled Payment]]+ExtraPayments&lt;Sched3[[#This Row],[Beginning Balance]],ExtraPayments,IF(Sched3[[#This Row],[Beginning Balance]]-Sched3[[#This Row],[Scheduled Payment]]&gt;0,Sched3[[#This Row],[Beginning Balance]]-Sched3[[#This Row],[Scheduled Payment]],0)),"")</f>
        <v/>
      </c>
      <c r="G138" s="4" t="str">
        <f>IF(Sched3[[#This Row],[Pmt No]]&lt;&gt;"",IF(Sched3[[#This Row],[Scheduled Payment]]+Sched3[[#This Row],[Extra Payment]]&lt;=Sched3[[#This Row],[Beginning Balance]],Sched3[[#This Row],[Scheduled Payment]]+Sched3[[#This Row],[Extra Payment]],Sched3[[#This Row],[Beginning Balance]]),"")</f>
        <v/>
      </c>
      <c r="H138" s="4" t="str">
        <f>IF(Sched3[[#This Row],[Pmt No]]&lt;&gt;"",Sched3[[#This Row],[Total Payment]]-Sched3[[#This Row],[Interest]],"")</f>
        <v/>
      </c>
      <c r="I138" s="4" t="str">
        <f>IF(Sched3[[#This Row],[Pmt No]]&lt;&gt;"",Sched3[[#This Row],[Beginning Balance]]*(InterestRate/PaymentsPerYear),"")</f>
        <v/>
      </c>
      <c r="J138" s="4" t="str">
        <f>IF(Sched3[[#This Row],[Pmt No]]&lt;&gt;"",IF(Sched3[[#This Row],[Scheduled Payment]]+Sched3[[#This Row],[Extra Payment]]&lt;=Sched3[[#This Row],[Beginning Balance]],Sched3[[#This Row],[Beginning Balance]]-Sched3[[#This Row],[Principal]],0),"")</f>
        <v/>
      </c>
      <c r="K138" s="4" t="str">
        <f>IF(Sched3[[#This Row],[Pmt No]]&lt;&gt;"",SUM(INDEX(Sched3[Interest],1,1):Sched3[[#This Row],[Interest]]),"")</f>
        <v/>
      </c>
    </row>
    <row r="139" spans="2:11" x14ac:dyDescent="0.2">
      <c r="B139" s="2" t="str">
        <f>IF(LoanIsGood,IF(ROW()-ROW(Sched3[[#Headers],[Pmt No]])&gt;ScheduledNumberOfPayments,"",ROW()-ROW(Sched3[[#Headers],[Pmt No]])),"")</f>
        <v/>
      </c>
      <c r="C139" s="3" t="str">
        <f>IF(Sched3[[#This Row],[Pmt No]]&lt;&gt;"",EOMONTH(LoanStartDate,ROW(Sched3[[#This Row],[Pmt No]])-ROW(Sched3[[#Headers],[Pmt No]])-2)+DAY(LoanStartDate),"")</f>
        <v/>
      </c>
      <c r="D139" s="4" t="str">
        <f>IF(Sched3[[#This Row],[Pmt No]]&lt;&gt;"",IF(ROW()-ROW(Sched3[[#Headers],[Beginning Balance]])=1,LoanAmount,INDEX(Sched3[Ending Balance],ROW()-ROW(Sched3[[#Headers],[Beginning Balance]])-1)),"")</f>
        <v/>
      </c>
      <c r="E139" s="4" t="str">
        <f>IF(Sched3[[#This Row],[Pmt No]]&lt;&gt;"",ScheduledPayment,"")</f>
        <v/>
      </c>
      <c r="F139" s="4" t="str">
        <f>IF(Sched3[[#This Row],[Pmt No]]&lt;&gt;"",IF(Sched3[[#This Row],[Scheduled Payment]]+ExtraPayments&lt;Sched3[[#This Row],[Beginning Balance]],ExtraPayments,IF(Sched3[[#This Row],[Beginning Balance]]-Sched3[[#This Row],[Scheduled Payment]]&gt;0,Sched3[[#This Row],[Beginning Balance]]-Sched3[[#This Row],[Scheduled Payment]],0)),"")</f>
        <v/>
      </c>
      <c r="G139" s="4" t="str">
        <f>IF(Sched3[[#This Row],[Pmt No]]&lt;&gt;"",IF(Sched3[[#This Row],[Scheduled Payment]]+Sched3[[#This Row],[Extra Payment]]&lt;=Sched3[[#This Row],[Beginning Balance]],Sched3[[#This Row],[Scheduled Payment]]+Sched3[[#This Row],[Extra Payment]],Sched3[[#This Row],[Beginning Balance]]),"")</f>
        <v/>
      </c>
      <c r="H139" s="4" t="str">
        <f>IF(Sched3[[#This Row],[Pmt No]]&lt;&gt;"",Sched3[[#This Row],[Total Payment]]-Sched3[[#This Row],[Interest]],"")</f>
        <v/>
      </c>
      <c r="I139" s="4" t="str">
        <f>IF(Sched3[[#This Row],[Pmt No]]&lt;&gt;"",Sched3[[#This Row],[Beginning Balance]]*(InterestRate/PaymentsPerYear),"")</f>
        <v/>
      </c>
      <c r="J139" s="4" t="str">
        <f>IF(Sched3[[#This Row],[Pmt No]]&lt;&gt;"",IF(Sched3[[#This Row],[Scheduled Payment]]+Sched3[[#This Row],[Extra Payment]]&lt;=Sched3[[#This Row],[Beginning Balance]],Sched3[[#This Row],[Beginning Balance]]-Sched3[[#This Row],[Principal]],0),"")</f>
        <v/>
      </c>
      <c r="K139" s="4" t="str">
        <f>IF(Sched3[[#This Row],[Pmt No]]&lt;&gt;"",SUM(INDEX(Sched3[Interest],1,1):Sched3[[#This Row],[Interest]]),"")</f>
        <v/>
      </c>
    </row>
    <row r="140" spans="2:11" x14ac:dyDescent="0.2">
      <c r="B140" s="2" t="str">
        <f>IF(LoanIsGood,IF(ROW()-ROW(Sched3[[#Headers],[Pmt No]])&gt;ScheduledNumberOfPayments,"",ROW()-ROW(Sched3[[#Headers],[Pmt No]])),"")</f>
        <v/>
      </c>
      <c r="C140" s="3" t="str">
        <f>IF(Sched3[[#This Row],[Pmt No]]&lt;&gt;"",EOMONTH(LoanStartDate,ROW(Sched3[[#This Row],[Pmt No]])-ROW(Sched3[[#Headers],[Pmt No]])-2)+DAY(LoanStartDate),"")</f>
        <v/>
      </c>
      <c r="D140" s="4" t="str">
        <f>IF(Sched3[[#This Row],[Pmt No]]&lt;&gt;"",IF(ROW()-ROW(Sched3[[#Headers],[Beginning Balance]])=1,LoanAmount,INDEX(Sched3[Ending Balance],ROW()-ROW(Sched3[[#Headers],[Beginning Balance]])-1)),"")</f>
        <v/>
      </c>
      <c r="E140" s="4" t="str">
        <f>IF(Sched3[[#This Row],[Pmt No]]&lt;&gt;"",ScheduledPayment,"")</f>
        <v/>
      </c>
      <c r="F140" s="4" t="str">
        <f>IF(Sched3[[#This Row],[Pmt No]]&lt;&gt;"",IF(Sched3[[#This Row],[Scheduled Payment]]+ExtraPayments&lt;Sched3[[#This Row],[Beginning Balance]],ExtraPayments,IF(Sched3[[#This Row],[Beginning Balance]]-Sched3[[#This Row],[Scheduled Payment]]&gt;0,Sched3[[#This Row],[Beginning Balance]]-Sched3[[#This Row],[Scheduled Payment]],0)),"")</f>
        <v/>
      </c>
      <c r="G140" s="4" t="str">
        <f>IF(Sched3[[#This Row],[Pmt No]]&lt;&gt;"",IF(Sched3[[#This Row],[Scheduled Payment]]+Sched3[[#This Row],[Extra Payment]]&lt;=Sched3[[#This Row],[Beginning Balance]],Sched3[[#This Row],[Scheduled Payment]]+Sched3[[#This Row],[Extra Payment]],Sched3[[#This Row],[Beginning Balance]]),"")</f>
        <v/>
      </c>
      <c r="H140" s="4" t="str">
        <f>IF(Sched3[[#This Row],[Pmt No]]&lt;&gt;"",Sched3[[#This Row],[Total Payment]]-Sched3[[#This Row],[Interest]],"")</f>
        <v/>
      </c>
      <c r="I140" s="4" t="str">
        <f>IF(Sched3[[#This Row],[Pmt No]]&lt;&gt;"",Sched3[[#This Row],[Beginning Balance]]*(InterestRate/PaymentsPerYear),"")</f>
        <v/>
      </c>
      <c r="J140" s="4" t="str">
        <f>IF(Sched3[[#This Row],[Pmt No]]&lt;&gt;"",IF(Sched3[[#This Row],[Scheduled Payment]]+Sched3[[#This Row],[Extra Payment]]&lt;=Sched3[[#This Row],[Beginning Balance]],Sched3[[#This Row],[Beginning Balance]]-Sched3[[#This Row],[Principal]],0),"")</f>
        <v/>
      </c>
      <c r="K140" s="4" t="str">
        <f>IF(Sched3[[#This Row],[Pmt No]]&lt;&gt;"",SUM(INDEX(Sched3[Interest],1,1):Sched3[[#This Row],[Interest]]),"")</f>
        <v/>
      </c>
    </row>
    <row r="141" spans="2:11" x14ac:dyDescent="0.2">
      <c r="B141" s="2" t="str">
        <f>IF(LoanIsGood,IF(ROW()-ROW(Sched3[[#Headers],[Pmt No]])&gt;ScheduledNumberOfPayments,"",ROW()-ROW(Sched3[[#Headers],[Pmt No]])),"")</f>
        <v/>
      </c>
      <c r="C141" s="3" t="str">
        <f>IF(Sched3[[#This Row],[Pmt No]]&lt;&gt;"",EOMONTH(LoanStartDate,ROW(Sched3[[#This Row],[Pmt No]])-ROW(Sched3[[#Headers],[Pmt No]])-2)+DAY(LoanStartDate),"")</f>
        <v/>
      </c>
      <c r="D141" s="4" t="str">
        <f>IF(Sched3[[#This Row],[Pmt No]]&lt;&gt;"",IF(ROW()-ROW(Sched3[[#Headers],[Beginning Balance]])=1,LoanAmount,INDEX(Sched3[Ending Balance],ROW()-ROW(Sched3[[#Headers],[Beginning Balance]])-1)),"")</f>
        <v/>
      </c>
      <c r="E141" s="4" t="str">
        <f>IF(Sched3[[#This Row],[Pmt No]]&lt;&gt;"",ScheduledPayment,"")</f>
        <v/>
      </c>
      <c r="F141" s="4" t="str">
        <f>IF(Sched3[[#This Row],[Pmt No]]&lt;&gt;"",IF(Sched3[[#This Row],[Scheduled Payment]]+ExtraPayments&lt;Sched3[[#This Row],[Beginning Balance]],ExtraPayments,IF(Sched3[[#This Row],[Beginning Balance]]-Sched3[[#This Row],[Scheduled Payment]]&gt;0,Sched3[[#This Row],[Beginning Balance]]-Sched3[[#This Row],[Scheduled Payment]],0)),"")</f>
        <v/>
      </c>
      <c r="G141" s="4" t="str">
        <f>IF(Sched3[[#This Row],[Pmt No]]&lt;&gt;"",IF(Sched3[[#This Row],[Scheduled Payment]]+Sched3[[#This Row],[Extra Payment]]&lt;=Sched3[[#This Row],[Beginning Balance]],Sched3[[#This Row],[Scheduled Payment]]+Sched3[[#This Row],[Extra Payment]],Sched3[[#This Row],[Beginning Balance]]),"")</f>
        <v/>
      </c>
      <c r="H141" s="4" t="str">
        <f>IF(Sched3[[#This Row],[Pmt No]]&lt;&gt;"",Sched3[[#This Row],[Total Payment]]-Sched3[[#This Row],[Interest]],"")</f>
        <v/>
      </c>
      <c r="I141" s="4" t="str">
        <f>IF(Sched3[[#This Row],[Pmt No]]&lt;&gt;"",Sched3[[#This Row],[Beginning Balance]]*(InterestRate/PaymentsPerYear),"")</f>
        <v/>
      </c>
      <c r="J141" s="4" t="str">
        <f>IF(Sched3[[#This Row],[Pmt No]]&lt;&gt;"",IF(Sched3[[#This Row],[Scheduled Payment]]+Sched3[[#This Row],[Extra Payment]]&lt;=Sched3[[#This Row],[Beginning Balance]],Sched3[[#This Row],[Beginning Balance]]-Sched3[[#This Row],[Principal]],0),"")</f>
        <v/>
      </c>
      <c r="K141" s="4" t="str">
        <f>IF(Sched3[[#This Row],[Pmt No]]&lt;&gt;"",SUM(INDEX(Sched3[Interest],1,1):Sched3[[#This Row],[Interest]]),"")</f>
        <v/>
      </c>
    </row>
    <row r="142" spans="2:11" x14ac:dyDescent="0.2">
      <c r="B142" s="2" t="str">
        <f>IF(LoanIsGood,IF(ROW()-ROW(Sched3[[#Headers],[Pmt No]])&gt;ScheduledNumberOfPayments,"",ROW()-ROW(Sched3[[#Headers],[Pmt No]])),"")</f>
        <v/>
      </c>
      <c r="C142" s="3" t="str">
        <f>IF(Sched3[[#This Row],[Pmt No]]&lt;&gt;"",EOMONTH(LoanStartDate,ROW(Sched3[[#This Row],[Pmt No]])-ROW(Sched3[[#Headers],[Pmt No]])-2)+DAY(LoanStartDate),"")</f>
        <v/>
      </c>
      <c r="D142" s="4" t="str">
        <f>IF(Sched3[[#This Row],[Pmt No]]&lt;&gt;"",IF(ROW()-ROW(Sched3[[#Headers],[Beginning Balance]])=1,LoanAmount,INDEX(Sched3[Ending Balance],ROW()-ROW(Sched3[[#Headers],[Beginning Balance]])-1)),"")</f>
        <v/>
      </c>
      <c r="E142" s="4" t="str">
        <f>IF(Sched3[[#This Row],[Pmt No]]&lt;&gt;"",ScheduledPayment,"")</f>
        <v/>
      </c>
      <c r="F142" s="4" t="str">
        <f>IF(Sched3[[#This Row],[Pmt No]]&lt;&gt;"",IF(Sched3[[#This Row],[Scheduled Payment]]+ExtraPayments&lt;Sched3[[#This Row],[Beginning Balance]],ExtraPayments,IF(Sched3[[#This Row],[Beginning Balance]]-Sched3[[#This Row],[Scheduled Payment]]&gt;0,Sched3[[#This Row],[Beginning Balance]]-Sched3[[#This Row],[Scheduled Payment]],0)),"")</f>
        <v/>
      </c>
      <c r="G142" s="4" t="str">
        <f>IF(Sched3[[#This Row],[Pmt No]]&lt;&gt;"",IF(Sched3[[#This Row],[Scheduled Payment]]+Sched3[[#This Row],[Extra Payment]]&lt;=Sched3[[#This Row],[Beginning Balance]],Sched3[[#This Row],[Scheduled Payment]]+Sched3[[#This Row],[Extra Payment]],Sched3[[#This Row],[Beginning Balance]]),"")</f>
        <v/>
      </c>
      <c r="H142" s="4" t="str">
        <f>IF(Sched3[[#This Row],[Pmt No]]&lt;&gt;"",Sched3[[#This Row],[Total Payment]]-Sched3[[#This Row],[Interest]],"")</f>
        <v/>
      </c>
      <c r="I142" s="4" t="str">
        <f>IF(Sched3[[#This Row],[Pmt No]]&lt;&gt;"",Sched3[[#This Row],[Beginning Balance]]*(InterestRate/PaymentsPerYear),"")</f>
        <v/>
      </c>
      <c r="J142" s="4" t="str">
        <f>IF(Sched3[[#This Row],[Pmt No]]&lt;&gt;"",IF(Sched3[[#This Row],[Scheduled Payment]]+Sched3[[#This Row],[Extra Payment]]&lt;=Sched3[[#This Row],[Beginning Balance]],Sched3[[#This Row],[Beginning Balance]]-Sched3[[#This Row],[Principal]],0),"")</f>
        <v/>
      </c>
      <c r="K142" s="4" t="str">
        <f>IF(Sched3[[#This Row],[Pmt No]]&lt;&gt;"",SUM(INDEX(Sched3[Interest],1,1):Sched3[[#This Row],[Interest]]),"")</f>
        <v/>
      </c>
    </row>
    <row r="143" spans="2:11" x14ac:dyDescent="0.2">
      <c r="B143" s="2" t="str">
        <f>IF(LoanIsGood,IF(ROW()-ROW(Sched3[[#Headers],[Pmt No]])&gt;ScheduledNumberOfPayments,"",ROW()-ROW(Sched3[[#Headers],[Pmt No]])),"")</f>
        <v/>
      </c>
      <c r="C143" s="3" t="str">
        <f>IF(Sched3[[#This Row],[Pmt No]]&lt;&gt;"",EOMONTH(LoanStartDate,ROW(Sched3[[#This Row],[Pmt No]])-ROW(Sched3[[#Headers],[Pmt No]])-2)+DAY(LoanStartDate),"")</f>
        <v/>
      </c>
      <c r="D143" s="4" t="str">
        <f>IF(Sched3[[#This Row],[Pmt No]]&lt;&gt;"",IF(ROW()-ROW(Sched3[[#Headers],[Beginning Balance]])=1,LoanAmount,INDEX(Sched3[Ending Balance],ROW()-ROW(Sched3[[#Headers],[Beginning Balance]])-1)),"")</f>
        <v/>
      </c>
      <c r="E143" s="4" t="str">
        <f>IF(Sched3[[#This Row],[Pmt No]]&lt;&gt;"",ScheduledPayment,"")</f>
        <v/>
      </c>
      <c r="F143" s="4" t="str">
        <f>IF(Sched3[[#This Row],[Pmt No]]&lt;&gt;"",IF(Sched3[[#This Row],[Scheduled Payment]]+ExtraPayments&lt;Sched3[[#This Row],[Beginning Balance]],ExtraPayments,IF(Sched3[[#This Row],[Beginning Balance]]-Sched3[[#This Row],[Scheduled Payment]]&gt;0,Sched3[[#This Row],[Beginning Balance]]-Sched3[[#This Row],[Scheduled Payment]],0)),"")</f>
        <v/>
      </c>
      <c r="G143" s="4" t="str">
        <f>IF(Sched3[[#This Row],[Pmt No]]&lt;&gt;"",IF(Sched3[[#This Row],[Scheduled Payment]]+Sched3[[#This Row],[Extra Payment]]&lt;=Sched3[[#This Row],[Beginning Balance]],Sched3[[#This Row],[Scheduled Payment]]+Sched3[[#This Row],[Extra Payment]],Sched3[[#This Row],[Beginning Balance]]),"")</f>
        <v/>
      </c>
      <c r="H143" s="4" t="str">
        <f>IF(Sched3[[#This Row],[Pmt No]]&lt;&gt;"",Sched3[[#This Row],[Total Payment]]-Sched3[[#This Row],[Interest]],"")</f>
        <v/>
      </c>
      <c r="I143" s="4" t="str">
        <f>IF(Sched3[[#This Row],[Pmt No]]&lt;&gt;"",Sched3[[#This Row],[Beginning Balance]]*(InterestRate/PaymentsPerYear),"")</f>
        <v/>
      </c>
      <c r="J143" s="4" t="str">
        <f>IF(Sched3[[#This Row],[Pmt No]]&lt;&gt;"",IF(Sched3[[#This Row],[Scheduled Payment]]+Sched3[[#This Row],[Extra Payment]]&lt;=Sched3[[#This Row],[Beginning Balance]],Sched3[[#This Row],[Beginning Balance]]-Sched3[[#This Row],[Principal]],0),"")</f>
        <v/>
      </c>
      <c r="K143" s="4" t="str">
        <f>IF(Sched3[[#This Row],[Pmt No]]&lt;&gt;"",SUM(INDEX(Sched3[Interest],1,1):Sched3[[#This Row],[Interest]]),"")</f>
        <v/>
      </c>
    </row>
    <row r="144" spans="2:11" x14ac:dyDescent="0.2">
      <c r="B144" s="2" t="str">
        <f>IF(LoanIsGood,IF(ROW()-ROW(Sched3[[#Headers],[Pmt No]])&gt;ScheduledNumberOfPayments,"",ROW()-ROW(Sched3[[#Headers],[Pmt No]])),"")</f>
        <v/>
      </c>
      <c r="C144" s="3" t="str">
        <f>IF(Sched3[[#This Row],[Pmt No]]&lt;&gt;"",EOMONTH(LoanStartDate,ROW(Sched3[[#This Row],[Pmt No]])-ROW(Sched3[[#Headers],[Pmt No]])-2)+DAY(LoanStartDate),"")</f>
        <v/>
      </c>
      <c r="D144" s="4" t="str">
        <f>IF(Sched3[[#This Row],[Pmt No]]&lt;&gt;"",IF(ROW()-ROW(Sched3[[#Headers],[Beginning Balance]])=1,LoanAmount,INDEX(Sched3[Ending Balance],ROW()-ROW(Sched3[[#Headers],[Beginning Balance]])-1)),"")</f>
        <v/>
      </c>
      <c r="E144" s="4" t="str">
        <f>IF(Sched3[[#This Row],[Pmt No]]&lt;&gt;"",ScheduledPayment,"")</f>
        <v/>
      </c>
      <c r="F144" s="4" t="str">
        <f>IF(Sched3[[#This Row],[Pmt No]]&lt;&gt;"",IF(Sched3[[#This Row],[Scheduled Payment]]+ExtraPayments&lt;Sched3[[#This Row],[Beginning Balance]],ExtraPayments,IF(Sched3[[#This Row],[Beginning Balance]]-Sched3[[#This Row],[Scheduled Payment]]&gt;0,Sched3[[#This Row],[Beginning Balance]]-Sched3[[#This Row],[Scheduled Payment]],0)),"")</f>
        <v/>
      </c>
      <c r="G144" s="4" t="str">
        <f>IF(Sched3[[#This Row],[Pmt No]]&lt;&gt;"",IF(Sched3[[#This Row],[Scheduled Payment]]+Sched3[[#This Row],[Extra Payment]]&lt;=Sched3[[#This Row],[Beginning Balance]],Sched3[[#This Row],[Scheduled Payment]]+Sched3[[#This Row],[Extra Payment]],Sched3[[#This Row],[Beginning Balance]]),"")</f>
        <v/>
      </c>
      <c r="H144" s="4" t="str">
        <f>IF(Sched3[[#This Row],[Pmt No]]&lt;&gt;"",Sched3[[#This Row],[Total Payment]]-Sched3[[#This Row],[Interest]],"")</f>
        <v/>
      </c>
      <c r="I144" s="4" t="str">
        <f>IF(Sched3[[#This Row],[Pmt No]]&lt;&gt;"",Sched3[[#This Row],[Beginning Balance]]*(InterestRate/PaymentsPerYear),"")</f>
        <v/>
      </c>
      <c r="J144" s="4" t="str">
        <f>IF(Sched3[[#This Row],[Pmt No]]&lt;&gt;"",IF(Sched3[[#This Row],[Scheduled Payment]]+Sched3[[#This Row],[Extra Payment]]&lt;=Sched3[[#This Row],[Beginning Balance]],Sched3[[#This Row],[Beginning Balance]]-Sched3[[#This Row],[Principal]],0),"")</f>
        <v/>
      </c>
      <c r="K144" s="4" t="str">
        <f>IF(Sched3[[#This Row],[Pmt No]]&lt;&gt;"",SUM(INDEX(Sched3[Interest],1,1):Sched3[[#This Row],[Interest]]),"")</f>
        <v/>
      </c>
    </row>
    <row r="145" spans="2:11" x14ac:dyDescent="0.2">
      <c r="B145" s="2" t="str">
        <f>IF(LoanIsGood,IF(ROW()-ROW(Sched3[[#Headers],[Pmt No]])&gt;ScheduledNumberOfPayments,"",ROW()-ROW(Sched3[[#Headers],[Pmt No]])),"")</f>
        <v/>
      </c>
      <c r="C145" s="3" t="str">
        <f>IF(Sched3[[#This Row],[Pmt No]]&lt;&gt;"",EOMONTH(LoanStartDate,ROW(Sched3[[#This Row],[Pmt No]])-ROW(Sched3[[#Headers],[Pmt No]])-2)+DAY(LoanStartDate),"")</f>
        <v/>
      </c>
      <c r="D145" s="4" t="str">
        <f>IF(Sched3[[#This Row],[Pmt No]]&lt;&gt;"",IF(ROW()-ROW(Sched3[[#Headers],[Beginning Balance]])=1,LoanAmount,INDEX(Sched3[Ending Balance],ROW()-ROW(Sched3[[#Headers],[Beginning Balance]])-1)),"")</f>
        <v/>
      </c>
      <c r="E145" s="4" t="str">
        <f>IF(Sched3[[#This Row],[Pmt No]]&lt;&gt;"",ScheduledPayment,"")</f>
        <v/>
      </c>
      <c r="F145" s="4" t="str">
        <f>IF(Sched3[[#This Row],[Pmt No]]&lt;&gt;"",IF(Sched3[[#This Row],[Scheduled Payment]]+ExtraPayments&lt;Sched3[[#This Row],[Beginning Balance]],ExtraPayments,IF(Sched3[[#This Row],[Beginning Balance]]-Sched3[[#This Row],[Scheduled Payment]]&gt;0,Sched3[[#This Row],[Beginning Balance]]-Sched3[[#This Row],[Scheduled Payment]],0)),"")</f>
        <v/>
      </c>
      <c r="G145" s="4" t="str">
        <f>IF(Sched3[[#This Row],[Pmt No]]&lt;&gt;"",IF(Sched3[[#This Row],[Scheduled Payment]]+Sched3[[#This Row],[Extra Payment]]&lt;=Sched3[[#This Row],[Beginning Balance]],Sched3[[#This Row],[Scheduled Payment]]+Sched3[[#This Row],[Extra Payment]],Sched3[[#This Row],[Beginning Balance]]),"")</f>
        <v/>
      </c>
      <c r="H145" s="4" t="str">
        <f>IF(Sched3[[#This Row],[Pmt No]]&lt;&gt;"",Sched3[[#This Row],[Total Payment]]-Sched3[[#This Row],[Interest]],"")</f>
        <v/>
      </c>
      <c r="I145" s="4" t="str">
        <f>IF(Sched3[[#This Row],[Pmt No]]&lt;&gt;"",Sched3[[#This Row],[Beginning Balance]]*(InterestRate/PaymentsPerYear),"")</f>
        <v/>
      </c>
      <c r="J145" s="4" t="str">
        <f>IF(Sched3[[#This Row],[Pmt No]]&lt;&gt;"",IF(Sched3[[#This Row],[Scheduled Payment]]+Sched3[[#This Row],[Extra Payment]]&lt;=Sched3[[#This Row],[Beginning Balance]],Sched3[[#This Row],[Beginning Balance]]-Sched3[[#This Row],[Principal]],0),"")</f>
        <v/>
      </c>
      <c r="K145" s="4" t="str">
        <f>IF(Sched3[[#This Row],[Pmt No]]&lt;&gt;"",SUM(INDEX(Sched3[Interest],1,1):Sched3[[#This Row],[Interest]]),"")</f>
        <v/>
      </c>
    </row>
    <row r="146" spans="2:11" x14ac:dyDescent="0.2">
      <c r="B146" s="2" t="str">
        <f>IF(LoanIsGood,IF(ROW()-ROW(Sched3[[#Headers],[Pmt No]])&gt;ScheduledNumberOfPayments,"",ROW()-ROW(Sched3[[#Headers],[Pmt No]])),"")</f>
        <v/>
      </c>
      <c r="C146" s="3" t="str">
        <f>IF(Sched3[[#This Row],[Pmt No]]&lt;&gt;"",EOMONTH(LoanStartDate,ROW(Sched3[[#This Row],[Pmt No]])-ROW(Sched3[[#Headers],[Pmt No]])-2)+DAY(LoanStartDate),"")</f>
        <v/>
      </c>
      <c r="D146" s="4" t="str">
        <f>IF(Sched3[[#This Row],[Pmt No]]&lt;&gt;"",IF(ROW()-ROW(Sched3[[#Headers],[Beginning Balance]])=1,LoanAmount,INDEX(Sched3[Ending Balance],ROW()-ROW(Sched3[[#Headers],[Beginning Balance]])-1)),"")</f>
        <v/>
      </c>
      <c r="E146" s="4" t="str">
        <f>IF(Sched3[[#This Row],[Pmt No]]&lt;&gt;"",ScheduledPayment,"")</f>
        <v/>
      </c>
      <c r="F146" s="4" t="str">
        <f>IF(Sched3[[#This Row],[Pmt No]]&lt;&gt;"",IF(Sched3[[#This Row],[Scheduled Payment]]+ExtraPayments&lt;Sched3[[#This Row],[Beginning Balance]],ExtraPayments,IF(Sched3[[#This Row],[Beginning Balance]]-Sched3[[#This Row],[Scheduled Payment]]&gt;0,Sched3[[#This Row],[Beginning Balance]]-Sched3[[#This Row],[Scheduled Payment]],0)),"")</f>
        <v/>
      </c>
      <c r="G146" s="4" t="str">
        <f>IF(Sched3[[#This Row],[Pmt No]]&lt;&gt;"",IF(Sched3[[#This Row],[Scheduled Payment]]+Sched3[[#This Row],[Extra Payment]]&lt;=Sched3[[#This Row],[Beginning Balance]],Sched3[[#This Row],[Scheduled Payment]]+Sched3[[#This Row],[Extra Payment]],Sched3[[#This Row],[Beginning Balance]]),"")</f>
        <v/>
      </c>
      <c r="H146" s="4" t="str">
        <f>IF(Sched3[[#This Row],[Pmt No]]&lt;&gt;"",Sched3[[#This Row],[Total Payment]]-Sched3[[#This Row],[Interest]],"")</f>
        <v/>
      </c>
      <c r="I146" s="4" t="str">
        <f>IF(Sched3[[#This Row],[Pmt No]]&lt;&gt;"",Sched3[[#This Row],[Beginning Balance]]*(InterestRate/PaymentsPerYear),"")</f>
        <v/>
      </c>
      <c r="J146" s="4" t="str">
        <f>IF(Sched3[[#This Row],[Pmt No]]&lt;&gt;"",IF(Sched3[[#This Row],[Scheduled Payment]]+Sched3[[#This Row],[Extra Payment]]&lt;=Sched3[[#This Row],[Beginning Balance]],Sched3[[#This Row],[Beginning Balance]]-Sched3[[#This Row],[Principal]],0),"")</f>
        <v/>
      </c>
      <c r="K146" s="4" t="str">
        <f>IF(Sched3[[#This Row],[Pmt No]]&lt;&gt;"",SUM(INDEX(Sched3[Interest],1,1):Sched3[[#This Row],[Interest]]),"")</f>
        <v/>
      </c>
    </row>
    <row r="147" spans="2:11" x14ac:dyDescent="0.2">
      <c r="B147" s="2" t="str">
        <f>IF(LoanIsGood,IF(ROW()-ROW(Sched3[[#Headers],[Pmt No]])&gt;ScheduledNumberOfPayments,"",ROW()-ROW(Sched3[[#Headers],[Pmt No]])),"")</f>
        <v/>
      </c>
      <c r="C147" s="3" t="str">
        <f>IF(Sched3[[#This Row],[Pmt No]]&lt;&gt;"",EOMONTH(LoanStartDate,ROW(Sched3[[#This Row],[Pmt No]])-ROW(Sched3[[#Headers],[Pmt No]])-2)+DAY(LoanStartDate),"")</f>
        <v/>
      </c>
      <c r="D147" s="4" t="str">
        <f>IF(Sched3[[#This Row],[Pmt No]]&lt;&gt;"",IF(ROW()-ROW(Sched3[[#Headers],[Beginning Balance]])=1,LoanAmount,INDEX(Sched3[Ending Balance],ROW()-ROW(Sched3[[#Headers],[Beginning Balance]])-1)),"")</f>
        <v/>
      </c>
      <c r="E147" s="4" t="str">
        <f>IF(Sched3[[#This Row],[Pmt No]]&lt;&gt;"",ScheduledPayment,"")</f>
        <v/>
      </c>
      <c r="F147" s="4" t="str">
        <f>IF(Sched3[[#This Row],[Pmt No]]&lt;&gt;"",IF(Sched3[[#This Row],[Scheduled Payment]]+ExtraPayments&lt;Sched3[[#This Row],[Beginning Balance]],ExtraPayments,IF(Sched3[[#This Row],[Beginning Balance]]-Sched3[[#This Row],[Scheduled Payment]]&gt;0,Sched3[[#This Row],[Beginning Balance]]-Sched3[[#This Row],[Scheduled Payment]],0)),"")</f>
        <v/>
      </c>
      <c r="G147" s="4" t="str">
        <f>IF(Sched3[[#This Row],[Pmt No]]&lt;&gt;"",IF(Sched3[[#This Row],[Scheduled Payment]]+Sched3[[#This Row],[Extra Payment]]&lt;=Sched3[[#This Row],[Beginning Balance]],Sched3[[#This Row],[Scheduled Payment]]+Sched3[[#This Row],[Extra Payment]],Sched3[[#This Row],[Beginning Balance]]),"")</f>
        <v/>
      </c>
      <c r="H147" s="4" t="str">
        <f>IF(Sched3[[#This Row],[Pmt No]]&lt;&gt;"",Sched3[[#This Row],[Total Payment]]-Sched3[[#This Row],[Interest]],"")</f>
        <v/>
      </c>
      <c r="I147" s="4" t="str">
        <f>IF(Sched3[[#This Row],[Pmt No]]&lt;&gt;"",Sched3[[#This Row],[Beginning Balance]]*(InterestRate/PaymentsPerYear),"")</f>
        <v/>
      </c>
      <c r="J147" s="4" t="str">
        <f>IF(Sched3[[#This Row],[Pmt No]]&lt;&gt;"",IF(Sched3[[#This Row],[Scheduled Payment]]+Sched3[[#This Row],[Extra Payment]]&lt;=Sched3[[#This Row],[Beginning Balance]],Sched3[[#This Row],[Beginning Balance]]-Sched3[[#This Row],[Principal]],0),"")</f>
        <v/>
      </c>
      <c r="K147" s="4" t="str">
        <f>IF(Sched3[[#This Row],[Pmt No]]&lt;&gt;"",SUM(INDEX(Sched3[Interest],1,1):Sched3[[#This Row],[Interest]]),"")</f>
        <v/>
      </c>
    </row>
    <row r="148" spans="2:11" x14ac:dyDescent="0.2">
      <c r="B148" s="2" t="str">
        <f>IF(LoanIsGood,IF(ROW()-ROW(Sched3[[#Headers],[Pmt No]])&gt;ScheduledNumberOfPayments,"",ROW()-ROW(Sched3[[#Headers],[Pmt No]])),"")</f>
        <v/>
      </c>
      <c r="C148" s="3" t="str">
        <f>IF(Sched3[[#This Row],[Pmt No]]&lt;&gt;"",EOMONTH(LoanStartDate,ROW(Sched3[[#This Row],[Pmt No]])-ROW(Sched3[[#Headers],[Pmt No]])-2)+DAY(LoanStartDate),"")</f>
        <v/>
      </c>
      <c r="D148" s="4" t="str">
        <f>IF(Sched3[[#This Row],[Pmt No]]&lt;&gt;"",IF(ROW()-ROW(Sched3[[#Headers],[Beginning Balance]])=1,LoanAmount,INDEX(Sched3[Ending Balance],ROW()-ROW(Sched3[[#Headers],[Beginning Balance]])-1)),"")</f>
        <v/>
      </c>
      <c r="E148" s="4" t="str">
        <f>IF(Sched3[[#This Row],[Pmt No]]&lt;&gt;"",ScheduledPayment,"")</f>
        <v/>
      </c>
      <c r="F148" s="4" t="str">
        <f>IF(Sched3[[#This Row],[Pmt No]]&lt;&gt;"",IF(Sched3[[#This Row],[Scheduled Payment]]+ExtraPayments&lt;Sched3[[#This Row],[Beginning Balance]],ExtraPayments,IF(Sched3[[#This Row],[Beginning Balance]]-Sched3[[#This Row],[Scheduled Payment]]&gt;0,Sched3[[#This Row],[Beginning Balance]]-Sched3[[#This Row],[Scheduled Payment]],0)),"")</f>
        <v/>
      </c>
      <c r="G148" s="4" t="str">
        <f>IF(Sched3[[#This Row],[Pmt No]]&lt;&gt;"",IF(Sched3[[#This Row],[Scheduled Payment]]+Sched3[[#This Row],[Extra Payment]]&lt;=Sched3[[#This Row],[Beginning Balance]],Sched3[[#This Row],[Scheduled Payment]]+Sched3[[#This Row],[Extra Payment]],Sched3[[#This Row],[Beginning Balance]]),"")</f>
        <v/>
      </c>
      <c r="H148" s="4" t="str">
        <f>IF(Sched3[[#This Row],[Pmt No]]&lt;&gt;"",Sched3[[#This Row],[Total Payment]]-Sched3[[#This Row],[Interest]],"")</f>
        <v/>
      </c>
      <c r="I148" s="4" t="str">
        <f>IF(Sched3[[#This Row],[Pmt No]]&lt;&gt;"",Sched3[[#This Row],[Beginning Balance]]*(InterestRate/PaymentsPerYear),"")</f>
        <v/>
      </c>
      <c r="J148" s="4" t="str">
        <f>IF(Sched3[[#This Row],[Pmt No]]&lt;&gt;"",IF(Sched3[[#This Row],[Scheduled Payment]]+Sched3[[#This Row],[Extra Payment]]&lt;=Sched3[[#This Row],[Beginning Balance]],Sched3[[#This Row],[Beginning Balance]]-Sched3[[#This Row],[Principal]],0),"")</f>
        <v/>
      </c>
      <c r="K148" s="4" t="str">
        <f>IF(Sched3[[#This Row],[Pmt No]]&lt;&gt;"",SUM(INDEX(Sched3[Interest],1,1):Sched3[[#This Row],[Interest]]),"")</f>
        <v/>
      </c>
    </row>
    <row r="149" spans="2:11" x14ac:dyDescent="0.2">
      <c r="B149" s="2" t="str">
        <f>IF(LoanIsGood,IF(ROW()-ROW(Sched3[[#Headers],[Pmt No]])&gt;ScheduledNumberOfPayments,"",ROW()-ROW(Sched3[[#Headers],[Pmt No]])),"")</f>
        <v/>
      </c>
      <c r="C149" s="3" t="str">
        <f>IF(Sched3[[#This Row],[Pmt No]]&lt;&gt;"",EOMONTH(LoanStartDate,ROW(Sched3[[#This Row],[Pmt No]])-ROW(Sched3[[#Headers],[Pmt No]])-2)+DAY(LoanStartDate),"")</f>
        <v/>
      </c>
      <c r="D149" s="4" t="str">
        <f>IF(Sched3[[#This Row],[Pmt No]]&lt;&gt;"",IF(ROW()-ROW(Sched3[[#Headers],[Beginning Balance]])=1,LoanAmount,INDEX(Sched3[Ending Balance],ROW()-ROW(Sched3[[#Headers],[Beginning Balance]])-1)),"")</f>
        <v/>
      </c>
      <c r="E149" s="4" t="str">
        <f>IF(Sched3[[#This Row],[Pmt No]]&lt;&gt;"",ScheduledPayment,"")</f>
        <v/>
      </c>
      <c r="F149" s="4" t="str">
        <f>IF(Sched3[[#This Row],[Pmt No]]&lt;&gt;"",IF(Sched3[[#This Row],[Scheduled Payment]]+ExtraPayments&lt;Sched3[[#This Row],[Beginning Balance]],ExtraPayments,IF(Sched3[[#This Row],[Beginning Balance]]-Sched3[[#This Row],[Scheduled Payment]]&gt;0,Sched3[[#This Row],[Beginning Balance]]-Sched3[[#This Row],[Scheduled Payment]],0)),"")</f>
        <v/>
      </c>
      <c r="G149" s="4" t="str">
        <f>IF(Sched3[[#This Row],[Pmt No]]&lt;&gt;"",IF(Sched3[[#This Row],[Scheduled Payment]]+Sched3[[#This Row],[Extra Payment]]&lt;=Sched3[[#This Row],[Beginning Balance]],Sched3[[#This Row],[Scheduled Payment]]+Sched3[[#This Row],[Extra Payment]],Sched3[[#This Row],[Beginning Balance]]),"")</f>
        <v/>
      </c>
      <c r="H149" s="4" t="str">
        <f>IF(Sched3[[#This Row],[Pmt No]]&lt;&gt;"",Sched3[[#This Row],[Total Payment]]-Sched3[[#This Row],[Interest]],"")</f>
        <v/>
      </c>
      <c r="I149" s="4" t="str">
        <f>IF(Sched3[[#This Row],[Pmt No]]&lt;&gt;"",Sched3[[#This Row],[Beginning Balance]]*(InterestRate/PaymentsPerYear),"")</f>
        <v/>
      </c>
      <c r="J149" s="4" t="str">
        <f>IF(Sched3[[#This Row],[Pmt No]]&lt;&gt;"",IF(Sched3[[#This Row],[Scheduled Payment]]+Sched3[[#This Row],[Extra Payment]]&lt;=Sched3[[#This Row],[Beginning Balance]],Sched3[[#This Row],[Beginning Balance]]-Sched3[[#This Row],[Principal]],0),"")</f>
        <v/>
      </c>
      <c r="K149" s="4" t="str">
        <f>IF(Sched3[[#This Row],[Pmt No]]&lt;&gt;"",SUM(INDEX(Sched3[Interest],1,1):Sched3[[#This Row],[Interest]]),"")</f>
        <v/>
      </c>
    </row>
    <row r="150" spans="2:11" x14ac:dyDescent="0.2">
      <c r="B150" s="2" t="str">
        <f>IF(LoanIsGood,IF(ROW()-ROW(Sched3[[#Headers],[Pmt No]])&gt;ScheduledNumberOfPayments,"",ROW()-ROW(Sched3[[#Headers],[Pmt No]])),"")</f>
        <v/>
      </c>
      <c r="C150" s="3" t="str">
        <f>IF(Sched3[[#This Row],[Pmt No]]&lt;&gt;"",EOMONTH(LoanStartDate,ROW(Sched3[[#This Row],[Pmt No]])-ROW(Sched3[[#Headers],[Pmt No]])-2)+DAY(LoanStartDate),"")</f>
        <v/>
      </c>
      <c r="D150" s="4" t="str">
        <f>IF(Sched3[[#This Row],[Pmt No]]&lt;&gt;"",IF(ROW()-ROW(Sched3[[#Headers],[Beginning Balance]])=1,LoanAmount,INDEX(Sched3[Ending Balance],ROW()-ROW(Sched3[[#Headers],[Beginning Balance]])-1)),"")</f>
        <v/>
      </c>
      <c r="E150" s="4" t="str">
        <f>IF(Sched3[[#This Row],[Pmt No]]&lt;&gt;"",ScheduledPayment,"")</f>
        <v/>
      </c>
      <c r="F150" s="4" t="str">
        <f>IF(Sched3[[#This Row],[Pmt No]]&lt;&gt;"",IF(Sched3[[#This Row],[Scheduled Payment]]+ExtraPayments&lt;Sched3[[#This Row],[Beginning Balance]],ExtraPayments,IF(Sched3[[#This Row],[Beginning Balance]]-Sched3[[#This Row],[Scheduled Payment]]&gt;0,Sched3[[#This Row],[Beginning Balance]]-Sched3[[#This Row],[Scheduled Payment]],0)),"")</f>
        <v/>
      </c>
      <c r="G150" s="4" t="str">
        <f>IF(Sched3[[#This Row],[Pmt No]]&lt;&gt;"",IF(Sched3[[#This Row],[Scheduled Payment]]+Sched3[[#This Row],[Extra Payment]]&lt;=Sched3[[#This Row],[Beginning Balance]],Sched3[[#This Row],[Scheduled Payment]]+Sched3[[#This Row],[Extra Payment]],Sched3[[#This Row],[Beginning Balance]]),"")</f>
        <v/>
      </c>
      <c r="H150" s="4" t="str">
        <f>IF(Sched3[[#This Row],[Pmt No]]&lt;&gt;"",Sched3[[#This Row],[Total Payment]]-Sched3[[#This Row],[Interest]],"")</f>
        <v/>
      </c>
      <c r="I150" s="4" t="str">
        <f>IF(Sched3[[#This Row],[Pmt No]]&lt;&gt;"",Sched3[[#This Row],[Beginning Balance]]*(InterestRate/PaymentsPerYear),"")</f>
        <v/>
      </c>
      <c r="J150" s="4" t="str">
        <f>IF(Sched3[[#This Row],[Pmt No]]&lt;&gt;"",IF(Sched3[[#This Row],[Scheduled Payment]]+Sched3[[#This Row],[Extra Payment]]&lt;=Sched3[[#This Row],[Beginning Balance]],Sched3[[#This Row],[Beginning Balance]]-Sched3[[#This Row],[Principal]],0),"")</f>
        <v/>
      </c>
      <c r="K150" s="4" t="str">
        <f>IF(Sched3[[#This Row],[Pmt No]]&lt;&gt;"",SUM(INDEX(Sched3[Interest],1,1):Sched3[[#This Row],[Interest]]),"")</f>
        <v/>
      </c>
    </row>
    <row r="151" spans="2:11" x14ac:dyDescent="0.2">
      <c r="B151" s="2" t="str">
        <f>IF(LoanIsGood,IF(ROW()-ROW(Sched3[[#Headers],[Pmt No]])&gt;ScheduledNumberOfPayments,"",ROW()-ROW(Sched3[[#Headers],[Pmt No]])),"")</f>
        <v/>
      </c>
      <c r="C151" s="3" t="str">
        <f>IF(Sched3[[#This Row],[Pmt No]]&lt;&gt;"",EOMONTH(LoanStartDate,ROW(Sched3[[#This Row],[Pmt No]])-ROW(Sched3[[#Headers],[Pmt No]])-2)+DAY(LoanStartDate),"")</f>
        <v/>
      </c>
      <c r="D151" s="4" t="str">
        <f>IF(Sched3[[#This Row],[Pmt No]]&lt;&gt;"",IF(ROW()-ROW(Sched3[[#Headers],[Beginning Balance]])=1,LoanAmount,INDEX(Sched3[Ending Balance],ROW()-ROW(Sched3[[#Headers],[Beginning Balance]])-1)),"")</f>
        <v/>
      </c>
      <c r="E151" s="4" t="str">
        <f>IF(Sched3[[#This Row],[Pmt No]]&lt;&gt;"",ScheduledPayment,"")</f>
        <v/>
      </c>
      <c r="F151" s="4" t="str">
        <f>IF(Sched3[[#This Row],[Pmt No]]&lt;&gt;"",IF(Sched3[[#This Row],[Scheduled Payment]]+ExtraPayments&lt;Sched3[[#This Row],[Beginning Balance]],ExtraPayments,IF(Sched3[[#This Row],[Beginning Balance]]-Sched3[[#This Row],[Scheduled Payment]]&gt;0,Sched3[[#This Row],[Beginning Balance]]-Sched3[[#This Row],[Scheduled Payment]],0)),"")</f>
        <v/>
      </c>
      <c r="G151" s="4" t="str">
        <f>IF(Sched3[[#This Row],[Pmt No]]&lt;&gt;"",IF(Sched3[[#This Row],[Scheduled Payment]]+Sched3[[#This Row],[Extra Payment]]&lt;=Sched3[[#This Row],[Beginning Balance]],Sched3[[#This Row],[Scheduled Payment]]+Sched3[[#This Row],[Extra Payment]],Sched3[[#This Row],[Beginning Balance]]),"")</f>
        <v/>
      </c>
      <c r="H151" s="4" t="str">
        <f>IF(Sched3[[#This Row],[Pmt No]]&lt;&gt;"",Sched3[[#This Row],[Total Payment]]-Sched3[[#This Row],[Interest]],"")</f>
        <v/>
      </c>
      <c r="I151" s="4" t="str">
        <f>IF(Sched3[[#This Row],[Pmt No]]&lt;&gt;"",Sched3[[#This Row],[Beginning Balance]]*(InterestRate/PaymentsPerYear),"")</f>
        <v/>
      </c>
      <c r="J151" s="4" t="str">
        <f>IF(Sched3[[#This Row],[Pmt No]]&lt;&gt;"",IF(Sched3[[#This Row],[Scheduled Payment]]+Sched3[[#This Row],[Extra Payment]]&lt;=Sched3[[#This Row],[Beginning Balance]],Sched3[[#This Row],[Beginning Balance]]-Sched3[[#This Row],[Principal]],0),"")</f>
        <v/>
      </c>
      <c r="K151" s="4" t="str">
        <f>IF(Sched3[[#This Row],[Pmt No]]&lt;&gt;"",SUM(INDEX(Sched3[Interest],1,1):Sched3[[#This Row],[Interest]]),"")</f>
        <v/>
      </c>
    </row>
    <row r="152" spans="2:11" x14ac:dyDescent="0.2">
      <c r="B152" s="2" t="str">
        <f>IF(LoanIsGood,IF(ROW()-ROW(Sched3[[#Headers],[Pmt No]])&gt;ScheduledNumberOfPayments,"",ROW()-ROW(Sched3[[#Headers],[Pmt No]])),"")</f>
        <v/>
      </c>
      <c r="C152" s="3" t="str">
        <f>IF(Sched3[[#This Row],[Pmt No]]&lt;&gt;"",EOMONTH(LoanStartDate,ROW(Sched3[[#This Row],[Pmt No]])-ROW(Sched3[[#Headers],[Pmt No]])-2)+DAY(LoanStartDate),"")</f>
        <v/>
      </c>
      <c r="D152" s="4" t="str">
        <f>IF(Sched3[[#This Row],[Pmt No]]&lt;&gt;"",IF(ROW()-ROW(Sched3[[#Headers],[Beginning Balance]])=1,LoanAmount,INDEX(Sched3[Ending Balance],ROW()-ROW(Sched3[[#Headers],[Beginning Balance]])-1)),"")</f>
        <v/>
      </c>
      <c r="E152" s="4" t="str">
        <f>IF(Sched3[[#This Row],[Pmt No]]&lt;&gt;"",ScheduledPayment,"")</f>
        <v/>
      </c>
      <c r="F152" s="4" t="str">
        <f>IF(Sched3[[#This Row],[Pmt No]]&lt;&gt;"",IF(Sched3[[#This Row],[Scheduled Payment]]+ExtraPayments&lt;Sched3[[#This Row],[Beginning Balance]],ExtraPayments,IF(Sched3[[#This Row],[Beginning Balance]]-Sched3[[#This Row],[Scheduled Payment]]&gt;0,Sched3[[#This Row],[Beginning Balance]]-Sched3[[#This Row],[Scheduled Payment]],0)),"")</f>
        <v/>
      </c>
      <c r="G152" s="4" t="str">
        <f>IF(Sched3[[#This Row],[Pmt No]]&lt;&gt;"",IF(Sched3[[#This Row],[Scheduled Payment]]+Sched3[[#This Row],[Extra Payment]]&lt;=Sched3[[#This Row],[Beginning Balance]],Sched3[[#This Row],[Scheduled Payment]]+Sched3[[#This Row],[Extra Payment]],Sched3[[#This Row],[Beginning Balance]]),"")</f>
        <v/>
      </c>
      <c r="H152" s="4" t="str">
        <f>IF(Sched3[[#This Row],[Pmt No]]&lt;&gt;"",Sched3[[#This Row],[Total Payment]]-Sched3[[#This Row],[Interest]],"")</f>
        <v/>
      </c>
      <c r="I152" s="4" t="str">
        <f>IF(Sched3[[#This Row],[Pmt No]]&lt;&gt;"",Sched3[[#This Row],[Beginning Balance]]*(InterestRate/PaymentsPerYear),"")</f>
        <v/>
      </c>
      <c r="J152" s="4" t="str">
        <f>IF(Sched3[[#This Row],[Pmt No]]&lt;&gt;"",IF(Sched3[[#This Row],[Scheduled Payment]]+Sched3[[#This Row],[Extra Payment]]&lt;=Sched3[[#This Row],[Beginning Balance]],Sched3[[#This Row],[Beginning Balance]]-Sched3[[#This Row],[Principal]],0),"")</f>
        <v/>
      </c>
      <c r="K152" s="4" t="str">
        <f>IF(Sched3[[#This Row],[Pmt No]]&lt;&gt;"",SUM(INDEX(Sched3[Interest],1,1):Sched3[[#This Row],[Interest]]),"")</f>
        <v/>
      </c>
    </row>
    <row r="153" spans="2:11" x14ac:dyDescent="0.2">
      <c r="B153" s="2" t="str">
        <f>IF(LoanIsGood,IF(ROW()-ROW(Sched3[[#Headers],[Pmt No]])&gt;ScheduledNumberOfPayments,"",ROW()-ROW(Sched3[[#Headers],[Pmt No]])),"")</f>
        <v/>
      </c>
      <c r="C153" s="3" t="str">
        <f>IF(Sched3[[#This Row],[Pmt No]]&lt;&gt;"",EOMONTH(LoanStartDate,ROW(Sched3[[#This Row],[Pmt No]])-ROW(Sched3[[#Headers],[Pmt No]])-2)+DAY(LoanStartDate),"")</f>
        <v/>
      </c>
      <c r="D153" s="4" t="str">
        <f>IF(Sched3[[#This Row],[Pmt No]]&lt;&gt;"",IF(ROW()-ROW(Sched3[[#Headers],[Beginning Balance]])=1,LoanAmount,INDEX(Sched3[Ending Balance],ROW()-ROW(Sched3[[#Headers],[Beginning Balance]])-1)),"")</f>
        <v/>
      </c>
      <c r="E153" s="4" t="str">
        <f>IF(Sched3[[#This Row],[Pmt No]]&lt;&gt;"",ScheduledPayment,"")</f>
        <v/>
      </c>
      <c r="F153" s="4" t="str">
        <f>IF(Sched3[[#This Row],[Pmt No]]&lt;&gt;"",IF(Sched3[[#This Row],[Scheduled Payment]]+ExtraPayments&lt;Sched3[[#This Row],[Beginning Balance]],ExtraPayments,IF(Sched3[[#This Row],[Beginning Balance]]-Sched3[[#This Row],[Scheduled Payment]]&gt;0,Sched3[[#This Row],[Beginning Balance]]-Sched3[[#This Row],[Scheduled Payment]],0)),"")</f>
        <v/>
      </c>
      <c r="G153" s="4" t="str">
        <f>IF(Sched3[[#This Row],[Pmt No]]&lt;&gt;"",IF(Sched3[[#This Row],[Scheduled Payment]]+Sched3[[#This Row],[Extra Payment]]&lt;=Sched3[[#This Row],[Beginning Balance]],Sched3[[#This Row],[Scheduled Payment]]+Sched3[[#This Row],[Extra Payment]],Sched3[[#This Row],[Beginning Balance]]),"")</f>
        <v/>
      </c>
      <c r="H153" s="4" t="str">
        <f>IF(Sched3[[#This Row],[Pmt No]]&lt;&gt;"",Sched3[[#This Row],[Total Payment]]-Sched3[[#This Row],[Interest]],"")</f>
        <v/>
      </c>
      <c r="I153" s="4" t="str">
        <f>IF(Sched3[[#This Row],[Pmt No]]&lt;&gt;"",Sched3[[#This Row],[Beginning Balance]]*(InterestRate/PaymentsPerYear),"")</f>
        <v/>
      </c>
      <c r="J153" s="4" t="str">
        <f>IF(Sched3[[#This Row],[Pmt No]]&lt;&gt;"",IF(Sched3[[#This Row],[Scheduled Payment]]+Sched3[[#This Row],[Extra Payment]]&lt;=Sched3[[#This Row],[Beginning Balance]],Sched3[[#This Row],[Beginning Balance]]-Sched3[[#This Row],[Principal]],0),"")</f>
        <v/>
      </c>
      <c r="K153" s="4" t="str">
        <f>IF(Sched3[[#This Row],[Pmt No]]&lt;&gt;"",SUM(INDEX(Sched3[Interest],1,1):Sched3[[#This Row],[Interest]]),"")</f>
        <v/>
      </c>
    </row>
    <row r="154" spans="2:11" x14ac:dyDescent="0.2">
      <c r="B154" s="2" t="str">
        <f>IF(LoanIsGood,IF(ROW()-ROW(Sched3[[#Headers],[Pmt No]])&gt;ScheduledNumberOfPayments,"",ROW()-ROW(Sched3[[#Headers],[Pmt No]])),"")</f>
        <v/>
      </c>
      <c r="C154" s="3" t="str">
        <f>IF(Sched3[[#This Row],[Pmt No]]&lt;&gt;"",EOMONTH(LoanStartDate,ROW(Sched3[[#This Row],[Pmt No]])-ROW(Sched3[[#Headers],[Pmt No]])-2)+DAY(LoanStartDate),"")</f>
        <v/>
      </c>
      <c r="D154" s="4" t="str">
        <f>IF(Sched3[[#This Row],[Pmt No]]&lt;&gt;"",IF(ROW()-ROW(Sched3[[#Headers],[Beginning Balance]])=1,LoanAmount,INDEX(Sched3[Ending Balance],ROW()-ROW(Sched3[[#Headers],[Beginning Balance]])-1)),"")</f>
        <v/>
      </c>
      <c r="E154" s="4" t="str">
        <f>IF(Sched3[[#This Row],[Pmt No]]&lt;&gt;"",ScheduledPayment,"")</f>
        <v/>
      </c>
      <c r="F154" s="4" t="str">
        <f>IF(Sched3[[#This Row],[Pmt No]]&lt;&gt;"",IF(Sched3[[#This Row],[Scheduled Payment]]+ExtraPayments&lt;Sched3[[#This Row],[Beginning Balance]],ExtraPayments,IF(Sched3[[#This Row],[Beginning Balance]]-Sched3[[#This Row],[Scheduled Payment]]&gt;0,Sched3[[#This Row],[Beginning Balance]]-Sched3[[#This Row],[Scheduled Payment]],0)),"")</f>
        <v/>
      </c>
      <c r="G154" s="4" t="str">
        <f>IF(Sched3[[#This Row],[Pmt No]]&lt;&gt;"",IF(Sched3[[#This Row],[Scheduled Payment]]+Sched3[[#This Row],[Extra Payment]]&lt;=Sched3[[#This Row],[Beginning Balance]],Sched3[[#This Row],[Scheduled Payment]]+Sched3[[#This Row],[Extra Payment]],Sched3[[#This Row],[Beginning Balance]]),"")</f>
        <v/>
      </c>
      <c r="H154" s="4" t="str">
        <f>IF(Sched3[[#This Row],[Pmt No]]&lt;&gt;"",Sched3[[#This Row],[Total Payment]]-Sched3[[#This Row],[Interest]],"")</f>
        <v/>
      </c>
      <c r="I154" s="4" t="str">
        <f>IF(Sched3[[#This Row],[Pmt No]]&lt;&gt;"",Sched3[[#This Row],[Beginning Balance]]*(InterestRate/PaymentsPerYear),"")</f>
        <v/>
      </c>
      <c r="J154" s="4" t="str">
        <f>IF(Sched3[[#This Row],[Pmt No]]&lt;&gt;"",IF(Sched3[[#This Row],[Scheduled Payment]]+Sched3[[#This Row],[Extra Payment]]&lt;=Sched3[[#This Row],[Beginning Balance]],Sched3[[#This Row],[Beginning Balance]]-Sched3[[#This Row],[Principal]],0),"")</f>
        <v/>
      </c>
      <c r="K154" s="4" t="str">
        <f>IF(Sched3[[#This Row],[Pmt No]]&lt;&gt;"",SUM(INDEX(Sched3[Interest],1,1):Sched3[[#This Row],[Interest]]),"")</f>
        <v/>
      </c>
    </row>
    <row r="155" spans="2:11" x14ac:dyDescent="0.2">
      <c r="B155" s="2" t="str">
        <f>IF(LoanIsGood,IF(ROW()-ROW(Sched3[[#Headers],[Pmt No]])&gt;ScheduledNumberOfPayments,"",ROW()-ROW(Sched3[[#Headers],[Pmt No]])),"")</f>
        <v/>
      </c>
      <c r="C155" s="3" t="str">
        <f>IF(Sched3[[#This Row],[Pmt No]]&lt;&gt;"",EOMONTH(LoanStartDate,ROW(Sched3[[#This Row],[Pmt No]])-ROW(Sched3[[#Headers],[Pmt No]])-2)+DAY(LoanStartDate),"")</f>
        <v/>
      </c>
      <c r="D155" s="4" t="str">
        <f>IF(Sched3[[#This Row],[Pmt No]]&lt;&gt;"",IF(ROW()-ROW(Sched3[[#Headers],[Beginning Balance]])=1,LoanAmount,INDEX(Sched3[Ending Balance],ROW()-ROW(Sched3[[#Headers],[Beginning Balance]])-1)),"")</f>
        <v/>
      </c>
      <c r="E155" s="4" t="str">
        <f>IF(Sched3[[#This Row],[Pmt No]]&lt;&gt;"",ScheduledPayment,"")</f>
        <v/>
      </c>
      <c r="F155" s="4" t="str">
        <f>IF(Sched3[[#This Row],[Pmt No]]&lt;&gt;"",IF(Sched3[[#This Row],[Scheduled Payment]]+ExtraPayments&lt;Sched3[[#This Row],[Beginning Balance]],ExtraPayments,IF(Sched3[[#This Row],[Beginning Balance]]-Sched3[[#This Row],[Scheduled Payment]]&gt;0,Sched3[[#This Row],[Beginning Balance]]-Sched3[[#This Row],[Scheduled Payment]],0)),"")</f>
        <v/>
      </c>
      <c r="G155" s="4" t="str">
        <f>IF(Sched3[[#This Row],[Pmt No]]&lt;&gt;"",IF(Sched3[[#This Row],[Scheduled Payment]]+Sched3[[#This Row],[Extra Payment]]&lt;=Sched3[[#This Row],[Beginning Balance]],Sched3[[#This Row],[Scheduled Payment]]+Sched3[[#This Row],[Extra Payment]],Sched3[[#This Row],[Beginning Balance]]),"")</f>
        <v/>
      </c>
      <c r="H155" s="4" t="str">
        <f>IF(Sched3[[#This Row],[Pmt No]]&lt;&gt;"",Sched3[[#This Row],[Total Payment]]-Sched3[[#This Row],[Interest]],"")</f>
        <v/>
      </c>
      <c r="I155" s="4" t="str">
        <f>IF(Sched3[[#This Row],[Pmt No]]&lt;&gt;"",Sched3[[#This Row],[Beginning Balance]]*(InterestRate/PaymentsPerYear),"")</f>
        <v/>
      </c>
      <c r="J155" s="4" t="str">
        <f>IF(Sched3[[#This Row],[Pmt No]]&lt;&gt;"",IF(Sched3[[#This Row],[Scheduled Payment]]+Sched3[[#This Row],[Extra Payment]]&lt;=Sched3[[#This Row],[Beginning Balance]],Sched3[[#This Row],[Beginning Balance]]-Sched3[[#This Row],[Principal]],0),"")</f>
        <v/>
      </c>
      <c r="K155" s="4" t="str">
        <f>IF(Sched3[[#This Row],[Pmt No]]&lt;&gt;"",SUM(INDEX(Sched3[Interest],1,1):Sched3[[#This Row],[Interest]]),"")</f>
        <v/>
      </c>
    </row>
    <row r="156" spans="2:11" x14ac:dyDescent="0.2">
      <c r="B156" s="2" t="str">
        <f>IF(LoanIsGood,IF(ROW()-ROW(Sched3[[#Headers],[Pmt No]])&gt;ScheduledNumberOfPayments,"",ROW()-ROW(Sched3[[#Headers],[Pmt No]])),"")</f>
        <v/>
      </c>
      <c r="C156" s="3" t="str">
        <f>IF(Sched3[[#This Row],[Pmt No]]&lt;&gt;"",EOMONTH(LoanStartDate,ROW(Sched3[[#This Row],[Pmt No]])-ROW(Sched3[[#Headers],[Pmt No]])-2)+DAY(LoanStartDate),"")</f>
        <v/>
      </c>
      <c r="D156" s="4" t="str">
        <f>IF(Sched3[[#This Row],[Pmt No]]&lt;&gt;"",IF(ROW()-ROW(Sched3[[#Headers],[Beginning Balance]])=1,LoanAmount,INDEX(Sched3[Ending Balance],ROW()-ROW(Sched3[[#Headers],[Beginning Balance]])-1)),"")</f>
        <v/>
      </c>
      <c r="E156" s="4" t="str">
        <f>IF(Sched3[[#This Row],[Pmt No]]&lt;&gt;"",ScheduledPayment,"")</f>
        <v/>
      </c>
      <c r="F156" s="4" t="str">
        <f>IF(Sched3[[#This Row],[Pmt No]]&lt;&gt;"",IF(Sched3[[#This Row],[Scheduled Payment]]+ExtraPayments&lt;Sched3[[#This Row],[Beginning Balance]],ExtraPayments,IF(Sched3[[#This Row],[Beginning Balance]]-Sched3[[#This Row],[Scheduled Payment]]&gt;0,Sched3[[#This Row],[Beginning Balance]]-Sched3[[#This Row],[Scheduled Payment]],0)),"")</f>
        <v/>
      </c>
      <c r="G156" s="4" t="str">
        <f>IF(Sched3[[#This Row],[Pmt No]]&lt;&gt;"",IF(Sched3[[#This Row],[Scheduled Payment]]+Sched3[[#This Row],[Extra Payment]]&lt;=Sched3[[#This Row],[Beginning Balance]],Sched3[[#This Row],[Scheduled Payment]]+Sched3[[#This Row],[Extra Payment]],Sched3[[#This Row],[Beginning Balance]]),"")</f>
        <v/>
      </c>
      <c r="H156" s="4" t="str">
        <f>IF(Sched3[[#This Row],[Pmt No]]&lt;&gt;"",Sched3[[#This Row],[Total Payment]]-Sched3[[#This Row],[Interest]],"")</f>
        <v/>
      </c>
      <c r="I156" s="4" t="str">
        <f>IF(Sched3[[#This Row],[Pmt No]]&lt;&gt;"",Sched3[[#This Row],[Beginning Balance]]*(InterestRate/PaymentsPerYear),"")</f>
        <v/>
      </c>
      <c r="J156" s="4" t="str">
        <f>IF(Sched3[[#This Row],[Pmt No]]&lt;&gt;"",IF(Sched3[[#This Row],[Scheduled Payment]]+Sched3[[#This Row],[Extra Payment]]&lt;=Sched3[[#This Row],[Beginning Balance]],Sched3[[#This Row],[Beginning Balance]]-Sched3[[#This Row],[Principal]],0),"")</f>
        <v/>
      </c>
      <c r="K156" s="4" t="str">
        <f>IF(Sched3[[#This Row],[Pmt No]]&lt;&gt;"",SUM(INDEX(Sched3[Interest],1,1):Sched3[[#This Row],[Interest]]),"")</f>
        <v/>
      </c>
    </row>
    <row r="157" spans="2:11" x14ac:dyDescent="0.2">
      <c r="B157" s="2" t="str">
        <f>IF(LoanIsGood,IF(ROW()-ROW(Sched3[[#Headers],[Pmt No]])&gt;ScheduledNumberOfPayments,"",ROW()-ROW(Sched3[[#Headers],[Pmt No]])),"")</f>
        <v/>
      </c>
      <c r="C157" s="3" t="str">
        <f>IF(Sched3[[#This Row],[Pmt No]]&lt;&gt;"",EOMONTH(LoanStartDate,ROW(Sched3[[#This Row],[Pmt No]])-ROW(Sched3[[#Headers],[Pmt No]])-2)+DAY(LoanStartDate),"")</f>
        <v/>
      </c>
      <c r="D157" s="4" t="str">
        <f>IF(Sched3[[#This Row],[Pmt No]]&lt;&gt;"",IF(ROW()-ROW(Sched3[[#Headers],[Beginning Balance]])=1,LoanAmount,INDEX(Sched3[Ending Balance],ROW()-ROW(Sched3[[#Headers],[Beginning Balance]])-1)),"")</f>
        <v/>
      </c>
      <c r="E157" s="4" t="str">
        <f>IF(Sched3[[#This Row],[Pmt No]]&lt;&gt;"",ScheduledPayment,"")</f>
        <v/>
      </c>
      <c r="F157" s="4" t="str">
        <f>IF(Sched3[[#This Row],[Pmt No]]&lt;&gt;"",IF(Sched3[[#This Row],[Scheduled Payment]]+ExtraPayments&lt;Sched3[[#This Row],[Beginning Balance]],ExtraPayments,IF(Sched3[[#This Row],[Beginning Balance]]-Sched3[[#This Row],[Scheduled Payment]]&gt;0,Sched3[[#This Row],[Beginning Balance]]-Sched3[[#This Row],[Scheduled Payment]],0)),"")</f>
        <v/>
      </c>
      <c r="G157" s="4" t="str">
        <f>IF(Sched3[[#This Row],[Pmt No]]&lt;&gt;"",IF(Sched3[[#This Row],[Scheduled Payment]]+Sched3[[#This Row],[Extra Payment]]&lt;=Sched3[[#This Row],[Beginning Balance]],Sched3[[#This Row],[Scheduled Payment]]+Sched3[[#This Row],[Extra Payment]],Sched3[[#This Row],[Beginning Balance]]),"")</f>
        <v/>
      </c>
      <c r="H157" s="4" t="str">
        <f>IF(Sched3[[#This Row],[Pmt No]]&lt;&gt;"",Sched3[[#This Row],[Total Payment]]-Sched3[[#This Row],[Interest]],"")</f>
        <v/>
      </c>
      <c r="I157" s="4" t="str">
        <f>IF(Sched3[[#This Row],[Pmt No]]&lt;&gt;"",Sched3[[#This Row],[Beginning Balance]]*(InterestRate/PaymentsPerYear),"")</f>
        <v/>
      </c>
      <c r="J157" s="4" t="str">
        <f>IF(Sched3[[#This Row],[Pmt No]]&lt;&gt;"",IF(Sched3[[#This Row],[Scheduled Payment]]+Sched3[[#This Row],[Extra Payment]]&lt;=Sched3[[#This Row],[Beginning Balance]],Sched3[[#This Row],[Beginning Balance]]-Sched3[[#This Row],[Principal]],0),"")</f>
        <v/>
      </c>
      <c r="K157" s="4" t="str">
        <f>IF(Sched3[[#This Row],[Pmt No]]&lt;&gt;"",SUM(INDEX(Sched3[Interest],1,1):Sched3[[#This Row],[Interest]]),"")</f>
        <v/>
      </c>
    </row>
    <row r="158" spans="2:11" x14ac:dyDescent="0.2">
      <c r="B158" s="2" t="str">
        <f>IF(LoanIsGood,IF(ROW()-ROW(Sched3[[#Headers],[Pmt No]])&gt;ScheduledNumberOfPayments,"",ROW()-ROW(Sched3[[#Headers],[Pmt No]])),"")</f>
        <v/>
      </c>
      <c r="C158" s="3" t="str">
        <f>IF(Sched3[[#This Row],[Pmt No]]&lt;&gt;"",EOMONTH(LoanStartDate,ROW(Sched3[[#This Row],[Pmt No]])-ROW(Sched3[[#Headers],[Pmt No]])-2)+DAY(LoanStartDate),"")</f>
        <v/>
      </c>
      <c r="D158" s="4" t="str">
        <f>IF(Sched3[[#This Row],[Pmt No]]&lt;&gt;"",IF(ROW()-ROW(Sched3[[#Headers],[Beginning Balance]])=1,LoanAmount,INDEX(Sched3[Ending Balance],ROW()-ROW(Sched3[[#Headers],[Beginning Balance]])-1)),"")</f>
        <v/>
      </c>
      <c r="E158" s="4" t="str">
        <f>IF(Sched3[[#This Row],[Pmt No]]&lt;&gt;"",ScheduledPayment,"")</f>
        <v/>
      </c>
      <c r="F158" s="4" t="str">
        <f>IF(Sched3[[#This Row],[Pmt No]]&lt;&gt;"",IF(Sched3[[#This Row],[Scheduled Payment]]+ExtraPayments&lt;Sched3[[#This Row],[Beginning Balance]],ExtraPayments,IF(Sched3[[#This Row],[Beginning Balance]]-Sched3[[#This Row],[Scheduled Payment]]&gt;0,Sched3[[#This Row],[Beginning Balance]]-Sched3[[#This Row],[Scheduled Payment]],0)),"")</f>
        <v/>
      </c>
      <c r="G158" s="4" t="str">
        <f>IF(Sched3[[#This Row],[Pmt No]]&lt;&gt;"",IF(Sched3[[#This Row],[Scheduled Payment]]+Sched3[[#This Row],[Extra Payment]]&lt;=Sched3[[#This Row],[Beginning Balance]],Sched3[[#This Row],[Scheduled Payment]]+Sched3[[#This Row],[Extra Payment]],Sched3[[#This Row],[Beginning Balance]]),"")</f>
        <v/>
      </c>
      <c r="H158" s="4" t="str">
        <f>IF(Sched3[[#This Row],[Pmt No]]&lt;&gt;"",Sched3[[#This Row],[Total Payment]]-Sched3[[#This Row],[Interest]],"")</f>
        <v/>
      </c>
      <c r="I158" s="4" t="str">
        <f>IF(Sched3[[#This Row],[Pmt No]]&lt;&gt;"",Sched3[[#This Row],[Beginning Balance]]*(InterestRate/PaymentsPerYear),"")</f>
        <v/>
      </c>
      <c r="J158" s="4" t="str">
        <f>IF(Sched3[[#This Row],[Pmt No]]&lt;&gt;"",IF(Sched3[[#This Row],[Scheduled Payment]]+Sched3[[#This Row],[Extra Payment]]&lt;=Sched3[[#This Row],[Beginning Balance]],Sched3[[#This Row],[Beginning Balance]]-Sched3[[#This Row],[Principal]],0),"")</f>
        <v/>
      </c>
      <c r="K158" s="4" t="str">
        <f>IF(Sched3[[#This Row],[Pmt No]]&lt;&gt;"",SUM(INDEX(Sched3[Interest],1,1):Sched3[[#This Row],[Interest]]),"")</f>
        <v/>
      </c>
    </row>
    <row r="159" spans="2:11" x14ac:dyDescent="0.2">
      <c r="B159" s="2" t="str">
        <f>IF(LoanIsGood,IF(ROW()-ROW(Sched3[[#Headers],[Pmt No]])&gt;ScheduledNumberOfPayments,"",ROW()-ROW(Sched3[[#Headers],[Pmt No]])),"")</f>
        <v/>
      </c>
      <c r="C159" s="3" t="str">
        <f>IF(Sched3[[#This Row],[Pmt No]]&lt;&gt;"",EOMONTH(LoanStartDate,ROW(Sched3[[#This Row],[Pmt No]])-ROW(Sched3[[#Headers],[Pmt No]])-2)+DAY(LoanStartDate),"")</f>
        <v/>
      </c>
      <c r="D159" s="4" t="str">
        <f>IF(Sched3[[#This Row],[Pmt No]]&lt;&gt;"",IF(ROW()-ROW(Sched3[[#Headers],[Beginning Balance]])=1,LoanAmount,INDEX(Sched3[Ending Balance],ROW()-ROW(Sched3[[#Headers],[Beginning Balance]])-1)),"")</f>
        <v/>
      </c>
      <c r="E159" s="4" t="str">
        <f>IF(Sched3[[#This Row],[Pmt No]]&lt;&gt;"",ScheduledPayment,"")</f>
        <v/>
      </c>
      <c r="F159" s="4" t="str">
        <f>IF(Sched3[[#This Row],[Pmt No]]&lt;&gt;"",IF(Sched3[[#This Row],[Scheduled Payment]]+ExtraPayments&lt;Sched3[[#This Row],[Beginning Balance]],ExtraPayments,IF(Sched3[[#This Row],[Beginning Balance]]-Sched3[[#This Row],[Scheduled Payment]]&gt;0,Sched3[[#This Row],[Beginning Balance]]-Sched3[[#This Row],[Scheduled Payment]],0)),"")</f>
        <v/>
      </c>
      <c r="G159" s="4" t="str">
        <f>IF(Sched3[[#This Row],[Pmt No]]&lt;&gt;"",IF(Sched3[[#This Row],[Scheduled Payment]]+Sched3[[#This Row],[Extra Payment]]&lt;=Sched3[[#This Row],[Beginning Balance]],Sched3[[#This Row],[Scheduled Payment]]+Sched3[[#This Row],[Extra Payment]],Sched3[[#This Row],[Beginning Balance]]),"")</f>
        <v/>
      </c>
      <c r="H159" s="4" t="str">
        <f>IF(Sched3[[#This Row],[Pmt No]]&lt;&gt;"",Sched3[[#This Row],[Total Payment]]-Sched3[[#This Row],[Interest]],"")</f>
        <v/>
      </c>
      <c r="I159" s="4" t="str">
        <f>IF(Sched3[[#This Row],[Pmt No]]&lt;&gt;"",Sched3[[#This Row],[Beginning Balance]]*(InterestRate/PaymentsPerYear),"")</f>
        <v/>
      </c>
      <c r="J159" s="4" t="str">
        <f>IF(Sched3[[#This Row],[Pmt No]]&lt;&gt;"",IF(Sched3[[#This Row],[Scheduled Payment]]+Sched3[[#This Row],[Extra Payment]]&lt;=Sched3[[#This Row],[Beginning Balance]],Sched3[[#This Row],[Beginning Balance]]-Sched3[[#This Row],[Principal]],0),"")</f>
        <v/>
      </c>
      <c r="K159" s="4" t="str">
        <f>IF(Sched3[[#This Row],[Pmt No]]&lt;&gt;"",SUM(INDEX(Sched3[Interest],1,1):Sched3[[#This Row],[Interest]]),"")</f>
        <v/>
      </c>
    </row>
    <row r="160" spans="2:11" x14ac:dyDescent="0.2">
      <c r="B160" s="2" t="str">
        <f>IF(LoanIsGood,IF(ROW()-ROW(Sched3[[#Headers],[Pmt No]])&gt;ScheduledNumberOfPayments,"",ROW()-ROW(Sched3[[#Headers],[Pmt No]])),"")</f>
        <v/>
      </c>
      <c r="C160" s="3" t="str">
        <f>IF(Sched3[[#This Row],[Pmt No]]&lt;&gt;"",EOMONTH(LoanStartDate,ROW(Sched3[[#This Row],[Pmt No]])-ROW(Sched3[[#Headers],[Pmt No]])-2)+DAY(LoanStartDate),"")</f>
        <v/>
      </c>
      <c r="D160" s="4" t="str">
        <f>IF(Sched3[[#This Row],[Pmt No]]&lt;&gt;"",IF(ROW()-ROW(Sched3[[#Headers],[Beginning Balance]])=1,LoanAmount,INDEX(Sched3[Ending Balance],ROW()-ROW(Sched3[[#Headers],[Beginning Balance]])-1)),"")</f>
        <v/>
      </c>
      <c r="E160" s="4" t="str">
        <f>IF(Sched3[[#This Row],[Pmt No]]&lt;&gt;"",ScheduledPayment,"")</f>
        <v/>
      </c>
      <c r="F160" s="4" t="str">
        <f>IF(Sched3[[#This Row],[Pmt No]]&lt;&gt;"",IF(Sched3[[#This Row],[Scheduled Payment]]+ExtraPayments&lt;Sched3[[#This Row],[Beginning Balance]],ExtraPayments,IF(Sched3[[#This Row],[Beginning Balance]]-Sched3[[#This Row],[Scheduled Payment]]&gt;0,Sched3[[#This Row],[Beginning Balance]]-Sched3[[#This Row],[Scheduled Payment]],0)),"")</f>
        <v/>
      </c>
      <c r="G160" s="4" t="str">
        <f>IF(Sched3[[#This Row],[Pmt No]]&lt;&gt;"",IF(Sched3[[#This Row],[Scheduled Payment]]+Sched3[[#This Row],[Extra Payment]]&lt;=Sched3[[#This Row],[Beginning Balance]],Sched3[[#This Row],[Scheduled Payment]]+Sched3[[#This Row],[Extra Payment]],Sched3[[#This Row],[Beginning Balance]]),"")</f>
        <v/>
      </c>
      <c r="H160" s="4" t="str">
        <f>IF(Sched3[[#This Row],[Pmt No]]&lt;&gt;"",Sched3[[#This Row],[Total Payment]]-Sched3[[#This Row],[Interest]],"")</f>
        <v/>
      </c>
      <c r="I160" s="4" t="str">
        <f>IF(Sched3[[#This Row],[Pmt No]]&lt;&gt;"",Sched3[[#This Row],[Beginning Balance]]*(InterestRate/PaymentsPerYear),"")</f>
        <v/>
      </c>
      <c r="J160" s="4" t="str">
        <f>IF(Sched3[[#This Row],[Pmt No]]&lt;&gt;"",IF(Sched3[[#This Row],[Scheduled Payment]]+Sched3[[#This Row],[Extra Payment]]&lt;=Sched3[[#This Row],[Beginning Balance]],Sched3[[#This Row],[Beginning Balance]]-Sched3[[#This Row],[Principal]],0),"")</f>
        <v/>
      </c>
      <c r="K160" s="4" t="str">
        <f>IF(Sched3[[#This Row],[Pmt No]]&lt;&gt;"",SUM(INDEX(Sched3[Interest],1,1):Sched3[[#This Row],[Interest]]),"")</f>
        <v/>
      </c>
    </row>
    <row r="161" spans="2:11" x14ac:dyDescent="0.2">
      <c r="B161" s="2" t="str">
        <f>IF(LoanIsGood,IF(ROW()-ROW(Sched3[[#Headers],[Pmt No]])&gt;ScheduledNumberOfPayments,"",ROW()-ROW(Sched3[[#Headers],[Pmt No]])),"")</f>
        <v/>
      </c>
      <c r="C161" s="3" t="str">
        <f>IF(Sched3[[#This Row],[Pmt No]]&lt;&gt;"",EOMONTH(LoanStartDate,ROW(Sched3[[#This Row],[Pmt No]])-ROW(Sched3[[#Headers],[Pmt No]])-2)+DAY(LoanStartDate),"")</f>
        <v/>
      </c>
      <c r="D161" s="4" t="str">
        <f>IF(Sched3[[#This Row],[Pmt No]]&lt;&gt;"",IF(ROW()-ROW(Sched3[[#Headers],[Beginning Balance]])=1,LoanAmount,INDEX(Sched3[Ending Balance],ROW()-ROW(Sched3[[#Headers],[Beginning Balance]])-1)),"")</f>
        <v/>
      </c>
      <c r="E161" s="4" t="str">
        <f>IF(Sched3[[#This Row],[Pmt No]]&lt;&gt;"",ScheduledPayment,"")</f>
        <v/>
      </c>
      <c r="F161" s="4" t="str">
        <f>IF(Sched3[[#This Row],[Pmt No]]&lt;&gt;"",IF(Sched3[[#This Row],[Scheduled Payment]]+ExtraPayments&lt;Sched3[[#This Row],[Beginning Balance]],ExtraPayments,IF(Sched3[[#This Row],[Beginning Balance]]-Sched3[[#This Row],[Scheduled Payment]]&gt;0,Sched3[[#This Row],[Beginning Balance]]-Sched3[[#This Row],[Scheduled Payment]],0)),"")</f>
        <v/>
      </c>
      <c r="G161" s="4" t="str">
        <f>IF(Sched3[[#This Row],[Pmt No]]&lt;&gt;"",IF(Sched3[[#This Row],[Scheduled Payment]]+Sched3[[#This Row],[Extra Payment]]&lt;=Sched3[[#This Row],[Beginning Balance]],Sched3[[#This Row],[Scheduled Payment]]+Sched3[[#This Row],[Extra Payment]],Sched3[[#This Row],[Beginning Balance]]),"")</f>
        <v/>
      </c>
      <c r="H161" s="4" t="str">
        <f>IF(Sched3[[#This Row],[Pmt No]]&lt;&gt;"",Sched3[[#This Row],[Total Payment]]-Sched3[[#This Row],[Interest]],"")</f>
        <v/>
      </c>
      <c r="I161" s="4" t="str">
        <f>IF(Sched3[[#This Row],[Pmt No]]&lt;&gt;"",Sched3[[#This Row],[Beginning Balance]]*(InterestRate/PaymentsPerYear),"")</f>
        <v/>
      </c>
      <c r="J161" s="4" t="str">
        <f>IF(Sched3[[#This Row],[Pmt No]]&lt;&gt;"",IF(Sched3[[#This Row],[Scheduled Payment]]+Sched3[[#This Row],[Extra Payment]]&lt;=Sched3[[#This Row],[Beginning Balance]],Sched3[[#This Row],[Beginning Balance]]-Sched3[[#This Row],[Principal]],0),"")</f>
        <v/>
      </c>
      <c r="K161" s="4" t="str">
        <f>IF(Sched3[[#This Row],[Pmt No]]&lt;&gt;"",SUM(INDEX(Sched3[Interest],1,1):Sched3[[#This Row],[Interest]]),"")</f>
        <v/>
      </c>
    </row>
    <row r="162" spans="2:11" x14ac:dyDescent="0.2">
      <c r="B162" s="2" t="str">
        <f>IF(LoanIsGood,IF(ROW()-ROW(Sched3[[#Headers],[Pmt No]])&gt;ScheduledNumberOfPayments,"",ROW()-ROW(Sched3[[#Headers],[Pmt No]])),"")</f>
        <v/>
      </c>
      <c r="C162" s="3" t="str">
        <f>IF(Sched3[[#This Row],[Pmt No]]&lt;&gt;"",EOMONTH(LoanStartDate,ROW(Sched3[[#This Row],[Pmt No]])-ROW(Sched3[[#Headers],[Pmt No]])-2)+DAY(LoanStartDate),"")</f>
        <v/>
      </c>
      <c r="D162" s="4" t="str">
        <f>IF(Sched3[[#This Row],[Pmt No]]&lt;&gt;"",IF(ROW()-ROW(Sched3[[#Headers],[Beginning Balance]])=1,LoanAmount,INDEX(Sched3[Ending Balance],ROW()-ROW(Sched3[[#Headers],[Beginning Balance]])-1)),"")</f>
        <v/>
      </c>
      <c r="E162" s="4" t="str">
        <f>IF(Sched3[[#This Row],[Pmt No]]&lt;&gt;"",ScheduledPayment,"")</f>
        <v/>
      </c>
      <c r="F162" s="4" t="str">
        <f>IF(Sched3[[#This Row],[Pmt No]]&lt;&gt;"",IF(Sched3[[#This Row],[Scheduled Payment]]+ExtraPayments&lt;Sched3[[#This Row],[Beginning Balance]],ExtraPayments,IF(Sched3[[#This Row],[Beginning Balance]]-Sched3[[#This Row],[Scheduled Payment]]&gt;0,Sched3[[#This Row],[Beginning Balance]]-Sched3[[#This Row],[Scheduled Payment]],0)),"")</f>
        <v/>
      </c>
      <c r="G162" s="4" t="str">
        <f>IF(Sched3[[#This Row],[Pmt No]]&lt;&gt;"",IF(Sched3[[#This Row],[Scheduled Payment]]+Sched3[[#This Row],[Extra Payment]]&lt;=Sched3[[#This Row],[Beginning Balance]],Sched3[[#This Row],[Scheduled Payment]]+Sched3[[#This Row],[Extra Payment]],Sched3[[#This Row],[Beginning Balance]]),"")</f>
        <v/>
      </c>
      <c r="H162" s="4" t="str">
        <f>IF(Sched3[[#This Row],[Pmt No]]&lt;&gt;"",Sched3[[#This Row],[Total Payment]]-Sched3[[#This Row],[Interest]],"")</f>
        <v/>
      </c>
      <c r="I162" s="4" t="str">
        <f>IF(Sched3[[#This Row],[Pmt No]]&lt;&gt;"",Sched3[[#This Row],[Beginning Balance]]*(InterestRate/PaymentsPerYear),"")</f>
        <v/>
      </c>
      <c r="J162" s="4" t="str">
        <f>IF(Sched3[[#This Row],[Pmt No]]&lt;&gt;"",IF(Sched3[[#This Row],[Scheduled Payment]]+Sched3[[#This Row],[Extra Payment]]&lt;=Sched3[[#This Row],[Beginning Balance]],Sched3[[#This Row],[Beginning Balance]]-Sched3[[#This Row],[Principal]],0),"")</f>
        <v/>
      </c>
      <c r="K162" s="4" t="str">
        <f>IF(Sched3[[#This Row],[Pmt No]]&lt;&gt;"",SUM(INDEX(Sched3[Interest],1,1):Sched3[[#This Row],[Interest]]),"")</f>
        <v/>
      </c>
    </row>
    <row r="163" spans="2:11" x14ac:dyDescent="0.2">
      <c r="B163" s="2" t="str">
        <f>IF(LoanIsGood,IF(ROW()-ROW(Sched3[[#Headers],[Pmt No]])&gt;ScheduledNumberOfPayments,"",ROW()-ROW(Sched3[[#Headers],[Pmt No]])),"")</f>
        <v/>
      </c>
      <c r="C163" s="3" t="str">
        <f>IF(Sched3[[#This Row],[Pmt No]]&lt;&gt;"",EOMONTH(LoanStartDate,ROW(Sched3[[#This Row],[Pmt No]])-ROW(Sched3[[#Headers],[Pmt No]])-2)+DAY(LoanStartDate),"")</f>
        <v/>
      </c>
      <c r="D163" s="4" t="str">
        <f>IF(Sched3[[#This Row],[Pmt No]]&lt;&gt;"",IF(ROW()-ROW(Sched3[[#Headers],[Beginning Balance]])=1,LoanAmount,INDEX(Sched3[Ending Balance],ROW()-ROW(Sched3[[#Headers],[Beginning Balance]])-1)),"")</f>
        <v/>
      </c>
      <c r="E163" s="4" t="str">
        <f>IF(Sched3[[#This Row],[Pmt No]]&lt;&gt;"",ScheduledPayment,"")</f>
        <v/>
      </c>
      <c r="F163" s="4" t="str">
        <f>IF(Sched3[[#This Row],[Pmt No]]&lt;&gt;"",IF(Sched3[[#This Row],[Scheduled Payment]]+ExtraPayments&lt;Sched3[[#This Row],[Beginning Balance]],ExtraPayments,IF(Sched3[[#This Row],[Beginning Balance]]-Sched3[[#This Row],[Scheduled Payment]]&gt;0,Sched3[[#This Row],[Beginning Balance]]-Sched3[[#This Row],[Scheduled Payment]],0)),"")</f>
        <v/>
      </c>
      <c r="G163" s="4" t="str">
        <f>IF(Sched3[[#This Row],[Pmt No]]&lt;&gt;"",IF(Sched3[[#This Row],[Scheduled Payment]]+Sched3[[#This Row],[Extra Payment]]&lt;=Sched3[[#This Row],[Beginning Balance]],Sched3[[#This Row],[Scheduled Payment]]+Sched3[[#This Row],[Extra Payment]],Sched3[[#This Row],[Beginning Balance]]),"")</f>
        <v/>
      </c>
      <c r="H163" s="4" t="str">
        <f>IF(Sched3[[#This Row],[Pmt No]]&lt;&gt;"",Sched3[[#This Row],[Total Payment]]-Sched3[[#This Row],[Interest]],"")</f>
        <v/>
      </c>
      <c r="I163" s="4" t="str">
        <f>IF(Sched3[[#This Row],[Pmt No]]&lt;&gt;"",Sched3[[#This Row],[Beginning Balance]]*(InterestRate/PaymentsPerYear),"")</f>
        <v/>
      </c>
      <c r="J163" s="4" t="str">
        <f>IF(Sched3[[#This Row],[Pmt No]]&lt;&gt;"",IF(Sched3[[#This Row],[Scheduled Payment]]+Sched3[[#This Row],[Extra Payment]]&lt;=Sched3[[#This Row],[Beginning Balance]],Sched3[[#This Row],[Beginning Balance]]-Sched3[[#This Row],[Principal]],0),"")</f>
        <v/>
      </c>
      <c r="K163" s="4" t="str">
        <f>IF(Sched3[[#This Row],[Pmt No]]&lt;&gt;"",SUM(INDEX(Sched3[Interest],1,1):Sched3[[#This Row],[Interest]]),"")</f>
        <v/>
      </c>
    </row>
    <row r="164" spans="2:11" x14ac:dyDescent="0.2">
      <c r="B164" s="2" t="str">
        <f>IF(LoanIsGood,IF(ROW()-ROW(Sched3[[#Headers],[Pmt No]])&gt;ScheduledNumberOfPayments,"",ROW()-ROW(Sched3[[#Headers],[Pmt No]])),"")</f>
        <v/>
      </c>
      <c r="C164" s="3" t="str">
        <f>IF(Sched3[[#This Row],[Pmt No]]&lt;&gt;"",EOMONTH(LoanStartDate,ROW(Sched3[[#This Row],[Pmt No]])-ROW(Sched3[[#Headers],[Pmt No]])-2)+DAY(LoanStartDate),"")</f>
        <v/>
      </c>
      <c r="D164" s="4" t="str">
        <f>IF(Sched3[[#This Row],[Pmt No]]&lt;&gt;"",IF(ROW()-ROW(Sched3[[#Headers],[Beginning Balance]])=1,LoanAmount,INDEX(Sched3[Ending Balance],ROW()-ROW(Sched3[[#Headers],[Beginning Balance]])-1)),"")</f>
        <v/>
      </c>
      <c r="E164" s="4" t="str">
        <f>IF(Sched3[[#This Row],[Pmt No]]&lt;&gt;"",ScheduledPayment,"")</f>
        <v/>
      </c>
      <c r="F164" s="4" t="str">
        <f>IF(Sched3[[#This Row],[Pmt No]]&lt;&gt;"",IF(Sched3[[#This Row],[Scheduled Payment]]+ExtraPayments&lt;Sched3[[#This Row],[Beginning Balance]],ExtraPayments,IF(Sched3[[#This Row],[Beginning Balance]]-Sched3[[#This Row],[Scheduled Payment]]&gt;0,Sched3[[#This Row],[Beginning Balance]]-Sched3[[#This Row],[Scheduled Payment]],0)),"")</f>
        <v/>
      </c>
      <c r="G164" s="4" t="str">
        <f>IF(Sched3[[#This Row],[Pmt No]]&lt;&gt;"",IF(Sched3[[#This Row],[Scheduled Payment]]+Sched3[[#This Row],[Extra Payment]]&lt;=Sched3[[#This Row],[Beginning Balance]],Sched3[[#This Row],[Scheduled Payment]]+Sched3[[#This Row],[Extra Payment]],Sched3[[#This Row],[Beginning Balance]]),"")</f>
        <v/>
      </c>
      <c r="H164" s="4" t="str">
        <f>IF(Sched3[[#This Row],[Pmt No]]&lt;&gt;"",Sched3[[#This Row],[Total Payment]]-Sched3[[#This Row],[Interest]],"")</f>
        <v/>
      </c>
      <c r="I164" s="4" t="str">
        <f>IF(Sched3[[#This Row],[Pmt No]]&lt;&gt;"",Sched3[[#This Row],[Beginning Balance]]*(InterestRate/PaymentsPerYear),"")</f>
        <v/>
      </c>
      <c r="J164" s="4" t="str">
        <f>IF(Sched3[[#This Row],[Pmt No]]&lt;&gt;"",IF(Sched3[[#This Row],[Scheduled Payment]]+Sched3[[#This Row],[Extra Payment]]&lt;=Sched3[[#This Row],[Beginning Balance]],Sched3[[#This Row],[Beginning Balance]]-Sched3[[#This Row],[Principal]],0),"")</f>
        <v/>
      </c>
      <c r="K164" s="4" t="str">
        <f>IF(Sched3[[#This Row],[Pmt No]]&lt;&gt;"",SUM(INDEX(Sched3[Interest],1,1):Sched3[[#This Row],[Interest]]),"")</f>
        <v/>
      </c>
    </row>
    <row r="165" spans="2:11" x14ac:dyDescent="0.2">
      <c r="B165" s="2" t="str">
        <f>IF(LoanIsGood,IF(ROW()-ROW(Sched3[[#Headers],[Pmt No]])&gt;ScheduledNumberOfPayments,"",ROW()-ROW(Sched3[[#Headers],[Pmt No]])),"")</f>
        <v/>
      </c>
      <c r="C165" s="3" t="str">
        <f>IF(Sched3[[#This Row],[Pmt No]]&lt;&gt;"",EOMONTH(LoanStartDate,ROW(Sched3[[#This Row],[Pmt No]])-ROW(Sched3[[#Headers],[Pmt No]])-2)+DAY(LoanStartDate),"")</f>
        <v/>
      </c>
      <c r="D165" s="4" t="str">
        <f>IF(Sched3[[#This Row],[Pmt No]]&lt;&gt;"",IF(ROW()-ROW(Sched3[[#Headers],[Beginning Balance]])=1,LoanAmount,INDEX(Sched3[Ending Balance],ROW()-ROW(Sched3[[#Headers],[Beginning Balance]])-1)),"")</f>
        <v/>
      </c>
      <c r="E165" s="4" t="str">
        <f>IF(Sched3[[#This Row],[Pmt No]]&lt;&gt;"",ScheduledPayment,"")</f>
        <v/>
      </c>
      <c r="F165" s="4" t="str">
        <f>IF(Sched3[[#This Row],[Pmt No]]&lt;&gt;"",IF(Sched3[[#This Row],[Scheduled Payment]]+ExtraPayments&lt;Sched3[[#This Row],[Beginning Balance]],ExtraPayments,IF(Sched3[[#This Row],[Beginning Balance]]-Sched3[[#This Row],[Scheduled Payment]]&gt;0,Sched3[[#This Row],[Beginning Balance]]-Sched3[[#This Row],[Scheduled Payment]],0)),"")</f>
        <v/>
      </c>
      <c r="G165" s="4" t="str">
        <f>IF(Sched3[[#This Row],[Pmt No]]&lt;&gt;"",IF(Sched3[[#This Row],[Scheduled Payment]]+Sched3[[#This Row],[Extra Payment]]&lt;=Sched3[[#This Row],[Beginning Balance]],Sched3[[#This Row],[Scheduled Payment]]+Sched3[[#This Row],[Extra Payment]],Sched3[[#This Row],[Beginning Balance]]),"")</f>
        <v/>
      </c>
      <c r="H165" s="4" t="str">
        <f>IF(Sched3[[#This Row],[Pmt No]]&lt;&gt;"",Sched3[[#This Row],[Total Payment]]-Sched3[[#This Row],[Interest]],"")</f>
        <v/>
      </c>
      <c r="I165" s="4" t="str">
        <f>IF(Sched3[[#This Row],[Pmt No]]&lt;&gt;"",Sched3[[#This Row],[Beginning Balance]]*(InterestRate/PaymentsPerYear),"")</f>
        <v/>
      </c>
      <c r="J165" s="4" t="str">
        <f>IF(Sched3[[#This Row],[Pmt No]]&lt;&gt;"",IF(Sched3[[#This Row],[Scheduled Payment]]+Sched3[[#This Row],[Extra Payment]]&lt;=Sched3[[#This Row],[Beginning Balance]],Sched3[[#This Row],[Beginning Balance]]-Sched3[[#This Row],[Principal]],0),"")</f>
        <v/>
      </c>
      <c r="K165" s="4" t="str">
        <f>IF(Sched3[[#This Row],[Pmt No]]&lt;&gt;"",SUM(INDEX(Sched3[Interest],1,1):Sched3[[#This Row],[Interest]]),"")</f>
        <v/>
      </c>
    </row>
    <row r="166" spans="2:11" x14ac:dyDescent="0.2">
      <c r="B166" s="2" t="str">
        <f>IF(LoanIsGood,IF(ROW()-ROW(Sched3[[#Headers],[Pmt No]])&gt;ScheduledNumberOfPayments,"",ROW()-ROW(Sched3[[#Headers],[Pmt No]])),"")</f>
        <v/>
      </c>
      <c r="C166" s="3" t="str">
        <f>IF(Sched3[[#This Row],[Pmt No]]&lt;&gt;"",EOMONTH(LoanStartDate,ROW(Sched3[[#This Row],[Pmt No]])-ROW(Sched3[[#Headers],[Pmt No]])-2)+DAY(LoanStartDate),"")</f>
        <v/>
      </c>
      <c r="D166" s="4" t="str">
        <f>IF(Sched3[[#This Row],[Pmt No]]&lt;&gt;"",IF(ROW()-ROW(Sched3[[#Headers],[Beginning Balance]])=1,LoanAmount,INDEX(Sched3[Ending Balance],ROW()-ROW(Sched3[[#Headers],[Beginning Balance]])-1)),"")</f>
        <v/>
      </c>
      <c r="E166" s="4" t="str">
        <f>IF(Sched3[[#This Row],[Pmt No]]&lt;&gt;"",ScheduledPayment,"")</f>
        <v/>
      </c>
      <c r="F166" s="4" t="str">
        <f>IF(Sched3[[#This Row],[Pmt No]]&lt;&gt;"",IF(Sched3[[#This Row],[Scheduled Payment]]+ExtraPayments&lt;Sched3[[#This Row],[Beginning Balance]],ExtraPayments,IF(Sched3[[#This Row],[Beginning Balance]]-Sched3[[#This Row],[Scheduled Payment]]&gt;0,Sched3[[#This Row],[Beginning Balance]]-Sched3[[#This Row],[Scheduled Payment]],0)),"")</f>
        <v/>
      </c>
      <c r="G166" s="4" t="str">
        <f>IF(Sched3[[#This Row],[Pmt No]]&lt;&gt;"",IF(Sched3[[#This Row],[Scheduled Payment]]+Sched3[[#This Row],[Extra Payment]]&lt;=Sched3[[#This Row],[Beginning Balance]],Sched3[[#This Row],[Scheduled Payment]]+Sched3[[#This Row],[Extra Payment]],Sched3[[#This Row],[Beginning Balance]]),"")</f>
        <v/>
      </c>
      <c r="H166" s="4" t="str">
        <f>IF(Sched3[[#This Row],[Pmt No]]&lt;&gt;"",Sched3[[#This Row],[Total Payment]]-Sched3[[#This Row],[Interest]],"")</f>
        <v/>
      </c>
      <c r="I166" s="4" t="str">
        <f>IF(Sched3[[#This Row],[Pmt No]]&lt;&gt;"",Sched3[[#This Row],[Beginning Balance]]*(InterestRate/PaymentsPerYear),"")</f>
        <v/>
      </c>
      <c r="J166" s="4" t="str">
        <f>IF(Sched3[[#This Row],[Pmt No]]&lt;&gt;"",IF(Sched3[[#This Row],[Scheduled Payment]]+Sched3[[#This Row],[Extra Payment]]&lt;=Sched3[[#This Row],[Beginning Balance]],Sched3[[#This Row],[Beginning Balance]]-Sched3[[#This Row],[Principal]],0),"")</f>
        <v/>
      </c>
      <c r="K166" s="4" t="str">
        <f>IF(Sched3[[#This Row],[Pmt No]]&lt;&gt;"",SUM(INDEX(Sched3[Interest],1,1):Sched3[[#This Row],[Interest]]),"")</f>
        <v/>
      </c>
    </row>
    <row r="167" spans="2:11" x14ac:dyDescent="0.2">
      <c r="B167" s="2" t="str">
        <f>IF(LoanIsGood,IF(ROW()-ROW(Sched3[[#Headers],[Pmt No]])&gt;ScheduledNumberOfPayments,"",ROW()-ROW(Sched3[[#Headers],[Pmt No]])),"")</f>
        <v/>
      </c>
      <c r="C167" s="3" t="str">
        <f>IF(Sched3[[#This Row],[Pmt No]]&lt;&gt;"",EOMONTH(LoanStartDate,ROW(Sched3[[#This Row],[Pmt No]])-ROW(Sched3[[#Headers],[Pmt No]])-2)+DAY(LoanStartDate),"")</f>
        <v/>
      </c>
      <c r="D167" s="4" t="str">
        <f>IF(Sched3[[#This Row],[Pmt No]]&lt;&gt;"",IF(ROW()-ROW(Sched3[[#Headers],[Beginning Balance]])=1,LoanAmount,INDEX(Sched3[Ending Balance],ROW()-ROW(Sched3[[#Headers],[Beginning Balance]])-1)),"")</f>
        <v/>
      </c>
      <c r="E167" s="4" t="str">
        <f>IF(Sched3[[#This Row],[Pmt No]]&lt;&gt;"",ScheduledPayment,"")</f>
        <v/>
      </c>
      <c r="F167" s="4" t="str">
        <f>IF(Sched3[[#This Row],[Pmt No]]&lt;&gt;"",IF(Sched3[[#This Row],[Scheduled Payment]]+ExtraPayments&lt;Sched3[[#This Row],[Beginning Balance]],ExtraPayments,IF(Sched3[[#This Row],[Beginning Balance]]-Sched3[[#This Row],[Scheduled Payment]]&gt;0,Sched3[[#This Row],[Beginning Balance]]-Sched3[[#This Row],[Scheduled Payment]],0)),"")</f>
        <v/>
      </c>
      <c r="G167" s="4" t="str">
        <f>IF(Sched3[[#This Row],[Pmt No]]&lt;&gt;"",IF(Sched3[[#This Row],[Scheduled Payment]]+Sched3[[#This Row],[Extra Payment]]&lt;=Sched3[[#This Row],[Beginning Balance]],Sched3[[#This Row],[Scheduled Payment]]+Sched3[[#This Row],[Extra Payment]],Sched3[[#This Row],[Beginning Balance]]),"")</f>
        <v/>
      </c>
      <c r="H167" s="4" t="str">
        <f>IF(Sched3[[#This Row],[Pmt No]]&lt;&gt;"",Sched3[[#This Row],[Total Payment]]-Sched3[[#This Row],[Interest]],"")</f>
        <v/>
      </c>
      <c r="I167" s="4" t="str">
        <f>IF(Sched3[[#This Row],[Pmt No]]&lt;&gt;"",Sched3[[#This Row],[Beginning Balance]]*(InterestRate/PaymentsPerYear),"")</f>
        <v/>
      </c>
      <c r="J167" s="4" t="str">
        <f>IF(Sched3[[#This Row],[Pmt No]]&lt;&gt;"",IF(Sched3[[#This Row],[Scheduled Payment]]+Sched3[[#This Row],[Extra Payment]]&lt;=Sched3[[#This Row],[Beginning Balance]],Sched3[[#This Row],[Beginning Balance]]-Sched3[[#This Row],[Principal]],0),"")</f>
        <v/>
      </c>
      <c r="K167" s="4" t="str">
        <f>IF(Sched3[[#This Row],[Pmt No]]&lt;&gt;"",SUM(INDEX(Sched3[Interest],1,1):Sched3[[#This Row],[Interest]]),"")</f>
        <v/>
      </c>
    </row>
    <row r="168" spans="2:11" x14ac:dyDescent="0.2">
      <c r="B168" s="2" t="str">
        <f>IF(LoanIsGood,IF(ROW()-ROW(Sched3[[#Headers],[Pmt No]])&gt;ScheduledNumberOfPayments,"",ROW()-ROW(Sched3[[#Headers],[Pmt No]])),"")</f>
        <v/>
      </c>
      <c r="C168" s="3" t="str">
        <f>IF(Sched3[[#This Row],[Pmt No]]&lt;&gt;"",EOMONTH(LoanStartDate,ROW(Sched3[[#This Row],[Pmt No]])-ROW(Sched3[[#Headers],[Pmt No]])-2)+DAY(LoanStartDate),"")</f>
        <v/>
      </c>
      <c r="D168" s="4" t="str">
        <f>IF(Sched3[[#This Row],[Pmt No]]&lt;&gt;"",IF(ROW()-ROW(Sched3[[#Headers],[Beginning Balance]])=1,LoanAmount,INDEX(Sched3[Ending Balance],ROW()-ROW(Sched3[[#Headers],[Beginning Balance]])-1)),"")</f>
        <v/>
      </c>
      <c r="E168" s="4" t="str">
        <f>IF(Sched3[[#This Row],[Pmt No]]&lt;&gt;"",ScheduledPayment,"")</f>
        <v/>
      </c>
      <c r="F168" s="4" t="str">
        <f>IF(Sched3[[#This Row],[Pmt No]]&lt;&gt;"",IF(Sched3[[#This Row],[Scheduled Payment]]+ExtraPayments&lt;Sched3[[#This Row],[Beginning Balance]],ExtraPayments,IF(Sched3[[#This Row],[Beginning Balance]]-Sched3[[#This Row],[Scheduled Payment]]&gt;0,Sched3[[#This Row],[Beginning Balance]]-Sched3[[#This Row],[Scheduled Payment]],0)),"")</f>
        <v/>
      </c>
      <c r="G168" s="4" t="str">
        <f>IF(Sched3[[#This Row],[Pmt No]]&lt;&gt;"",IF(Sched3[[#This Row],[Scheduled Payment]]+Sched3[[#This Row],[Extra Payment]]&lt;=Sched3[[#This Row],[Beginning Balance]],Sched3[[#This Row],[Scheduled Payment]]+Sched3[[#This Row],[Extra Payment]],Sched3[[#This Row],[Beginning Balance]]),"")</f>
        <v/>
      </c>
      <c r="H168" s="4" t="str">
        <f>IF(Sched3[[#This Row],[Pmt No]]&lt;&gt;"",Sched3[[#This Row],[Total Payment]]-Sched3[[#This Row],[Interest]],"")</f>
        <v/>
      </c>
      <c r="I168" s="4" t="str">
        <f>IF(Sched3[[#This Row],[Pmt No]]&lt;&gt;"",Sched3[[#This Row],[Beginning Balance]]*(InterestRate/PaymentsPerYear),"")</f>
        <v/>
      </c>
      <c r="J168" s="4" t="str">
        <f>IF(Sched3[[#This Row],[Pmt No]]&lt;&gt;"",IF(Sched3[[#This Row],[Scheduled Payment]]+Sched3[[#This Row],[Extra Payment]]&lt;=Sched3[[#This Row],[Beginning Balance]],Sched3[[#This Row],[Beginning Balance]]-Sched3[[#This Row],[Principal]],0),"")</f>
        <v/>
      </c>
      <c r="K168" s="4" t="str">
        <f>IF(Sched3[[#This Row],[Pmt No]]&lt;&gt;"",SUM(INDEX(Sched3[Interest],1,1):Sched3[[#This Row],[Interest]]),"")</f>
        <v/>
      </c>
    </row>
    <row r="169" spans="2:11" x14ac:dyDescent="0.2">
      <c r="B169" s="2" t="str">
        <f>IF(LoanIsGood,IF(ROW()-ROW(Sched3[[#Headers],[Pmt No]])&gt;ScheduledNumberOfPayments,"",ROW()-ROW(Sched3[[#Headers],[Pmt No]])),"")</f>
        <v/>
      </c>
      <c r="C169" s="3" t="str">
        <f>IF(Sched3[[#This Row],[Pmt No]]&lt;&gt;"",EOMONTH(LoanStartDate,ROW(Sched3[[#This Row],[Pmt No]])-ROW(Sched3[[#Headers],[Pmt No]])-2)+DAY(LoanStartDate),"")</f>
        <v/>
      </c>
      <c r="D169" s="4" t="str">
        <f>IF(Sched3[[#This Row],[Pmt No]]&lt;&gt;"",IF(ROW()-ROW(Sched3[[#Headers],[Beginning Balance]])=1,LoanAmount,INDEX(Sched3[Ending Balance],ROW()-ROW(Sched3[[#Headers],[Beginning Balance]])-1)),"")</f>
        <v/>
      </c>
      <c r="E169" s="4" t="str">
        <f>IF(Sched3[[#This Row],[Pmt No]]&lt;&gt;"",ScheduledPayment,"")</f>
        <v/>
      </c>
      <c r="F169" s="4" t="str">
        <f>IF(Sched3[[#This Row],[Pmt No]]&lt;&gt;"",IF(Sched3[[#This Row],[Scheduled Payment]]+ExtraPayments&lt;Sched3[[#This Row],[Beginning Balance]],ExtraPayments,IF(Sched3[[#This Row],[Beginning Balance]]-Sched3[[#This Row],[Scheduled Payment]]&gt;0,Sched3[[#This Row],[Beginning Balance]]-Sched3[[#This Row],[Scheduled Payment]],0)),"")</f>
        <v/>
      </c>
      <c r="G169" s="4" t="str">
        <f>IF(Sched3[[#This Row],[Pmt No]]&lt;&gt;"",IF(Sched3[[#This Row],[Scheduled Payment]]+Sched3[[#This Row],[Extra Payment]]&lt;=Sched3[[#This Row],[Beginning Balance]],Sched3[[#This Row],[Scheduled Payment]]+Sched3[[#This Row],[Extra Payment]],Sched3[[#This Row],[Beginning Balance]]),"")</f>
        <v/>
      </c>
      <c r="H169" s="4" t="str">
        <f>IF(Sched3[[#This Row],[Pmt No]]&lt;&gt;"",Sched3[[#This Row],[Total Payment]]-Sched3[[#This Row],[Interest]],"")</f>
        <v/>
      </c>
      <c r="I169" s="4" t="str">
        <f>IF(Sched3[[#This Row],[Pmt No]]&lt;&gt;"",Sched3[[#This Row],[Beginning Balance]]*(InterestRate/PaymentsPerYear),"")</f>
        <v/>
      </c>
      <c r="J169" s="4" t="str">
        <f>IF(Sched3[[#This Row],[Pmt No]]&lt;&gt;"",IF(Sched3[[#This Row],[Scheduled Payment]]+Sched3[[#This Row],[Extra Payment]]&lt;=Sched3[[#This Row],[Beginning Balance]],Sched3[[#This Row],[Beginning Balance]]-Sched3[[#This Row],[Principal]],0),"")</f>
        <v/>
      </c>
      <c r="K169" s="4" t="str">
        <f>IF(Sched3[[#This Row],[Pmt No]]&lt;&gt;"",SUM(INDEX(Sched3[Interest],1,1):Sched3[[#This Row],[Interest]]),"")</f>
        <v/>
      </c>
    </row>
    <row r="170" spans="2:11" x14ac:dyDescent="0.2">
      <c r="B170" s="2" t="str">
        <f>IF(LoanIsGood,IF(ROW()-ROW(Sched3[[#Headers],[Pmt No]])&gt;ScheduledNumberOfPayments,"",ROW()-ROW(Sched3[[#Headers],[Pmt No]])),"")</f>
        <v/>
      </c>
      <c r="C170" s="3" t="str">
        <f>IF(Sched3[[#This Row],[Pmt No]]&lt;&gt;"",EOMONTH(LoanStartDate,ROW(Sched3[[#This Row],[Pmt No]])-ROW(Sched3[[#Headers],[Pmt No]])-2)+DAY(LoanStartDate),"")</f>
        <v/>
      </c>
      <c r="D170" s="4" t="str">
        <f>IF(Sched3[[#This Row],[Pmt No]]&lt;&gt;"",IF(ROW()-ROW(Sched3[[#Headers],[Beginning Balance]])=1,LoanAmount,INDEX(Sched3[Ending Balance],ROW()-ROW(Sched3[[#Headers],[Beginning Balance]])-1)),"")</f>
        <v/>
      </c>
      <c r="E170" s="4" t="str">
        <f>IF(Sched3[[#This Row],[Pmt No]]&lt;&gt;"",ScheduledPayment,"")</f>
        <v/>
      </c>
      <c r="F170" s="4" t="str">
        <f>IF(Sched3[[#This Row],[Pmt No]]&lt;&gt;"",IF(Sched3[[#This Row],[Scheduled Payment]]+ExtraPayments&lt;Sched3[[#This Row],[Beginning Balance]],ExtraPayments,IF(Sched3[[#This Row],[Beginning Balance]]-Sched3[[#This Row],[Scheduled Payment]]&gt;0,Sched3[[#This Row],[Beginning Balance]]-Sched3[[#This Row],[Scheduled Payment]],0)),"")</f>
        <v/>
      </c>
      <c r="G170" s="4" t="str">
        <f>IF(Sched3[[#This Row],[Pmt No]]&lt;&gt;"",IF(Sched3[[#This Row],[Scheduled Payment]]+Sched3[[#This Row],[Extra Payment]]&lt;=Sched3[[#This Row],[Beginning Balance]],Sched3[[#This Row],[Scheduled Payment]]+Sched3[[#This Row],[Extra Payment]],Sched3[[#This Row],[Beginning Balance]]),"")</f>
        <v/>
      </c>
      <c r="H170" s="4" t="str">
        <f>IF(Sched3[[#This Row],[Pmt No]]&lt;&gt;"",Sched3[[#This Row],[Total Payment]]-Sched3[[#This Row],[Interest]],"")</f>
        <v/>
      </c>
      <c r="I170" s="4" t="str">
        <f>IF(Sched3[[#This Row],[Pmt No]]&lt;&gt;"",Sched3[[#This Row],[Beginning Balance]]*(InterestRate/PaymentsPerYear),"")</f>
        <v/>
      </c>
      <c r="J170" s="4" t="str">
        <f>IF(Sched3[[#This Row],[Pmt No]]&lt;&gt;"",IF(Sched3[[#This Row],[Scheduled Payment]]+Sched3[[#This Row],[Extra Payment]]&lt;=Sched3[[#This Row],[Beginning Balance]],Sched3[[#This Row],[Beginning Balance]]-Sched3[[#This Row],[Principal]],0),"")</f>
        <v/>
      </c>
      <c r="K170" s="4" t="str">
        <f>IF(Sched3[[#This Row],[Pmt No]]&lt;&gt;"",SUM(INDEX(Sched3[Interest],1,1):Sched3[[#This Row],[Interest]]),"")</f>
        <v/>
      </c>
    </row>
    <row r="171" spans="2:11" x14ac:dyDescent="0.2">
      <c r="B171" s="2" t="str">
        <f>IF(LoanIsGood,IF(ROW()-ROW(Sched3[[#Headers],[Pmt No]])&gt;ScheduledNumberOfPayments,"",ROW()-ROW(Sched3[[#Headers],[Pmt No]])),"")</f>
        <v/>
      </c>
      <c r="C171" s="3" t="str">
        <f>IF(Sched3[[#This Row],[Pmt No]]&lt;&gt;"",EOMONTH(LoanStartDate,ROW(Sched3[[#This Row],[Pmt No]])-ROW(Sched3[[#Headers],[Pmt No]])-2)+DAY(LoanStartDate),"")</f>
        <v/>
      </c>
      <c r="D171" s="4" t="str">
        <f>IF(Sched3[[#This Row],[Pmt No]]&lt;&gt;"",IF(ROW()-ROW(Sched3[[#Headers],[Beginning Balance]])=1,LoanAmount,INDEX(Sched3[Ending Balance],ROW()-ROW(Sched3[[#Headers],[Beginning Balance]])-1)),"")</f>
        <v/>
      </c>
      <c r="E171" s="4" t="str">
        <f>IF(Sched3[[#This Row],[Pmt No]]&lt;&gt;"",ScheduledPayment,"")</f>
        <v/>
      </c>
      <c r="F171" s="4" t="str">
        <f>IF(Sched3[[#This Row],[Pmt No]]&lt;&gt;"",IF(Sched3[[#This Row],[Scheduled Payment]]+ExtraPayments&lt;Sched3[[#This Row],[Beginning Balance]],ExtraPayments,IF(Sched3[[#This Row],[Beginning Balance]]-Sched3[[#This Row],[Scheduled Payment]]&gt;0,Sched3[[#This Row],[Beginning Balance]]-Sched3[[#This Row],[Scheduled Payment]],0)),"")</f>
        <v/>
      </c>
      <c r="G171" s="4" t="str">
        <f>IF(Sched3[[#This Row],[Pmt No]]&lt;&gt;"",IF(Sched3[[#This Row],[Scheduled Payment]]+Sched3[[#This Row],[Extra Payment]]&lt;=Sched3[[#This Row],[Beginning Balance]],Sched3[[#This Row],[Scheduled Payment]]+Sched3[[#This Row],[Extra Payment]],Sched3[[#This Row],[Beginning Balance]]),"")</f>
        <v/>
      </c>
      <c r="H171" s="4" t="str">
        <f>IF(Sched3[[#This Row],[Pmt No]]&lt;&gt;"",Sched3[[#This Row],[Total Payment]]-Sched3[[#This Row],[Interest]],"")</f>
        <v/>
      </c>
      <c r="I171" s="4" t="str">
        <f>IF(Sched3[[#This Row],[Pmt No]]&lt;&gt;"",Sched3[[#This Row],[Beginning Balance]]*(InterestRate/PaymentsPerYear),"")</f>
        <v/>
      </c>
      <c r="J171" s="4" t="str">
        <f>IF(Sched3[[#This Row],[Pmt No]]&lt;&gt;"",IF(Sched3[[#This Row],[Scheduled Payment]]+Sched3[[#This Row],[Extra Payment]]&lt;=Sched3[[#This Row],[Beginning Balance]],Sched3[[#This Row],[Beginning Balance]]-Sched3[[#This Row],[Principal]],0),"")</f>
        <v/>
      </c>
      <c r="K171" s="4" t="str">
        <f>IF(Sched3[[#This Row],[Pmt No]]&lt;&gt;"",SUM(INDEX(Sched3[Interest],1,1):Sched3[[#This Row],[Interest]]),"")</f>
        <v/>
      </c>
    </row>
    <row r="172" spans="2:11" x14ac:dyDescent="0.2">
      <c r="B172" s="2" t="str">
        <f>IF(LoanIsGood,IF(ROW()-ROW(Sched3[[#Headers],[Pmt No]])&gt;ScheduledNumberOfPayments,"",ROW()-ROW(Sched3[[#Headers],[Pmt No]])),"")</f>
        <v/>
      </c>
      <c r="C172" s="3" t="str">
        <f>IF(Sched3[[#This Row],[Pmt No]]&lt;&gt;"",EOMONTH(LoanStartDate,ROW(Sched3[[#This Row],[Pmt No]])-ROW(Sched3[[#Headers],[Pmt No]])-2)+DAY(LoanStartDate),"")</f>
        <v/>
      </c>
      <c r="D172" s="4" t="str">
        <f>IF(Sched3[[#This Row],[Pmt No]]&lt;&gt;"",IF(ROW()-ROW(Sched3[[#Headers],[Beginning Balance]])=1,LoanAmount,INDEX(Sched3[Ending Balance],ROW()-ROW(Sched3[[#Headers],[Beginning Balance]])-1)),"")</f>
        <v/>
      </c>
      <c r="E172" s="4" t="str">
        <f>IF(Sched3[[#This Row],[Pmt No]]&lt;&gt;"",ScheduledPayment,"")</f>
        <v/>
      </c>
      <c r="F172" s="4" t="str">
        <f>IF(Sched3[[#This Row],[Pmt No]]&lt;&gt;"",IF(Sched3[[#This Row],[Scheduled Payment]]+ExtraPayments&lt;Sched3[[#This Row],[Beginning Balance]],ExtraPayments,IF(Sched3[[#This Row],[Beginning Balance]]-Sched3[[#This Row],[Scheduled Payment]]&gt;0,Sched3[[#This Row],[Beginning Balance]]-Sched3[[#This Row],[Scheduled Payment]],0)),"")</f>
        <v/>
      </c>
      <c r="G172" s="4" t="str">
        <f>IF(Sched3[[#This Row],[Pmt No]]&lt;&gt;"",IF(Sched3[[#This Row],[Scheduled Payment]]+Sched3[[#This Row],[Extra Payment]]&lt;=Sched3[[#This Row],[Beginning Balance]],Sched3[[#This Row],[Scheduled Payment]]+Sched3[[#This Row],[Extra Payment]],Sched3[[#This Row],[Beginning Balance]]),"")</f>
        <v/>
      </c>
      <c r="H172" s="4" t="str">
        <f>IF(Sched3[[#This Row],[Pmt No]]&lt;&gt;"",Sched3[[#This Row],[Total Payment]]-Sched3[[#This Row],[Interest]],"")</f>
        <v/>
      </c>
      <c r="I172" s="4" t="str">
        <f>IF(Sched3[[#This Row],[Pmt No]]&lt;&gt;"",Sched3[[#This Row],[Beginning Balance]]*(InterestRate/PaymentsPerYear),"")</f>
        <v/>
      </c>
      <c r="J172" s="4" t="str">
        <f>IF(Sched3[[#This Row],[Pmt No]]&lt;&gt;"",IF(Sched3[[#This Row],[Scheduled Payment]]+Sched3[[#This Row],[Extra Payment]]&lt;=Sched3[[#This Row],[Beginning Balance]],Sched3[[#This Row],[Beginning Balance]]-Sched3[[#This Row],[Principal]],0),"")</f>
        <v/>
      </c>
      <c r="K172" s="4" t="str">
        <f>IF(Sched3[[#This Row],[Pmt No]]&lt;&gt;"",SUM(INDEX(Sched3[Interest],1,1):Sched3[[#This Row],[Interest]]),"")</f>
        <v/>
      </c>
    </row>
    <row r="173" spans="2:11" x14ac:dyDescent="0.2">
      <c r="B173" s="2" t="str">
        <f>IF(LoanIsGood,IF(ROW()-ROW(Sched3[[#Headers],[Pmt No]])&gt;ScheduledNumberOfPayments,"",ROW()-ROW(Sched3[[#Headers],[Pmt No]])),"")</f>
        <v/>
      </c>
      <c r="C173" s="3" t="str">
        <f>IF(Sched3[[#This Row],[Pmt No]]&lt;&gt;"",EOMONTH(LoanStartDate,ROW(Sched3[[#This Row],[Pmt No]])-ROW(Sched3[[#Headers],[Pmt No]])-2)+DAY(LoanStartDate),"")</f>
        <v/>
      </c>
      <c r="D173" s="4" t="str">
        <f>IF(Sched3[[#This Row],[Pmt No]]&lt;&gt;"",IF(ROW()-ROW(Sched3[[#Headers],[Beginning Balance]])=1,LoanAmount,INDEX(Sched3[Ending Balance],ROW()-ROW(Sched3[[#Headers],[Beginning Balance]])-1)),"")</f>
        <v/>
      </c>
      <c r="E173" s="4" t="str">
        <f>IF(Sched3[[#This Row],[Pmt No]]&lt;&gt;"",ScheduledPayment,"")</f>
        <v/>
      </c>
      <c r="F173" s="4" t="str">
        <f>IF(Sched3[[#This Row],[Pmt No]]&lt;&gt;"",IF(Sched3[[#This Row],[Scheduled Payment]]+ExtraPayments&lt;Sched3[[#This Row],[Beginning Balance]],ExtraPayments,IF(Sched3[[#This Row],[Beginning Balance]]-Sched3[[#This Row],[Scheduled Payment]]&gt;0,Sched3[[#This Row],[Beginning Balance]]-Sched3[[#This Row],[Scheduled Payment]],0)),"")</f>
        <v/>
      </c>
      <c r="G173" s="4" t="str">
        <f>IF(Sched3[[#This Row],[Pmt No]]&lt;&gt;"",IF(Sched3[[#This Row],[Scheduled Payment]]+Sched3[[#This Row],[Extra Payment]]&lt;=Sched3[[#This Row],[Beginning Balance]],Sched3[[#This Row],[Scheduled Payment]]+Sched3[[#This Row],[Extra Payment]],Sched3[[#This Row],[Beginning Balance]]),"")</f>
        <v/>
      </c>
      <c r="H173" s="4" t="str">
        <f>IF(Sched3[[#This Row],[Pmt No]]&lt;&gt;"",Sched3[[#This Row],[Total Payment]]-Sched3[[#This Row],[Interest]],"")</f>
        <v/>
      </c>
      <c r="I173" s="4" t="str">
        <f>IF(Sched3[[#This Row],[Pmt No]]&lt;&gt;"",Sched3[[#This Row],[Beginning Balance]]*(InterestRate/PaymentsPerYear),"")</f>
        <v/>
      </c>
      <c r="J173" s="4" t="str">
        <f>IF(Sched3[[#This Row],[Pmt No]]&lt;&gt;"",IF(Sched3[[#This Row],[Scheduled Payment]]+Sched3[[#This Row],[Extra Payment]]&lt;=Sched3[[#This Row],[Beginning Balance]],Sched3[[#This Row],[Beginning Balance]]-Sched3[[#This Row],[Principal]],0),"")</f>
        <v/>
      </c>
      <c r="K173" s="4" t="str">
        <f>IF(Sched3[[#This Row],[Pmt No]]&lt;&gt;"",SUM(INDEX(Sched3[Interest],1,1):Sched3[[#This Row],[Interest]]),"")</f>
        <v/>
      </c>
    </row>
    <row r="174" spans="2:11" x14ac:dyDescent="0.2">
      <c r="B174" s="2" t="str">
        <f>IF(LoanIsGood,IF(ROW()-ROW(Sched3[[#Headers],[Pmt No]])&gt;ScheduledNumberOfPayments,"",ROW()-ROW(Sched3[[#Headers],[Pmt No]])),"")</f>
        <v/>
      </c>
      <c r="C174" s="3" t="str">
        <f>IF(Sched3[[#This Row],[Pmt No]]&lt;&gt;"",EOMONTH(LoanStartDate,ROW(Sched3[[#This Row],[Pmt No]])-ROW(Sched3[[#Headers],[Pmt No]])-2)+DAY(LoanStartDate),"")</f>
        <v/>
      </c>
      <c r="D174" s="4" t="str">
        <f>IF(Sched3[[#This Row],[Pmt No]]&lt;&gt;"",IF(ROW()-ROW(Sched3[[#Headers],[Beginning Balance]])=1,LoanAmount,INDEX(Sched3[Ending Balance],ROW()-ROW(Sched3[[#Headers],[Beginning Balance]])-1)),"")</f>
        <v/>
      </c>
      <c r="E174" s="4" t="str">
        <f>IF(Sched3[[#This Row],[Pmt No]]&lt;&gt;"",ScheduledPayment,"")</f>
        <v/>
      </c>
      <c r="F174" s="4" t="str">
        <f>IF(Sched3[[#This Row],[Pmt No]]&lt;&gt;"",IF(Sched3[[#This Row],[Scheduled Payment]]+ExtraPayments&lt;Sched3[[#This Row],[Beginning Balance]],ExtraPayments,IF(Sched3[[#This Row],[Beginning Balance]]-Sched3[[#This Row],[Scheduled Payment]]&gt;0,Sched3[[#This Row],[Beginning Balance]]-Sched3[[#This Row],[Scheduled Payment]],0)),"")</f>
        <v/>
      </c>
      <c r="G174" s="4" t="str">
        <f>IF(Sched3[[#This Row],[Pmt No]]&lt;&gt;"",IF(Sched3[[#This Row],[Scheduled Payment]]+Sched3[[#This Row],[Extra Payment]]&lt;=Sched3[[#This Row],[Beginning Balance]],Sched3[[#This Row],[Scheduled Payment]]+Sched3[[#This Row],[Extra Payment]],Sched3[[#This Row],[Beginning Balance]]),"")</f>
        <v/>
      </c>
      <c r="H174" s="4" t="str">
        <f>IF(Sched3[[#This Row],[Pmt No]]&lt;&gt;"",Sched3[[#This Row],[Total Payment]]-Sched3[[#This Row],[Interest]],"")</f>
        <v/>
      </c>
      <c r="I174" s="4" t="str">
        <f>IF(Sched3[[#This Row],[Pmt No]]&lt;&gt;"",Sched3[[#This Row],[Beginning Balance]]*(InterestRate/PaymentsPerYear),"")</f>
        <v/>
      </c>
      <c r="J174" s="4" t="str">
        <f>IF(Sched3[[#This Row],[Pmt No]]&lt;&gt;"",IF(Sched3[[#This Row],[Scheduled Payment]]+Sched3[[#This Row],[Extra Payment]]&lt;=Sched3[[#This Row],[Beginning Balance]],Sched3[[#This Row],[Beginning Balance]]-Sched3[[#This Row],[Principal]],0),"")</f>
        <v/>
      </c>
      <c r="K174" s="4" t="str">
        <f>IF(Sched3[[#This Row],[Pmt No]]&lt;&gt;"",SUM(INDEX(Sched3[Interest],1,1):Sched3[[#This Row],[Interest]]),"")</f>
        <v/>
      </c>
    </row>
    <row r="175" spans="2:11" x14ac:dyDescent="0.2">
      <c r="B175" s="2" t="str">
        <f>IF(LoanIsGood,IF(ROW()-ROW(Sched3[[#Headers],[Pmt No]])&gt;ScheduledNumberOfPayments,"",ROW()-ROW(Sched3[[#Headers],[Pmt No]])),"")</f>
        <v/>
      </c>
      <c r="C175" s="3" t="str">
        <f>IF(Sched3[[#This Row],[Pmt No]]&lt;&gt;"",EOMONTH(LoanStartDate,ROW(Sched3[[#This Row],[Pmt No]])-ROW(Sched3[[#Headers],[Pmt No]])-2)+DAY(LoanStartDate),"")</f>
        <v/>
      </c>
      <c r="D175" s="4" t="str">
        <f>IF(Sched3[[#This Row],[Pmt No]]&lt;&gt;"",IF(ROW()-ROW(Sched3[[#Headers],[Beginning Balance]])=1,LoanAmount,INDEX(Sched3[Ending Balance],ROW()-ROW(Sched3[[#Headers],[Beginning Balance]])-1)),"")</f>
        <v/>
      </c>
      <c r="E175" s="4" t="str">
        <f>IF(Sched3[[#This Row],[Pmt No]]&lt;&gt;"",ScheduledPayment,"")</f>
        <v/>
      </c>
      <c r="F175" s="4" t="str">
        <f>IF(Sched3[[#This Row],[Pmt No]]&lt;&gt;"",IF(Sched3[[#This Row],[Scheduled Payment]]+ExtraPayments&lt;Sched3[[#This Row],[Beginning Balance]],ExtraPayments,IF(Sched3[[#This Row],[Beginning Balance]]-Sched3[[#This Row],[Scheduled Payment]]&gt;0,Sched3[[#This Row],[Beginning Balance]]-Sched3[[#This Row],[Scheduled Payment]],0)),"")</f>
        <v/>
      </c>
      <c r="G175" s="4" t="str">
        <f>IF(Sched3[[#This Row],[Pmt No]]&lt;&gt;"",IF(Sched3[[#This Row],[Scheduled Payment]]+Sched3[[#This Row],[Extra Payment]]&lt;=Sched3[[#This Row],[Beginning Balance]],Sched3[[#This Row],[Scheduled Payment]]+Sched3[[#This Row],[Extra Payment]],Sched3[[#This Row],[Beginning Balance]]),"")</f>
        <v/>
      </c>
      <c r="H175" s="4" t="str">
        <f>IF(Sched3[[#This Row],[Pmt No]]&lt;&gt;"",Sched3[[#This Row],[Total Payment]]-Sched3[[#This Row],[Interest]],"")</f>
        <v/>
      </c>
      <c r="I175" s="4" t="str">
        <f>IF(Sched3[[#This Row],[Pmt No]]&lt;&gt;"",Sched3[[#This Row],[Beginning Balance]]*(InterestRate/PaymentsPerYear),"")</f>
        <v/>
      </c>
      <c r="J175" s="4" t="str">
        <f>IF(Sched3[[#This Row],[Pmt No]]&lt;&gt;"",IF(Sched3[[#This Row],[Scheduled Payment]]+Sched3[[#This Row],[Extra Payment]]&lt;=Sched3[[#This Row],[Beginning Balance]],Sched3[[#This Row],[Beginning Balance]]-Sched3[[#This Row],[Principal]],0),"")</f>
        <v/>
      </c>
      <c r="K175" s="4" t="str">
        <f>IF(Sched3[[#This Row],[Pmt No]]&lt;&gt;"",SUM(INDEX(Sched3[Interest],1,1):Sched3[[#This Row],[Interest]]),"")</f>
        <v/>
      </c>
    </row>
    <row r="176" spans="2:11" x14ac:dyDescent="0.2">
      <c r="B176" s="2" t="str">
        <f>IF(LoanIsGood,IF(ROW()-ROW(Sched3[[#Headers],[Pmt No]])&gt;ScheduledNumberOfPayments,"",ROW()-ROW(Sched3[[#Headers],[Pmt No]])),"")</f>
        <v/>
      </c>
      <c r="C176" s="3" t="str">
        <f>IF(Sched3[[#This Row],[Pmt No]]&lt;&gt;"",EOMONTH(LoanStartDate,ROW(Sched3[[#This Row],[Pmt No]])-ROW(Sched3[[#Headers],[Pmt No]])-2)+DAY(LoanStartDate),"")</f>
        <v/>
      </c>
      <c r="D176" s="4" t="str">
        <f>IF(Sched3[[#This Row],[Pmt No]]&lt;&gt;"",IF(ROW()-ROW(Sched3[[#Headers],[Beginning Balance]])=1,LoanAmount,INDEX(Sched3[Ending Balance],ROW()-ROW(Sched3[[#Headers],[Beginning Balance]])-1)),"")</f>
        <v/>
      </c>
      <c r="E176" s="4" t="str">
        <f>IF(Sched3[[#This Row],[Pmt No]]&lt;&gt;"",ScheduledPayment,"")</f>
        <v/>
      </c>
      <c r="F176" s="4" t="str">
        <f>IF(Sched3[[#This Row],[Pmt No]]&lt;&gt;"",IF(Sched3[[#This Row],[Scheduled Payment]]+ExtraPayments&lt;Sched3[[#This Row],[Beginning Balance]],ExtraPayments,IF(Sched3[[#This Row],[Beginning Balance]]-Sched3[[#This Row],[Scheduled Payment]]&gt;0,Sched3[[#This Row],[Beginning Balance]]-Sched3[[#This Row],[Scheduled Payment]],0)),"")</f>
        <v/>
      </c>
      <c r="G176" s="4" t="str">
        <f>IF(Sched3[[#This Row],[Pmt No]]&lt;&gt;"",IF(Sched3[[#This Row],[Scheduled Payment]]+Sched3[[#This Row],[Extra Payment]]&lt;=Sched3[[#This Row],[Beginning Balance]],Sched3[[#This Row],[Scheduled Payment]]+Sched3[[#This Row],[Extra Payment]],Sched3[[#This Row],[Beginning Balance]]),"")</f>
        <v/>
      </c>
      <c r="H176" s="4" t="str">
        <f>IF(Sched3[[#This Row],[Pmt No]]&lt;&gt;"",Sched3[[#This Row],[Total Payment]]-Sched3[[#This Row],[Interest]],"")</f>
        <v/>
      </c>
      <c r="I176" s="4" t="str">
        <f>IF(Sched3[[#This Row],[Pmt No]]&lt;&gt;"",Sched3[[#This Row],[Beginning Balance]]*(InterestRate/PaymentsPerYear),"")</f>
        <v/>
      </c>
      <c r="J176" s="4" t="str">
        <f>IF(Sched3[[#This Row],[Pmt No]]&lt;&gt;"",IF(Sched3[[#This Row],[Scheduled Payment]]+Sched3[[#This Row],[Extra Payment]]&lt;=Sched3[[#This Row],[Beginning Balance]],Sched3[[#This Row],[Beginning Balance]]-Sched3[[#This Row],[Principal]],0),"")</f>
        <v/>
      </c>
      <c r="K176" s="4" t="str">
        <f>IF(Sched3[[#This Row],[Pmt No]]&lt;&gt;"",SUM(INDEX(Sched3[Interest],1,1):Sched3[[#This Row],[Interest]]),"")</f>
        <v/>
      </c>
    </row>
    <row r="177" spans="2:11" x14ac:dyDescent="0.2">
      <c r="B177" s="2" t="str">
        <f>IF(LoanIsGood,IF(ROW()-ROW(Sched3[[#Headers],[Pmt No]])&gt;ScheduledNumberOfPayments,"",ROW()-ROW(Sched3[[#Headers],[Pmt No]])),"")</f>
        <v/>
      </c>
      <c r="C177" s="3" t="str">
        <f>IF(Sched3[[#This Row],[Pmt No]]&lt;&gt;"",EOMONTH(LoanStartDate,ROW(Sched3[[#This Row],[Pmt No]])-ROW(Sched3[[#Headers],[Pmt No]])-2)+DAY(LoanStartDate),"")</f>
        <v/>
      </c>
      <c r="D177" s="4" t="str">
        <f>IF(Sched3[[#This Row],[Pmt No]]&lt;&gt;"",IF(ROW()-ROW(Sched3[[#Headers],[Beginning Balance]])=1,LoanAmount,INDEX(Sched3[Ending Balance],ROW()-ROW(Sched3[[#Headers],[Beginning Balance]])-1)),"")</f>
        <v/>
      </c>
      <c r="E177" s="4" t="str">
        <f>IF(Sched3[[#This Row],[Pmt No]]&lt;&gt;"",ScheduledPayment,"")</f>
        <v/>
      </c>
      <c r="F177" s="4" t="str">
        <f>IF(Sched3[[#This Row],[Pmt No]]&lt;&gt;"",IF(Sched3[[#This Row],[Scheduled Payment]]+ExtraPayments&lt;Sched3[[#This Row],[Beginning Balance]],ExtraPayments,IF(Sched3[[#This Row],[Beginning Balance]]-Sched3[[#This Row],[Scheduled Payment]]&gt;0,Sched3[[#This Row],[Beginning Balance]]-Sched3[[#This Row],[Scheduled Payment]],0)),"")</f>
        <v/>
      </c>
      <c r="G177" s="4" t="str">
        <f>IF(Sched3[[#This Row],[Pmt No]]&lt;&gt;"",IF(Sched3[[#This Row],[Scheduled Payment]]+Sched3[[#This Row],[Extra Payment]]&lt;=Sched3[[#This Row],[Beginning Balance]],Sched3[[#This Row],[Scheduled Payment]]+Sched3[[#This Row],[Extra Payment]],Sched3[[#This Row],[Beginning Balance]]),"")</f>
        <v/>
      </c>
      <c r="H177" s="4" t="str">
        <f>IF(Sched3[[#This Row],[Pmt No]]&lt;&gt;"",Sched3[[#This Row],[Total Payment]]-Sched3[[#This Row],[Interest]],"")</f>
        <v/>
      </c>
      <c r="I177" s="4" t="str">
        <f>IF(Sched3[[#This Row],[Pmt No]]&lt;&gt;"",Sched3[[#This Row],[Beginning Balance]]*(InterestRate/PaymentsPerYear),"")</f>
        <v/>
      </c>
      <c r="J177" s="4" t="str">
        <f>IF(Sched3[[#This Row],[Pmt No]]&lt;&gt;"",IF(Sched3[[#This Row],[Scheduled Payment]]+Sched3[[#This Row],[Extra Payment]]&lt;=Sched3[[#This Row],[Beginning Balance]],Sched3[[#This Row],[Beginning Balance]]-Sched3[[#This Row],[Principal]],0),"")</f>
        <v/>
      </c>
      <c r="K177" s="4" t="str">
        <f>IF(Sched3[[#This Row],[Pmt No]]&lt;&gt;"",SUM(INDEX(Sched3[Interest],1,1):Sched3[[#This Row],[Interest]]),"")</f>
        <v/>
      </c>
    </row>
    <row r="178" spans="2:11" x14ac:dyDescent="0.2">
      <c r="B178" s="2" t="str">
        <f>IF(LoanIsGood,IF(ROW()-ROW(Sched3[[#Headers],[Pmt No]])&gt;ScheduledNumberOfPayments,"",ROW()-ROW(Sched3[[#Headers],[Pmt No]])),"")</f>
        <v/>
      </c>
      <c r="C178" s="3" t="str">
        <f>IF(Sched3[[#This Row],[Pmt No]]&lt;&gt;"",EOMONTH(LoanStartDate,ROW(Sched3[[#This Row],[Pmt No]])-ROW(Sched3[[#Headers],[Pmt No]])-2)+DAY(LoanStartDate),"")</f>
        <v/>
      </c>
      <c r="D178" s="4" t="str">
        <f>IF(Sched3[[#This Row],[Pmt No]]&lt;&gt;"",IF(ROW()-ROW(Sched3[[#Headers],[Beginning Balance]])=1,LoanAmount,INDEX(Sched3[Ending Balance],ROW()-ROW(Sched3[[#Headers],[Beginning Balance]])-1)),"")</f>
        <v/>
      </c>
      <c r="E178" s="4" t="str">
        <f>IF(Sched3[[#This Row],[Pmt No]]&lt;&gt;"",ScheduledPayment,"")</f>
        <v/>
      </c>
      <c r="F178" s="4" t="str">
        <f>IF(Sched3[[#This Row],[Pmt No]]&lt;&gt;"",IF(Sched3[[#This Row],[Scheduled Payment]]+ExtraPayments&lt;Sched3[[#This Row],[Beginning Balance]],ExtraPayments,IF(Sched3[[#This Row],[Beginning Balance]]-Sched3[[#This Row],[Scheduled Payment]]&gt;0,Sched3[[#This Row],[Beginning Balance]]-Sched3[[#This Row],[Scheduled Payment]],0)),"")</f>
        <v/>
      </c>
      <c r="G178" s="4" t="str">
        <f>IF(Sched3[[#This Row],[Pmt No]]&lt;&gt;"",IF(Sched3[[#This Row],[Scheduled Payment]]+Sched3[[#This Row],[Extra Payment]]&lt;=Sched3[[#This Row],[Beginning Balance]],Sched3[[#This Row],[Scheduled Payment]]+Sched3[[#This Row],[Extra Payment]],Sched3[[#This Row],[Beginning Balance]]),"")</f>
        <v/>
      </c>
      <c r="H178" s="4" t="str">
        <f>IF(Sched3[[#This Row],[Pmt No]]&lt;&gt;"",Sched3[[#This Row],[Total Payment]]-Sched3[[#This Row],[Interest]],"")</f>
        <v/>
      </c>
      <c r="I178" s="4" t="str">
        <f>IF(Sched3[[#This Row],[Pmt No]]&lt;&gt;"",Sched3[[#This Row],[Beginning Balance]]*(InterestRate/PaymentsPerYear),"")</f>
        <v/>
      </c>
      <c r="J178" s="4" t="str">
        <f>IF(Sched3[[#This Row],[Pmt No]]&lt;&gt;"",IF(Sched3[[#This Row],[Scheduled Payment]]+Sched3[[#This Row],[Extra Payment]]&lt;=Sched3[[#This Row],[Beginning Balance]],Sched3[[#This Row],[Beginning Balance]]-Sched3[[#This Row],[Principal]],0),"")</f>
        <v/>
      </c>
      <c r="K178" s="4" t="str">
        <f>IF(Sched3[[#This Row],[Pmt No]]&lt;&gt;"",SUM(INDEX(Sched3[Interest],1,1):Sched3[[#This Row],[Interest]]),"")</f>
        <v/>
      </c>
    </row>
    <row r="179" spans="2:11" x14ac:dyDescent="0.2">
      <c r="B179" s="2" t="str">
        <f>IF(LoanIsGood,IF(ROW()-ROW(Sched3[[#Headers],[Pmt No]])&gt;ScheduledNumberOfPayments,"",ROW()-ROW(Sched3[[#Headers],[Pmt No]])),"")</f>
        <v/>
      </c>
      <c r="C179" s="3" t="str">
        <f>IF(Sched3[[#This Row],[Pmt No]]&lt;&gt;"",EOMONTH(LoanStartDate,ROW(Sched3[[#This Row],[Pmt No]])-ROW(Sched3[[#Headers],[Pmt No]])-2)+DAY(LoanStartDate),"")</f>
        <v/>
      </c>
      <c r="D179" s="4" t="str">
        <f>IF(Sched3[[#This Row],[Pmt No]]&lt;&gt;"",IF(ROW()-ROW(Sched3[[#Headers],[Beginning Balance]])=1,LoanAmount,INDEX(Sched3[Ending Balance],ROW()-ROW(Sched3[[#Headers],[Beginning Balance]])-1)),"")</f>
        <v/>
      </c>
      <c r="E179" s="4" t="str">
        <f>IF(Sched3[[#This Row],[Pmt No]]&lt;&gt;"",ScheduledPayment,"")</f>
        <v/>
      </c>
      <c r="F179" s="4" t="str">
        <f>IF(Sched3[[#This Row],[Pmt No]]&lt;&gt;"",IF(Sched3[[#This Row],[Scheduled Payment]]+ExtraPayments&lt;Sched3[[#This Row],[Beginning Balance]],ExtraPayments,IF(Sched3[[#This Row],[Beginning Balance]]-Sched3[[#This Row],[Scheduled Payment]]&gt;0,Sched3[[#This Row],[Beginning Balance]]-Sched3[[#This Row],[Scheduled Payment]],0)),"")</f>
        <v/>
      </c>
      <c r="G179" s="4" t="str">
        <f>IF(Sched3[[#This Row],[Pmt No]]&lt;&gt;"",IF(Sched3[[#This Row],[Scheduled Payment]]+Sched3[[#This Row],[Extra Payment]]&lt;=Sched3[[#This Row],[Beginning Balance]],Sched3[[#This Row],[Scheduled Payment]]+Sched3[[#This Row],[Extra Payment]],Sched3[[#This Row],[Beginning Balance]]),"")</f>
        <v/>
      </c>
      <c r="H179" s="4" t="str">
        <f>IF(Sched3[[#This Row],[Pmt No]]&lt;&gt;"",Sched3[[#This Row],[Total Payment]]-Sched3[[#This Row],[Interest]],"")</f>
        <v/>
      </c>
      <c r="I179" s="4" t="str">
        <f>IF(Sched3[[#This Row],[Pmt No]]&lt;&gt;"",Sched3[[#This Row],[Beginning Balance]]*(InterestRate/PaymentsPerYear),"")</f>
        <v/>
      </c>
      <c r="J179" s="4" t="str">
        <f>IF(Sched3[[#This Row],[Pmt No]]&lt;&gt;"",IF(Sched3[[#This Row],[Scheduled Payment]]+Sched3[[#This Row],[Extra Payment]]&lt;=Sched3[[#This Row],[Beginning Balance]],Sched3[[#This Row],[Beginning Balance]]-Sched3[[#This Row],[Principal]],0),"")</f>
        <v/>
      </c>
      <c r="K179" s="4" t="str">
        <f>IF(Sched3[[#This Row],[Pmt No]]&lt;&gt;"",SUM(INDEX(Sched3[Interest],1,1):Sched3[[#This Row],[Interest]]),"")</f>
        <v/>
      </c>
    </row>
    <row r="180" spans="2:11" x14ac:dyDescent="0.2">
      <c r="B180" s="2" t="str">
        <f>IF(LoanIsGood,IF(ROW()-ROW(Sched3[[#Headers],[Pmt No]])&gt;ScheduledNumberOfPayments,"",ROW()-ROW(Sched3[[#Headers],[Pmt No]])),"")</f>
        <v/>
      </c>
      <c r="C180" s="3" t="str">
        <f>IF(Sched3[[#This Row],[Pmt No]]&lt;&gt;"",EOMONTH(LoanStartDate,ROW(Sched3[[#This Row],[Pmt No]])-ROW(Sched3[[#Headers],[Pmt No]])-2)+DAY(LoanStartDate),"")</f>
        <v/>
      </c>
      <c r="D180" s="4" t="str">
        <f>IF(Sched3[[#This Row],[Pmt No]]&lt;&gt;"",IF(ROW()-ROW(Sched3[[#Headers],[Beginning Balance]])=1,LoanAmount,INDEX(Sched3[Ending Balance],ROW()-ROW(Sched3[[#Headers],[Beginning Balance]])-1)),"")</f>
        <v/>
      </c>
      <c r="E180" s="4" t="str">
        <f>IF(Sched3[[#This Row],[Pmt No]]&lt;&gt;"",ScheduledPayment,"")</f>
        <v/>
      </c>
      <c r="F180" s="4" t="str">
        <f>IF(Sched3[[#This Row],[Pmt No]]&lt;&gt;"",IF(Sched3[[#This Row],[Scheduled Payment]]+ExtraPayments&lt;Sched3[[#This Row],[Beginning Balance]],ExtraPayments,IF(Sched3[[#This Row],[Beginning Balance]]-Sched3[[#This Row],[Scheduled Payment]]&gt;0,Sched3[[#This Row],[Beginning Balance]]-Sched3[[#This Row],[Scheduled Payment]],0)),"")</f>
        <v/>
      </c>
      <c r="G180" s="4" t="str">
        <f>IF(Sched3[[#This Row],[Pmt No]]&lt;&gt;"",IF(Sched3[[#This Row],[Scheduled Payment]]+Sched3[[#This Row],[Extra Payment]]&lt;=Sched3[[#This Row],[Beginning Balance]],Sched3[[#This Row],[Scheduled Payment]]+Sched3[[#This Row],[Extra Payment]],Sched3[[#This Row],[Beginning Balance]]),"")</f>
        <v/>
      </c>
      <c r="H180" s="4" t="str">
        <f>IF(Sched3[[#This Row],[Pmt No]]&lt;&gt;"",Sched3[[#This Row],[Total Payment]]-Sched3[[#This Row],[Interest]],"")</f>
        <v/>
      </c>
      <c r="I180" s="4" t="str">
        <f>IF(Sched3[[#This Row],[Pmt No]]&lt;&gt;"",Sched3[[#This Row],[Beginning Balance]]*(InterestRate/PaymentsPerYear),"")</f>
        <v/>
      </c>
      <c r="J180" s="4" t="str">
        <f>IF(Sched3[[#This Row],[Pmt No]]&lt;&gt;"",IF(Sched3[[#This Row],[Scheduled Payment]]+Sched3[[#This Row],[Extra Payment]]&lt;=Sched3[[#This Row],[Beginning Balance]],Sched3[[#This Row],[Beginning Balance]]-Sched3[[#This Row],[Principal]],0),"")</f>
        <v/>
      </c>
      <c r="K180" s="4" t="str">
        <f>IF(Sched3[[#This Row],[Pmt No]]&lt;&gt;"",SUM(INDEX(Sched3[Interest],1,1):Sched3[[#This Row],[Interest]]),"")</f>
        <v/>
      </c>
    </row>
    <row r="181" spans="2:11" x14ac:dyDescent="0.2">
      <c r="B181" s="2" t="str">
        <f>IF(LoanIsGood,IF(ROW()-ROW(Sched3[[#Headers],[Pmt No]])&gt;ScheduledNumberOfPayments,"",ROW()-ROW(Sched3[[#Headers],[Pmt No]])),"")</f>
        <v/>
      </c>
      <c r="C181" s="3" t="str">
        <f>IF(Sched3[[#This Row],[Pmt No]]&lt;&gt;"",EOMONTH(LoanStartDate,ROW(Sched3[[#This Row],[Pmt No]])-ROW(Sched3[[#Headers],[Pmt No]])-2)+DAY(LoanStartDate),"")</f>
        <v/>
      </c>
      <c r="D181" s="4" t="str">
        <f>IF(Sched3[[#This Row],[Pmt No]]&lt;&gt;"",IF(ROW()-ROW(Sched3[[#Headers],[Beginning Balance]])=1,LoanAmount,INDEX(Sched3[Ending Balance],ROW()-ROW(Sched3[[#Headers],[Beginning Balance]])-1)),"")</f>
        <v/>
      </c>
      <c r="E181" s="4" t="str">
        <f>IF(Sched3[[#This Row],[Pmt No]]&lt;&gt;"",ScheduledPayment,"")</f>
        <v/>
      </c>
      <c r="F181" s="4" t="str">
        <f>IF(Sched3[[#This Row],[Pmt No]]&lt;&gt;"",IF(Sched3[[#This Row],[Scheduled Payment]]+ExtraPayments&lt;Sched3[[#This Row],[Beginning Balance]],ExtraPayments,IF(Sched3[[#This Row],[Beginning Balance]]-Sched3[[#This Row],[Scheduled Payment]]&gt;0,Sched3[[#This Row],[Beginning Balance]]-Sched3[[#This Row],[Scheduled Payment]],0)),"")</f>
        <v/>
      </c>
      <c r="G181" s="4" t="str">
        <f>IF(Sched3[[#This Row],[Pmt No]]&lt;&gt;"",IF(Sched3[[#This Row],[Scheduled Payment]]+Sched3[[#This Row],[Extra Payment]]&lt;=Sched3[[#This Row],[Beginning Balance]],Sched3[[#This Row],[Scheduled Payment]]+Sched3[[#This Row],[Extra Payment]],Sched3[[#This Row],[Beginning Balance]]),"")</f>
        <v/>
      </c>
      <c r="H181" s="4" t="str">
        <f>IF(Sched3[[#This Row],[Pmt No]]&lt;&gt;"",Sched3[[#This Row],[Total Payment]]-Sched3[[#This Row],[Interest]],"")</f>
        <v/>
      </c>
      <c r="I181" s="4" t="str">
        <f>IF(Sched3[[#This Row],[Pmt No]]&lt;&gt;"",Sched3[[#This Row],[Beginning Balance]]*(InterestRate/PaymentsPerYear),"")</f>
        <v/>
      </c>
      <c r="J181" s="4" t="str">
        <f>IF(Sched3[[#This Row],[Pmt No]]&lt;&gt;"",IF(Sched3[[#This Row],[Scheduled Payment]]+Sched3[[#This Row],[Extra Payment]]&lt;=Sched3[[#This Row],[Beginning Balance]],Sched3[[#This Row],[Beginning Balance]]-Sched3[[#This Row],[Principal]],0),"")</f>
        <v/>
      </c>
      <c r="K181" s="4" t="str">
        <f>IF(Sched3[[#This Row],[Pmt No]]&lt;&gt;"",SUM(INDEX(Sched3[Interest],1,1):Sched3[[#This Row],[Interest]]),"")</f>
        <v/>
      </c>
    </row>
    <row r="182" spans="2:11" x14ac:dyDescent="0.2">
      <c r="B182" s="2" t="str">
        <f>IF(LoanIsGood,IF(ROW()-ROW(Sched3[[#Headers],[Pmt No]])&gt;ScheduledNumberOfPayments,"",ROW()-ROW(Sched3[[#Headers],[Pmt No]])),"")</f>
        <v/>
      </c>
      <c r="C182" s="3" t="str">
        <f>IF(Sched3[[#This Row],[Pmt No]]&lt;&gt;"",EOMONTH(LoanStartDate,ROW(Sched3[[#This Row],[Pmt No]])-ROW(Sched3[[#Headers],[Pmt No]])-2)+DAY(LoanStartDate),"")</f>
        <v/>
      </c>
      <c r="D182" s="4" t="str">
        <f>IF(Sched3[[#This Row],[Pmt No]]&lt;&gt;"",IF(ROW()-ROW(Sched3[[#Headers],[Beginning Balance]])=1,LoanAmount,INDEX(Sched3[Ending Balance],ROW()-ROW(Sched3[[#Headers],[Beginning Balance]])-1)),"")</f>
        <v/>
      </c>
      <c r="E182" s="4" t="str">
        <f>IF(Sched3[[#This Row],[Pmt No]]&lt;&gt;"",ScheduledPayment,"")</f>
        <v/>
      </c>
      <c r="F182" s="4" t="str">
        <f>IF(Sched3[[#This Row],[Pmt No]]&lt;&gt;"",IF(Sched3[[#This Row],[Scheduled Payment]]+ExtraPayments&lt;Sched3[[#This Row],[Beginning Balance]],ExtraPayments,IF(Sched3[[#This Row],[Beginning Balance]]-Sched3[[#This Row],[Scheduled Payment]]&gt;0,Sched3[[#This Row],[Beginning Balance]]-Sched3[[#This Row],[Scheduled Payment]],0)),"")</f>
        <v/>
      </c>
      <c r="G182" s="4" t="str">
        <f>IF(Sched3[[#This Row],[Pmt No]]&lt;&gt;"",IF(Sched3[[#This Row],[Scheduled Payment]]+Sched3[[#This Row],[Extra Payment]]&lt;=Sched3[[#This Row],[Beginning Balance]],Sched3[[#This Row],[Scheduled Payment]]+Sched3[[#This Row],[Extra Payment]],Sched3[[#This Row],[Beginning Balance]]),"")</f>
        <v/>
      </c>
      <c r="H182" s="4" t="str">
        <f>IF(Sched3[[#This Row],[Pmt No]]&lt;&gt;"",Sched3[[#This Row],[Total Payment]]-Sched3[[#This Row],[Interest]],"")</f>
        <v/>
      </c>
      <c r="I182" s="4" t="str">
        <f>IF(Sched3[[#This Row],[Pmt No]]&lt;&gt;"",Sched3[[#This Row],[Beginning Balance]]*(InterestRate/PaymentsPerYear),"")</f>
        <v/>
      </c>
      <c r="J182" s="4" t="str">
        <f>IF(Sched3[[#This Row],[Pmt No]]&lt;&gt;"",IF(Sched3[[#This Row],[Scheduled Payment]]+Sched3[[#This Row],[Extra Payment]]&lt;=Sched3[[#This Row],[Beginning Balance]],Sched3[[#This Row],[Beginning Balance]]-Sched3[[#This Row],[Principal]],0),"")</f>
        <v/>
      </c>
      <c r="K182" s="4" t="str">
        <f>IF(Sched3[[#This Row],[Pmt No]]&lt;&gt;"",SUM(INDEX(Sched3[Interest],1,1):Sched3[[#This Row],[Interest]]),"")</f>
        <v/>
      </c>
    </row>
    <row r="183" spans="2:11" x14ac:dyDescent="0.2">
      <c r="B183" s="2" t="str">
        <f>IF(LoanIsGood,IF(ROW()-ROW(Sched3[[#Headers],[Pmt No]])&gt;ScheduledNumberOfPayments,"",ROW()-ROW(Sched3[[#Headers],[Pmt No]])),"")</f>
        <v/>
      </c>
      <c r="C183" s="3" t="str">
        <f>IF(Sched3[[#This Row],[Pmt No]]&lt;&gt;"",EOMONTH(LoanStartDate,ROW(Sched3[[#This Row],[Pmt No]])-ROW(Sched3[[#Headers],[Pmt No]])-2)+DAY(LoanStartDate),"")</f>
        <v/>
      </c>
      <c r="D183" s="4" t="str">
        <f>IF(Sched3[[#This Row],[Pmt No]]&lt;&gt;"",IF(ROW()-ROW(Sched3[[#Headers],[Beginning Balance]])=1,LoanAmount,INDEX(Sched3[Ending Balance],ROW()-ROW(Sched3[[#Headers],[Beginning Balance]])-1)),"")</f>
        <v/>
      </c>
      <c r="E183" s="4" t="str">
        <f>IF(Sched3[[#This Row],[Pmt No]]&lt;&gt;"",ScheduledPayment,"")</f>
        <v/>
      </c>
      <c r="F183" s="4" t="str">
        <f>IF(Sched3[[#This Row],[Pmt No]]&lt;&gt;"",IF(Sched3[[#This Row],[Scheduled Payment]]+ExtraPayments&lt;Sched3[[#This Row],[Beginning Balance]],ExtraPayments,IF(Sched3[[#This Row],[Beginning Balance]]-Sched3[[#This Row],[Scheduled Payment]]&gt;0,Sched3[[#This Row],[Beginning Balance]]-Sched3[[#This Row],[Scheduled Payment]],0)),"")</f>
        <v/>
      </c>
      <c r="G183" s="4" t="str">
        <f>IF(Sched3[[#This Row],[Pmt No]]&lt;&gt;"",IF(Sched3[[#This Row],[Scheduled Payment]]+Sched3[[#This Row],[Extra Payment]]&lt;=Sched3[[#This Row],[Beginning Balance]],Sched3[[#This Row],[Scheduled Payment]]+Sched3[[#This Row],[Extra Payment]],Sched3[[#This Row],[Beginning Balance]]),"")</f>
        <v/>
      </c>
      <c r="H183" s="4" t="str">
        <f>IF(Sched3[[#This Row],[Pmt No]]&lt;&gt;"",Sched3[[#This Row],[Total Payment]]-Sched3[[#This Row],[Interest]],"")</f>
        <v/>
      </c>
      <c r="I183" s="4" t="str">
        <f>IF(Sched3[[#This Row],[Pmt No]]&lt;&gt;"",Sched3[[#This Row],[Beginning Balance]]*(InterestRate/PaymentsPerYear),"")</f>
        <v/>
      </c>
      <c r="J183" s="4" t="str">
        <f>IF(Sched3[[#This Row],[Pmt No]]&lt;&gt;"",IF(Sched3[[#This Row],[Scheduled Payment]]+Sched3[[#This Row],[Extra Payment]]&lt;=Sched3[[#This Row],[Beginning Balance]],Sched3[[#This Row],[Beginning Balance]]-Sched3[[#This Row],[Principal]],0),"")</f>
        <v/>
      </c>
      <c r="K183" s="4" t="str">
        <f>IF(Sched3[[#This Row],[Pmt No]]&lt;&gt;"",SUM(INDEX(Sched3[Interest],1,1):Sched3[[#This Row],[Interest]]),"")</f>
        <v/>
      </c>
    </row>
    <row r="184" spans="2:11" x14ac:dyDescent="0.2">
      <c r="B184" s="2" t="str">
        <f>IF(LoanIsGood,IF(ROW()-ROW(Sched3[[#Headers],[Pmt No]])&gt;ScheduledNumberOfPayments,"",ROW()-ROW(Sched3[[#Headers],[Pmt No]])),"")</f>
        <v/>
      </c>
      <c r="C184" s="3" t="str">
        <f>IF(Sched3[[#This Row],[Pmt No]]&lt;&gt;"",EOMONTH(LoanStartDate,ROW(Sched3[[#This Row],[Pmt No]])-ROW(Sched3[[#Headers],[Pmt No]])-2)+DAY(LoanStartDate),"")</f>
        <v/>
      </c>
      <c r="D184" s="4" t="str">
        <f>IF(Sched3[[#This Row],[Pmt No]]&lt;&gt;"",IF(ROW()-ROW(Sched3[[#Headers],[Beginning Balance]])=1,LoanAmount,INDEX(Sched3[Ending Balance],ROW()-ROW(Sched3[[#Headers],[Beginning Balance]])-1)),"")</f>
        <v/>
      </c>
      <c r="E184" s="4" t="str">
        <f>IF(Sched3[[#This Row],[Pmt No]]&lt;&gt;"",ScheduledPayment,"")</f>
        <v/>
      </c>
      <c r="F184" s="4" t="str">
        <f>IF(Sched3[[#This Row],[Pmt No]]&lt;&gt;"",IF(Sched3[[#This Row],[Scheduled Payment]]+ExtraPayments&lt;Sched3[[#This Row],[Beginning Balance]],ExtraPayments,IF(Sched3[[#This Row],[Beginning Balance]]-Sched3[[#This Row],[Scheduled Payment]]&gt;0,Sched3[[#This Row],[Beginning Balance]]-Sched3[[#This Row],[Scheduled Payment]],0)),"")</f>
        <v/>
      </c>
      <c r="G184" s="4" t="str">
        <f>IF(Sched3[[#This Row],[Pmt No]]&lt;&gt;"",IF(Sched3[[#This Row],[Scheduled Payment]]+Sched3[[#This Row],[Extra Payment]]&lt;=Sched3[[#This Row],[Beginning Balance]],Sched3[[#This Row],[Scheduled Payment]]+Sched3[[#This Row],[Extra Payment]],Sched3[[#This Row],[Beginning Balance]]),"")</f>
        <v/>
      </c>
      <c r="H184" s="4" t="str">
        <f>IF(Sched3[[#This Row],[Pmt No]]&lt;&gt;"",Sched3[[#This Row],[Total Payment]]-Sched3[[#This Row],[Interest]],"")</f>
        <v/>
      </c>
      <c r="I184" s="4" t="str">
        <f>IF(Sched3[[#This Row],[Pmt No]]&lt;&gt;"",Sched3[[#This Row],[Beginning Balance]]*(InterestRate/PaymentsPerYear),"")</f>
        <v/>
      </c>
      <c r="J184" s="4" t="str">
        <f>IF(Sched3[[#This Row],[Pmt No]]&lt;&gt;"",IF(Sched3[[#This Row],[Scheduled Payment]]+Sched3[[#This Row],[Extra Payment]]&lt;=Sched3[[#This Row],[Beginning Balance]],Sched3[[#This Row],[Beginning Balance]]-Sched3[[#This Row],[Principal]],0),"")</f>
        <v/>
      </c>
      <c r="K184" s="4" t="str">
        <f>IF(Sched3[[#This Row],[Pmt No]]&lt;&gt;"",SUM(INDEX(Sched3[Interest],1,1):Sched3[[#This Row],[Interest]]),"")</f>
        <v/>
      </c>
    </row>
    <row r="185" spans="2:11" x14ac:dyDescent="0.2">
      <c r="B185" s="2" t="str">
        <f>IF(LoanIsGood,IF(ROW()-ROW(Sched3[[#Headers],[Pmt No]])&gt;ScheduledNumberOfPayments,"",ROW()-ROW(Sched3[[#Headers],[Pmt No]])),"")</f>
        <v/>
      </c>
      <c r="C185" s="3" t="str">
        <f>IF(Sched3[[#This Row],[Pmt No]]&lt;&gt;"",EOMONTH(LoanStartDate,ROW(Sched3[[#This Row],[Pmt No]])-ROW(Sched3[[#Headers],[Pmt No]])-2)+DAY(LoanStartDate),"")</f>
        <v/>
      </c>
      <c r="D185" s="4" t="str">
        <f>IF(Sched3[[#This Row],[Pmt No]]&lt;&gt;"",IF(ROW()-ROW(Sched3[[#Headers],[Beginning Balance]])=1,LoanAmount,INDEX(Sched3[Ending Balance],ROW()-ROW(Sched3[[#Headers],[Beginning Balance]])-1)),"")</f>
        <v/>
      </c>
      <c r="E185" s="4" t="str">
        <f>IF(Sched3[[#This Row],[Pmt No]]&lt;&gt;"",ScheduledPayment,"")</f>
        <v/>
      </c>
      <c r="F185" s="4" t="str">
        <f>IF(Sched3[[#This Row],[Pmt No]]&lt;&gt;"",IF(Sched3[[#This Row],[Scheduled Payment]]+ExtraPayments&lt;Sched3[[#This Row],[Beginning Balance]],ExtraPayments,IF(Sched3[[#This Row],[Beginning Balance]]-Sched3[[#This Row],[Scheduled Payment]]&gt;0,Sched3[[#This Row],[Beginning Balance]]-Sched3[[#This Row],[Scheduled Payment]],0)),"")</f>
        <v/>
      </c>
      <c r="G185" s="4" t="str">
        <f>IF(Sched3[[#This Row],[Pmt No]]&lt;&gt;"",IF(Sched3[[#This Row],[Scheduled Payment]]+Sched3[[#This Row],[Extra Payment]]&lt;=Sched3[[#This Row],[Beginning Balance]],Sched3[[#This Row],[Scheduled Payment]]+Sched3[[#This Row],[Extra Payment]],Sched3[[#This Row],[Beginning Balance]]),"")</f>
        <v/>
      </c>
      <c r="H185" s="4" t="str">
        <f>IF(Sched3[[#This Row],[Pmt No]]&lt;&gt;"",Sched3[[#This Row],[Total Payment]]-Sched3[[#This Row],[Interest]],"")</f>
        <v/>
      </c>
      <c r="I185" s="4" t="str">
        <f>IF(Sched3[[#This Row],[Pmt No]]&lt;&gt;"",Sched3[[#This Row],[Beginning Balance]]*(InterestRate/PaymentsPerYear),"")</f>
        <v/>
      </c>
      <c r="J185" s="4" t="str">
        <f>IF(Sched3[[#This Row],[Pmt No]]&lt;&gt;"",IF(Sched3[[#This Row],[Scheduled Payment]]+Sched3[[#This Row],[Extra Payment]]&lt;=Sched3[[#This Row],[Beginning Balance]],Sched3[[#This Row],[Beginning Balance]]-Sched3[[#This Row],[Principal]],0),"")</f>
        <v/>
      </c>
      <c r="K185" s="4" t="str">
        <f>IF(Sched3[[#This Row],[Pmt No]]&lt;&gt;"",SUM(INDEX(Sched3[Interest],1,1):Sched3[[#This Row],[Interest]]),"")</f>
        <v/>
      </c>
    </row>
    <row r="186" spans="2:11" x14ac:dyDescent="0.2">
      <c r="B186" s="2" t="str">
        <f>IF(LoanIsGood,IF(ROW()-ROW(Sched3[[#Headers],[Pmt No]])&gt;ScheduledNumberOfPayments,"",ROW()-ROW(Sched3[[#Headers],[Pmt No]])),"")</f>
        <v/>
      </c>
      <c r="C186" s="3" t="str">
        <f>IF(Sched3[[#This Row],[Pmt No]]&lt;&gt;"",EOMONTH(LoanStartDate,ROW(Sched3[[#This Row],[Pmt No]])-ROW(Sched3[[#Headers],[Pmt No]])-2)+DAY(LoanStartDate),"")</f>
        <v/>
      </c>
      <c r="D186" s="4" t="str">
        <f>IF(Sched3[[#This Row],[Pmt No]]&lt;&gt;"",IF(ROW()-ROW(Sched3[[#Headers],[Beginning Balance]])=1,LoanAmount,INDEX(Sched3[Ending Balance],ROW()-ROW(Sched3[[#Headers],[Beginning Balance]])-1)),"")</f>
        <v/>
      </c>
      <c r="E186" s="4" t="str">
        <f>IF(Sched3[[#This Row],[Pmt No]]&lt;&gt;"",ScheduledPayment,"")</f>
        <v/>
      </c>
      <c r="F186" s="4" t="str">
        <f>IF(Sched3[[#This Row],[Pmt No]]&lt;&gt;"",IF(Sched3[[#This Row],[Scheduled Payment]]+ExtraPayments&lt;Sched3[[#This Row],[Beginning Balance]],ExtraPayments,IF(Sched3[[#This Row],[Beginning Balance]]-Sched3[[#This Row],[Scheduled Payment]]&gt;0,Sched3[[#This Row],[Beginning Balance]]-Sched3[[#This Row],[Scheduled Payment]],0)),"")</f>
        <v/>
      </c>
      <c r="G186" s="4" t="str">
        <f>IF(Sched3[[#This Row],[Pmt No]]&lt;&gt;"",IF(Sched3[[#This Row],[Scheduled Payment]]+Sched3[[#This Row],[Extra Payment]]&lt;=Sched3[[#This Row],[Beginning Balance]],Sched3[[#This Row],[Scheduled Payment]]+Sched3[[#This Row],[Extra Payment]],Sched3[[#This Row],[Beginning Balance]]),"")</f>
        <v/>
      </c>
      <c r="H186" s="4" t="str">
        <f>IF(Sched3[[#This Row],[Pmt No]]&lt;&gt;"",Sched3[[#This Row],[Total Payment]]-Sched3[[#This Row],[Interest]],"")</f>
        <v/>
      </c>
      <c r="I186" s="4" t="str">
        <f>IF(Sched3[[#This Row],[Pmt No]]&lt;&gt;"",Sched3[[#This Row],[Beginning Balance]]*(InterestRate/PaymentsPerYear),"")</f>
        <v/>
      </c>
      <c r="J186" s="4" t="str">
        <f>IF(Sched3[[#This Row],[Pmt No]]&lt;&gt;"",IF(Sched3[[#This Row],[Scheduled Payment]]+Sched3[[#This Row],[Extra Payment]]&lt;=Sched3[[#This Row],[Beginning Balance]],Sched3[[#This Row],[Beginning Balance]]-Sched3[[#This Row],[Principal]],0),"")</f>
        <v/>
      </c>
      <c r="K186" s="4" t="str">
        <f>IF(Sched3[[#This Row],[Pmt No]]&lt;&gt;"",SUM(INDEX(Sched3[Interest],1,1):Sched3[[#This Row],[Interest]]),"")</f>
        <v/>
      </c>
    </row>
    <row r="187" spans="2:11" x14ac:dyDescent="0.2">
      <c r="B187" s="2" t="str">
        <f>IF(LoanIsGood,IF(ROW()-ROW(Sched3[[#Headers],[Pmt No]])&gt;ScheduledNumberOfPayments,"",ROW()-ROW(Sched3[[#Headers],[Pmt No]])),"")</f>
        <v/>
      </c>
      <c r="C187" s="3" t="str">
        <f>IF(Sched3[[#This Row],[Pmt No]]&lt;&gt;"",EOMONTH(LoanStartDate,ROW(Sched3[[#This Row],[Pmt No]])-ROW(Sched3[[#Headers],[Pmt No]])-2)+DAY(LoanStartDate),"")</f>
        <v/>
      </c>
      <c r="D187" s="4" t="str">
        <f>IF(Sched3[[#This Row],[Pmt No]]&lt;&gt;"",IF(ROW()-ROW(Sched3[[#Headers],[Beginning Balance]])=1,LoanAmount,INDEX(Sched3[Ending Balance],ROW()-ROW(Sched3[[#Headers],[Beginning Balance]])-1)),"")</f>
        <v/>
      </c>
      <c r="E187" s="4" t="str">
        <f>IF(Sched3[[#This Row],[Pmt No]]&lt;&gt;"",ScheduledPayment,"")</f>
        <v/>
      </c>
      <c r="F187" s="4" t="str">
        <f>IF(Sched3[[#This Row],[Pmt No]]&lt;&gt;"",IF(Sched3[[#This Row],[Scheduled Payment]]+ExtraPayments&lt;Sched3[[#This Row],[Beginning Balance]],ExtraPayments,IF(Sched3[[#This Row],[Beginning Balance]]-Sched3[[#This Row],[Scheduled Payment]]&gt;0,Sched3[[#This Row],[Beginning Balance]]-Sched3[[#This Row],[Scheduled Payment]],0)),"")</f>
        <v/>
      </c>
      <c r="G187" s="4" t="str">
        <f>IF(Sched3[[#This Row],[Pmt No]]&lt;&gt;"",IF(Sched3[[#This Row],[Scheduled Payment]]+Sched3[[#This Row],[Extra Payment]]&lt;=Sched3[[#This Row],[Beginning Balance]],Sched3[[#This Row],[Scheduled Payment]]+Sched3[[#This Row],[Extra Payment]],Sched3[[#This Row],[Beginning Balance]]),"")</f>
        <v/>
      </c>
      <c r="H187" s="4" t="str">
        <f>IF(Sched3[[#This Row],[Pmt No]]&lt;&gt;"",Sched3[[#This Row],[Total Payment]]-Sched3[[#This Row],[Interest]],"")</f>
        <v/>
      </c>
      <c r="I187" s="4" t="str">
        <f>IF(Sched3[[#This Row],[Pmt No]]&lt;&gt;"",Sched3[[#This Row],[Beginning Balance]]*(InterestRate/PaymentsPerYear),"")</f>
        <v/>
      </c>
      <c r="J187" s="4" t="str">
        <f>IF(Sched3[[#This Row],[Pmt No]]&lt;&gt;"",IF(Sched3[[#This Row],[Scheduled Payment]]+Sched3[[#This Row],[Extra Payment]]&lt;=Sched3[[#This Row],[Beginning Balance]],Sched3[[#This Row],[Beginning Balance]]-Sched3[[#This Row],[Principal]],0),"")</f>
        <v/>
      </c>
      <c r="K187" s="4" t="str">
        <f>IF(Sched3[[#This Row],[Pmt No]]&lt;&gt;"",SUM(INDEX(Sched3[Interest],1,1):Sched3[[#This Row],[Interest]]),"")</f>
        <v/>
      </c>
    </row>
    <row r="188" spans="2:11" x14ac:dyDescent="0.2">
      <c r="B188" s="2" t="str">
        <f>IF(LoanIsGood,IF(ROW()-ROW(Sched3[[#Headers],[Pmt No]])&gt;ScheduledNumberOfPayments,"",ROW()-ROW(Sched3[[#Headers],[Pmt No]])),"")</f>
        <v/>
      </c>
      <c r="C188" s="3" t="str">
        <f>IF(Sched3[[#This Row],[Pmt No]]&lt;&gt;"",EOMONTH(LoanStartDate,ROW(Sched3[[#This Row],[Pmt No]])-ROW(Sched3[[#Headers],[Pmt No]])-2)+DAY(LoanStartDate),"")</f>
        <v/>
      </c>
      <c r="D188" s="4" t="str">
        <f>IF(Sched3[[#This Row],[Pmt No]]&lt;&gt;"",IF(ROW()-ROW(Sched3[[#Headers],[Beginning Balance]])=1,LoanAmount,INDEX(Sched3[Ending Balance],ROW()-ROW(Sched3[[#Headers],[Beginning Balance]])-1)),"")</f>
        <v/>
      </c>
      <c r="E188" s="4" t="str">
        <f>IF(Sched3[[#This Row],[Pmt No]]&lt;&gt;"",ScheduledPayment,"")</f>
        <v/>
      </c>
      <c r="F188" s="4" t="str">
        <f>IF(Sched3[[#This Row],[Pmt No]]&lt;&gt;"",IF(Sched3[[#This Row],[Scheduled Payment]]+ExtraPayments&lt;Sched3[[#This Row],[Beginning Balance]],ExtraPayments,IF(Sched3[[#This Row],[Beginning Balance]]-Sched3[[#This Row],[Scheduled Payment]]&gt;0,Sched3[[#This Row],[Beginning Balance]]-Sched3[[#This Row],[Scheduled Payment]],0)),"")</f>
        <v/>
      </c>
      <c r="G188" s="4" t="str">
        <f>IF(Sched3[[#This Row],[Pmt No]]&lt;&gt;"",IF(Sched3[[#This Row],[Scheduled Payment]]+Sched3[[#This Row],[Extra Payment]]&lt;=Sched3[[#This Row],[Beginning Balance]],Sched3[[#This Row],[Scheduled Payment]]+Sched3[[#This Row],[Extra Payment]],Sched3[[#This Row],[Beginning Balance]]),"")</f>
        <v/>
      </c>
      <c r="H188" s="4" t="str">
        <f>IF(Sched3[[#This Row],[Pmt No]]&lt;&gt;"",Sched3[[#This Row],[Total Payment]]-Sched3[[#This Row],[Interest]],"")</f>
        <v/>
      </c>
      <c r="I188" s="4" t="str">
        <f>IF(Sched3[[#This Row],[Pmt No]]&lt;&gt;"",Sched3[[#This Row],[Beginning Balance]]*(InterestRate/PaymentsPerYear),"")</f>
        <v/>
      </c>
      <c r="J188" s="4" t="str">
        <f>IF(Sched3[[#This Row],[Pmt No]]&lt;&gt;"",IF(Sched3[[#This Row],[Scheduled Payment]]+Sched3[[#This Row],[Extra Payment]]&lt;=Sched3[[#This Row],[Beginning Balance]],Sched3[[#This Row],[Beginning Balance]]-Sched3[[#This Row],[Principal]],0),"")</f>
        <v/>
      </c>
      <c r="K188" s="4" t="str">
        <f>IF(Sched3[[#This Row],[Pmt No]]&lt;&gt;"",SUM(INDEX(Sched3[Interest],1,1):Sched3[[#This Row],[Interest]]),"")</f>
        <v/>
      </c>
    </row>
    <row r="189" spans="2:11" x14ac:dyDescent="0.2">
      <c r="B189" s="2" t="str">
        <f>IF(LoanIsGood,IF(ROW()-ROW(Sched3[[#Headers],[Pmt No]])&gt;ScheduledNumberOfPayments,"",ROW()-ROW(Sched3[[#Headers],[Pmt No]])),"")</f>
        <v/>
      </c>
      <c r="C189" s="3" t="str">
        <f>IF(Sched3[[#This Row],[Pmt No]]&lt;&gt;"",EOMONTH(LoanStartDate,ROW(Sched3[[#This Row],[Pmt No]])-ROW(Sched3[[#Headers],[Pmt No]])-2)+DAY(LoanStartDate),"")</f>
        <v/>
      </c>
      <c r="D189" s="4" t="str">
        <f>IF(Sched3[[#This Row],[Pmt No]]&lt;&gt;"",IF(ROW()-ROW(Sched3[[#Headers],[Beginning Balance]])=1,LoanAmount,INDEX(Sched3[Ending Balance],ROW()-ROW(Sched3[[#Headers],[Beginning Balance]])-1)),"")</f>
        <v/>
      </c>
      <c r="E189" s="4" t="str">
        <f>IF(Sched3[[#This Row],[Pmt No]]&lt;&gt;"",ScheduledPayment,"")</f>
        <v/>
      </c>
      <c r="F189" s="4" t="str">
        <f>IF(Sched3[[#This Row],[Pmt No]]&lt;&gt;"",IF(Sched3[[#This Row],[Scheduled Payment]]+ExtraPayments&lt;Sched3[[#This Row],[Beginning Balance]],ExtraPayments,IF(Sched3[[#This Row],[Beginning Balance]]-Sched3[[#This Row],[Scheduled Payment]]&gt;0,Sched3[[#This Row],[Beginning Balance]]-Sched3[[#This Row],[Scheduled Payment]],0)),"")</f>
        <v/>
      </c>
      <c r="G189" s="4" t="str">
        <f>IF(Sched3[[#This Row],[Pmt No]]&lt;&gt;"",IF(Sched3[[#This Row],[Scheduled Payment]]+Sched3[[#This Row],[Extra Payment]]&lt;=Sched3[[#This Row],[Beginning Balance]],Sched3[[#This Row],[Scheduled Payment]]+Sched3[[#This Row],[Extra Payment]],Sched3[[#This Row],[Beginning Balance]]),"")</f>
        <v/>
      </c>
      <c r="H189" s="4" t="str">
        <f>IF(Sched3[[#This Row],[Pmt No]]&lt;&gt;"",Sched3[[#This Row],[Total Payment]]-Sched3[[#This Row],[Interest]],"")</f>
        <v/>
      </c>
      <c r="I189" s="4" t="str">
        <f>IF(Sched3[[#This Row],[Pmt No]]&lt;&gt;"",Sched3[[#This Row],[Beginning Balance]]*(InterestRate/PaymentsPerYear),"")</f>
        <v/>
      </c>
      <c r="J189" s="4" t="str">
        <f>IF(Sched3[[#This Row],[Pmt No]]&lt;&gt;"",IF(Sched3[[#This Row],[Scheduled Payment]]+Sched3[[#This Row],[Extra Payment]]&lt;=Sched3[[#This Row],[Beginning Balance]],Sched3[[#This Row],[Beginning Balance]]-Sched3[[#This Row],[Principal]],0),"")</f>
        <v/>
      </c>
      <c r="K189" s="4" t="str">
        <f>IF(Sched3[[#This Row],[Pmt No]]&lt;&gt;"",SUM(INDEX(Sched3[Interest],1,1):Sched3[[#This Row],[Interest]]),"")</f>
        <v/>
      </c>
    </row>
    <row r="190" spans="2:11" x14ac:dyDescent="0.2">
      <c r="B190" s="2" t="str">
        <f>IF(LoanIsGood,IF(ROW()-ROW(Sched3[[#Headers],[Pmt No]])&gt;ScheduledNumberOfPayments,"",ROW()-ROW(Sched3[[#Headers],[Pmt No]])),"")</f>
        <v/>
      </c>
      <c r="C190" s="3" t="str">
        <f>IF(Sched3[[#This Row],[Pmt No]]&lt;&gt;"",EOMONTH(LoanStartDate,ROW(Sched3[[#This Row],[Pmt No]])-ROW(Sched3[[#Headers],[Pmt No]])-2)+DAY(LoanStartDate),"")</f>
        <v/>
      </c>
      <c r="D190" s="4" t="str">
        <f>IF(Sched3[[#This Row],[Pmt No]]&lt;&gt;"",IF(ROW()-ROW(Sched3[[#Headers],[Beginning Balance]])=1,LoanAmount,INDEX(Sched3[Ending Balance],ROW()-ROW(Sched3[[#Headers],[Beginning Balance]])-1)),"")</f>
        <v/>
      </c>
      <c r="E190" s="4" t="str">
        <f>IF(Sched3[[#This Row],[Pmt No]]&lt;&gt;"",ScheduledPayment,"")</f>
        <v/>
      </c>
      <c r="F190" s="4" t="str">
        <f>IF(Sched3[[#This Row],[Pmt No]]&lt;&gt;"",IF(Sched3[[#This Row],[Scheduled Payment]]+ExtraPayments&lt;Sched3[[#This Row],[Beginning Balance]],ExtraPayments,IF(Sched3[[#This Row],[Beginning Balance]]-Sched3[[#This Row],[Scheduled Payment]]&gt;0,Sched3[[#This Row],[Beginning Balance]]-Sched3[[#This Row],[Scheduled Payment]],0)),"")</f>
        <v/>
      </c>
      <c r="G190" s="4" t="str">
        <f>IF(Sched3[[#This Row],[Pmt No]]&lt;&gt;"",IF(Sched3[[#This Row],[Scheduled Payment]]+Sched3[[#This Row],[Extra Payment]]&lt;=Sched3[[#This Row],[Beginning Balance]],Sched3[[#This Row],[Scheduled Payment]]+Sched3[[#This Row],[Extra Payment]],Sched3[[#This Row],[Beginning Balance]]),"")</f>
        <v/>
      </c>
      <c r="H190" s="4" t="str">
        <f>IF(Sched3[[#This Row],[Pmt No]]&lt;&gt;"",Sched3[[#This Row],[Total Payment]]-Sched3[[#This Row],[Interest]],"")</f>
        <v/>
      </c>
      <c r="I190" s="4" t="str">
        <f>IF(Sched3[[#This Row],[Pmt No]]&lt;&gt;"",Sched3[[#This Row],[Beginning Balance]]*(InterestRate/PaymentsPerYear),"")</f>
        <v/>
      </c>
      <c r="J190" s="4" t="str">
        <f>IF(Sched3[[#This Row],[Pmt No]]&lt;&gt;"",IF(Sched3[[#This Row],[Scheduled Payment]]+Sched3[[#This Row],[Extra Payment]]&lt;=Sched3[[#This Row],[Beginning Balance]],Sched3[[#This Row],[Beginning Balance]]-Sched3[[#This Row],[Principal]],0),"")</f>
        <v/>
      </c>
      <c r="K190" s="4" t="str">
        <f>IF(Sched3[[#This Row],[Pmt No]]&lt;&gt;"",SUM(INDEX(Sched3[Interest],1,1):Sched3[[#This Row],[Interest]]),"")</f>
        <v/>
      </c>
    </row>
    <row r="191" spans="2:11" x14ac:dyDescent="0.2">
      <c r="B191" s="2" t="str">
        <f>IF(LoanIsGood,IF(ROW()-ROW(Sched3[[#Headers],[Pmt No]])&gt;ScheduledNumberOfPayments,"",ROW()-ROW(Sched3[[#Headers],[Pmt No]])),"")</f>
        <v/>
      </c>
      <c r="C191" s="3" t="str">
        <f>IF(Sched3[[#This Row],[Pmt No]]&lt;&gt;"",EOMONTH(LoanStartDate,ROW(Sched3[[#This Row],[Pmt No]])-ROW(Sched3[[#Headers],[Pmt No]])-2)+DAY(LoanStartDate),"")</f>
        <v/>
      </c>
      <c r="D191" s="4" t="str">
        <f>IF(Sched3[[#This Row],[Pmt No]]&lt;&gt;"",IF(ROW()-ROW(Sched3[[#Headers],[Beginning Balance]])=1,LoanAmount,INDEX(Sched3[Ending Balance],ROW()-ROW(Sched3[[#Headers],[Beginning Balance]])-1)),"")</f>
        <v/>
      </c>
      <c r="E191" s="4" t="str">
        <f>IF(Sched3[[#This Row],[Pmt No]]&lt;&gt;"",ScheduledPayment,"")</f>
        <v/>
      </c>
      <c r="F191" s="4" t="str">
        <f>IF(Sched3[[#This Row],[Pmt No]]&lt;&gt;"",IF(Sched3[[#This Row],[Scheduled Payment]]+ExtraPayments&lt;Sched3[[#This Row],[Beginning Balance]],ExtraPayments,IF(Sched3[[#This Row],[Beginning Balance]]-Sched3[[#This Row],[Scheduled Payment]]&gt;0,Sched3[[#This Row],[Beginning Balance]]-Sched3[[#This Row],[Scheduled Payment]],0)),"")</f>
        <v/>
      </c>
      <c r="G191" s="4" t="str">
        <f>IF(Sched3[[#This Row],[Pmt No]]&lt;&gt;"",IF(Sched3[[#This Row],[Scheduled Payment]]+Sched3[[#This Row],[Extra Payment]]&lt;=Sched3[[#This Row],[Beginning Balance]],Sched3[[#This Row],[Scheduled Payment]]+Sched3[[#This Row],[Extra Payment]],Sched3[[#This Row],[Beginning Balance]]),"")</f>
        <v/>
      </c>
      <c r="H191" s="4" t="str">
        <f>IF(Sched3[[#This Row],[Pmt No]]&lt;&gt;"",Sched3[[#This Row],[Total Payment]]-Sched3[[#This Row],[Interest]],"")</f>
        <v/>
      </c>
      <c r="I191" s="4" t="str">
        <f>IF(Sched3[[#This Row],[Pmt No]]&lt;&gt;"",Sched3[[#This Row],[Beginning Balance]]*(InterestRate/PaymentsPerYear),"")</f>
        <v/>
      </c>
      <c r="J191" s="4" t="str">
        <f>IF(Sched3[[#This Row],[Pmt No]]&lt;&gt;"",IF(Sched3[[#This Row],[Scheduled Payment]]+Sched3[[#This Row],[Extra Payment]]&lt;=Sched3[[#This Row],[Beginning Balance]],Sched3[[#This Row],[Beginning Balance]]-Sched3[[#This Row],[Principal]],0),"")</f>
        <v/>
      </c>
      <c r="K191" s="4" t="str">
        <f>IF(Sched3[[#This Row],[Pmt No]]&lt;&gt;"",SUM(INDEX(Sched3[Interest],1,1):Sched3[[#This Row],[Interest]]),"")</f>
        <v/>
      </c>
    </row>
    <row r="192" spans="2:11" x14ac:dyDescent="0.2">
      <c r="B192" s="2" t="str">
        <f>IF(LoanIsGood,IF(ROW()-ROW(Sched3[[#Headers],[Pmt No]])&gt;ScheduledNumberOfPayments,"",ROW()-ROW(Sched3[[#Headers],[Pmt No]])),"")</f>
        <v/>
      </c>
      <c r="C192" s="3" t="str">
        <f>IF(Sched3[[#This Row],[Pmt No]]&lt;&gt;"",EOMONTH(LoanStartDate,ROW(Sched3[[#This Row],[Pmt No]])-ROW(Sched3[[#Headers],[Pmt No]])-2)+DAY(LoanStartDate),"")</f>
        <v/>
      </c>
      <c r="D192" s="4" t="str">
        <f>IF(Sched3[[#This Row],[Pmt No]]&lt;&gt;"",IF(ROW()-ROW(Sched3[[#Headers],[Beginning Balance]])=1,LoanAmount,INDEX(Sched3[Ending Balance],ROW()-ROW(Sched3[[#Headers],[Beginning Balance]])-1)),"")</f>
        <v/>
      </c>
      <c r="E192" s="4" t="str">
        <f>IF(Sched3[[#This Row],[Pmt No]]&lt;&gt;"",ScheduledPayment,"")</f>
        <v/>
      </c>
      <c r="F192" s="4" t="str">
        <f>IF(Sched3[[#This Row],[Pmt No]]&lt;&gt;"",IF(Sched3[[#This Row],[Scheduled Payment]]+ExtraPayments&lt;Sched3[[#This Row],[Beginning Balance]],ExtraPayments,IF(Sched3[[#This Row],[Beginning Balance]]-Sched3[[#This Row],[Scheduled Payment]]&gt;0,Sched3[[#This Row],[Beginning Balance]]-Sched3[[#This Row],[Scheduled Payment]],0)),"")</f>
        <v/>
      </c>
      <c r="G192" s="4" t="str">
        <f>IF(Sched3[[#This Row],[Pmt No]]&lt;&gt;"",IF(Sched3[[#This Row],[Scheduled Payment]]+Sched3[[#This Row],[Extra Payment]]&lt;=Sched3[[#This Row],[Beginning Balance]],Sched3[[#This Row],[Scheduled Payment]]+Sched3[[#This Row],[Extra Payment]],Sched3[[#This Row],[Beginning Balance]]),"")</f>
        <v/>
      </c>
      <c r="H192" s="4" t="str">
        <f>IF(Sched3[[#This Row],[Pmt No]]&lt;&gt;"",Sched3[[#This Row],[Total Payment]]-Sched3[[#This Row],[Interest]],"")</f>
        <v/>
      </c>
      <c r="I192" s="4" t="str">
        <f>IF(Sched3[[#This Row],[Pmt No]]&lt;&gt;"",Sched3[[#This Row],[Beginning Balance]]*(InterestRate/PaymentsPerYear),"")</f>
        <v/>
      </c>
      <c r="J192" s="4" t="str">
        <f>IF(Sched3[[#This Row],[Pmt No]]&lt;&gt;"",IF(Sched3[[#This Row],[Scheduled Payment]]+Sched3[[#This Row],[Extra Payment]]&lt;=Sched3[[#This Row],[Beginning Balance]],Sched3[[#This Row],[Beginning Balance]]-Sched3[[#This Row],[Principal]],0),"")</f>
        <v/>
      </c>
      <c r="K192" s="4" t="str">
        <f>IF(Sched3[[#This Row],[Pmt No]]&lt;&gt;"",SUM(INDEX(Sched3[Interest],1,1):Sched3[[#This Row],[Interest]]),"")</f>
        <v/>
      </c>
    </row>
    <row r="193" spans="2:11" x14ac:dyDescent="0.2">
      <c r="B193" s="2" t="str">
        <f>IF(LoanIsGood,IF(ROW()-ROW(Sched3[[#Headers],[Pmt No]])&gt;ScheduledNumberOfPayments,"",ROW()-ROW(Sched3[[#Headers],[Pmt No]])),"")</f>
        <v/>
      </c>
      <c r="C193" s="3" t="str">
        <f>IF(Sched3[[#This Row],[Pmt No]]&lt;&gt;"",EOMONTH(LoanStartDate,ROW(Sched3[[#This Row],[Pmt No]])-ROW(Sched3[[#Headers],[Pmt No]])-2)+DAY(LoanStartDate),"")</f>
        <v/>
      </c>
      <c r="D193" s="4" t="str">
        <f>IF(Sched3[[#This Row],[Pmt No]]&lt;&gt;"",IF(ROW()-ROW(Sched3[[#Headers],[Beginning Balance]])=1,LoanAmount,INDEX(Sched3[Ending Balance],ROW()-ROW(Sched3[[#Headers],[Beginning Balance]])-1)),"")</f>
        <v/>
      </c>
      <c r="E193" s="4" t="str">
        <f>IF(Sched3[[#This Row],[Pmt No]]&lt;&gt;"",ScheduledPayment,"")</f>
        <v/>
      </c>
      <c r="F193" s="4" t="str">
        <f>IF(Sched3[[#This Row],[Pmt No]]&lt;&gt;"",IF(Sched3[[#This Row],[Scheduled Payment]]+ExtraPayments&lt;Sched3[[#This Row],[Beginning Balance]],ExtraPayments,IF(Sched3[[#This Row],[Beginning Balance]]-Sched3[[#This Row],[Scheduled Payment]]&gt;0,Sched3[[#This Row],[Beginning Balance]]-Sched3[[#This Row],[Scheduled Payment]],0)),"")</f>
        <v/>
      </c>
      <c r="G193" s="4" t="str">
        <f>IF(Sched3[[#This Row],[Pmt No]]&lt;&gt;"",IF(Sched3[[#This Row],[Scheduled Payment]]+Sched3[[#This Row],[Extra Payment]]&lt;=Sched3[[#This Row],[Beginning Balance]],Sched3[[#This Row],[Scheduled Payment]]+Sched3[[#This Row],[Extra Payment]],Sched3[[#This Row],[Beginning Balance]]),"")</f>
        <v/>
      </c>
      <c r="H193" s="4" t="str">
        <f>IF(Sched3[[#This Row],[Pmt No]]&lt;&gt;"",Sched3[[#This Row],[Total Payment]]-Sched3[[#This Row],[Interest]],"")</f>
        <v/>
      </c>
      <c r="I193" s="4" t="str">
        <f>IF(Sched3[[#This Row],[Pmt No]]&lt;&gt;"",Sched3[[#This Row],[Beginning Balance]]*(InterestRate/PaymentsPerYear),"")</f>
        <v/>
      </c>
      <c r="J193" s="4" t="str">
        <f>IF(Sched3[[#This Row],[Pmt No]]&lt;&gt;"",IF(Sched3[[#This Row],[Scheduled Payment]]+Sched3[[#This Row],[Extra Payment]]&lt;=Sched3[[#This Row],[Beginning Balance]],Sched3[[#This Row],[Beginning Balance]]-Sched3[[#This Row],[Principal]],0),"")</f>
        <v/>
      </c>
      <c r="K193" s="4" t="str">
        <f>IF(Sched3[[#This Row],[Pmt No]]&lt;&gt;"",SUM(INDEX(Sched3[Interest],1,1):Sched3[[#This Row],[Interest]]),"")</f>
        <v/>
      </c>
    </row>
    <row r="194" spans="2:11" x14ac:dyDescent="0.2">
      <c r="B194" s="2" t="str">
        <f>IF(LoanIsGood,IF(ROW()-ROW(Sched3[[#Headers],[Pmt No]])&gt;ScheduledNumberOfPayments,"",ROW()-ROW(Sched3[[#Headers],[Pmt No]])),"")</f>
        <v/>
      </c>
      <c r="C194" s="3" t="str">
        <f>IF(Sched3[[#This Row],[Pmt No]]&lt;&gt;"",EOMONTH(LoanStartDate,ROW(Sched3[[#This Row],[Pmt No]])-ROW(Sched3[[#Headers],[Pmt No]])-2)+DAY(LoanStartDate),"")</f>
        <v/>
      </c>
      <c r="D194" s="4" t="str">
        <f>IF(Sched3[[#This Row],[Pmt No]]&lt;&gt;"",IF(ROW()-ROW(Sched3[[#Headers],[Beginning Balance]])=1,LoanAmount,INDEX(Sched3[Ending Balance],ROW()-ROW(Sched3[[#Headers],[Beginning Balance]])-1)),"")</f>
        <v/>
      </c>
      <c r="E194" s="4" t="str">
        <f>IF(Sched3[[#This Row],[Pmt No]]&lt;&gt;"",ScheduledPayment,"")</f>
        <v/>
      </c>
      <c r="F194" s="4" t="str">
        <f>IF(Sched3[[#This Row],[Pmt No]]&lt;&gt;"",IF(Sched3[[#This Row],[Scheduled Payment]]+ExtraPayments&lt;Sched3[[#This Row],[Beginning Balance]],ExtraPayments,IF(Sched3[[#This Row],[Beginning Balance]]-Sched3[[#This Row],[Scheduled Payment]]&gt;0,Sched3[[#This Row],[Beginning Balance]]-Sched3[[#This Row],[Scheduled Payment]],0)),"")</f>
        <v/>
      </c>
      <c r="G194" s="4" t="str">
        <f>IF(Sched3[[#This Row],[Pmt No]]&lt;&gt;"",IF(Sched3[[#This Row],[Scheduled Payment]]+Sched3[[#This Row],[Extra Payment]]&lt;=Sched3[[#This Row],[Beginning Balance]],Sched3[[#This Row],[Scheduled Payment]]+Sched3[[#This Row],[Extra Payment]],Sched3[[#This Row],[Beginning Balance]]),"")</f>
        <v/>
      </c>
      <c r="H194" s="4" t="str">
        <f>IF(Sched3[[#This Row],[Pmt No]]&lt;&gt;"",Sched3[[#This Row],[Total Payment]]-Sched3[[#This Row],[Interest]],"")</f>
        <v/>
      </c>
      <c r="I194" s="4" t="str">
        <f>IF(Sched3[[#This Row],[Pmt No]]&lt;&gt;"",Sched3[[#This Row],[Beginning Balance]]*(InterestRate/PaymentsPerYear),"")</f>
        <v/>
      </c>
      <c r="J194" s="4" t="str">
        <f>IF(Sched3[[#This Row],[Pmt No]]&lt;&gt;"",IF(Sched3[[#This Row],[Scheduled Payment]]+Sched3[[#This Row],[Extra Payment]]&lt;=Sched3[[#This Row],[Beginning Balance]],Sched3[[#This Row],[Beginning Balance]]-Sched3[[#This Row],[Principal]],0),"")</f>
        <v/>
      </c>
      <c r="K194" s="4" t="str">
        <f>IF(Sched3[[#This Row],[Pmt No]]&lt;&gt;"",SUM(INDEX(Sched3[Interest],1,1):Sched3[[#This Row],[Interest]]),"")</f>
        <v/>
      </c>
    </row>
    <row r="195" spans="2:11" x14ac:dyDescent="0.2">
      <c r="B195" s="2" t="str">
        <f>IF(LoanIsGood,IF(ROW()-ROW(Sched3[[#Headers],[Pmt No]])&gt;ScheduledNumberOfPayments,"",ROW()-ROW(Sched3[[#Headers],[Pmt No]])),"")</f>
        <v/>
      </c>
      <c r="C195" s="3" t="str">
        <f>IF(Sched3[[#This Row],[Pmt No]]&lt;&gt;"",EOMONTH(LoanStartDate,ROW(Sched3[[#This Row],[Pmt No]])-ROW(Sched3[[#Headers],[Pmt No]])-2)+DAY(LoanStartDate),"")</f>
        <v/>
      </c>
      <c r="D195" s="4" t="str">
        <f>IF(Sched3[[#This Row],[Pmt No]]&lt;&gt;"",IF(ROW()-ROW(Sched3[[#Headers],[Beginning Balance]])=1,LoanAmount,INDEX(Sched3[Ending Balance],ROW()-ROW(Sched3[[#Headers],[Beginning Balance]])-1)),"")</f>
        <v/>
      </c>
      <c r="E195" s="4" t="str">
        <f>IF(Sched3[[#This Row],[Pmt No]]&lt;&gt;"",ScheduledPayment,"")</f>
        <v/>
      </c>
      <c r="F195" s="4" t="str">
        <f>IF(Sched3[[#This Row],[Pmt No]]&lt;&gt;"",IF(Sched3[[#This Row],[Scheduled Payment]]+ExtraPayments&lt;Sched3[[#This Row],[Beginning Balance]],ExtraPayments,IF(Sched3[[#This Row],[Beginning Balance]]-Sched3[[#This Row],[Scheduled Payment]]&gt;0,Sched3[[#This Row],[Beginning Balance]]-Sched3[[#This Row],[Scheduled Payment]],0)),"")</f>
        <v/>
      </c>
      <c r="G195" s="4" t="str">
        <f>IF(Sched3[[#This Row],[Pmt No]]&lt;&gt;"",IF(Sched3[[#This Row],[Scheduled Payment]]+Sched3[[#This Row],[Extra Payment]]&lt;=Sched3[[#This Row],[Beginning Balance]],Sched3[[#This Row],[Scheduled Payment]]+Sched3[[#This Row],[Extra Payment]],Sched3[[#This Row],[Beginning Balance]]),"")</f>
        <v/>
      </c>
      <c r="H195" s="4" t="str">
        <f>IF(Sched3[[#This Row],[Pmt No]]&lt;&gt;"",Sched3[[#This Row],[Total Payment]]-Sched3[[#This Row],[Interest]],"")</f>
        <v/>
      </c>
      <c r="I195" s="4" t="str">
        <f>IF(Sched3[[#This Row],[Pmt No]]&lt;&gt;"",Sched3[[#This Row],[Beginning Balance]]*(InterestRate/PaymentsPerYear),"")</f>
        <v/>
      </c>
      <c r="J195" s="4" t="str">
        <f>IF(Sched3[[#This Row],[Pmt No]]&lt;&gt;"",IF(Sched3[[#This Row],[Scheduled Payment]]+Sched3[[#This Row],[Extra Payment]]&lt;=Sched3[[#This Row],[Beginning Balance]],Sched3[[#This Row],[Beginning Balance]]-Sched3[[#This Row],[Principal]],0),"")</f>
        <v/>
      </c>
      <c r="K195" s="4" t="str">
        <f>IF(Sched3[[#This Row],[Pmt No]]&lt;&gt;"",SUM(INDEX(Sched3[Interest],1,1):Sched3[[#This Row],[Interest]]),"")</f>
        <v/>
      </c>
    </row>
    <row r="196" spans="2:11" x14ac:dyDescent="0.2">
      <c r="B196" s="2" t="str">
        <f>IF(LoanIsGood,IF(ROW()-ROW(Sched3[[#Headers],[Pmt No]])&gt;ScheduledNumberOfPayments,"",ROW()-ROW(Sched3[[#Headers],[Pmt No]])),"")</f>
        <v/>
      </c>
      <c r="C196" s="3" t="str">
        <f>IF(Sched3[[#This Row],[Pmt No]]&lt;&gt;"",EOMONTH(LoanStartDate,ROW(Sched3[[#This Row],[Pmt No]])-ROW(Sched3[[#Headers],[Pmt No]])-2)+DAY(LoanStartDate),"")</f>
        <v/>
      </c>
      <c r="D196" s="4" t="str">
        <f>IF(Sched3[[#This Row],[Pmt No]]&lt;&gt;"",IF(ROW()-ROW(Sched3[[#Headers],[Beginning Balance]])=1,LoanAmount,INDEX(Sched3[Ending Balance],ROW()-ROW(Sched3[[#Headers],[Beginning Balance]])-1)),"")</f>
        <v/>
      </c>
      <c r="E196" s="4" t="str">
        <f>IF(Sched3[[#This Row],[Pmt No]]&lt;&gt;"",ScheduledPayment,"")</f>
        <v/>
      </c>
      <c r="F196" s="4" t="str">
        <f>IF(Sched3[[#This Row],[Pmt No]]&lt;&gt;"",IF(Sched3[[#This Row],[Scheduled Payment]]+ExtraPayments&lt;Sched3[[#This Row],[Beginning Balance]],ExtraPayments,IF(Sched3[[#This Row],[Beginning Balance]]-Sched3[[#This Row],[Scheduled Payment]]&gt;0,Sched3[[#This Row],[Beginning Balance]]-Sched3[[#This Row],[Scheduled Payment]],0)),"")</f>
        <v/>
      </c>
      <c r="G196" s="4" t="str">
        <f>IF(Sched3[[#This Row],[Pmt No]]&lt;&gt;"",IF(Sched3[[#This Row],[Scheduled Payment]]+Sched3[[#This Row],[Extra Payment]]&lt;=Sched3[[#This Row],[Beginning Balance]],Sched3[[#This Row],[Scheduled Payment]]+Sched3[[#This Row],[Extra Payment]],Sched3[[#This Row],[Beginning Balance]]),"")</f>
        <v/>
      </c>
      <c r="H196" s="4" t="str">
        <f>IF(Sched3[[#This Row],[Pmt No]]&lt;&gt;"",Sched3[[#This Row],[Total Payment]]-Sched3[[#This Row],[Interest]],"")</f>
        <v/>
      </c>
      <c r="I196" s="4" t="str">
        <f>IF(Sched3[[#This Row],[Pmt No]]&lt;&gt;"",Sched3[[#This Row],[Beginning Balance]]*(InterestRate/PaymentsPerYear),"")</f>
        <v/>
      </c>
      <c r="J196" s="4" t="str">
        <f>IF(Sched3[[#This Row],[Pmt No]]&lt;&gt;"",IF(Sched3[[#This Row],[Scheduled Payment]]+Sched3[[#This Row],[Extra Payment]]&lt;=Sched3[[#This Row],[Beginning Balance]],Sched3[[#This Row],[Beginning Balance]]-Sched3[[#This Row],[Principal]],0),"")</f>
        <v/>
      </c>
      <c r="K196" s="4" t="str">
        <f>IF(Sched3[[#This Row],[Pmt No]]&lt;&gt;"",SUM(INDEX(Sched3[Interest],1,1):Sched3[[#This Row],[Interest]]),"")</f>
        <v/>
      </c>
    </row>
    <row r="197" spans="2:11" x14ac:dyDescent="0.2">
      <c r="B197" s="2" t="str">
        <f>IF(LoanIsGood,IF(ROW()-ROW(Sched3[[#Headers],[Pmt No]])&gt;ScheduledNumberOfPayments,"",ROW()-ROW(Sched3[[#Headers],[Pmt No]])),"")</f>
        <v/>
      </c>
      <c r="C197" s="3" t="str">
        <f>IF(Sched3[[#This Row],[Pmt No]]&lt;&gt;"",EOMONTH(LoanStartDate,ROW(Sched3[[#This Row],[Pmt No]])-ROW(Sched3[[#Headers],[Pmt No]])-2)+DAY(LoanStartDate),"")</f>
        <v/>
      </c>
      <c r="D197" s="4" t="str">
        <f>IF(Sched3[[#This Row],[Pmt No]]&lt;&gt;"",IF(ROW()-ROW(Sched3[[#Headers],[Beginning Balance]])=1,LoanAmount,INDEX(Sched3[Ending Balance],ROW()-ROW(Sched3[[#Headers],[Beginning Balance]])-1)),"")</f>
        <v/>
      </c>
      <c r="E197" s="4" t="str">
        <f>IF(Sched3[[#This Row],[Pmt No]]&lt;&gt;"",ScheduledPayment,"")</f>
        <v/>
      </c>
      <c r="F197" s="4" t="str">
        <f>IF(Sched3[[#This Row],[Pmt No]]&lt;&gt;"",IF(Sched3[[#This Row],[Scheduled Payment]]+ExtraPayments&lt;Sched3[[#This Row],[Beginning Balance]],ExtraPayments,IF(Sched3[[#This Row],[Beginning Balance]]-Sched3[[#This Row],[Scheduled Payment]]&gt;0,Sched3[[#This Row],[Beginning Balance]]-Sched3[[#This Row],[Scheduled Payment]],0)),"")</f>
        <v/>
      </c>
      <c r="G197" s="4" t="str">
        <f>IF(Sched3[[#This Row],[Pmt No]]&lt;&gt;"",IF(Sched3[[#This Row],[Scheduled Payment]]+Sched3[[#This Row],[Extra Payment]]&lt;=Sched3[[#This Row],[Beginning Balance]],Sched3[[#This Row],[Scheduled Payment]]+Sched3[[#This Row],[Extra Payment]],Sched3[[#This Row],[Beginning Balance]]),"")</f>
        <v/>
      </c>
      <c r="H197" s="4" t="str">
        <f>IF(Sched3[[#This Row],[Pmt No]]&lt;&gt;"",Sched3[[#This Row],[Total Payment]]-Sched3[[#This Row],[Interest]],"")</f>
        <v/>
      </c>
      <c r="I197" s="4" t="str">
        <f>IF(Sched3[[#This Row],[Pmt No]]&lt;&gt;"",Sched3[[#This Row],[Beginning Balance]]*(InterestRate/PaymentsPerYear),"")</f>
        <v/>
      </c>
      <c r="J197" s="4" t="str">
        <f>IF(Sched3[[#This Row],[Pmt No]]&lt;&gt;"",IF(Sched3[[#This Row],[Scheduled Payment]]+Sched3[[#This Row],[Extra Payment]]&lt;=Sched3[[#This Row],[Beginning Balance]],Sched3[[#This Row],[Beginning Balance]]-Sched3[[#This Row],[Principal]],0),"")</f>
        <v/>
      </c>
      <c r="K197" s="4" t="str">
        <f>IF(Sched3[[#This Row],[Pmt No]]&lt;&gt;"",SUM(INDEX(Sched3[Interest],1,1):Sched3[[#This Row],[Interest]]),"")</f>
        <v/>
      </c>
    </row>
    <row r="198" spans="2:11" x14ac:dyDescent="0.2">
      <c r="B198" s="2" t="str">
        <f>IF(LoanIsGood,IF(ROW()-ROW(Sched3[[#Headers],[Pmt No]])&gt;ScheduledNumberOfPayments,"",ROW()-ROW(Sched3[[#Headers],[Pmt No]])),"")</f>
        <v/>
      </c>
      <c r="C198" s="3" t="str">
        <f>IF(Sched3[[#This Row],[Pmt No]]&lt;&gt;"",EOMONTH(LoanStartDate,ROW(Sched3[[#This Row],[Pmt No]])-ROW(Sched3[[#Headers],[Pmt No]])-2)+DAY(LoanStartDate),"")</f>
        <v/>
      </c>
      <c r="D198" s="4" t="str">
        <f>IF(Sched3[[#This Row],[Pmt No]]&lt;&gt;"",IF(ROW()-ROW(Sched3[[#Headers],[Beginning Balance]])=1,LoanAmount,INDEX(Sched3[Ending Balance],ROW()-ROW(Sched3[[#Headers],[Beginning Balance]])-1)),"")</f>
        <v/>
      </c>
      <c r="E198" s="4" t="str">
        <f>IF(Sched3[[#This Row],[Pmt No]]&lt;&gt;"",ScheduledPayment,"")</f>
        <v/>
      </c>
      <c r="F198" s="4" t="str">
        <f>IF(Sched3[[#This Row],[Pmt No]]&lt;&gt;"",IF(Sched3[[#This Row],[Scheduled Payment]]+ExtraPayments&lt;Sched3[[#This Row],[Beginning Balance]],ExtraPayments,IF(Sched3[[#This Row],[Beginning Balance]]-Sched3[[#This Row],[Scheduled Payment]]&gt;0,Sched3[[#This Row],[Beginning Balance]]-Sched3[[#This Row],[Scheduled Payment]],0)),"")</f>
        <v/>
      </c>
      <c r="G198" s="4" t="str">
        <f>IF(Sched3[[#This Row],[Pmt No]]&lt;&gt;"",IF(Sched3[[#This Row],[Scheduled Payment]]+Sched3[[#This Row],[Extra Payment]]&lt;=Sched3[[#This Row],[Beginning Balance]],Sched3[[#This Row],[Scheduled Payment]]+Sched3[[#This Row],[Extra Payment]],Sched3[[#This Row],[Beginning Balance]]),"")</f>
        <v/>
      </c>
      <c r="H198" s="4" t="str">
        <f>IF(Sched3[[#This Row],[Pmt No]]&lt;&gt;"",Sched3[[#This Row],[Total Payment]]-Sched3[[#This Row],[Interest]],"")</f>
        <v/>
      </c>
      <c r="I198" s="4" t="str">
        <f>IF(Sched3[[#This Row],[Pmt No]]&lt;&gt;"",Sched3[[#This Row],[Beginning Balance]]*(InterestRate/PaymentsPerYear),"")</f>
        <v/>
      </c>
      <c r="J198" s="4" t="str">
        <f>IF(Sched3[[#This Row],[Pmt No]]&lt;&gt;"",IF(Sched3[[#This Row],[Scheduled Payment]]+Sched3[[#This Row],[Extra Payment]]&lt;=Sched3[[#This Row],[Beginning Balance]],Sched3[[#This Row],[Beginning Balance]]-Sched3[[#This Row],[Principal]],0),"")</f>
        <v/>
      </c>
      <c r="K198" s="4" t="str">
        <f>IF(Sched3[[#This Row],[Pmt No]]&lt;&gt;"",SUM(INDEX(Sched3[Interest],1,1):Sched3[[#This Row],[Interest]]),"")</f>
        <v/>
      </c>
    </row>
    <row r="199" spans="2:11" x14ac:dyDescent="0.2">
      <c r="B199" s="2" t="str">
        <f>IF(LoanIsGood,IF(ROW()-ROW(Sched3[[#Headers],[Pmt No]])&gt;ScheduledNumberOfPayments,"",ROW()-ROW(Sched3[[#Headers],[Pmt No]])),"")</f>
        <v/>
      </c>
      <c r="C199" s="3" t="str">
        <f>IF(Sched3[[#This Row],[Pmt No]]&lt;&gt;"",EOMONTH(LoanStartDate,ROW(Sched3[[#This Row],[Pmt No]])-ROW(Sched3[[#Headers],[Pmt No]])-2)+DAY(LoanStartDate),"")</f>
        <v/>
      </c>
      <c r="D199" s="4" t="str">
        <f>IF(Sched3[[#This Row],[Pmt No]]&lt;&gt;"",IF(ROW()-ROW(Sched3[[#Headers],[Beginning Balance]])=1,LoanAmount,INDEX(Sched3[Ending Balance],ROW()-ROW(Sched3[[#Headers],[Beginning Balance]])-1)),"")</f>
        <v/>
      </c>
      <c r="E199" s="4" t="str">
        <f>IF(Sched3[[#This Row],[Pmt No]]&lt;&gt;"",ScheduledPayment,"")</f>
        <v/>
      </c>
      <c r="F199" s="4" t="str">
        <f>IF(Sched3[[#This Row],[Pmt No]]&lt;&gt;"",IF(Sched3[[#This Row],[Scheduled Payment]]+ExtraPayments&lt;Sched3[[#This Row],[Beginning Balance]],ExtraPayments,IF(Sched3[[#This Row],[Beginning Balance]]-Sched3[[#This Row],[Scheduled Payment]]&gt;0,Sched3[[#This Row],[Beginning Balance]]-Sched3[[#This Row],[Scheduled Payment]],0)),"")</f>
        <v/>
      </c>
      <c r="G199" s="4" t="str">
        <f>IF(Sched3[[#This Row],[Pmt No]]&lt;&gt;"",IF(Sched3[[#This Row],[Scheduled Payment]]+Sched3[[#This Row],[Extra Payment]]&lt;=Sched3[[#This Row],[Beginning Balance]],Sched3[[#This Row],[Scheduled Payment]]+Sched3[[#This Row],[Extra Payment]],Sched3[[#This Row],[Beginning Balance]]),"")</f>
        <v/>
      </c>
      <c r="H199" s="4" t="str">
        <f>IF(Sched3[[#This Row],[Pmt No]]&lt;&gt;"",Sched3[[#This Row],[Total Payment]]-Sched3[[#This Row],[Interest]],"")</f>
        <v/>
      </c>
      <c r="I199" s="4" t="str">
        <f>IF(Sched3[[#This Row],[Pmt No]]&lt;&gt;"",Sched3[[#This Row],[Beginning Balance]]*(InterestRate/PaymentsPerYear),"")</f>
        <v/>
      </c>
      <c r="J199" s="4" t="str">
        <f>IF(Sched3[[#This Row],[Pmt No]]&lt;&gt;"",IF(Sched3[[#This Row],[Scheduled Payment]]+Sched3[[#This Row],[Extra Payment]]&lt;=Sched3[[#This Row],[Beginning Balance]],Sched3[[#This Row],[Beginning Balance]]-Sched3[[#This Row],[Principal]],0),"")</f>
        <v/>
      </c>
      <c r="K199" s="4" t="str">
        <f>IF(Sched3[[#This Row],[Pmt No]]&lt;&gt;"",SUM(INDEX(Sched3[Interest],1,1):Sched3[[#This Row],[Interest]]),"")</f>
        <v/>
      </c>
    </row>
    <row r="200" spans="2:11" x14ac:dyDescent="0.2">
      <c r="B200" s="2" t="str">
        <f>IF(LoanIsGood,IF(ROW()-ROW(Sched3[[#Headers],[Pmt No]])&gt;ScheduledNumberOfPayments,"",ROW()-ROW(Sched3[[#Headers],[Pmt No]])),"")</f>
        <v/>
      </c>
      <c r="C200" s="3" t="str">
        <f>IF(Sched3[[#This Row],[Pmt No]]&lt;&gt;"",EOMONTH(LoanStartDate,ROW(Sched3[[#This Row],[Pmt No]])-ROW(Sched3[[#Headers],[Pmt No]])-2)+DAY(LoanStartDate),"")</f>
        <v/>
      </c>
      <c r="D200" s="4" t="str">
        <f>IF(Sched3[[#This Row],[Pmt No]]&lt;&gt;"",IF(ROW()-ROW(Sched3[[#Headers],[Beginning Balance]])=1,LoanAmount,INDEX(Sched3[Ending Balance],ROW()-ROW(Sched3[[#Headers],[Beginning Balance]])-1)),"")</f>
        <v/>
      </c>
      <c r="E200" s="4" t="str">
        <f>IF(Sched3[[#This Row],[Pmt No]]&lt;&gt;"",ScheduledPayment,"")</f>
        <v/>
      </c>
      <c r="F200" s="4" t="str">
        <f>IF(Sched3[[#This Row],[Pmt No]]&lt;&gt;"",IF(Sched3[[#This Row],[Scheduled Payment]]+ExtraPayments&lt;Sched3[[#This Row],[Beginning Balance]],ExtraPayments,IF(Sched3[[#This Row],[Beginning Balance]]-Sched3[[#This Row],[Scheduled Payment]]&gt;0,Sched3[[#This Row],[Beginning Balance]]-Sched3[[#This Row],[Scheduled Payment]],0)),"")</f>
        <v/>
      </c>
      <c r="G200" s="4" t="str">
        <f>IF(Sched3[[#This Row],[Pmt No]]&lt;&gt;"",IF(Sched3[[#This Row],[Scheduled Payment]]+Sched3[[#This Row],[Extra Payment]]&lt;=Sched3[[#This Row],[Beginning Balance]],Sched3[[#This Row],[Scheduled Payment]]+Sched3[[#This Row],[Extra Payment]],Sched3[[#This Row],[Beginning Balance]]),"")</f>
        <v/>
      </c>
      <c r="H200" s="4" t="str">
        <f>IF(Sched3[[#This Row],[Pmt No]]&lt;&gt;"",Sched3[[#This Row],[Total Payment]]-Sched3[[#This Row],[Interest]],"")</f>
        <v/>
      </c>
      <c r="I200" s="4" t="str">
        <f>IF(Sched3[[#This Row],[Pmt No]]&lt;&gt;"",Sched3[[#This Row],[Beginning Balance]]*(InterestRate/PaymentsPerYear),"")</f>
        <v/>
      </c>
      <c r="J200" s="4" t="str">
        <f>IF(Sched3[[#This Row],[Pmt No]]&lt;&gt;"",IF(Sched3[[#This Row],[Scheduled Payment]]+Sched3[[#This Row],[Extra Payment]]&lt;=Sched3[[#This Row],[Beginning Balance]],Sched3[[#This Row],[Beginning Balance]]-Sched3[[#This Row],[Principal]],0),"")</f>
        <v/>
      </c>
      <c r="K200" s="4" t="str">
        <f>IF(Sched3[[#This Row],[Pmt No]]&lt;&gt;"",SUM(INDEX(Sched3[Interest],1,1):Sched3[[#This Row],[Interest]]),"")</f>
        <v/>
      </c>
    </row>
    <row r="201" spans="2:11" x14ac:dyDescent="0.2">
      <c r="B201" s="2" t="str">
        <f>IF(LoanIsGood,IF(ROW()-ROW(Sched3[[#Headers],[Pmt No]])&gt;ScheduledNumberOfPayments,"",ROW()-ROW(Sched3[[#Headers],[Pmt No]])),"")</f>
        <v/>
      </c>
      <c r="C201" s="3" t="str">
        <f>IF(Sched3[[#This Row],[Pmt No]]&lt;&gt;"",EOMONTH(LoanStartDate,ROW(Sched3[[#This Row],[Pmt No]])-ROW(Sched3[[#Headers],[Pmt No]])-2)+DAY(LoanStartDate),"")</f>
        <v/>
      </c>
      <c r="D201" s="4" t="str">
        <f>IF(Sched3[[#This Row],[Pmt No]]&lt;&gt;"",IF(ROW()-ROW(Sched3[[#Headers],[Beginning Balance]])=1,LoanAmount,INDEX(Sched3[Ending Balance],ROW()-ROW(Sched3[[#Headers],[Beginning Balance]])-1)),"")</f>
        <v/>
      </c>
      <c r="E201" s="4" t="str">
        <f>IF(Sched3[[#This Row],[Pmt No]]&lt;&gt;"",ScheduledPayment,"")</f>
        <v/>
      </c>
      <c r="F201" s="4" t="str">
        <f>IF(Sched3[[#This Row],[Pmt No]]&lt;&gt;"",IF(Sched3[[#This Row],[Scheduled Payment]]+ExtraPayments&lt;Sched3[[#This Row],[Beginning Balance]],ExtraPayments,IF(Sched3[[#This Row],[Beginning Balance]]-Sched3[[#This Row],[Scheduled Payment]]&gt;0,Sched3[[#This Row],[Beginning Balance]]-Sched3[[#This Row],[Scheduled Payment]],0)),"")</f>
        <v/>
      </c>
      <c r="G201" s="4" t="str">
        <f>IF(Sched3[[#This Row],[Pmt No]]&lt;&gt;"",IF(Sched3[[#This Row],[Scheduled Payment]]+Sched3[[#This Row],[Extra Payment]]&lt;=Sched3[[#This Row],[Beginning Balance]],Sched3[[#This Row],[Scheduled Payment]]+Sched3[[#This Row],[Extra Payment]],Sched3[[#This Row],[Beginning Balance]]),"")</f>
        <v/>
      </c>
      <c r="H201" s="4" t="str">
        <f>IF(Sched3[[#This Row],[Pmt No]]&lt;&gt;"",Sched3[[#This Row],[Total Payment]]-Sched3[[#This Row],[Interest]],"")</f>
        <v/>
      </c>
      <c r="I201" s="4" t="str">
        <f>IF(Sched3[[#This Row],[Pmt No]]&lt;&gt;"",Sched3[[#This Row],[Beginning Balance]]*(InterestRate/PaymentsPerYear),"")</f>
        <v/>
      </c>
      <c r="J201" s="4" t="str">
        <f>IF(Sched3[[#This Row],[Pmt No]]&lt;&gt;"",IF(Sched3[[#This Row],[Scheduled Payment]]+Sched3[[#This Row],[Extra Payment]]&lt;=Sched3[[#This Row],[Beginning Balance]],Sched3[[#This Row],[Beginning Balance]]-Sched3[[#This Row],[Principal]],0),"")</f>
        <v/>
      </c>
      <c r="K201" s="4" t="str">
        <f>IF(Sched3[[#This Row],[Pmt No]]&lt;&gt;"",SUM(INDEX(Sched3[Interest],1,1):Sched3[[#This Row],[Interest]]),"")</f>
        <v/>
      </c>
    </row>
    <row r="202" spans="2:11" x14ac:dyDescent="0.2">
      <c r="B202" s="2" t="str">
        <f>IF(LoanIsGood,IF(ROW()-ROW(Sched3[[#Headers],[Pmt No]])&gt;ScheduledNumberOfPayments,"",ROW()-ROW(Sched3[[#Headers],[Pmt No]])),"")</f>
        <v/>
      </c>
      <c r="C202" s="3" t="str">
        <f>IF(Sched3[[#This Row],[Pmt No]]&lt;&gt;"",EOMONTH(LoanStartDate,ROW(Sched3[[#This Row],[Pmt No]])-ROW(Sched3[[#Headers],[Pmt No]])-2)+DAY(LoanStartDate),"")</f>
        <v/>
      </c>
      <c r="D202" s="4" t="str">
        <f>IF(Sched3[[#This Row],[Pmt No]]&lt;&gt;"",IF(ROW()-ROW(Sched3[[#Headers],[Beginning Balance]])=1,LoanAmount,INDEX(Sched3[Ending Balance],ROW()-ROW(Sched3[[#Headers],[Beginning Balance]])-1)),"")</f>
        <v/>
      </c>
      <c r="E202" s="4" t="str">
        <f>IF(Sched3[[#This Row],[Pmt No]]&lt;&gt;"",ScheduledPayment,"")</f>
        <v/>
      </c>
      <c r="F202" s="4" t="str">
        <f>IF(Sched3[[#This Row],[Pmt No]]&lt;&gt;"",IF(Sched3[[#This Row],[Scheduled Payment]]+ExtraPayments&lt;Sched3[[#This Row],[Beginning Balance]],ExtraPayments,IF(Sched3[[#This Row],[Beginning Balance]]-Sched3[[#This Row],[Scheduled Payment]]&gt;0,Sched3[[#This Row],[Beginning Balance]]-Sched3[[#This Row],[Scheduled Payment]],0)),"")</f>
        <v/>
      </c>
      <c r="G202" s="4" t="str">
        <f>IF(Sched3[[#This Row],[Pmt No]]&lt;&gt;"",IF(Sched3[[#This Row],[Scheduled Payment]]+Sched3[[#This Row],[Extra Payment]]&lt;=Sched3[[#This Row],[Beginning Balance]],Sched3[[#This Row],[Scheduled Payment]]+Sched3[[#This Row],[Extra Payment]],Sched3[[#This Row],[Beginning Balance]]),"")</f>
        <v/>
      </c>
      <c r="H202" s="4" t="str">
        <f>IF(Sched3[[#This Row],[Pmt No]]&lt;&gt;"",Sched3[[#This Row],[Total Payment]]-Sched3[[#This Row],[Interest]],"")</f>
        <v/>
      </c>
      <c r="I202" s="4" t="str">
        <f>IF(Sched3[[#This Row],[Pmt No]]&lt;&gt;"",Sched3[[#This Row],[Beginning Balance]]*(InterestRate/PaymentsPerYear),"")</f>
        <v/>
      </c>
      <c r="J202" s="4" t="str">
        <f>IF(Sched3[[#This Row],[Pmt No]]&lt;&gt;"",IF(Sched3[[#This Row],[Scheduled Payment]]+Sched3[[#This Row],[Extra Payment]]&lt;=Sched3[[#This Row],[Beginning Balance]],Sched3[[#This Row],[Beginning Balance]]-Sched3[[#This Row],[Principal]],0),"")</f>
        <v/>
      </c>
      <c r="K202" s="4" t="str">
        <f>IF(Sched3[[#This Row],[Pmt No]]&lt;&gt;"",SUM(INDEX(Sched3[Interest],1,1):Sched3[[#This Row],[Interest]]),"")</f>
        <v/>
      </c>
    </row>
    <row r="203" spans="2:11" x14ac:dyDescent="0.2">
      <c r="B203" s="2" t="str">
        <f>IF(LoanIsGood,IF(ROW()-ROW(Sched3[[#Headers],[Pmt No]])&gt;ScheduledNumberOfPayments,"",ROW()-ROW(Sched3[[#Headers],[Pmt No]])),"")</f>
        <v/>
      </c>
      <c r="C203" s="3" t="str">
        <f>IF(Sched3[[#This Row],[Pmt No]]&lt;&gt;"",EOMONTH(LoanStartDate,ROW(Sched3[[#This Row],[Pmt No]])-ROW(Sched3[[#Headers],[Pmt No]])-2)+DAY(LoanStartDate),"")</f>
        <v/>
      </c>
      <c r="D203" s="4" t="str">
        <f>IF(Sched3[[#This Row],[Pmt No]]&lt;&gt;"",IF(ROW()-ROW(Sched3[[#Headers],[Beginning Balance]])=1,LoanAmount,INDEX(Sched3[Ending Balance],ROW()-ROW(Sched3[[#Headers],[Beginning Balance]])-1)),"")</f>
        <v/>
      </c>
      <c r="E203" s="4" t="str">
        <f>IF(Sched3[[#This Row],[Pmt No]]&lt;&gt;"",ScheduledPayment,"")</f>
        <v/>
      </c>
      <c r="F203" s="4" t="str">
        <f>IF(Sched3[[#This Row],[Pmt No]]&lt;&gt;"",IF(Sched3[[#This Row],[Scheduled Payment]]+ExtraPayments&lt;Sched3[[#This Row],[Beginning Balance]],ExtraPayments,IF(Sched3[[#This Row],[Beginning Balance]]-Sched3[[#This Row],[Scheduled Payment]]&gt;0,Sched3[[#This Row],[Beginning Balance]]-Sched3[[#This Row],[Scheduled Payment]],0)),"")</f>
        <v/>
      </c>
      <c r="G203" s="4" t="str">
        <f>IF(Sched3[[#This Row],[Pmt No]]&lt;&gt;"",IF(Sched3[[#This Row],[Scheduled Payment]]+Sched3[[#This Row],[Extra Payment]]&lt;=Sched3[[#This Row],[Beginning Balance]],Sched3[[#This Row],[Scheduled Payment]]+Sched3[[#This Row],[Extra Payment]],Sched3[[#This Row],[Beginning Balance]]),"")</f>
        <v/>
      </c>
      <c r="H203" s="4" t="str">
        <f>IF(Sched3[[#This Row],[Pmt No]]&lt;&gt;"",Sched3[[#This Row],[Total Payment]]-Sched3[[#This Row],[Interest]],"")</f>
        <v/>
      </c>
      <c r="I203" s="4" t="str">
        <f>IF(Sched3[[#This Row],[Pmt No]]&lt;&gt;"",Sched3[[#This Row],[Beginning Balance]]*(InterestRate/PaymentsPerYear),"")</f>
        <v/>
      </c>
      <c r="J203" s="4" t="str">
        <f>IF(Sched3[[#This Row],[Pmt No]]&lt;&gt;"",IF(Sched3[[#This Row],[Scheduled Payment]]+Sched3[[#This Row],[Extra Payment]]&lt;=Sched3[[#This Row],[Beginning Balance]],Sched3[[#This Row],[Beginning Balance]]-Sched3[[#This Row],[Principal]],0),"")</f>
        <v/>
      </c>
      <c r="K203" s="4" t="str">
        <f>IF(Sched3[[#This Row],[Pmt No]]&lt;&gt;"",SUM(INDEX(Sched3[Interest],1,1):Sched3[[#This Row],[Interest]]),"")</f>
        <v/>
      </c>
    </row>
    <row r="204" spans="2:11" x14ac:dyDescent="0.2">
      <c r="B204" s="2" t="str">
        <f>IF(LoanIsGood,IF(ROW()-ROW(Sched3[[#Headers],[Pmt No]])&gt;ScheduledNumberOfPayments,"",ROW()-ROW(Sched3[[#Headers],[Pmt No]])),"")</f>
        <v/>
      </c>
      <c r="C204" s="3" t="str">
        <f>IF(Sched3[[#This Row],[Pmt No]]&lt;&gt;"",EOMONTH(LoanStartDate,ROW(Sched3[[#This Row],[Pmt No]])-ROW(Sched3[[#Headers],[Pmt No]])-2)+DAY(LoanStartDate),"")</f>
        <v/>
      </c>
      <c r="D204" s="4" t="str">
        <f>IF(Sched3[[#This Row],[Pmt No]]&lt;&gt;"",IF(ROW()-ROW(Sched3[[#Headers],[Beginning Balance]])=1,LoanAmount,INDEX(Sched3[Ending Balance],ROW()-ROW(Sched3[[#Headers],[Beginning Balance]])-1)),"")</f>
        <v/>
      </c>
      <c r="E204" s="4" t="str">
        <f>IF(Sched3[[#This Row],[Pmt No]]&lt;&gt;"",ScheduledPayment,"")</f>
        <v/>
      </c>
      <c r="F204" s="4" t="str">
        <f>IF(Sched3[[#This Row],[Pmt No]]&lt;&gt;"",IF(Sched3[[#This Row],[Scheduled Payment]]+ExtraPayments&lt;Sched3[[#This Row],[Beginning Balance]],ExtraPayments,IF(Sched3[[#This Row],[Beginning Balance]]-Sched3[[#This Row],[Scheduled Payment]]&gt;0,Sched3[[#This Row],[Beginning Balance]]-Sched3[[#This Row],[Scheduled Payment]],0)),"")</f>
        <v/>
      </c>
      <c r="G204" s="4" t="str">
        <f>IF(Sched3[[#This Row],[Pmt No]]&lt;&gt;"",IF(Sched3[[#This Row],[Scheduled Payment]]+Sched3[[#This Row],[Extra Payment]]&lt;=Sched3[[#This Row],[Beginning Balance]],Sched3[[#This Row],[Scheduled Payment]]+Sched3[[#This Row],[Extra Payment]],Sched3[[#This Row],[Beginning Balance]]),"")</f>
        <v/>
      </c>
      <c r="H204" s="4" t="str">
        <f>IF(Sched3[[#This Row],[Pmt No]]&lt;&gt;"",Sched3[[#This Row],[Total Payment]]-Sched3[[#This Row],[Interest]],"")</f>
        <v/>
      </c>
      <c r="I204" s="4" t="str">
        <f>IF(Sched3[[#This Row],[Pmt No]]&lt;&gt;"",Sched3[[#This Row],[Beginning Balance]]*(InterestRate/PaymentsPerYear),"")</f>
        <v/>
      </c>
      <c r="J204" s="4" t="str">
        <f>IF(Sched3[[#This Row],[Pmt No]]&lt;&gt;"",IF(Sched3[[#This Row],[Scheduled Payment]]+Sched3[[#This Row],[Extra Payment]]&lt;=Sched3[[#This Row],[Beginning Balance]],Sched3[[#This Row],[Beginning Balance]]-Sched3[[#This Row],[Principal]],0),"")</f>
        <v/>
      </c>
      <c r="K204" s="4" t="str">
        <f>IF(Sched3[[#This Row],[Pmt No]]&lt;&gt;"",SUM(INDEX(Sched3[Interest],1,1):Sched3[[#This Row],[Interest]]),"")</f>
        <v/>
      </c>
    </row>
    <row r="205" spans="2:11" x14ac:dyDescent="0.2">
      <c r="B205" s="2" t="str">
        <f>IF(LoanIsGood,IF(ROW()-ROW(Sched3[[#Headers],[Pmt No]])&gt;ScheduledNumberOfPayments,"",ROW()-ROW(Sched3[[#Headers],[Pmt No]])),"")</f>
        <v/>
      </c>
      <c r="C205" s="3" t="str">
        <f>IF(Sched3[[#This Row],[Pmt No]]&lt;&gt;"",EOMONTH(LoanStartDate,ROW(Sched3[[#This Row],[Pmt No]])-ROW(Sched3[[#Headers],[Pmt No]])-2)+DAY(LoanStartDate),"")</f>
        <v/>
      </c>
      <c r="D205" s="4" t="str">
        <f>IF(Sched3[[#This Row],[Pmt No]]&lt;&gt;"",IF(ROW()-ROW(Sched3[[#Headers],[Beginning Balance]])=1,LoanAmount,INDEX(Sched3[Ending Balance],ROW()-ROW(Sched3[[#Headers],[Beginning Balance]])-1)),"")</f>
        <v/>
      </c>
      <c r="E205" s="4" t="str">
        <f>IF(Sched3[[#This Row],[Pmt No]]&lt;&gt;"",ScheduledPayment,"")</f>
        <v/>
      </c>
      <c r="F205" s="4" t="str">
        <f>IF(Sched3[[#This Row],[Pmt No]]&lt;&gt;"",IF(Sched3[[#This Row],[Scheduled Payment]]+ExtraPayments&lt;Sched3[[#This Row],[Beginning Balance]],ExtraPayments,IF(Sched3[[#This Row],[Beginning Balance]]-Sched3[[#This Row],[Scheduled Payment]]&gt;0,Sched3[[#This Row],[Beginning Balance]]-Sched3[[#This Row],[Scheduled Payment]],0)),"")</f>
        <v/>
      </c>
      <c r="G205" s="4" t="str">
        <f>IF(Sched3[[#This Row],[Pmt No]]&lt;&gt;"",IF(Sched3[[#This Row],[Scheduled Payment]]+Sched3[[#This Row],[Extra Payment]]&lt;=Sched3[[#This Row],[Beginning Balance]],Sched3[[#This Row],[Scheduled Payment]]+Sched3[[#This Row],[Extra Payment]],Sched3[[#This Row],[Beginning Balance]]),"")</f>
        <v/>
      </c>
      <c r="H205" s="4" t="str">
        <f>IF(Sched3[[#This Row],[Pmt No]]&lt;&gt;"",Sched3[[#This Row],[Total Payment]]-Sched3[[#This Row],[Interest]],"")</f>
        <v/>
      </c>
      <c r="I205" s="4" t="str">
        <f>IF(Sched3[[#This Row],[Pmt No]]&lt;&gt;"",Sched3[[#This Row],[Beginning Balance]]*(InterestRate/PaymentsPerYear),"")</f>
        <v/>
      </c>
      <c r="J205" s="4" t="str">
        <f>IF(Sched3[[#This Row],[Pmt No]]&lt;&gt;"",IF(Sched3[[#This Row],[Scheduled Payment]]+Sched3[[#This Row],[Extra Payment]]&lt;=Sched3[[#This Row],[Beginning Balance]],Sched3[[#This Row],[Beginning Balance]]-Sched3[[#This Row],[Principal]],0),"")</f>
        <v/>
      </c>
      <c r="K205" s="4" t="str">
        <f>IF(Sched3[[#This Row],[Pmt No]]&lt;&gt;"",SUM(INDEX(Sched3[Interest],1,1):Sched3[[#This Row],[Interest]]),"")</f>
        <v/>
      </c>
    </row>
    <row r="206" spans="2:11" x14ac:dyDescent="0.2">
      <c r="B206" s="2" t="str">
        <f>IF(LoanIsGood,IF(ROW()-ROW(Sched3[[#Headers],[Pmt No]])&gt;ScheduledNumberOfPayments,"",ROW()-ROW(Sched3[[#Headers],[Pmt No]])),"")</f>
        <v/>
      </c>
      <c r="C206" s="3" t="str">
        <f>IF(Sched3[[#This Row],[Pmt No]]&lt;&gt;"",EOMONTH(LoanStartDate,ROW(Sched3[[#This Row],[Pmt No]])-ROW(Sched3[[#Headers],[Pmt No]])-2)+DAY(LoanStartDate),"")</f>
        <v/>
      </c>
      <c r="D206" s="4" t="str">
        <f>IF(Sched3[[#This Row],[Pmt No]]&lt;&gt;"",IF(ROW()-ROW(Sched3[[#Headers],[Beginning Balance]])=1,LoanAmount,INDEX(Sched3[Ending Balance],ROW()-ROW(Sched3[[#Headers],[Beginning Balance]])-1)),"")</f>
        <v/>
      </c>
      <c r="E206" s="4" t="str">
        <f>IF(Sched3[[#This Row],[Pmt No]]&lt;&gt;"",ScheduledPayment,"")</f>
        <v/>
      </c>
      <c r="F206" s="4" t="str">
        <f>IF(Sched3[[#This Row],[Pmt No]]&lt;&gt;"",IF(Sched3[[#This Row],[Scheduled Payment]]+ExtraPayments&lt;Sched3[[#This Row],[Beginning Balance]],ExtraPayments,IF(Sched3[[#This Row],[Beginning Balance]]-Sched3[[#This Row],[Scheduled Payment]]&gt;0,Sched3[[#This Row],[Beginning Balance]]-Sched3[[#This Row],[Scheduled Payment]],0)),"")</f>
        <v/>
      </c>
      <c r="G206" s="4" t="str">
        <f>IF(Sched3[[#This Row],[Pmt No]]&lt;&gt;"",IF(Sched3[[#This Row],[Scheduled Payment]]+Sched3[[#This Row],[Extra Payment]]&lt;=Sched3[[#This Row],[Beginning Balance]],Sched3[[#This Row],[Scheduled Payment]]+Sched3[[#This Row],[Extra Payment]],Sched3[[#This Row],[Beginning Balance]]),"")</f>
        <v/>
      </c>
      <c r="H206" s="4" t="str">
        <f>IF(Sched3[[#This Row],[Pmt No]]&lt;&gt;"",Sched3[[#This Row],[Total Payment]]-Sched3[[#This Row],[Interest]],"")</f>
        <v/>
      </c>
      <c r="I206" s="4" t="str">
        <f>IF(Sched3[[#This Row],[Pmt No]]&lt;&gt;"",Sched3[[#This Row],[Beginning Balance]]*(InterestRate/PaymentsPerYear),"")</f>
        <v/>
      </c>
      <c r="J206" s="4" t="str">
        <f>IF(Sched3[[#This Row],[Pmt No]]&lt;&gt;"",IF(Sched3[[#This Row],[Scheduled Payment]]+Sched3[[#This Row],[Extra Payment]]&lt;=Sched3[[#This Row],[Beginning Balance]],Sched3[[#This Row],[Beginning Balance]]-Sched3[[#This Row],[Principal]],0),"")</f>
        <v/>
      </c>
      <c r="K206" s="4" t="str">
        <f>IF(Sched3[[#This Row],[Pmt No]]&lt;&gt;"",SUM(INDEX(Sched3[Interest],1,1):Sched3[[#This Row],[Interest]]),"")</f>
        <v/>
      </c>
    </row>
    <row r="207" spans="2:11" x14ac:dyDescent="0.2">
      <c r="B207" s="2" t="str">
        <f>IF(LoanIsGood,IF(ROW()-ROW(Sched3[[#Headers],[Pmt No]])&gt;ScheduledNumberOfPayments,"",ROW()-ROW(Sched3[[#Headers],[Pmt No]])),"")</f>
        <v/>
      </c>
      <c r="C207" s="3" t="str">
        <f>IF(Sched3[[#This Row],[Pmt No]]&lt;&gt;"",EOMONTH(LoanStartDate,ROW(Sched3[[#This Row],[Pmt No]])-ROW(Sched3[[#Headers],[Pmt No]])-2)+DAY(LoanStartDate),"")</f>
        <v/>
      </c>
      <c r="D207" s="4" t="str">
        <f>IF(Sched3[[#This Row],[Pmt No]]&lt;&gt;"",IF(ROW()-ROW(Sched3[[#Headers],[Beginning Balance]])=1,LoanAmount,INDEX(Sched3[Ending Balance],ROW()-ROW(Sched3[[#Headers],[Beginning Balance]])-1)),"")</f>
        <v/>
      </c>
      <c r="E207" s="4" t="str">
        <f>IF(Sched3[[#This Row],[Pmt No]]&lt;&gt;"",ScheduledPayment,"")</f>
        <v/>
      </c>
      <c r="F207" s="4" t="str">
        <f>IF(Sched3[[#This Row],[Pmt No]]&lt;&gt;"",IF(Sched3[[#This Row],[Scheduled Payment]]+ExtraPayments&lt;Sched3[[#This Row],[Beginning Balance]],ExtraPayments,IF(Sched3[[#This Row],[Beginning Balance]]-Sched3[[#This Row],[Scheduled Payment]]&gt;0,Sched3[[#This Row],[Beginning Balance]]-Sched3[[#This Row],[Scheduled Payment]],0)),"")</f>
        <v/>
      </c>
      <c r="G207" s="4" t="str">
        <f>IF(Sched3[[#This Row],[Pmt No]]&lt;&gt;"",IF(Sched3[[#This Row],[Scheduled Payment]]+Sched3[[#This Row],[Extra Payment]]&lt;=Sched3[[#This Row],[Beginning Balance]],Sched3[[#This Row],[Scheduled Payment]]+Sched3[[#This Row],[Extra Payment]],Sched3[[#This Row],[Beginning Balance]]),"")</f>
        <v/>
      </c>
      <c r="H207" s="4" t="str">
        <f>IF(Sched3[[#This Row],[Pmt No]]&lt;&gt;"",Sched3[[#This Row],[Total Payment]]-Sched3[[#This Row],[Interest]],"")</f>
        <v/>
      </c>
      <c r="I207" s="4" t="str">
        <f>IF(Sched3[[#This Row],[Pmt No]]&lt;&gt;"",Sched3[[#This Row],[Beginning Balance]]*(InterestRate/PaymentsPerYear),"")</f>
        <v/>
      </c>
      <c r="J207" s="4" t="str">
        <f>IF(Sched3[[#This Row],[Pmt No]]&lt;&gt;"",IF(Sched3[[#This Row],[Scheduled Payment]]+Sched3[[#This Row],[Extra Payment]]&lt;=Sched3[[#This Row],[Beginning Balance]],Sched3[[#This Row],[Beginning Balance]]-Sched3[[#This Row],[Principal]],0),"")</f>
        <v/>
      </c>
      <c r="K207" s="4" t="str">
        <f>IF(Sched3[[#This Row],[Pmt No]]&lt;&gt;"",SUM(INDEX(Sched3[Interest],1,1):Sched3[[#This Row],[Interest]]),"")</f>
        <v/>
      </c>
    </row>
    <row r="208" spans="2:11" x14ac:dyDescent="0.2">
      <c r="B208" s="2" t="str">
        <f>IF(LoanIsGood,IF(ROW()-ROW(Sched3[[#Headers],[Pmt No]])&gt;ScheduledNumberOfPayments,"",ROW()-ROW(Sched3[[#Headers],[Pmt No]])),"")</f>
        <v/>
      </c>
      <c r="C208" s="3" t="str">
        <f>IF(Sched3[[#This Row],[Pmt No]]&lt;&gt;"",EOMONTH(LoanStartDate,ROW(Sched3[[#This Row],[Pmt No]])-ROW(Sched3[[#Headers],[Pmt No]])-2)+DAY(LoanStartDate),"")</f>
        <v/>
      </c>
      <c r="D208" s="4" t="str">
        <f>IF(Sched3[[#This Row],[Pmt No]]&lt;&gt;"",IF(ROW()-ROW(Sched3[[#Headers],[Beginning Balance]])=1,LoanAmount,INDEX(Sched3[Ending Balance],ROW()-ROW(Sched3[[#Headers],[Beginning Balance]])-1)),"")</f>
        <v/>
      </c>
      <c r="E208" s="4" t="str">
        <f>IF(Sched3[[#This Row],[Pmt No]]&lt;&gt;"",ScheduledPayment,"")</f>
        <v/>
      </c>
      <c r="F208" s="4" t="str">
        <f>IF(Sched3[[#This Row],[Pmt No]]&lt;&gt;"",IF(Sched3[[#This Row],[Scheduled Payment]]+ExtraPayments&lt;Sched3[[#This Row],[Beginning Balance]],ExtraPayments,IF(Sched3[[#This Row],[Beginning Balance]]-Sched3[[#This Row],[Scheduled Payment]]&gt;0,Sched3[[#This Row],[Beginning Balance]]-Sched3[[#This Row],[Scheduled Payment]],0)),"")</f>
        <v/>
      </c>
      <c r="G208" s="4" t="str">
        <f>IF(Sched3[[#This Row],[Pmt No]]&lt;&gt;"",IF(Sched3[[#This Row],[Scheduled Payment]]+Sched3[[#This Row],[Extra Payment]]&lt;=Sched3[[#This Row],[Beginning Balance]],Sched3[[#This Row],[Scheduled Payment]]+Sched3[[#This Row],[Extra Payment]],Sched3[[#This Row],[Beginning Balance]]),"")</f>
        <v/>
      </c>
      <c r="H208" s="4" t="str">
        <f>IF(Sched3[[#This Row],[Pmt No]]&lt;&gt;"",Sched3[[#This Row],[Total Payment]]-Sched3[[#This Row],[Interest]],"")</f>
        <v/>
      </c>
      <c r="I208" s="4" t="str">
        <f>IF(Sched3[[#This Row],[Pmt No]]&lt;&gt;"",Sched3[[#This Row],[Beginning Balance]]*(InterestRate/PaymentsPerYear),"")</f>
        <v/>
      </c>
      <c r="J208" s="4" t="str">
        <f>IF(Sched3[[#This Row],[Pmt No]]&lt;&gt;"",IF(Sched3[[#This Row],[Scheduled Payment]]+Sched3[[#This Row],[Extra Payment]]&lt;=Sched3[[#This Row],[Beginning Balance]],Sched3[[#This Row],[Beginning Balance]]-Sched3[[#This Row],[Principal]],0),"")</f>
        <v/>
      </c>
      <c r="K208" s="4" t="str">
        <f>IF(Sched3[[#This Row],[Pmt No]]&lt;&gt;"",SUM(INDEX(Sched3[Interest],1,1):Sched3[[#This Row],[Interest]]),"")</f>
        <v/>
      </c>
    </row>
    <row r="209" spans="2:11" x14ac:dyDescent="0.2">
      <c r="B209" s="2" t="str">
        <f>IF(LoanIsGood,IF(ROW()-ROW(Sched3[[#Headers],[Pmt No]])&gt;ScheduledNumberOfPayments,"",ROW()-ROW(Sched3[[#Headers],[Pmt No]])),"")</f>
        <v/>
      </c>
      <c r="C209" s="3" t="str">
        <f>IF(Sched3[[#This Row],[Pmt No]]&lt;&gt;"",EOMONTH(LoanStartDate,ROW(Sched3[[#This Row],[Pmt No]])-ROW(Sched3[[#Headers],[Pmt No]])-2)+DAY(LoanStartDate),"")</f>
        <v/>
      </c>
      <c r="D209" s="4" t="str">
        <f>IF(Sched3[[#This Row],[Pmt No]]&lt;&gt;"",IF(ROW()-ROW(Sched3[[#Headers],[Beginning Balance]])=1,LoanAmount,INDEX(Sched3[Ending Balance],ROW()-ROW(Sched3[[#Headers],[Beginning Balance]])-1)),"")</f>
        <v/>
      </c>
      <c r="E209" s="4" t="str">
        <f>IF(Sched3[[#This Row],[Pmt No]]&lt;&gt;"",ScheduledPayment,"")</f>
        <v/>
      </c>
      <c r="F209" s="4" t="str">
        <f>IF(Sched3[[#This Row],[Pmt No]]&lt;&gt;"",IF(Sched3[[#This Row],[Scheduled Payment]]+ExtraPayments&lt;Sched3[[#This Row],[Beginning Balance]],ExtraPayments,IF(Sched3[[#This Row],[Beginning Balance]]-Sched3[[#This Row],[Scheduled Payment]]&gt;0,Sched3[[#This Row],[Beginning Balance]]-Sched3[[#This Row],[Scheduled Payment]],0)),"")</f>
        <v/>
      </c>
      <c r="G209" s="4" t="str">
        <f>IF(Sched3[[#This Row],[Pmt No]]&lt;&gt;"",IF(Sched3[[#This Row],[Scheduled Payment]]+Sched3[[#This Row],[Extra Payment]]&lt;=Sched3[[#This Row],[Beginning Balance]],Sched3[[#This Row],[Scheduled Payment]]+Sched3[[#This Row],[Extra Payment]],Sched3[[#This Row],[Beginning Balance]]),"")</f>
        <v/>
      </c>
      <c r="H209" s="4" t="str">
        <f>IF(Sched3[[#This Row],[Pmt No]]&lt;&gt;"",Sched3[[#This Row],[Total Payment]]-Sched3[[#This Row],[Interest]],"")</f>
        <v/>
      </c>
      <c r="I209" s="4" t="str">
        <f>IF(Sched3[[#This Row],[Pmt No]]&lt;&gt;"",Sched3[[#This Row],[Beginning Balance]]*(InterestRate/PaymentsPerYear),"")</f>
        <v/>
      </c>
      <c r="J209" s="4" t="str">
        <f>IF(Sched3[[#This Row],[Pmt No]]&lt;&gt;"",IF(Sched3[[#This Row],[Scheduled Payment]]+Sched3[[#This Row],[Extra Payment]]&lt;=Sched3[[#This Row],[Beginning Balance]],Sched3[[#This Row],[Beginning Balance]]-Sched3[[#This Row],[Principal]],0),"")</f>
        <v/>
      </c>
      <c r="K209" s="4" t="str">
        <f>IF(Sched3[[#This Row],[Pmt No]]&lt;&gt;"",SUM(INDEX(Sched3[Interest],1,1):Sched3[[#This Row],[Interest]]),"")</f>
        <v/>
      </c>
    </row>
    <row r="210" spans="2:11" x14ac:dyDescent="0.2">
      <c r="B210" s="2" t="str">
        <f>IF(LoanIsGood,IF(ROW()-ROW(Sched3[[#Headers],[Pmt No]])&gt;ScheduledNumberOfPayments,"",ROW()-ROW(Sched3[[#Headers],[Pmt No]])),"")</f>
        <v/>
      </c>
      <c r="C210" s="3" t="str">
        <f>IF(Sched3[[#This Row],[Pmt No]]&lt;&gt;"",EOMONTH(LoanStartDate,ROW(Sched3[[#This Row],[Pmt No]])-ROW(Sched3[[#Headers],[Pmt No]])-2)+DAY(LoanStartDate),"")</f>
        <v/>
      </c>
      <c r="D210" s="4" t="str">
        <f>IF(Sched3[[#This Row],[Pmt No]]&lt;&gt;"",IF(ROW()-ROW(Sched3[[#Headers],[Beginning Balance]])=1,LoanAmount,INDEX(Sched3[Ending Balance],ROW()-ROW(Sched3[[#Headers],[Beginning Balance]])-1)),"")</f>
        <v/>
      </c>
      <c r="E210" s="4" t="str">
        <f>IF(Sched3[[#This Row],[Pmt No]]&lt;&gt;"",ScheduledPayment,"")</f>
        <v/>
      </c>
      <c r="F210" s="4" t="str">
        <f>IF(Sched3[[#This Row],[Pmt No]]&lt;&gt;"",IF(Sched3[[#This Row],[Scheduled Payment]]+ExtraPayments&lt;Sched3[[#This Row],[Beginning Balance]],ExtraPayments,IF(Sched3[[#This Row],[Beginning Balance]]-Sched3[[#This Row],[Scheduled Payment]]&gt;0,Sched3[[#This Row],[Beginning Balance]]-Sched3[[#This Row],[Scheduled Payment]],0)),"")</f>
        <v/>
      </c>
      <c r="G210" s="4" t="str">
        <f>IF(Sched3[[#This Row],[Pmt No]]&lt;&gt;"",IF(Sched3[[#This Row],[Scheduled Payment]]+Sched3[[#This Row],[Extra Payment]]&lt;=Sched3[[#This Row],[Beginning Balance]],Sched3[[#This Row],[Scheduled Payment]]+Sched3[[#This Row],[Extra Payment]],Sched3[[#This Row],[Beginning Balance]]),"")</f>
        <v/>
      </c>
      <c r="H210" s="4" t="str">
        <f>IF(Sched3[[#This Row],[Pmt No]]&lt;&gt;"",Sched3[[#This Row],[Total Payment]]-Sched3[[#This Row],[Interest]],"")</f>
        <v/>
      </c>
      <c r="I210" s="4" t="str">
        <f>IF(Sched3[[#This Row],[Pmt No]]&lt;&gt;"",Sched3[[#This Row],[Beginning Balance]]*(InterestRate/PaymentsPerYear),"")</f>
        <v/>
      </c>
      <c r="J210" s="4" t="str">
        <f>IF(Sched3[[#This Row],[Pmt No]]&lt;&gt;"",IF(Sched3[[#This Row],[Scheduled Payment]]+Sched3[[#This Row],[Extra Payment]]&lt;=Sched3[[#This Row],[Beginning Balance]],Sched3[[#This Row],[Beginning Balance]]-Sched3[[#This Row],[Principal]],0),"")</f>
        <v/>
      </c>
      <c r="K210" s="4" t="str">
        <f>IF(Sched3[[#This Row],[Pmt No]]&lt;&gt;"",SUM(INDEX(Sched3[Interest],1,1):Sched3[[#This Row],[Interest]]),"")</f>
        <v/>
      </c>
    </row>
    <row r="211" spans="2:11" x14ac:dyDescent="0.2">
      <c r="B211" s="2" t="str">
        <f>IF(LoanIsGood,IF(ROW()-ROW(Sched3[[#Headers],[Pmt No]])&gt;ScheduledNumberOfPayments,"",ROW()-ROW(Sched3[[#Headers],[Pmt No]])),"")</f>
        <v/>
      </c>
      <c r="C211" s="3" t="str">
        <f>IF(Sched3[[#This Row],[Pmt No]]&lt;&gt;"",EOMONTH(LoanStartDate,ROW(Sched3[[#This Row],[Pmt No]])-ROW(Sched3[[#Headers],[Pmt No]])-2)+DAY(LoanStartDate),"")</f>
        <v/>
      </c>
      <c r="D211" s="4" t="str">
        <f>IF(Sched3[[#This Row],[Pmt No]]&lt;&gt;"",IF(ROW()-ROW(Sched3[[#Headers],[Beginning Balance]])=1,LoanAmount,INDEX(Sched3[Ending Balance],ROW()-ROW(Sched3[[#Headers],[Beginning Balance]])-1)),"")</f>
        <v/>
      </c>
      <c r="E211" s="4" t="str">
        <f>IF(Sched3[[#This Row],[Pmt No]]&lt;&gt;"",ScheduledPayment,"")</f>
        <v/>
      </c>
      <c r="F211" s="4" t="str">
        <f>IF(Sched3[[#This Row],[Pmt No]]&lt;&gt;"",IF(Sched3[[#This Row],[Scheduled Payment]]+ExtraPayments&lt;Sched3[[#This Row],[Beginning Balance]],ExtraPayments,IF(Sched3[[#This Row],[Beginning Balance]]-Sched3[[#This Row],[Scheduled Payment]]&gt;0,Sched3[[#This Row],[Beginning Balance]]-Sched3[[#This Row],[Scheduled Payment]],0)),"")</f>
        <v/>
      </c>
      <c r="G211" s="4" t="str">
        <f>IF(Sched3[[#This Row],[Pmt No]]&lt;&gt;"",IF(Sched3[[#This Row],[Scheduled Payment]]+Sched3[[#This Row],[Extra Payment]]&lt;=Sched3[[#This Row],[Beginning Balance]],Sched3[[#This Row],[Scheduled Payment]]+Sched3[[#This Row],[Extra Payment]],Sched3[[#This Row],[Beginning Balance]]),"")</f>
        <v/>
      </c>
      <c r="H211" s="4" t="str">
        <f>IF(Sched3[[#This Row],[Pmt No]]&lt;&gt;"",Sched3[[#This Row],[Total Payment]]-Sched3[[#This Row],[Interest]],"")</f>
        <v/>
      </c>
      <c r="I211" s="4" t="str">
        <f>IF(Sched3[[#This Row],[Pmt No]]&lt;&gt;"",Sched3[[#This Row],[Beginning Balance]]*(InterestRate/PaymentsPerYear),"")</f>
        <v/>
      </c>
      <c r="J211" s="4" t="str">
        <f>IF(Sched3[[#This Row],[Pmt No]]&lt;&gt;"",IF(Sched3[[#This Row],[Scheduled Payment]]+Sched3[[#This Row],[Extra Payment]]&lt;=Sched3[[#This Row],[Beginning Balance]],Sched3[[#This Row],[Beginning Balance]]-Sched3[[#This Row],[Principal]],0),"")</f>
        <v/>
      </c>
      <c r="K211" s="4" t="str">
        <f>IF(Sched3[[#This Row],[Pmt No]]&lt;&gt;"",SUM(INDEX(Sched3[Interest],1,1):Sched3[[#This Row],[Interest]]),"")</f>
        <v/>
      </c>
    </row>
    <row r="212" spans="2:11" x14ac:dyDescent="0.2">
      <c r="B212" s="2" t="str">
        <f>IF(LoanIsGood,IF(ROW()-ROW(Sched3[[#Headers],[Pmt No]])&gt;ScheduledNumberOfPayments,"",ROW()-ROW(Sched3[[#Headers],[Pmt No]])),"")</f>
        <v/>
      </c>
      <c r="C212" s="3" t="str">
        <f>IF(Sched3[[#This Row],[Pmt No]]&lt;&gt;"",EOMONTH(LoanStartDate,ROW(Sched3[[#This Row],[Pmt No]])-ROW(Sched3[[#Headers],[Pmt No]])-2)+DAY(LoanStartDate),"")</f>
        <v/>
      </c>
      <c r="D212" s="4" t="str">
        <f>IF(Sched3[[#This Row],[Pmt No]]&lt;&gt;"",IF(ROW()-ROW(Sched3[[#Headers],[Beginning Balance]])=1,LoanAmount,INDEX(Sched3[Ending Balance],ROW()-ROW(Sched3[[#Headers],[Beginning Balance]])-1)),"")</f>
        <v/>
      </c>
      <c r="E212" s="4" t="str">
        <f>IF(Sched3[[#This Row],[Pmt No]]&lt;&gt;"",ScheduledPayment,"")</f>
        <v/>
      </c>
      <c r="F212" s="4" t="str">
        <f>IF(Sched3[[#This Row],[Pmt No]]&lt;&gt;"",IF(Sched3[[#This Row],[Scheduled Payment]]+ExtraPayments&lt;Sched3[[#This Row],[Beginning Balance]],ExtraPayments,IF(Sched3[[#This Row],[Beginning Balance]]-Sched3[[#This Row],[Scheduled Payment]]&gt;0,Sched3[[#This Row],[Beginning Balance]]-Sched3[[#This Row],[Scheduled Payment]],0)),"")</f>
        <v/>
      </c>
      <c r="G212" s="4" t="str">
        <f>IF(Sched3[[#This Row],[Pmt No]]&lt;&gt;"",IF(Sched3[[#This Row],[Scheduled Payment]]+Sched3[[#This Row],[Extra Payment]]&lt;=Sched3[[#This Row],[Beginning Balance]],Sched3[[#This Row],[Scheduled Payment]]+Sched3[[#This Row],[Extra Payment]],Sched3[[#This Row],[Beginning Balance]]),"")</f>
        <v/>
      </c>
      <c r="H212" s="4" t="str">
        <f>IF(Sched3[[#This Row],[Pmt No]]&lt;&gt;"",Sched3[[#This Row],[Total Payment]]-Sched3[[#This Row],[Interest]],"")</f>
        <v/>
      </c>
      <c r="I212" s="4" t="str">
        <f>IF(Sched3[[#This Row],[Pmt No]]&lt;&gt;"",Sched3[[#This Row],[Beginning Balance]]*(InterestRate/PaymentsPerYear),"")</f>
        <v/>
      </c>
      <c r="J212" s="4" t="str">
        <f>IF(Sched3[[#This Row],[Pmt No]]&lt;&gt;"",IF(Sched3[[#This Row],[Scheduled Payment]]+Sched3[[#This Row],[Extra Payment]]&lt;=Sched3[[#This Row],[Beginning Balance]],Sched3[[#This Row],[Beginning Balance]]-Sched3[[#This Row],[Principal]],0),"")</f>
        <v/>
      </c>
      <c r="K212" s="4" t="str">
        <f>IF(Sched3[[#This Row],[Pmt No]]&lt;&gt;"",SUM(INDEX(Sched3[Interest],1,1):Sched3[[#This Row],[Interest]]),"")</f>
        <v/>
      </c>
    </row>
    <row r="213" spans="2:11" x14ac:dyDescent="0.2">
      <c r="B213" s="2" t="str">
        <f>IF(LoanIsGood,IF(ROW()-ROW(Sched3[[#Headers],[Pmt No]])&gt;ScheduledNumberOfPayments,"",ROW()-ROW(Sched3[[#Headers],[Pmt No]])),"")</f>
        <v/>
      </c>
      <c r="C213" s="3" t="str">
        <f>IF(Sched3[[#This Row],[Pmt No]]&lt;&gt;"",EOMONTH(LoanStartDate,ROW(Sched3[[#This Row],[Pmt No]])-ROW(Sched3[[#Headers],[Pmt No]])-2)+DAY(LoanStartDate),"")</f>
        <v/>
      </c>
      <c r="D213" s="4" t="str">
        <f>IF(Sched3[[#This Row],[Pmt No]]&lt;&gt;"",IF(ROW()-ROW(Sched3[[#Headers],[Beginning Balance]])=1,LoanAmount,INDEX(Sched3[Ending Balance],ROW()-ROW(Sched3[[#Headers],[Beginning Balance]])-1)),"")</f>
        <v/>
      </c>
      <c r="E213" s="4" t="str">
        <f>IF(Sched3[[#This Row],[Pmt No]]&lt;&gt;"",ScheduledPayment,"")</f>
        <v/>
      </c>
      <c r="F213" s="4" t="str">
        <f>IF(Sched3[[#This Row],[Pmt No]]&lt;&gt;"",IF(Sched3[[#This Row],[Scheduled Payment]]+ExtraPayments&lt;Sched3[[#This Row],[Beginning Balance]],ExtraPayments,IF(Sched3[[#This Row],[Beginning Balance]]-Sched3[[#This Row],[Scheduled Payment]]&gt;0,Sched3[[#This Row],[Beginning Balance]]-Sched3[[#This Row],[Scheduled Payment]],0)),"")</f>
        <v/>
      </c>
      <c r="G213" s="4" t="str">
        <f>IF(Sched3[[#This Row],[Pmt No]]&lt;&gt;"",IF(Sched3[[#This Row],[Scheduled Payment]]+Sched3[[#This Row],[Extra Payment]]&lt;=Sched3[[#This Row],[Beginning Balance]],Sched3[[#This Row],[Scheduled Payment]]+Sched3[[#This Row],[Extra Payment]],Sched3[[#This Row],[Beginning Balance]]),"")</f>
        <v/>
      </c>
      <c r="H213" s="4" t="str">
        <f>IF(Sched3[[#This Row],[Pmt No]]&lt;&gt;"",Sched3[[#This Row],[Total Payment]]-Sched3[[#This Row],[Interest]],"")</f>
        <v/>
      </c>
      <c r="I213" s="4" t="str">
        <f>IF(Sched3[[#This Row],[Pmt No]]&lt;&gt;"",Sched3[[#This Row],[Beginning Balance]]*(InterestRate/PaymentsPerYear),"")</f>
        <v/>
      </c>
      <c r="J213" s="4" t="str">
        <f>IF(Sched3[[#This Row],[Pmt No]]&lt;&gt;"",IF(Sched3[[#This Row],[Scheduled Payment]]+Sched3[[#This Row],[Extra Payment]]&lt;=Sched3[[#This Row],[Beginning Balance]],Sched3[[#This Row],[Beginning Balance]]-Sched3[[#This Row],[Principal]],0),"")</f>
        <v/>
      </c>
      <c r="K213" s="4" t="str">
        <f>IF(Sched3[[#This Row],[Pmt No]]&lt;&gt;"",SUM(INDEX(Sched3[Interest],1,1):Sched3[[#This Row],[Interest]]),"")</f>
        <v/>
      </c>
    </row>
    <row r="214" spans="2:11" x14ac:dyDescent="0.2">
      <c r="B214" s="2" t="str">
        <f>IF(LoanIsGood,IF(ROW()-ROW(Sched3[[#Headers],[Pmt No]])&gt;ScheduledNumberOfPayments,"",ROW()-ROW(Sched3[[#Headers],[Pmt No]])),"")</f>
        <v/>
      </c>
      <c r="C214" s="3" t="str">
        <f>IF(Sched3[[#This Row],[Pmt No]]&lt;&gt;"",EOMONTH(LoanStartDate,ROW(Sched3[[#This Row],[Pmt No]])-ROW(Sched3[[#Headers],[Pmt No]])-2)+DAY(LoanStartDate),"")</f>
        <v/>
      </c>
      <c r="D214" s="4" t="str">
        <f>IF(Sched3[[#This Row],[Pmt No]]&lt;&gt;"",IF(ROW()-ROW(Sched3[[#Headers],[Beginning Balance]])=1,LoanAmount,INDEX(Sched3[Ending Balance],ROW()-ROW(Sched3[[#Headers],[Beginning Balance]])-1)),"")</f>
        <v/>
      </c>
      <c r="E214" s="4" t="str">
        <f>IF(Sched3[[#This Row],[Pmt No]]&lt;&gt;"",ScheduledPayment,"")</f>
        <v/>
      </c>
      <c r="F214" s="4" t="str">
        <f>IF(Sched3[[#This Row],[Pmt No]]&lt;&gt;"",IF(Sched3[[#This Row],[Scheduled Payment]]+ExtraPayments&lt;Sched3[[#This Row],[Beginning Balance]],ExtraPayments,IF(Sched3[[#This Row],[Beginning Balance]]-Sched3[[#This Row],[Scheduled Payment]]&gt;0,Sched3[[#This Row],[Beginning Balance]]-Sched3[[#This Row],[Scheduled Payment]],0)),"")</f>
        <v/>
      </c>
      <c r="G214" s="4" t="str">
        <f>IF(Sched3[[#This Row],[Pmt No]]&lt;&gt;"",IF(Sched3[[#This Row],[Scheduled Payment]]+Sched3[[#This Row],[Extra Payment]]&lt;=Sched3[[#This Row],[Beginning Balance]],Sched3[[#This Row],[Scheduled Payment]]+Sched3[[#This Row],[Extra Payment]],Sched3[[#This Row],[Beginning Balance]]),"")</f>
        <v/>
      </c>
      <c r="H214" s="4" t="str">
        <f>IF(Sched3[[#This Row],[Pmt No]]&lt;&gt;"",Sched3[[#This Row],[Total Payment]]-Sched3[[#This Row],[Interest]],"")</f>
        <v/>
      </c>
      <c r="I214" s="4" t="str">
        <f>IF(Sched3[[#This Row],[Pmt No]]&lt;&gt;"",Sched3[[#This Row],[Beginning Balance]]*(InterestRate/PaymentsPerYear),"")</f>
        <v/>
      </c>
      <c r="J214" s="4" t="str">
        <f>IF(Sched3[[#This Row],[Pmt No]]&lt;&gt;"",IF(Sched3[[#This Row],[Scheduled Payment]]+Sched3[[#This Row],[Extra Payment]]&lt;=Sched3[[#This Row],[Beginning Balance]],Sched3[[#This Row],[Beginning Balance]]-Sched3[[#This Row],[Principal]],0),"")</f>
        <v/>
      </c>
      <c r="K214" s="4" t="str">
        <f>IF(Sched3[[#This Row],[Pmt No]]&lt;&gt;"",SUM(INDEX(Sched3[Interest],1,1):Sched3[[#This Row],[Interest]]),"")</f>
        <v/>
      </c>
    </row>
    <row r="215" spans="2:11" x14ac:dyDescent="0.2">
      <c r="B215" s="2" t="str">
        <f>IF(LoanIsGood,IF(ROW()-ROW(Sched3[[#Headers],[Pmt No]])&gt;ScheduledNumberOfPayments,"",ROW()-ROW(Sched3[[#Headers],[Pmt No]])),"")</f>
        <v/>
      </c>
      <c r="C215" s="3" t="str">
        <f>IF(Sched3[[#This Row],[Pmt No]]&lt;&gt;"",EOMONTH(LoanStartDate,ROW(Sched3[[#This Row],[Pmt No]])-ROW(Sched3[[#Headers],[Pmt No]])-2)+DAY(LoanStartDate),"")</f>
        <v/>
      </c>
      <c r="D215" s="4" t="str">
        <f>IF(Sched3[[#This Row],[Pmt No]]&lt;&gt;"",IF(ROW()-ROW(Sched3[[#Headers],[Beginning Balance]])=1,LoanAmount,INDEX(Sched3[Ending Balance],ROW()-ROW(Sched3[[#Headers],[Beginning Balance]])-1)),"")</f>
        <v/>
      </c>
      <c r="E215" s="4" t="str">
        <f>IF(Sched3[[#This Row],[Pmt No]]&lt;&gt;"",ScheduledPayment,"")</f>
        <v/>
      </c>
      <c r="F215" s="4" t="str">
        <f>IF(Sched3[[#This Row],[Pmt No]]&lt;&gt;"",IF(Sched3[[#This Row],[Scheduled Payment]]+ExtraPayments&lt;Sched3[[#This Row],[Beginning Balance]],ExtraPayments,IF(Sched3[[#This Row],[Beginning Balance]]-Sched3[[#This Row],[Scheduled Payment]]&gt;0,Sched3[[#This Row],[Beginning Balance]]-Sched3[[#This Row],[Scheduled Payment]],0)),"")</f>
        <v/>
      </c>
      <c r="G215" s="4" t="str">
        <f>IF(Sched3[[#This Row],[Pmt No]]&lt;&gt;"",IF(Sched3[[#This Row],[Scheduled Payment]]+Sched3[[#This Row],[Extra Payment]]&lt;=Sched3[[#This Row],[Beginning Balance]],Sched3[[#This Row],[Scheduled Payment]]+Sched3[[#This Row],[Extra Payment]],Sched3[[#This Row],[Beginning Balance]]),"")</f>
        <v/>
      </c>
      <c r="H215" s="4" t="str">
        <f>IF(Sched3[[#This Row],[Pmt No]]&lt;&gt;"",Sched3[[#This Row],[Total Payment]]-Sched3[[#This Row],[Interest]],"")</f>
        <v/>
      </c>
      <c r="I215" s="4" t="str">
        <f>IF(Sched3[[#This Row],[Pmt No]]&lt;&gt;"",Sched3[[#This Row],[Beginning Balance]]*(InterestRate/PaymentsPerYear),"")</f>
        <v/>
      </c>
      <c r="J215" s="4" t="str">
        <f>IF(Sched3[[#This Row],[Pmt No]]&lt;&gt;"",IF(Sched3[[#This Row],[Scheduled Payment]]+Sched3[[#This Row],[Extra Payment]]&lt;=Sched3[[#This Row],[Beginning Balance]],Sched3[[#This Row],[Beginning Balance]]-Sched3[[#This Row],[Principal]],0),"")</f>
        <v/>
      </c>
      <c r="K215" s="4" t="str">
        <f>IF(Sched3[[#This Row],[Pmt No]]&lt;&gt;"",SUM(INDEX(Sched3[Interest],1,1):Sched3[[#This Row],[Interest]]),"")</f>
        <v/>
      </c>
    </row>
    <row r="216" spans="2:11" x14ac:dyDescent="0.2">
      <c r="B216" s="2" t="str">
        <f>IF(LoanIsGood,IF(ROW()-ROW(Sched3[[#Headers],[Pmt No]])&gt;ScheduledNumberOfPayments,"",ROW()-ROW(Sched3[[#Headers],[Pmt No]])),"")</f>
        <v/>
      </c>
      <c r="C216" s="3" t="str">
        <f>IF(Sched3[[#This Row],[Pmt No]]&lt;&gt;"",EOMONTH(LoanStartDate,ROW(Sched3[[#This Row],[Pmt No]])-ROW(Sched3[[#Headers],[Pmt No]])-2)+DAY(LoanStartDate),"")</f>
        <v/>
      </c>
      <c r="D216" s="4" t="str">
        <f>IF(Sched3[[#This Row],[Pmt No]]&lt;&gt;"",IF(ROW()-ROW(Sched3[[#Headers],[Beginning Balance]])=1,LoanAmount,INDEX(Sched3[Ending Balance],ROW()-ROW(Sched3[[#Headers],[Beginning Balance]])-1)),"")</f>
        <v/>
      </c>
      <c r="E216" s="4" t="str">
        <f>IF(Sched3[[#This Row],[Pmt No]]&lt;&gt;"",ScheduledPayment,"")</f>
        <v/>
      </c>
      <c r="F216" s="4" t="str">
        <f>IF(Sched3[[#This Row],[Pmt No]]&lt;&gt;"",IF(Sched3[[#This Row],[Scheduled Payment]]+ExtraPayments&lt;Sched3[[#This Row],[Beginning Balance]],ExtraPayments,IF(Sched3[[#This Row],[Beginning Balance]]-Sched3[[#This Row],[Scheduled Payment]]&gt;0,Sched3[[#This Row],[Beginning Balance]]-Sched3[[#This Row],[Scheduled Payment]],0)),"")</f>
        <v/>
      </c>
      <c r="G216" s="4" t="str">
        <f>IF(Sched3[[#This Row],[Pmt No]]&lt;&gt;"",IF(Sched3[[#This Row],[Scheduled Payment]]+Sched3[[#This Row],[Extra Payment]]&lt;=Sched3[[#This Row],[Beginning Balance]],Sched3[[#This Row],[Scheduled Payment]]+Sched3[[#This Row],[Extra Payment]],Sched3[[#This Row],[Beginning Balance]]),"")</f>
        <v/>
      </c>
      <c r="H216" s="4" t="str">
        <f>IF(Sched3[[#This Row],[Pmt No]]&lt;&gt;"",Sched3[[#This Row],[Total Payment]]-Sched3[[#This Row],[Interest]],"")</f>
        <v/>
      </c>
      <c r="I216" s="4" t="str">
        <f>IF(Sched3[[#This Row],[Pmt No]]&lt;&gt;"",Sched3[[#This Row],[Beginning Balance]]*(InterestRate/PaymentsPerYear),"")</f>
        <v/>
      </c>
      <c r="J216" s="4" t="str">
        <f>IF(Sched3[[#This Row],[Pmt No]]&lt;&gt;"",IF(Sched3[[#This Row],[Scheduled Payment]]+Sched3[[#This Row],[Extra Payment]]&lt;=Sched3[[#This Row],[Beginning Balance]],Sched3[[#This Row],[Beginning Balance]]-Sched3[[#This Row],[Principal]],0),"")</f>
        <v/>
      </c>
      <c r="K216" s="4" t="str">
        <f>IF(Sched3[[#This Row],[Pmt No]]&lt;&gt;"",SUM(INDEX(Sched3[Interest],1,1):Sched3[[#This Row],[Interest]]),"")</f>
        <v/>
      </c>
    </row>
    <row r="217" spans="2:11" x14ac:dyDescent="0.2">
      <c r="B217" s="2" t="str">
        <f>IF(LoanIsGood,IF(ROW()-ROW(Sched3[[#Headers],[Pmt No]])&gt;ScheduledNumberOfPayments,"",ROW()-ROW(Sched3[[#Headers],[Pmt No]])),"")</f>
        <v/>
      </c>
      <c r="C217" s="3" t="str">
        <f>IF(Sched3[[#This Row],[Pmt No]]&lt;&gt;"",EOMONTH(LoanStartDate,ROW(Sched3[[#This Row],[Pmt No]])-ROW(Sched3[[#Headers],[Pmt No]])-2)+DAY(LoanStartDate),"")</f>
        <v/>
      </c>
      <c r="D217" s="4" t="str">
        <f>IF(Sched3[[#This Row],[Pmt No]]&lt;&gt;"",IF(ROW()-ROW(Sched3[[#Headers],[Beginning Balance]])=1,LoanAmount,INDEX(Sched3[Ending Balance],ROW()-ROW(Sched3[[#Headers],[Beginning Balance]])-1)),"")</f>
        <v/>
      </c>
      <c r="E217" s="4" t="str">
        <f>IF(Sched3[[#This Row],[Pmt No]]&lt;&gt;"",ScheduledPayment,"")</f>
        <v/>
      </c>
      <c r="F217" s="4" t="str">
        <f>IF(Sched3[[#This Row],[Pmt No]]&lt;&gt;"",IF(Sched3[[#This Row],[Scheduled Payment]]+ExtraPayments&lt;Sched3[[#This Row],[Beginning Balance]],ExtraPayments,IF(Sched3[[#This Row],[Beginning Balance]]-Sched3[[#This Row],[Scheduled Payment]]&gt;0,Sched3[[#This Row],[Beginning Balance]]-Sched3[[#This Row],[Scheduled Payment]],0)),"")</f>
        <v/>
      </c>
      <c r="G217" s="4" t="str">
        <f>IF(Sched3[[#This Row],[Pmt No]]&lt;&gt;"",IF(Sched3[[#This Row],[Scheduled Payment]]+Sched3[[#This Row],[Extra Payment]]&lt;=Sched3[[#This Row],[Beginning Balance]],Sched3[[#This Row],[Scheduled Payment]]+Sched3[[#This Row],[Extra Payment]],Sched3[[#This Row],[Beginning Balance]]),"")</f>
        <v/>
      </c>
      <c r="H217" s="4" t="str">
        <f>IF(Sched3[[#This Row],[Pmt No]]&lt;&gt;"",Sched3[[#This Row],[Total Payment]]-Sched3[[#This Row],[Interest]],"")</f>
        <v/>
      </c>
      <c r="I217" s="4" t="str">
        <f>IF(Sched3[[#This Row],[Pmt No]]&lt;&gt;"",Sched3[[#This Row],[Beginning Balance]]*(InterestRate/PaymentsPerYear),"")</f>
        <v/>
      </c>
      <c r="J217" s="4" t="str">
        <f>IF(Sched3[[#This Row],[Pmt No]]&lt;&gt;"",IF(Sched3[[#This Row],[Scheduled Payment]]+Sched3[[#This Row],[Extra Payment]]&lt;=Sched3[[#This Row],[Beginning Balance]],Sched3[[#This Row],[Beginning Balance]]-Sched3[[#This Row],[Principal]],0),"")</f>
        <v/>
      </c>
      <c r="K217" s="4" t="str">
        <f>IF(Sched3[[#This Row],[Pmt No]]&lt;&gt;"",SUM(INDEX(Sched3[Interest],1,1):Sched3[[#This Row],[Interest]]),"")</f>
        <v/>
      </c>
    </row>
    <row r="218" spans="2:11" x14ac:dyDescent="0.2">
      <c r="B218" s="2" t="str">
        <f>IF(LoanIsGood,IF(ROW()-ROW(Sched3[[#Headers],[Pmt No]])&gt;ScheduledNumberOfPayments,"",ROW()-ROW(Sched3[[#Headers],[Pmt No]])),"")</f>
        <v/>
      </c>
      <c r="C218" s="3" t="str">
        <f>IF(Sched3[[#This Row],[Pmt No]]&lt;&gt;"",EOMONTH(LoanStartDate,ROW(Sched3[[#This Row],[Pmt No]])-ROW(Sched3[[#Headers],[Pmt No]])-2)+DAY(LoanStartDate),"")</f>
        <v/>
      </c>
      <c r="D218" s="4" t="str">
        <f>IF(Sched3[[#This Row],[Pmt No]]&lt;&gt;"",IF(ROW()-ROW(Sched3[[#Headers],[Beginning Balance]])=1,LoanAmount,INDEX(Sched3[Ending Balance],ROW()-ROW(Sched3[[#Headers],[Beginning Balance]])-1)),"")</f>
        <v/>
      </c>
      <c r="E218" s="4" t="str">
        <f>IF(Sched3[[#This Row],[Pmt No]]&lt;&gt;"",ScheduledPayment,"")</f>
        <v/>
      </c>
      <c r="F218" s="4" t="str">
        <f>IF(Sched3[[#This Row],[Pmt No]]&lt;&gt;"",IF(Sched3[[#This Row],[Scheduled Payment]]+ExtraPayments&lt;Sched3[[#This Row],[Beginning Balance]],ExtraPayments,IF(Sched3[[#This Row],[Beginning Balance]]-Sched3[[#This Row],[Scheduled Payment]]&gt;0,Sched3[[#This Row],[Beginning Balance]]-Sched3[[#This Row],[Scheduled Payment]],0)),"")</f>
        <v/>
      </c>
      <c r="G218" s="4" t="str">
        <f>IF(Sched3[[#This Row],[Pmt No]]&lt;&gt;"",IF(Sched3[[#This Row],[Scheduled Payment]]+Sched3[[#This Row],[Extra Payment]]&lt;=Sched3[[#This Row],[Beginning Balance]],Sched3[[#This Row],[Scheduled Payment]]+Sched3[[#This Row],[Extra Payment]],Sched3[[#This Row],[Beginning Balance]]),"")</f>
        <v/>
      </c>
      <c r="H218" s="4" t="str">
        <f>IF(Sched3[[#This Row],[Pmt No]]&lt;&gt;"",Sched3[[#This Row],[Total Payment]]-Sched3[[#This Row],[Interest]],"")</f>
        <v/>
      </c>
      <c r="I218" s="4" t="str">
        <f>IF(Sched3[[#This Row],[Pmt No]]&lt;&gt;"",Sched3[[#This Row],[Beginning Balance]]*(InterestRate/PaymentsPerYear),"")</f>
        <v/>
      </c>
      <c r="J218" s="4" t="str">
        <f>IF(Sched3[[#This Row],[Pmt No]]&lt;&gt;"",IF(Sched3[[#This Row],[Scheduled Payment]]+Sched3[[#This Row],[Extra Payment]]&lt;=Sched3[[#This Row],[Beginning Balance]],Sched3[[#This Row],[Beginning Balance]]-Sched3[[#This Row],[Principal]],0),"")</f>
        <v/>
      </c>
      <c r="K218" s="4" t="str">
        <f>IF(Sched3[[#This Row],[Pmt No]]&lt;&gt;"",SUM(INDEX(Sched3[Interest],1,1):Sched3[[#This Row],[Interest]]),"")</f>
        <v/>
      </c>
    </row>
    <row r="219" spans="2:11" x14ac:dyDescent="0.2">
      <c r="B219" s="2" t="str">
        <f>IF(LoanIsGood,IF(ROW()-ROW(Sched3[[#Headers],[Pmt No]])&gt;ScheduledNumberOfPayments,"",ROW()-ROW(Sched3[[#Headers],[Pmt No]])),"")</f>
        <v/>
      </c>
      <c r="C219" s="3" t="str">
        <f>IF(Sched3[[#This Row],[Pmt No]]&lt;&gt;"",EOMONTH(LoanStartDate,ROW(Sched3[[#This Row],[Pmt No]])-ROW(Sched3[[#Headers],[Pmt No]])-2)+DAY(LoanStartDate),"")</f>
        <v/>
      </c>
      <c r="D219" s="4" t="str">
        <f>IF(Sched3[[#This Row],[Pmt No]]&lt;&gt;"",IF(ROW()-ROW(Sched3[[#Headers],[Beginning Balance]])=1,LoanAmount,INDEX(Sched3[Ending Balance],ROW()-ROW(Sched3[[#Headers],[Beginning Balance]])-1)),"")</f>
        <v/>
      </c>
      <c r="E219" s="4" t="str">
        <f>IF(Sched3[[#This Row],[Pmt No]]&lt;&gt;"",ScheduledPayment,"")</f>
        <v/>
      </c>
      <c r="F219" s="4" t="str">
        <f>IF(Sched3[[#This Row],[Pmt No]]&lt;&gt;"",IF(Sched3[[#This Row],[Scheduled Payment]]+ExtraPayments&lt;Sched3[[#This Row],[Beginning Balance]],ExtraPayments,IF(Sched3[[#This Row],[Beginning Balance]]-Sched3[[#This Row],[Scheduled Payment]]&gt;0,Sched3[[#This Row],[Beginning Balance]]-Sched3[[#This Row],[Scheduled Payment]],0)),"")</f>
        <v/>
      </c>
      <c r="G219" s="4" t="str">
        <f>IF(Sched3[[#This Row],[Pmt No]]&lt;&gt;"",IF(Sched3[[#This Row],[Scheduled Payment]]+Sched3[[#This Row],[Extra Payment]]&lt;=Sched3[[#This Row],[Beginning Balance]],Sched3[[#This Row],[Scheduled Payment]]+Sched3[[#This Row],[Extra Payment]],Sched3[[#This Row],[Beginning Balance]]),"")</f>
        <v/>
      </c>
      <c r="H219" s="4" t="str">
        <f>IF(Sched3[[#This Row],[Pmt No]]&lt;&gt;"",Sched3[[#This Row],[Total Payment]]-Sched3[[#This Row],[Interest]],"")</f>
        <v/>
      </c>
      <c r="I219" s="4" t="str">
        <f>IF(Sched3[[#This Row],[Pmt No]]&lt;&gt;"",Sched3[[#This Row],[Beginning Balance]]*(InterestRate/PaymentsPerYear),"")</f>
        <v/>
      </c>
      <c r="J219" s="4" t="str">
        <f>IF(Sched3[[#This Row],[Pmt No]]&lt;&gt;"",IF(Sched3[[#This Row],[Scheduled Payment]]+Sched3[[#This Row],[Extra Payment]]&lt;=Sched3[[#This Row],[Beginning Balance]],Sched3[[#This Row],[Beginning Balance]]-Sched3[[#This Row],[Principal]],0),"")</f>
        <v/>
      </c>
      <c r="K219" s="4" t="str">
        <f>IF(Sched3[[#This Row],[Pmt No]]&lt;&gt;"",SUM(INDEX(Sched3[Interest],1,1):Sched3[[#This Row],[Interest]]),"")</f>
        <v/>
      </c>
    </row>
    <row r="220" spans="2:11" x14ac:dyDescent="0.2">
      <c r="B220" s="2" t="str">
        <f>IF(LoanIsGood,IF(ROW()-ROW(Sched3[[#Headers],[Pmt No]])&gt;ScheduledNumberOfPayments,"",ROW()-ROW(Sched3[[#Headers],[Pmt No]])),"")</f>
        <v/>
      </c>
      <c r="C220" s="3" t="str">
        <f>IF(Sched3[[#This Row],[Pmt No]]&lt;&gt;"",EOMONTH(LoanStartDate,ROW(Sched3[[#This Row],[Pmt No]])-ROW(Sched3[[#Headers],[Pmt No]])-2)+DAY(LoanStartDate),"")</f>
        <v/>
      </c>
      <c r="D220" s="4" t="str">
        <f>IF(Sched3[[#This Row],[Pmt No]]&lt;&gt;"",IF(ROW()-ROW(Sched3[[#Headers],[Beginning Balance]])=1,LoanAmount,INDEX(Sched3[Ending Balance],ROW()-ROW(Sched3[[#Headers],[Beginning Balance]])-1)),"")</f>
        <v/>
      </c>
      <c r="E220" s="4" t="str">
        <f>IF(Sched3[[#This Row],[Pmt No]]&lt;&gt;"",ScheduledPayment,"")</f>
        <v/>
      </c>
      <c r="F220" s="4" t="str">
        <f>IF(Sched3[[#This Row],[Pmt No]]&lt;&gt;"",IF(Sched3[[#This Row],[Scheduled Payment]]+ExtraPayments&lt;Sched3[[#This Row],[Beginning Balance]],ExtraPayments,IF(Sched3[[#This Row],[Beginning Balance]]-Sched3[[#This Row],[Scheduled Payment]]&gt;0,Sched3[[#This Row],[Beginning Balance]]-Sched3[[#This Row],[Scheduled Payment]],0)),"")</f>
        <v/>
      </c>
      <c r="G220" s="4" t="str">
        <f>IF(Sched3[[#This Row],[Pmt No]]&lt;&gt;"",IF(Sched3[[#This Row],[Scheduled Payment]]+Sched3[[#This Row],[Extra Payment]]&lt;=Sched3[[#This Row],[Beginning Balance]],Sched3[[#This Row],[Scheduled Payment]]+Sched3[[#This Row],[Extra Payment]],Sched3[[#This Row],[Beginning Balance]]),"")</f>
        <v/>
      </c>
      <c r="H220" s="4" t="str">
        <f>IF(Sched3[[#This Row],[Pmt No]]&lt;&gt;"",Sched3[[#This Row],[Total Payment]]-Sched3[[#This Row],[Interest]],"")</f>
        <v/>
      </c>
      <c r="I220" s="4" t="str">
        <f>IF(Sched3[[#This Row],[Pmt No]]&lt;&gt;"",Sched3[[#This Row],[Beginning Balance]]*(InterestRate/PaymentsPerYear),"")</f>
        <v/>
      </c>
      <c r="J220" s="4" t="str">
        <f>IF(Sched3[[#This Row],[Pmt No]]&lt;&gt;"",IF(Sched3[[#This Row],[Scheduled Payment]]+Sched3[[#This Row],[Extra Payment]]&lt;=Sched3[[#This Row],[Beginning Balance]],Sched3[[#This Row],[Beginning Balance]]-Sched3[[#This Row],[Principal]],0),"")</f>
        <v/>
      </c>
      <c r="K220" s="4" t="str">
        <f>IF(Sched3[[#This Row],[Pmt No]]&lt;&gt;"",SUM(INDEX(Sched3[Interest],1,1):Sched3[[#This Row],[Interest]]),"")</f>
        <v/>
      </c>
    </row>
    <row r="221" spans="2:11" x14ac:dyDescent="0.2">
      <c r="B221" s="2" t="str">
        <f>IF(LoanIsGood,IF(ROW()-ROW(Sched3[[#Headers],[Pmt No]])&gt;ScheduledNumberOfPayments,"",ROW()-ROW(Sched3[[#Headers],[Pmt No]])),"")</f>
        <v/>
      </c>
      <c r="C221" s="3" t="str">
        <f>IF(Sched3[[#This Row],[Pmt No]]&lt;&gt;"",EOMONTH(LoanStartDate,ROW(Sched3[[#This Row],[Pmt No]])-ROW(Sched3[[#Headers],[Pmt No]])-2)+DAY(LoanStartDate),"")</f>
        <v/>
      </c>
      <c r="D221" s="4" t="str">
        <f>IF(Sched3[[#This Row],[Pmt No]]&lt;&gt;"",IF(ROW()-ROW(Sched3[[#Headers],[Beginning Balance]])=1,LoanAmount,INDEX(Sched3[Ending Balance],ROW()-ROW(Sched3[[#Headers],[Beginning Balance]])-1)),"")</f>
        <v/>
      </c>
      <c r="E221" s="4" t="str">
        <f>IF(Sched3[[#This Row],[Pmt No]]&lt;&gt;"",ScheduledPayment,"")</f>
        <v/>
      </c>
      <c r="F221" s="4" t="str">
        <f>IF(Sched3[[#This Row],[Pmt No]]&lt;&gt;"",IF(Sched3[[#This Row],[Scheduled Payment]]+ExtraPayments&lt;Sched3[[#This Row],[Beginning Balance]],ExtraPayments,IF(Sched3[[#This Row],[Beginning Balance]]-Sched3[[#This Row],[Scheduled Payment]]&gt;0,Sched3[[#This Row],[Beginning Balance]]-Sched3[[#This Row],[Scheduled Payment]],0)),"")</f>
        <v/>
      </c>
      <c r="G221" s="4" t="str">
        <f>IF(Sched3[[#This Row],[Pmt No]]&lt;&gt;"",IF(Sched3[[#This Row],[Scheduled Payment]]+Sched3[[#This Row],[Extra Payment]]&lt;=Sched3[[#This Row],[Beginning Balance]],Sched3[[#This Row],[Scheduled Payment]]+Sched3[[#This Row],[Extra Payment]],Sched3[[#This Row],[Beginning Balance]]),"")</f>
        <v/>
      </c>
      <c r="H221" s="4" t="str">
        <f>IF(Sched3[[#This Row],[Pmt No]]&lt;&gt;"",Sched3[[#This Row],[Total Payment]]-Sched3[[#This Row],[Interest]],"")</f>
        <v/>
      </c>
      <c r="I221" s="4" t="str">
        <f>IF(Sched3[[#This Row],[Pmt No]]&lt;&gt;"",Sched3[[#This Row],[Beginning Balance]]*(InterestRate/PaymentsPerYear),"")</f>
        <v/>
      </c>
      <c r="J221" s="4" t="str">
        <f>IF(Sched3[[#This Row],[Pmt No]]&lt;&gt;"",IF(Sched3[[#This Row],[Scheduled Payment]]+Sched3[[#This Row],[Extra Payment]]&lt;=Sched3[[#This Row],[Beginning Balance]],Sched3[[#This Row],[Beginning Balance]]-Sched3[[#This Row],[Principal]],0),"")</f>
        <v/>
      </c>
      <c r="K221" s="4" t="str">
        <f>IF(Sched3[[#This Row],[Pmt No]]&lt;&gt;"",SUM(INDEX(Sched3[Interest],1,1):Sched3[[#This Row],[Interest]]),"")</f>
        <v/>
      </c>
    </row>
    <row r="222" spans="2:11" x14ac:dyDescent="0.2">
      <c r="B222" s="2" t="str">
        <f>IF(LoanIsGood,IF(ROW()-ROW(Sched3[[#Headers],[Pmt No]])&gt;ScheduledNumberOfPayments,"",ROW()-ROW(Sched3[[#Headers],[Pmt No]])),"")</f>
        <v/>
      </c>
      <c r="C222" s="3" t="str">
        <f>IF(Sched3[[#This Row],[Pmt No]]&lt;&gt;"",EOMONTH(LoanStartDate,ROW(Sched3[[#This Row],[Pmt No]])-ROW(Sched3[[#Headers],[Pmt No]])-2)+DAY(LoanStartDate),"")</f>
        <v/>
      </c>
      <c r="D222" s="4" t="str">
        <f>IF(Sched3[[#This Row],[Pmt No]]&lt;&gt;"",IF(ROW()-ROW(Sched3[[#Headers],[Beginning Balance]])=1,LoanAmount,INDEX(Sched3[Ending Balance],ROW()-ROW(Sched3[[#Headers],[Beginning Balance]])-1)),"")</f>
        <v/>
      </c>
      <c r="E222" s="4" t="str">
        <f>IF(Sched3[[#This Row],[Pmt No]]&lt;&gt;"",ScheduledPayment,"")</f>
        <v/>
      </c>
      <c r="F222" s="4" t="str">
        <f>IF(Sched3[[#This Row],[Pmt No]]&lt;&gt;"",IF(Sched3[[#This Row],[Scheduled Payment]]+ExtraPayments&lt;Sched3[[#This Row],[Beginning Balance]],ExtraPayments,IF(Sched3[[#This Row],[Beginning Balance]]-Sched3[[#This Row],[Scheduled Payment]]&gt;0,Sched3[[#This Row],[Beginning Balance]]-Sched3[[#This Row],[Scheduled Payment]],0)),"")</f>
        <v/>
      </c>
      <c r="G222" s="4" t="str">
        <f>IF(Sched3[[#This Row],[Pmt No]]&lt;&gt;"",IF(Sched3[[#This Row],[Scheduled Payment]]+Sched3[[#This Row],[Extra Payment]]&lt;=Sched3[[#This Row],[Beginning Balance]],Sched3[[#This Row],[Scheduled Payment]]+Sched3[[#This Row],[Extra Payment]],Sched3[[#This Row],[Beginning Balance]]),"")</f>
        <v/>
      </c>
      <c r="H222" s="4" t="str">
        <f>IF(Sched3[[#This Row],[Pmt No]]&lt;&gt;"",Sched3[[#This Row],[Total Payment]]-Sched3[[#This Row],[Interest]],"")</f>
        <v/>
      </c>
      <c r="I222" s="4" t="str">
        <f>IF(Sched3[[#This Row],[Pmt No]]&lt;&gt;"",Sched3[[#This Row],[Beginning Balance]]*(InterestRate/PaymentsPerYear),"")</f>
        <v/>
      </c>
      <c r="J222" s="4" t="str">
        <f>IF(Sched3[[#This Row],[Pmt No]]&lt;&gt;"",IF(Sched3[[#This Row],[Scheduled Payment]]+Sched3[[#This Row],[Extra Payment]]&lt;=Sched3[[#This Row],[Beginning Balance]],Sched3[[#This Row],[Beginning Balance]]-Sched3[[#This Row],[Principal]],0),"")</f>
        <v/>
      </c>
      <c r="K222" s="4" t="str">
        <f>IF(Sched3[[#This Row],[Pmt No]]&lt;&gt;"",SUM(INDEX(Sched3[Interest],1,1):Sched3[[#This Row],[Interest]]),"")</f>
        <v/>
      </c>
    </row>
    <row r="223" spans="2:11" x14ac:dyDescent="0.2">
      <c r="B223" s="2" t="str">
        <f>IF(LoanIsGood,IF(ROW()-ROW(Sched3[[#Headers],[Pmt No]])&gt;ScheduledNumberOfPayments,"",ROW()-ROW(Sched3[[#Headers],[Pmt No]])),"")</f>
        <v/>
      </c>
      <c r="C223" s="3" t="str">
        <f>IF(Sched3[[#This Row],[Pmt No]]&lt;&gt;"",EOMONTH(LoanStartDate,ROW(Sched3[[#This Row],[Pmt No]])-ROW(Sched3[[#Headers],[Pmt No]])-2)+DAY(LoanStartDate),"")</f>
        <v/>
      </c>
      <c r="D223" s="4" t="str">
        <f>IF(Sched3[[#This Row],[Pmt No]]&lt;&gt;"",IF(ROW()-ROW(Sched3[[#Headers],[Beginning Balance]])=1,LoanAmount,INDEX(Sched3[Ending Balance],ROW()-ROW(Sched3[[#Headers],[Beginning Balance]])-1)),"")</f>
        <v/>
      </c>
      <c r="E223" s="4" t="str">
        <f>IF(Sched3[[#This Row],[Pmt No]]&lt;&gt;"",ScheduledPayment,"")</f>
        <v/>
      </c>
      <c r="F223" s="4" t="str">
        <f>IF(Sched3[[#This Row],[Pmt No]]&lt;&gt;"",IF(Sched3[[#This Row],[Scheduled Payment]]+ExtraPayments&lt;Sched3[[#This Row],[Beginning Balance]],ExtraPayments,IF(Sched3[[#This Row],[Beginning Balance]]-Sched3[[#This Row],[Scheduled Payment]]&gt;0,Sched3[[#This Row],[Beginning Balance]]-Sched3[[#This Row],[Scheduled Payment]],0)),"")</f>
        <v/>
      </c>
      <c r="G223" s="4" t="str">
        <f>IF(Sched3[[#This Row],[Pmt No]]&lt;&gt;"",IF(Sched3[[#This Row],[Scheduled Payment]]+Sched3[[#This Row],[Extra Payment]]&lt;=Sched3[[#This Row],[Beginning Balance]],Sched3[[#This Row],[Scheduled Payment]]+Sched3[[#This Row],[Extra Payment]],Sched3[[#This Row],[Beginning Balance]]),"")</f>
        <v/>
      </c>
      <c r="H223" s="4" t="str">
        <f>IF(Sched3[[#This Row],[Pmt No]]&lt;&gt;"",Sched3[[#This Row],[Total Payment]]-Sched3[[#This Row],[Interest]],"")</f>
        <v/>
      </c>
      <c r="I223" s="4" t="str">
        <f>IF(Sched3[[#This Row],[Pmt No]]&lt;&gt;"",Sched3[[#This Row],[Beginning Balance]]*(InterestRate/PaymentsPerYear),"")</f>
        <v/>
      </c>
      <c r="J223" s="4" t="str">
        <f>IF(Sched3[[#This Row],[Pmt No]]&lt;&gt;"",IF(Sched3[[#This Row],[Scheduled Payment]]+Sched3[[#This Row],[Extra Payment]]&lt;=Sched3[[#This Row],[Beginning Balance]],Sched3[[#This Row],[Beginning Balance]]-Sched3[[#This Row],[Principal]],0),"")</f>
        <v/>
      </c>
      <c r="K223" s="4" t="str">
        <f>IF(Sched3[[#This Row],[Pmt No]]&lt;&gt;"",SUM(INDEX(Sched3[Interest],1,1):Sched3[[#This Row],[Interest]]),"")</f>
        <v/>
      </c>
    </row>
    <row r="224" spans="2:11" x14ac:dyDescent="0.2">
      <c r="B224" s="2" t="str">
        <f>IF(LoanIsGood,IF(ROW()-ROW(Sched3[[#Headers],[Pmt No]])&gt;ScheduledNumberOfPayments,"",ROW()-ROW(Sched3[[#Headers],[Pmt No]])),"")</f>
        <v/>
      </c>
      <c r="C224" s="3" t="str">
        <f>IF(Sched3[[#This Row],[Pmt No]]&lt;&gt;"",EOMONTH(LoanStartDate,ROW(Sched3[[#This Row],[Pmt No]])-ROW(Sched3[[#Headers],[Pmt No]])-2)+DAY(LoanStartDate),"")</f>
        <v/>
      </c>
      <c r="D224" s="4" t="str">
        <f>IF(Sched3[[#This Row],[Pmt No]]&lt;&gt;"",IF(ROW()-ROW(Sched3[[#Headers],[Beginning Balance]])=1,LoanAmount,INDEX(Sched3[Ending Balance],ROW()-ROW(Sched3[[#Headers],[Beginning Balance]])-1)),"")</f>
        <v/>
      </c>
      <c r="E224" s="4" t="str">
        <f>IF(Sched3[[#This Row],[Pmt No]]&lt;&gt;"",ScheduledPayment,"")</f>
        <v/>
      </c>
      <c r="F224" s="4" t="str">
        <f>IF(Sched3[[#This Row],[Pmt No]]&lt;&gt;"",IF(Sched3[[#This Row],[Scheduled Payment]]+ExtraPayments&lt;Sched3[[#This Row],[Beginning Balance]],ExtraPayments,IF(Sched3[[#This Row],[Beginning Balance]]-Sched3[[#This Row],[Scheduled Payment]]&gt;0,Sched3[[#This Row],[Beginning Balance]]-Sched3[[#This Row],[Scheduled Payment]],0)),"")</f>
        <v/>
      </c>
      <c r="G224" s="4" t="str">
        <f>IF(Sched3[[#This Row],[Pmt No]]&lt;&gt;"",IF(Sched3[[#This Row],[Scheduled Payment]]+Sched3[[#This Row],[Extra Payment]]&lt;=Sched3[[#This Row],[Beginning Balance]],Sched3[[#This Row],[Scheduled Payment]]+Sched3[[#This Row],[Extra Payment]],Sched3[[#This Row],[Beginning Balance]]),"")</f>
        <v/>
      </c>
      <c r="H224" s="4" t="str">
        <f>IF(Sched3[[#This Row],[Pmt No]]&lt;&gt;"",Sched3[[#This Row],[Total Payment]]-Sched3[[#This Row],[Interest]],"")</f>
        <v/>
      </c>
      <c r="I224" s="4" t="str">
        <f>IF(Sched3[[#This Row],[Pmt No]]&lt;&gt;"",Sched3[[#This Row],[Beginning Balance]]*(InterestRate/PaymentsPerYear),"")</f>
        <v/>
      </c>
      <c r="J224" s="4" t="str">
        <f>IF(Sched3[[#This Row],[Pmt No]]&lt;&gt;"",IF(Sched3[[#This Row],[Scheduled Payment]]+Sched3[[#This Row],[Extra Payment]]&lt;=Sched3[[#This Row],[Beginning Balance]],Sched3[[#This Row],[Beginning Balance]]-Sched3[[#This Row],[Principal]],0),"")</f>
        <v/>
      </c>
      <c r="K224" s="4" t="str">
        <f>IF(Sched3[[#This Row],[Pmt No]]&lt;&gt;"",SUM(INDEX(Sched3[Interest],1,1):Sched3[[#This Row],[Interest]]),"")</f>
        <v/>
      </c>
    </row>
    <row r="225" spans="2:11" x14ac:dyDescent="0.2">
      <c r="B225" s="2" t="str">
        <f>IF(LoanIsGood,IF(ROW()-ROW(Sched3[[#Headers],[Pmt No]])&gt;ScheduledNumberOfPayments,"",ROW()-ROW(Sched3[[#Headers],[Pmt No]])),"")</f>
        <v/>
      </c>
      <c r="C225" s="3" t="str">
        <f>IF(Sched3[[#This Row],[Pmt No]]&lt;&gt;"",EOMONTH(LoanStartDate,ROW(Sched3[[#This Row],[Pmt No]])-ROW(Sched3[[#Headers],[Pmt No]])-2)+DAY(LoanStartDate),"")</f>
        <v/>
      </c>
      <c r="D225" s="4" t="str">
        <f>IF(Sched3[[#This Row],[Pmt No]]&lt;&gt;"",IF(ROW()-ROW(Sched3[[#Headers],[Beginning Balance]])=1,LoanAmount,INDEX(Sched3[Ending Balance],ROW()-ROW(Sched3[[#Headers],[Beginning Balance]])-1)),"")</f>
        <v/>
      </c>
      <c r="E225" s="4" t="str">
        <f>IF(Sched3[[#This Row],[Pmt No]]&lt;&gt;"",ScheduledPayment,"")</f>
        <v/>
      </c>
      <c r="F225" s="4" t="str">
        <f>IF(Sched3[[#This Row],[Pmt No]]&lt;&gt;"",IF(Sched3[[#This Row],[Scheduled Payment]]+ExtraPayments&lt;Sched3[[#This Row],[Beginning Balance]],ExtraPayments,IF(Sched3[[#This Row],[Beginning Balance]]-Sched3[[#This Row],[Scheduled Payment]]&gt;0,Sched3[[#This Row],[Beginning Balance]]-Sched3[[#This Row],[Scheduled Payment]],0)),"")</f>
        <v/>
      </c>
      <c r="G225" s="4" t="str">
        <f>IF(Sched3[[#This Row],[Pmt No]]&lt;&gt;"",IF(Sched3[[#This Row],[Scheduled Payment]]+Sched3[[#This Row],[Extra Payment]]&lt;=Sched3[[#This Row],[Beginning Balance]],Sched3[[#This Row],[Scheduled Payment]]+Sched3[[#This Row],[Extra Payment]],Sched3[[#This Row],[Beginning Balance]]),"")</f>
        <v/>
      </c>
      <c r="H225" s="4" t="str">
        <f>IF(Sched3[[#This Row],[Pmt No]]&lt;&gt;"",Sched3[[#This Row],[Total Payment]]-Sched3[[#This Row],[Interest]],"")</f>
        <v/>
      </c>
      <c r="I225" s="4" t="str">
        <f>IF(Sched3[[#This Row],[Pmt No]]&lt;&gt;"",Sched3[[#This Row],[Beginning Balance]]*(InterestRate/PaymentsPerYear),"")</f>
        <v/>
      </c>
      <c r="J225" s="4" t="str">
        <f>IF(Sched3[[#This Row],[Pmt No]]&lt;&gt;"",IF(Sched3[[#This Row],[Scheduled Payment]]+Sched3[[#This Row],[Extra Payment]]&lt;=Sched3[[#This Row],[Beginning Balance]],Sched3[[#This Row],[Beginning Balance]]-Sched3[[#This Row],[Principal]],0),"")</f>
        <v/>
      </c>
      <c r="K225" s="4" t="str">
        <f>IF(Sched3[[#This Row],[Pmt No]]&lt;&gt;"",SUM(INDEX(Sched3[Interest],1,1):Sched3[[#This Row],[Interest]]),"")</f>
        <v/>
      </c>
    </row>
    <row r="226" spans="2:11" x14ac:dyDescent="0.2">
      <c r="B226" s="2" t="str">
        <f>IF(LoanIsGood,IF(ROW()-ROW(Sched3[[#Headers],[Pmt No]])&gt;ScheduledNumberOfPayments,"",ROW()-ROW(Sched3[[#Headers],[Pmt No]])),"")</f>
        <v/>
      </c>
      <c r="C226" s="3" t="str">
        <f>IF(Sched3[[#This Row],[Pmt No]]&lt;&gt;"",EOMONTH(LoanStartDate,ROW(Sched3[[#This Row],[Pmt No]])-ROW(Sched3[[#Headers],[Pmt No]])-2)+DAY(LoanStartDate),"")</f>
        <v/>
      </c>
      <c r="D226" s="4" t="str">
        <f>IF(Sched3[[#This Row],[Pmt No]]&lt;&gt;"",IF(ROW()-ROW(Sched3[[#Headers],[Beginning Balance]])=1,LoanAmount,INDEX(Sched3[Ending Balance],ROW()-ROW(Sched3[[#Headers],[Beginning Balance]])-1)),"")</f>
        <v/>
      </c>
      <c r="E226" s="4" t="str">
        <f>IF(Sched3[[#This Row],[Pmt No]]&lt;&gt;"",ScheduledPayment,"")</f>
        <v/>
      </c>
      <c r="F226" s="4" t="str">
        <f>IF(Sched3[[#This Row],[Pmt No]]&lt;&gt;"",IF(Sched3[[#This Row],[Scheduled Payment]]+ExtraPayments&lt;Sched3[[#This Row],[Beginning Balance]],ExtraPayments,IF(Sched3[[#This Row],[Beginning Balance]]-Sched3[[#This Row],[Scheduled Payment]]&gt;0,Sched3[[#This Row],[Beginning Balance]]-Sched3[[#This Row],[Scheduled Payment]],0)),"")</f>
        <v/>
      </c>
      <c r="G226" s="4" t="str">
        <f>IF(Sched3[[#This Row],[Pmt No]]&lt;&gt;"",IF(Sched3[[#This Row],[Scheduled Payment]]+Sched3[[#This Row],[Extra Payment]]&lt;=Sched3[[#This Row],[Beginning Balance]],Sched3[[#This Row],[Scheduled Payment]]+Sched3[[#This Row],[Extra Payment]],Sched3[[#This Row],[Beginning Balance]]),"")</f>
        <v/>
      </c>
      <c r="H226" s="4" t="str">
        <f>IF(Sched3[[#This Row],[Pmt No]]&lt;&gt;"",Sched3[[#This Row],[Total Payment]]-Sched3[[#This Row],[Interest]],"")</f>
        <v/>
      </c>
      <c r="I226" s="4" t="str">
        <f>IF(Sched3[[#This Row],[Pmt No]]&lt;&gt;"",Sched3[[#This Row],[Beginning Balance]]*(InterestRate/PaymentsPerYear),"")</f>
        <v/>
      </c>
      <c r="J226" s="4" t="str">
        <f>IF(Sched3[[#This Row],[Pmt No]]&lt;&gt;"",IF(Sched3[[#This Row],[Scheduled Payment]]+Sched3[[#This Row],[Extra Payment]]&lt;=Sched3[[#This Row],[Beginning Balance]],Sched3[[#This Row],[Beginning Balance]]-Sched3[[#This Row],[Principal]],0),"")</f>
        <v/>
      </c>
      <c r="K226" s="4" t="str">
        <f>IF(Sched3[[#This Row],[Pmt No]]&lt;&gt;"",SUM(INDEX(Sched3[Interest],1,1):Sched3[[#This Row],[Interest]]),"")</f>
        <v/>
      </c>
    </row>
    <row r="227" spans="2:11" x14ac:dyDescent="0.2">
      <c r="B227" s="2" t="str">
        <f>IF(LoanIsGood,IF(ROW()-ROW(Sched3[[#Headers],[Pmt No]])&gt;ScheduledNumberOfPayments,"",ROW()-ROW(Sched3[[#Headers],[Pmt No]])),"")</f>
        <v/>
      </c>
      <c r="C227" s="3" t="str">
        <f>IF(Sched3[[#This Row],[Pmt No]]&lt;&gt;"",EOMONTH(LoanStartDate,ROW(Sched3[[#This Row],[Pmt No]])-ROW(Sched3[[#Headers],[Pmt No]])-2)+DAY(LoanStartDate),"")</f>
        <v/>
      </c>
      <c r="D227" s="4" t="str">
        <f>IF(Sched3[[#This Row],[Pmt No]]&lt;&gt;"",IF(ROW()-ROW(Sched3[[#Headers],[Beginning Balance]])=1,LoanAmount,INDEX(Sched3[Ending Balance],ROW()-ROW(Sched3[[#Headers],[Beginning Balance]])-1)),"")</f>
        <v/>
      </c>
      <c r="E227" s="4" t="str">
        <f>IF(Sched3[[#This Row],[Pmt No]]&lt;&gt;"",ScheduledPayment,"")</f>
        <v/>
      </c>
      <c r="F227" s="4" t="str">
        <f>IF(Sched3[[#This Row],[Pmt No]]&lt;&gt;"",IF(Sched3[[#This Row],[Scheduled Payment]]+ExtraPayments&lt;Sched3[[#This Row],[Beginning Balance]],ExtraPayments,IF(Sched3[[#This Row],[Beginning Balance]]-Sched3[[#This Row],[Scheduled Payment]]&gt;0,Sched3[[#This Row],[Beginning Balance]]-Sched3[[#This Row],[Scheduled Payment]],0)),"")</f>
        <v/>
      </c>
      <c r="G227" s="4" t="str">
        <f>IF(Sched3[[#This Row],[Pmt No]]&lt;&gt;"",IF(Sched3[[#This Row],[Scheduled Payment]]+Sched3[[#This Row],[Extra Payment]]&lt;=Sched3[[#This Row],[Beginning Balance]],Sched3[[#This Row],[Scheduled Payment]]+Sched3[[#This Row],[Extra Payment]],Sched3[[#This Row],[Beginning Balance]]),"")</f>
        <v/>
      </c>
      <c r="H227" s="4" t="str">
        <f>IF(Sched3[[#This Row],[Pmt No]]&lt;&gt;"",Sched3[[#This Row],[Total Payment]]-Sched3[[#This Row],[Interest]],"")</f>
        <v/>
      </c>
      <c r="I227" s="4" t="str">
        <f>IF(Sched3[[#This Row],[Pmt No]]&lt;&gt;"",Sched3[[#This Row],[Beginning Balance]]*(InterestRate/PaymentsPerYear),"")</f>
        <v/>
      </c>
      <c r="J227" s="4" t="str">
        <f>IF(Sched3[[#This Row],[Pmt No]]&lt;&gt;"",IF(Sched3[[#This Row],[Scheduled Payment]]+Sched3[[#This Row],[Extra Payment]]&lt;=Sched3[[#This Row],[Beginning Balance]],Sched3[[#This Row],[Beginning Balance]]-Sched3[[#This Row],[Principal]],0),"")</f>
        <v/>
      </c>
      <c r="K227" s="4" t="str">
        <f>IF(Sched3[[#This Row],[Pmt No]]&lt;&gt;"",SUM(INDEX(Sched3[Interest],1,1):Sched3[[#This Row],[Interest]]),"")</f>
        <v/>
      </c>
    </row>
    <row r="228" spans="2:11" x14ac:dyDescent="0.2">
      <c r="B228" s="2" t="str">
        <f>IF(LoanIsGood,IF(ROW()-ROW(Sched3[[#Headers],[Pmt No]])&gt;ScheduledNumberOfPayments,"",ROW()-ROW(Sched3[[#Headers],[Pmt No]])),"")</f>
        <v/>
      </c>
      <c r="C228" s="3" t="str">
        <f>IF(Sched3[[#This Row],[Pmt No]]&lt;&gt;"",EOMONTH(LoanStartDate,ROW(Sched3[[#This Row],[Pmt No]])-ROW(Sched3[[#Headers],[Pmt No]])-2)+DAY(LoanStartDate),"")</f>
        <v/>
      </c>
      <c r="D228" s="4" t="str">
        <f>IF(Sched3[[#This Row],[Pmt No]]&lt;&gt;"",IF(ROW()-ROW(Sched3[[#Headers],[Beginning Balance]])=1,LoanAmount,INDEX(Sched3[Ending Balance],ROW()-ROW(Sched3[[#Headers],[Beginning Balance]])-1)),"")</f>
        <v/>
      </c>
      <c r="E228" s="4" t="str">
        <f>IF(Sched3[[#This Row],[Pmt No]]&lt;&gt;"",ScheduledPayment,"")</f>
        <v/>
      </c>
      <c r="F228" s="4" t="str">
        <f>IF(Sched3[[#This Row],[Pmt No]]&lt;&gt;"",IF(Sched3[[#This Row],[Scheduled Payment]]+ExtraPayments&lt;Sched3[[#This Row],[Beginning Balance]],ExtraPayments,IF(Sched3[[#This Row],[Beginning Balance]]-Sched3[[#This Row],[Scheduled Payment]]&gt;0,Sched3[[#This Row],[Beginning Balance]]-Sched3[[#This Row],[Scheduled Payment]],0)),"")</f>
        <v/>
      </c>
      <c r="G228" s="4" t="str">
        <f>IF(Sched3[[#This Row],[Pmt No]]&lt;&gt;"",IF(Sched3[[#This Row],[Scheduled Payment]]+Sched3[[#This Row],[Extra Payment]]&lt;=Sched3[[#This Row],[Beginning Balance]],Sched3[[#This Row],[Scheduled Payment]]+Sched3[[#This Row],[Extra Payment]],Sched3[[#This Row],[Beginning Balance]]),"")</f>
        <v/>
      </c>
      <c r="H228" s="4" t="str">
        <f>IF(Sched3[[#This Row],[Pmt No]]&lt;&gt;"",Sched3[[#This Row],[Total Payment]]-Sched3[[#This Row],[Interest]],"")</f>
        <v/>
      </c>
      <c r="I228" s="4" t="str">
        <f>IF(Sched3[[#This Row],[Pmt No]]&lt;&gt;"",Sched3[[#This Row],[Beginning Balance]]*(InterestRate/PaymentsPerYear),"")</f>
        <v/>
      </c>
      <c r="J228" s="4" t="str">
        <f>IF(Sched3[[#This Row],[Pmt No]]&lt;&gt;"",IF(Sched3[[#This Row],[Scheduled Payment]]+Sched3[[#This Row],[Extra Payment]]&lt;=Sched3[[#This Row],[Beginning Balance]],Sched3[[#This Row],[Beginning Balance]]-Sched3[[#This Row],[Principal]],0),"")</f>
        <v/>
      </c>
      <c r="K228" s="4" t="str">
        <f>IF(Sched3[[#This Row],[Pmt No]]&lt;&gt;"",SUM(INDEX(Sched3[Interest],1,1):Sched3[[#This Row],[Interest]]),"")</f>
        <v/>
      </c>
    </row>
    <row r="229" spans="2:11" x14ac:dyDescent="0.2">
      <c r="B229" s="2" t="str">
        <f>IF(LoanIsGood,IF(ROW()-ROW(Sched3[[#Headers],[Pmt No]])&gt;ScheduledNumberOfPayments,"",ROW()-ROW(Sched3[[#Headers],[Pmt No]])),"")</f>
        <v/>
      </c>
      <c r="C229" s="3" t="str">
        <f>IF(Sched3[[#This Row],[Pmt No]]&lt;&gt;"",EOMONTH(LoanStartDate,ROW(Sched3[[#This Row],[Pmt No]])-ROW(Sched3[[#Headers],[Pmt No]])-2)+DAY(LoanStartDate),"")</f>
        <v/>
      </c>
      <c r="D229" s="4" t="str">
        <f>IF(Sched3[[#This Row],[Pmt No]]&lt;&gt;"",IF(ROW()-ROW(Sched3[[#Headers],[Beginning Balance]])=1,LoanAmount,INDEX(Sched3[Ending Balance],ROW()-ROW(Sched3[[#Headers],[Beginning Balance]])-1)),"")</f>
        <v/>
      </c>
      <c r="E229" s="4" t="str">
        <f>IF(Sched3[[#This Row],[Pmt No]]&lt;&gt;"",ScheduledPayment,"")</f>
        <v/>
      </c>
      <c r="F229" s="4" t="str">
        <f>IF(Sched3[[#This Row],[Pmt No]]&lt;&gt;"",IF(Sched3[[#This Row],[Scheduled Payment]]+ExtraPayments&lt;Sched3[[#This Row],[Beginning Balance]],ExtraPayments,IF(Sched3[[#This Row],[Beginning Balance]]-Sched3[[#This Row],[Scheduled Payment]]&gt;0,Sched3[[#This Row],[Beginning Balance]]-Sched3[[#This Row],[Scheduled Payment]],0)),"")</f>
        <v/>
      </c>
      <c r="G229" s="4" t="str">
        <f>IF(Sched3[[#This Row],[Pmt No]]&lt;&gt;"",IF(Sched3[[#This Row],[Scheduled Payment]]+Sched3[[#This Row],[Extra Payment]]&lt;=Sched3[[#This Row],[Beginning Balance]],Sched3[[#This Row],[Scheduled Payment]]+Sched3[[#This Row],[Extra Payment]],Sched3[[#This Row],[Beginning Balance]]),"")</f>
        <v/>
      </c>
      <c r="H229" s="4" t="str">
        <f>IF(Sched3[[#This Row],[Pmt No]]&lt;&gt;"",Sched3[[#This Row],[Total Payment]]-Sched3[[#This Row],[Interest]],"")</f>
        <v/>
      </c>
      <c r="I229" s="4" t="str">
        <f>IF(Sched3[[#This Row],[Pmt No]]&lt;&gt;"",Sched3[[#This Row],[Beginning Balance]]*(InterestRate/PaymentsPerYear),"")</f>
        <v/>
      </c>
      <c r="J229" s="4" t="str">
        <f>IF(Sched3[[#This Row],[Pmt No]]&lt;&gt;"",IF(Sched3[[#This Row],[Scheduled Payment]]+Sched3[[#This Row],[Extra Payment]]&lt;=Sched3[[#This Row],[Beginning Balance]],Sched3[[#This Row],[Beginning Balance]]-Sched3[[#This Row],[Principal]],0),"")</f>
        <v/>
      </c>
      <c r="K229" s="4" t="str">
        <f>IF(Sched3[[#This Row],[Pmt No]]&lt;&gt;"",SUM(INDEX(Sched3[Interest],1,1):Sched3[[#This Row],[Interest]]),"")</f>
        <v/>
      </c>
    </row>
    <row r="230" spans="2:11" x14ac:dyDescent="0.2">
      <c r="B230" s="2" t="str">
        <f>IF(LoanIsGood,IF(ROW()-ROW(Sched3[[#Headers],[Pmt No]])&gt;ScheduledNumberOfPayments,"",ROW()-ROW(Sched3[[#Headers],[Pmt No]])),"")</f>
        <v/>
      </c>
      <c r="C230" s="3" t="str">
        <f>IF(Sched3[[#This Row],[Pmt No]]&lt;&gt;"",EOMONTH(LoanStartDate,ROW(Sched3[[#This Row],[Pmt No]])-ROW(Sched3[[#Headers],[Pmt No]])-2)+DAY(LoanStartDate),"")</f>
        <v/>
      </c>
      <c r="D230" s="4" t="str">
        <f>IF(Sched3[[#This Row],[Pmt No]]&lt;&gt;"",IF(ROW()-ROW(Sched3[[#Headers],[Beginning Balance]])=1,LoanAmount,INDEX(Sched3[Ending Balance],ROW()-ROW(Sched3[[#Headers],[Beginning Balance]])-1)),"")</f>
        <v/>
      </c>
      <c r="E230" s="4" t="str">
        <f>IF(Sched3[[#This Row],[Pmt No]]&lt;&gt;"",ScheduledPayment,"")</f>
        <v/>
      </c>
      <c r="F230" s="4" t="str">
        <f>IF(Sched3[[#This Row],[Pmt No]]&lt;&gt;"",IF(Sched3[[#This Row],[Scheduled Payment]]+ExtraPayments&lt;Sched3[[#This Row],[Beginning Balance]],ExtraPayments,IF(Sched3[[#This Row],[Beginning Balance]]-Sched3[[#This Row],[Scheduled Payment]]&gt;0,Sched3[[#This Row],[Beginning Balance]]-Sched3[[#This Row],[Scheduled Payment]],0)),"")</f>
        <v/>
      </c>
      <c r="G230" s="4" t="str">
        <f>IF(Sched3[[#This Row],[Pmt No]]&lt;&gt;"",IF(Sched3[[#This Row],[Scheduled Payment]]+Sched3[[#This Row],[Extra Payment]]&lt;=Sched3[[#This Row],[Beginning Balance]],Sched3[[#This Row],[Scheduled Payment]]+Sched3[[#This Row],[Extra Payment]],Sched3[[#This Row],[Beginning Balance]]),"")</f>
        <v/>
      </c>
      <c r="H230" s="4" t="str">
        <f>IF(Sched3[[#This Row],[Pmt No]]&lt;&gt;"",Sched3[[#This Row],[Total Payment]]-Sched3[[#This Row],[Interest]],"")</f>
        <v/>
      </c>
      <c r="I230" s="4" t="str">
        <f>IF(Sched3[[#This Row],[Pmt No]]&lt;&gt;"",Sched3[[#This Row],[Beginning Balance]]*(InterestRate/PaymentsPerYear),"")</f>
        <v/>
      </c>
      <c r="J230" s="4" t="str">
        <f>IF(Sched3[[#This Row],[Pmt No]]&lt;&gt;"",IF(Sched3[[#This Row],[Scheduled Payment]]+Sched3[[#This Row],[Extra Payment]]&lt;=Sched3[[#This Row],[Beginning Balance]],Sched3[[#This Row],[Beginning Balance]]-Sched3[[#This Row],[Principal]],0),"")</f>
        <v/>
      </c>
      <c r="K230" s="4" t="str">
        <f>IF(Sched3[[#This Row],[Pmt No]]&lt;&gt;"",SUM(INDEX(Sched3[Interest],1,1):Sched3[[#This Row],[Interest]]),"")</f>
        <v/>
      </c>
    </row>
    <row r="231" spans="2:11" x14ac:dyDescent="0.2">
      <c r="B231" s="2" t="str">
        <f>IF(LoanIsGood,IF(ROW()-ROW(Sched3[[#Headers],[Pmt No]])&gt;ScheduledNumberOfPayments,"",ROW()-ROW(Sched3[[#Headers],[Pmt No]])),"")</f>
        <v/>
      </c>
      <c r="C231" s="3" t="str">
        <f>IF(Sched3[[#This Row],[Pmt No]]&lt;&gt;"",EOMONTH(LoanStartDate,ROW(Sched3[[#This Row],[Pmt No]])-ROW(Sched3[[#Headers],[Pmt No]])-2)+DAY(LoanStartDate),"")</f>
        <v/>
      </c>
      <c r="D231" s="4" t="str">
        <f>IF(Sched3[[#This Row],[Pmt No]]&lt;&gt;"",IF(ROW()-ROW(Sched3[[#Headers],[Beginning Balance]])=1,LoanAmount,INDEX(Sched3[Ending Balance],ROW()-ROW(Sched3[[#Headers],[Beginning Balance]])-1)),"")</f>
        <v/>
      </c>
      <c r="E231" s="4" t="str">
        <f>IF(Sched3[[#This Row],[Pmt No]]&lt;&gt;"",ScheduledPayment,"")</f>
        <v/>
      </c>
      <c r="F231" s="4" t="str">
        <f>IF(Sched3[[#This Row],[Pmt No]]&lt;&gt;"",IF(Sched3[[#This Row],[Scheduled Payment]]+ExtraPayments&lt;Sched3[[#This Row],[Beginning Balance]],ExtraPayments,IF(Sched3[[#This Row],[Beginning Balance]]-Sched3[[#This Row],[Scheduled Payment]]&gt;0,Sched3[[#This Row],[Beginning Balance]]-Sched3[[#This Row],[Scheduled Payment]],0)),"")</f>
        <v/>
      </c>
      <c r="G231" s="4" t="str">
        <f>IF(Sched3[[#This Row],[Pmt No]]&lt;&gt;"",IF(Sched3[[#This Row],[Scheduled Payment]]+Sched3[[#This Row],[Extra Payment]]&lt;=Sched3[[#This Row],[Beginning Balance]],Sched3[[#This Row],[Scheduled Payment]]+Sched3[[#This Row],[Extra Payment]],Sched3[[#This Row],[Beginning Balance]]),"")</f>
        <v/>
      </c>
      <c r="H231" s="4" t="str">
        <f>IF(Sched3[[#This Row],[Pmt No]]&lt;&gt;"",Sched3[[#This Row],[Total Payment]]-Sched3[[#This Row],[Interest]],"")</f>
        <v/>
      </c>
      <c r="I231" s="4" t="str">
        <f>IF(Sched3[[#This Row],[Pmt No]]&lt;&gt;"",Sched3[[#This Row],[Beginning Balance]]*(InterestRate/PaymentsPerYear),"")</f>
        <v/>
      </c>
      <c r="J231" s="4" t="str">
        <f>IF(Sched3[[#This Row],[Pmt No]]&lt;&gt;"",IF(Sched3[[#This Row],[Scheduled Payment]]+Sched3[[#This Row],[Extra Payment]]&lt;=Sched3[[#This Row],[Beginning Balance]],Sched3[[#This Row],[Beginning Balance]]-Sched3[[#This Row],[Principal]],0),"")</f>
        <v/>
      </c>
      <c r="K231" s="4" t="str">
        <f>IF(Sched3[[#This Row],[Pmt No]]&lt;&gt;"",SUM(INDEX(Sched3[Interest],1,1):Sched3[[#This Row],[Interest]]),"")</f>
        <v/>
      </c>
    </row>
    <row r="232" spans="2:11" x14ac:dyDescent="0.2">
      <c r="B232" s="2" t="str">
        <f>IF(LoanIsGood,IF(ROW()-ROW(Sched3[[#Headers],[Pmt No]])&gt;ScheduledNumberOfPayments,"",ROW()-ROW(Sched3[[#Headers],[Pmt No]])),"")</f>
        <v/>
      </c>
      <c r="C232" s="3" t="str">
        <f>IF(Sched3[[#This Row],[Pmt No]]&lt;&gt;"",EOMONTH(LoanStartDate,ROW(Sched3[[#This Row],[Pmt No]])-ROW(Sched3[[#Headers],[Pmt No]])-2)+DAY(LoanStartDate),"")</f>
        <v/>
      </c>
      <c r="D232" s="4" t="str">
        <f>IF(Sched3[[#This Row],[Pmt No]]&lt;&gt;"",IF(ROW()-ROW(Sched3[[#Headers],[Beginning Balance]])=1,LoanAmount,INDEX(Sched3[Ending Balance],ROW()-ROW(Sched3[[#Headers],[Beginning Balance]])-1)),"")</f>
        <v/>
      </c>
      <c r="E232" s="4" t="str">
        <f>IF(Sched3[[#This Row],[Pmt No]]&lt;&gt;"",ScheduledPayment,"")</f>
        <v/>
      </c>
      <c r="F232" s="4" t="str">
        <f>IF(Sched3[[#This Row],[Pmt No]]&lt;&gt;"",IF(Sched3[[#This Row],[Scheduled Payment]]+ExtraPayments&lt;Sched3[[#This Row],[Beginning Balance]],ExtraPayments,IF(Sched3[[#This Row],[Beginning Balance]]-Sched3[[#This Row],[Scheduled Payment]]&gt;0,Sched3[[#This Row],[Beginning Balance]]-Sched3[[#This Row],[Scheduled Payment]],0)),"")</f>
        <v/>
      </c>
      <c r="G232" s="4" t="str">
        <f>IF(Sched3[[#This Row],[Pmt No]]&lt;&gt;"",IF(Sched3[[#This Row],[Scheduled Payment]]+Sched3[[#This Row],[Extra Payment]]&lt;=Sched3[[#This Row],[Beginning Balance]],Sched3[[#This Row],[Scheduled Payment]]+Sched3[[#This Row],[Extra Payment]],Sched3[[#This Row],[Beginning Balance]]),"")</f>
        <v/>
      </c>
      <c r="H232" s="4" t="str">
        <f>IF(Sched3[[#This Row],[Pmt No]]&lt;&gt;"",Sched3[[#This Row],[Total Payment]]-Sched3[[#This Row],[Interest]],"")</f>
        <v/>
      </c>
      <c r="I232" s="4" t="str">
        <f>IF(Sched3[[#This Row],[Pmt No]]&lt;&gt;"",Sched3[[#This Row],[Beginning Balance]]*(InterestRate/PaymentsPerYear),"")</f>
        <v/>
      </c>
      <c r="J232" s="4" t="str">
        <f>IF(Sched3[[#This Row],[Pmt No]]&lt;&gt;"",IF(Sched3[[#This Row],[Scheduled Payment]]+Sched3[[#This Row],[Extra Payment]]&lt;=Sched3[[#This Row],[Beginning Balance]],Sched3[[#This Row],[Beginning Balance]]-Sched3[[#This Row],[Principal]],0),"")</f>
        <v/>
      </c>
      <c r="K232" s="4" t="str">
        <f>IF(Sched3[[#This Row],[Pmt No]]&lt;&gt;"",SUM(INDEX(Sched3[Interest],1,1):Sched3[[#This Row],[Interest]]),"")</f>
        <v/>
      </c>
    </row>
    <row r="233" spans="2:11" x14ac:dyDescent="0.2">
      <c r="B233" s="2" t="str">
        <f>IF(LoanIsGood,IF(ROW()-ROW(Sched3[[#Headers],[Pmt No]])&gt;ScheduledNumberOfPayments,"",ROW()-ROW(Sched3[[#Headers],[Pmt No]])),"")</f>
        <v/>
      </c>
      <c r="C233" s="3" t="str">
        <f>IF(Sched3[[#This Row],[Pmt No]]&lt;&gt;"",EOMONTH(LoanStartDate,ROW(Sched3[[#This Row],[Pmt No]])-ROW(Sched3[[#Headers],[Pmt No]])-2)+DAY(LoanStartDate),"")</f>
        <v/>
      </c>
      <c r="D233" s="4" t="str">
        <f>IF(Sched3[[#This Row],[Pmt No]]&lt;&gt;"",IF(ROW()-ROW(Sched3[[#Headers],[Beginning Balance]])=1,LoanAmount,INDEX(Sched3[Ending Balance],ROW()-ROW(Sched3[[#Headers],[Beginning Balance]])-1)),"")</f>
        <v/>
      </c>
      <c r="E233" s="4" t="str">
        <f>IF(Sched3[[#This Row],[Pmt No]]&lt;&gt;"",ScheduledPayment,"")</f>
        <v/>
      </c>
      <c r="F233" s="4" t="str">
        <f>IF(Sched3[[#This Row],[Pmt No]]&lt;&gt;"",IF(Sched3[[#This Row],[Scheduled Payment]]+ExtraPayments&lt;Sched3[[#This Row],[Beginning Balance]],ExtraPayments,IF(Sched3[[#This Row],[Beginning Balance]]-Sched3[[#This Row],[Scheduled Payment]]&gt;0,Sched3[[#This Row],[Beginning Balance]]-Sched3[[#This Row],[Scheduled Payment]],0)),"")</f>
        <v/>
      </c>
      <c r="G233" s="4" t="str">
        <f>IF(Sched3[[#This Row],[Pmt No]]&lt;&gt;"",IF(Sched3[[#This Row],[Scheduled Payment]]+Sched3[[#This Row],[Extra Payment]]&lt;=Sched3[[#This Row],[Beginning Balance]],Sched3[[#This Row],[Scheduled Payment]]+Sched3[[#This Row],[Extra Payment]],Sched3[[#This Row],[Beginning Balance]]),"")</f>
        <v/>
      </c>
      <c r="H233" s="4" t="str">
        <f>IF(Sched3[[#This Row],[Pmt No]]&lt;&gt;"",Sched3[[#This Row],[Total Payment]]-Sched3[[#This Row],[Interest]],"")</f>
        <v/>
      </c>
      <c r="I233" s="4" t="str">
        <f>IF(Sched3[[#This Row],[Pmt No]]&lt;&gt;"",Sched3[[#This Row],[Beginning Balance]]*(InterestRate/PaymentsPerYear),"")</f>
        <v/>
      </c>
      <c r="J233" s="4" t="str">
        <f>IF(Sched3[[#This Row],[Pmt No]]&lt;&gt;"",IF(Sched3[[#This Row],[Scheduled Payment]]+Sched3[[#This Row],[Extra Payment]]&lt;=Sched3[[#This Row],[Beginning Balance]],Sched3[[#This Row],[Beginning Balance]]-Sched3[[#This Row],[Principal]],0),"")</f>
        <v/>
      </c>
      <c r="K233" s="4" t="str">
        <f>IF(Sched3[[#This Row],[Pmt No]]&lt;&gt;"",SUM(INDEX(Sched3[Interest],1,1):Sched3[[#This Row],[Interest]]),"")</f>
        <v/>
      </c>
    </row>
    <row r="234" spans="2:11" x14ac:dyDescent="0.2">
      <c r="B234" s="2" t="str">
        <f>IF(LoanIsGood,IF(ROW()-ROW(Sched3[[#Headers],[Pmt No]])&gt;ScheduledNumberOfPayments,"",ROW()-ROW(Sched3[[#Headers],[Pmt No]])),"")</f>
        <v/>
      </c>
      <c r="C234" s="3" t="str">
        <f>IF(Sched3[[#This Row],[Pmt No]]&lt;&gt;"",EOMONTH(LoanStartDate,ROW(Sched3[[#This Row],[Pmt No]])-ROW(Sched3[[#Headers],[Pmt No]])-2)+DAY(LoanStartDate),"")</f>
        <v/>
      </c>
      <c r="D234" s="4" t="str">
        <f>IF(Sched3[[#This Row],[Pmt No]]&lt;&gt;"",IF(ROW()-ROW(Sched3[[#Headers],[Beginning Balance]])=1,LoanAmount,INDEX(Sched3[Ending Balance],ROW()-ROW(Sched3[[#Headers],[Beginning Balance]])-1)),"")</f>
        <v/>
      </c>
      <c r="E234" s="4" t="str">
        <f>IF(Sched3[[#This Row],[Pmt No]]&lt;&gt;"",ScheduledPayment,"")</f>
        <v/>
      </c>
      <c r="F234" s="4" t="str">
        <f>IF(Sched3[[#This Row],[Pmt No]]&lt;&gt;"",IF(Sched3[[#This Row],[Scheduled Payment]]+ExtraPayments&lt;Sched3[[#This Row],[Beginning Balance]],ExtraPayments,IF(Sched3[[#This Row],[Beginning Balance]]-Sched3[[#This Row],[Scheduled Payment]]&gt;0,Sched3[[#This Row],[Beginning Balance]]-Sched3[[#This Row],[Scheduled Payment]],0)),"")</f>
        <v/>
      </c>
      <c r="G234" s="4" t="str">
        <f>IF(Sched3[[#This Row],[Pmt No]]&lt;&gt;"",IF(Sched3[[#This Row],[Scheduled Payment]]+Sched3[[#This Row],[Extra Payment]]&lt;=Sched3[[#This Row],[Beginning Balance]],Sched3[[#This Row],[Scheduled Payment]]+Sched3[[#This Row],[Extra Payment]],Sched3[[#This Row],[Beginning Balance]]),"")</f>
        <v/>
      </c>
      <c r="H234" s="4" t="str">
        <f>IF(Sched3[[#This Row],[Pmt No]]&lt;&gt;"",Sched3[[#This Row],[Total Payment]]-Sched3[[#This Row],[Interest]],"")</f>
        <v/>
      </c>
      <c r="I234" s="4" t="str">
        <f>IF(Sched3[[#This Row],[Pmt No]]&lt;&gt;"",Sched3[[#This Row],[Beginning Balance]]*(InterestRate/PaymentsPerYear),"")</f>
        <v/>
      </c>
      <c r="J234" s="4" t="str">
        <f>IF(Sched3[[#This Row],[Pmt No]]&lt;&gt;"",IF(Sched3[[#This Row],[Scheduled Payment]]+Sched3[[#This Row],[Extra Payment]]&lt;=Sched3[[#This Row],[Beginning Balance]],Sched3[[#This Row],[Beginning Balance]]-Sched3[[#This Row],[Principal]],0),"")</f>
        <v/>
      </c>
      <c r="K234" s="4" t="str">
        <f>IF(Sched3[[#This Row],[Pmt No]]&lt;&gt;"",SUM(INDEX(Sched3[Interest],1,1):Sched3[[#This Row],[Interest]]),"")</f>
        <v/>
      </c>
    </row>
    <row r="235" spans="2:11" x14ac:dyDescent="0.2">
      <c r="B235" s="2" t="str">
        <f>IF(LoanIsGood,IF(ROW()-ROW(Sched3[[#Headers],[Pmt No]])&gt;ScheduledNumberOfPayments,"",ROW()-ROW(Sched3[[#Headers],[Pmt No]])),"")</f>
        <v/>
      </c>
      <c r="C235" s="3" t="str">
        <f>IF(Sched3[[#This Row],[Pmt No]]&lt;&gt;"",EOMONTH(LoanStartDate,ROW(Sched3[[#This Row],[Pmt No]])-ROW(Sched3[[#Headers],[Pmt No]])-2)+DAY(LoanStartDate),"")</f>
        <v/>
      </c>
      <c r="D235" s="4" t="str">
        <f>IF(Sched3[[#This Row],[Pmt No]]&lt;&gt;"",IF(ROW()-ROW(Sched3[[#Headers],[Beginning Balance]])=1,LoanAmount,INDEX(Sched3[Ending Balance],ROW()-ROW(Sched3[[#Headers],[Beginning Balance]])-1)),"")</f>
        <v/>
      </c>
      <c r="E235" s="4" t="str">
        <f>IF(Sched3[[#This Row],[Pmt No]]&lt;&gt;"",ScheduledPayment,"")</f>
        <v/>
      </c>
      <c r="F235" s="4" t="str">
        <f>IF(Sched3[[#This Row],[Pmt No]]&lt;&gt;"",IF(Sched3[[#This Row],[Scheduled Payment]]+ExtraPayments&lt;Sched3[[#This Row],[Beginning Balance]],ExtraPayments,IF(Sched3[[#This Row],[Beginning Balance]]-Sched3[[#This Row],[Scheduled Payment]]&gt;0,Sched3[[#This Row],[Beginning Balance]]-Sched3[[#This Row],[Scheduled Payment]],0)),"")</f>
        <v/>
      </c>
      <c r="G235" s="4" t="str">
        <f>IF(Sched3[[#This Row],[Pmt No]]&lt;&gt;"",IF(Sched3[[#This Row],[Scheduled Payment]]+Sched3[[#This Row],[Extra Payment]]&lt;=Sched3[[#This Row],[Beginning Balance]],Sched3[[#This Row],[Scheduled Payment]]+Sched3[[#This Row],[Extra Payment]],Sched3[[#This Row],[Beginning Balance]]),"")</f>
        <v/>
      </c>
      <c r="H235" s="4" t="str">
        <f>IF(Sched3[[#This Row],[Pmt No]]&lt;&gt;"",Sched3[[#This Row],[Total Payment]]-Sched3[[#This Row],[Interest]],"")</f>
        <v/>
      </c>
      <c r="I235" s="4" t="str">
        <f>IF(Sched3[[#This Row],[Pmt No]]&lt;&gt;"",Sched3[[#This Row],[Beginning Balance]]*(InterestRate/PaymentsPerYear),"")</f>
        <v/>
      </c>
      <c r="J235" s="4" t="str">
        <f>IF(Sched3[[#This Row],[Pmt No]]&lt;&gt;"",IF(Sched3[[#This Row],[Scheduled Payment]]+Sched3[[#This Row],[Extra Payment]]&lt;=Sched3[[#This Row],[Beginning Balance]],Sched3[[#This Row],[Beginning Balance]]-Sched3[[#This Row],[Principal]],0),"")</f>
        <v/>
      </c>
      <c r="K235" s="4" t="str">
        <f>IF(Sched3[[#This Row],[Pmt No]]&lt;&gt;"",SUM(INDEX(Sched3[Interest],1,1):Sched3[[#This Row],[Interest]]),"")</f>
        <v/>
      </c>
    </row>
    <row r="236" spans="2:11" x14ac:dyDescent="0.2">
      <c r="B236" s="2" t="str">
        <f>IF(LoanIsGood,IF(ROW()-ROW(Sched3[[#Headers],[Pmt No]])&gt;ScheduledNumberOfPayments,"",ROW()-ROW(Sched3[[#Headers],[Pmt No]])),"")</f>
        <v/>
      </c>
      <c r="C236" s="3" t="str">
        <f>IF(Sched3[[#This Row],[Pmt No]]&lt;&gt;"",EOMONTH(LoanStartDate,ROW(Sched3[[#This Row],[Pmt No]])-ROW(Sched3[[#Headers],[Pmt No]])-2)+DAY(LoanStartDate),"")</f>
        <v/>
      </c>
      <c r="D236" s="4" t="str">
        <f>IF(Sched3[[#This Row],[Pmt No]]&lt;&gt;"",IF(ROW()-ROW(Sched3[[#Headers],[Beginning Balance]])=1,LoanAmount,INDEX(Sched3[Ending Balance],ROW()-ROW(Sched3[[#Headers],[Beginning Balance]])-1)),"")</f>
        <v/>
      </c>
      <c r="E236" s="4" t="str">
        <f>IF(Sched3[[#This Row],[Pmt No]]&lt;&gt;"",ScheduledPayment,"")</f>
        <v/>
      </c>
      <c r="F236" s="4" t="str">
        <f>IF(Sched3[[#This Row],[Pmt No]]&lt;&gt;"",IF(Sched3[[#This Row],[Scheduled Payment]]+ExtraPayments&lt;Sched3[[#This Row],[Beginning Balance]],ExtraPayments,IF(Sched3[[#This Row],[Beginning Balance]]-Sched3[[#This Row],[Scheduled Payment]]&gt;0,Sched3[[#This Row],[Beginning Balance]]-Sched3[[#This Row],[Scheduled Payment]],0)),"")</f>
        <v/>
      </c>
      <c r="G236" s="4" t="str">
        <f>IF(Sched3[[#This Row],[Pmt No]]&lt;&gt;"",IF(Sched3[[#This Row],[Scheduled Payment]]+Sched3[[#This Row],[Extra Payment]]&lt;=Sched3[[#This Row],[Beginning Balance]],Sched3[[#This Row],[Scheduled Payment]]+Sched3[[#This Row],[Extra Payment]],Sched3[[#This Row],[Beginning Balance]]),"")</f>
        <v/>
      </c>
      <c r="H236" s="4" t="str">
        <f>IF(Sched3[[#This Row],[Pmt No]]&lt;&gt;"",Sched3[[#This Row],[Total Payment]]-Sched3[[#This Row],[Interest]],"")</f>
        <v/>
      </c>
      <c r="I236" s="4" t="str">
        <f>IF(Sched3[[#This Row],[Pmt No]]&lt;&gt;"",Sched3[[#This Row],[Beginning Balance]]*(InterestRate/PaymentsPerYear),"")</f>
        <v/>
      </c>
      <c r="J236" s="4" t="str">
        <f>IF(Sched3[[#This Row],[Pmt No]]&lt;&gt;"",IF(Sched3[[#This Row],[Scheduled Payment]]+Sched3[[#This Row],[Extra Payment]]&lt;=Sched3[[#This Row],[Beginning Balance]],Sched3[[#This Row],[Beginning Balance]]-Sched3[[#This Row],[Principal]],0),"")</f>
        <v/>
      </c>
      <c r="K236" s="4" t="str">
        <f>IF(Sched3[[#This Row],[Pmt No]]&lt;&gt;"",SUM(INDEX(Sched3[Interest],1,1):Sched3[[#This Row],[Interest]]),"")</f>
        <v/>
      </c>
    </row>
    <row r="237" spans="2:11" x14ac:dyDescent="0.2">
      <c r="B237" s="2" t="str">
        <f>IF(LoanIsGood,IF(ROW()-ROW(Sched3[[#Headers],[Pmt No]])&gt;ScheduledNumberOfPayments,"",ROW()-ROW(Sched3[[#Headers],[Pmt No]])),"")</f>
        <v/>
      </c>
      <c r="C237" s="3" t="str">
        <f>IF(Sched3[[#This Row],[Pmt No]]&lt;&gt;"",EOMONTH(LoanStartDate,ROW(Sched3[[#This Row],[Pmt No]])-ROW(Sched3[[#Headers],[Pmt No]])-2)+DAY(LoanStartDate),"")</f>
        <v/>
      </c>
      <c r="D237" s="4" t="str">
        <f>IF(Sched3[[#This Row],[Pmt No]]&lt;&gt;"",IF(ROW()-ROW(Sched3[[#Headers],[Beginning Balance]])=1,LoanAmount,INDEX(Sched3[Ending Balance],ROW()-ROW(Sched3[[#Headers],[Beginning Balance]])-1)),"")</f>
        <v/>
      </c>
      <c r="E237" s="4" t="str">
        <f>IF(Sched3[[#This Row],[Pmt No]]&lt;&gt;"",ScheduledPayment,"")</f>
        <v/>
      </c>
      <c r="F237" s="4" t="str">
        <f>IF(Sched3[[#This Row],[Pmt No]]&lt;&gt;"",IF(Sched3[[#This Row],[Scheduled Payment]]+ExtraPayments&lt;Sched3[[#This Row],[Beginning Balance]],ExtraPayments,IF(Sched3[[#This Row],[Beginning Balance]]-Sched3[[#This Row],[Scheduled Payment]]&gt;0,Sched3[[#This Row],[Beginning Balance]]-Sched3[[#This Row],[Scheduled Payment]],0)),"")</f>
        <v/>
      </c>
      <c r="G237" s="4" t="str">
        <f>IF(Sched3[[#This Row],[Pmt No]]&lt;&gt;"",IF(Sched3[[#This Row],[Scheduled Payment]]+Sched3[[#This Row],[Extra Payment]]&lt;=Sched3[[#This Row],[Beginning Balance]],Sched3[[#This Row],[Scheduled Payment]]+Sched3[[#This Row],[Extra Payment]],Sched3[[#This Row],[Beginning Balance]]),"")</f>
        <v/>
      </c>
      <c r="H237" s="4" t="str">
        <f>IF(Sched3[[#This Row],[Pmt No]]&lt;&gt;"",Sched3[[#This Row],[Total Payment]]-Sched3[[#This Row],[Interest]],"")</f>
        <v/>
      </c>
      <c r="I237" s="4" t="str">
        <f>IF(Sched3[[#This Row],[Pmt No]]&lt;&gt;"",Sched3[[#This Row],[Beginning Balance]]*(InterestRate/PaymentsPerYear),"")</f>
        <v/>
      </c>
      <c r="J237" s="4" t="str">
        <f>IF(Sched3[[#This Row],[Pmt No]]&lt;&gt;"",IF(Sched3[[#This Row],[Scheduled Payment]]+Sched3[[#This Row],[Extra Payment]]&lt;=Sched3[[#This Row],[Beginning Balance]],Sched3[[#This Row],[Beginning Balance]]-Sched3[[#This Row],[Principal]],0),"")</f>
        <v/>
      </c>
      <c r="K237" s="4" t="str">
        <f>IF(Sched3[[#This Row],[Pmt No]]&lt;&gt;"",SUM(INDEX(Sched3[Interest],1,1):Sched3[[#This Row],[Interest]]),"")</f>
        <v/>
      </c>
    </row>
    <row r="238" spans="2:11" x14ac:dyDescent="0.2">
      <c r="B238" s="2" t="str">
        <f>IF(LoanIsGood,IF(ROW()-ROW(Sched3[[#Headers],[Pmt No]])&gt;ScheduledNumberOfPayments,"",ROW()-ROW(Sched3[[#Headers],[Pmt No]])),"")</f>
        <v/>
      </c>
      <c r="C238" s="3" t="str">
        <f>IF(Sched3[[#This Row],[Pmt No]]&lt;&gt;"",EOMONTH(LoanStartDate,ROW(Sched3[[#This Row],[Pmt No]])-ROW(Sched3[[#Headers],[Pmt No]])-2)+DAY(LoanStartDate),"")</f>
        <v/>
      </c>
      <c r="D238" s="4" t="str">
        <f>IF(Sched3[[#This Row],[Pmt No]]&lt;&gt;"",IF(ROW()-ROW(Sched3[[#Headers],[Beginning Balance]])=1,LoanAmount,INDEX(Sched3[Ending Balance],ROW()-ROW(Sched3[[#Headers],[Beginning Balance]])-1)),"")</f>
        <v/>
      </c>
      <c r="E238" s="4" t="str">
        <f>IF(Sched3[[#This Row],[Pmt No]]&lt;&gt;"",ScheduledPayment,"")</f>
        <v/>
      </c>
      <c r="F238" s="4" t="str">
        <f>IF(Sched3[[#This Row],[Pmt No]]&lt;&gt;"",IF(Sched3[[#This Row],[Scheduled Payment]]+ExtraPayments&lt;Sched3[[#This Row],[Beginning Balance]],ExtraPayments,IF(Sched3[[#This Row],[Beginning Balance]]-Sched3[[#This Row],[Scheduled Payment]]&gt;0,Sched3[[#This Row],[Beginning Balance]]-Sched3[[#This Row],[Scheduled Payment]],0)),"")</f>
        <v/>
      </c>
      <c r="G238" s="4" t="str">
        <f>IF(Sched3[[#This Row],[Pmt No]]&lt;&gt;"",IF(Sched3[[#This Row],[Scheduled Payment]]+Sched3[[#This Row],[Extra Payment]]&lt;=Sched3[[#This Row],[Beginning Balance]],Sched3[[#This Row],[Scheduled Payment]]+Sched3[[#This Row],[Extra Payment]],Sched3[[#This Row],[Beginning Balance]]),"")</f>
        <v/>
      </c>
      <c r="H238" s="4" t="str">
        <f>IF(Sched3[[#This Row],[Pmt No]]&lt;&gt;"",Sched3[[#This Row],[Total Payment]]-Sched3[[#This Row],[Interest]],"")</f>
        <v/>
      </c>
      <c r="I238" s="4" t="str">
        <f>IF(Sched3[[#This Row],[Pmt No]]&lt;&gt;"",Sched3[[#This Row],[Beginning Balance]]*(InterestRate/PaymentsPerYear),"")</f>
        <v/>
      </c>
      <c r="J238" s="4" t="str">
        <f>IF(Sched3[[#This Row],[Pmt No]]&lt;&gt;"",IF(Sched3[[#This Row],[Scheduled Payment]]+Sched3[[#This Row],[Extra Payment]]&lt;=Sched3[[#This Row],[Beginning Balance]],Sched3[[#This Row],[Beginning Balance]]-Sched3[[#This Row],[Principal]],0),"")</f>
        <v/>
      </c>
      <c r="K238" s="4" t="str">
        <f>IF(Sched3[[#This Row],[Pmt No]]&lt;&gt;"",SUM(INDEX(Sched3[Interest],1,1):Sched3[[#This Row],[Interest]]),"")</f>
        <v/>
      </c>
    </row>
    <row r="239" spans="2:11" x14ac:dyDescent="0.2">
      <c r="B239" s="2" t="str">
        <f>IF(LoanIsGood,IF(ROW()-ROW(Sched3[[#Headers],[Pmt No]])&gt;ScheduledNumberOfPayments,"",ROW()-ROW(Sched3[[#Headers],[Pmt No]])),"")</f>
        <v/>
      </c>
      <c r="C239" s="3" t="str">
        <f>IF(Sched3[[#This Row],[Pmt No]]&lt;&gt;"",EOMONTH(LoanStartDate,ROW(Sched3[[#This Row],[Pmt No]])-ROW(Sched3[[#Headers],[Pmt No]])-2)+DAY(LoanStartDate),"")</f>
        <v/>
      </c>
      <c r="D239" s="4" t="str">
        <f>IF(Sched3[[#This Row],[Pmt No]]&lt;&gt;"",IF(ROW()-ROW(Sched3[[#Headers],[Beginning Balance]])=1,LoanAmount,INDEX(Sched3[Ending Balance],ROW()-ROW(Sched3[[#Headers],[Beginning Balance]])-1)),"")</f>
        <v/>
      </c>
      <c r="E239" s="4" t="str">
        <f>IF(Sched3[[#This Row],[Pmt No]]&lt;&gt;"",ScheduledPayment,"")</f>
        <v/>
      </c>
      <c r="F239" s="4" t="str">
        <f>IF(Sched3[[#This Row],[Pmt No]]&lt;&gt;"",IF(Sched3[[#This Row],[Scheduled Payment]]+ExtraPayments&lt;Sched3[[#This Row],[Beginning Balance]],ExtraPayments,IF(Sched3[[#This Row],[Beginning Balance]]-Sched3[[#This Row],[Scheduled Payment]]&gt;0,Sched3[[#This Row],[Beginning Balance]]-Sched3[[#This Row],[Scheduled Payment]],0)),"")</f>
        <v/>
      </c>
      <c r="G239" s="4" t="str">
        <f>IF(Sched3[[#This Row],[Pmt No]]&lt;&gt;"",IF(Sched3[[#This Row],[Scheduled Payment]]+Sched3[[#This Row],[Extra Payment]]&lt;=Sched3[[#This Row],[Beginning Balance]],Sched3[[#This Row],[Scheduled Payment]]+Sched3[[#This Row],[Extra Payment]],Sched3[[#This Row],[Beginning Balance]]),"")</f>
        <v/>
      </c>
      <c r="H239" s="4" t="str">
        <f>IF(Sched3[[#This Row],[Pmt No]]&lt;&gt;"",Sched3[[#This Row],[Total Payment]]-Sched3[[#This Row],[Interest]],"")</f>
        <v/>
      </c>
      <c r="I239" s="4" t="str">
        <f>IF(Sched3[[#This Row],[Pmt No]]&lt;&gt;"",Sched3[[#This Row],[Beginning Balance]]*(InterestRate/PaymentsPerYear),"")</f>
        <v/>
      </c>
      <c r="J239" s="4" t="str">
        <f>IF(Sched3[[#This Row],[Pmt No]]&lt;&gt;"",IF(Sched3[[#This Row],[Scheduled Payment]]+Sched3[[#This Row],[Extra Payment]]&lt;=Sched3[[#This Row],[Beginning Balance]],Sched3[[#This Row],[Beginning Balance]]-Sched3[[#This Row],[Principal]],0),"")</f>
        <v/>
      </c>
      <c r="K239" s="4" t="str">
        <f>IF(Sched3[[#This Row],[Pmt No]]&lt;&gt;"",SUM(INDEX(Sched3[Interest],1,1):Sched3[[#This Row],[Interest]]),"")</f>
        <v/>
      </c>
    </row>
    <row r="240" spans="2:11" x14ac:dyDescent="0.2">
      <c r="B240" s="2" t="str">
        <f>IF(LoanIsGood,IF(ROW()-ROW(Sched3[[#Headers],[Pmt No]])&gt;ScheduledNumberOfPayments,"",ROW()-ROW(Sched3[[#Headers],[Pmt No]])),"")</f>
        <v/>
      </c>
      <c r="C240" s="3" t="str">
        <f>IF(Sched3[[#This Row],[Pmt No]]&lt;&gt;"",EOMONTH(LoanStartDate,ROW(Sched3[[#This Row],[Pmt No]])-ROW(Sched3[[#Headers],[Pmt No]])-2)+DAY(LoanStartDate),"")</f>
        <v/>
      </c>
      <c r="D240" s="4" t="str">
        <f>IF(Sched3[[#This Row],[Pmt No]]&lt;&gt;"",IF(ROW()-ROW(Sched3[[#Headers],[Beginning Balance]])=1,LoanAmount,INDEX(Sched3[Ending Balance],ROW()-ROW(Sched3[[#Headers],[Beginning Balance]])-1)),"")</f>
        <v/>
      </c>
      <c r="E240" s="4" t="str">
        <f>IF(Sched3[[#This Row],[Pmt No]]&lt;&gt;"",ScheduledPayment,"")</f>
        <v/>
      </c>
      <c r="F240" s="4" t="str">
        <f>IF(Sched3[[#This Row],[Pmt No]]&lt;&gt;"",IF(Sched3[[#This Row],[Scheduled Payment]]+ExtraPayments&lt;Sched3[[#This Row],[Beginning Balance]],ExtraPayments,IF(Sched3[[#This Row],[Beginning Balance]]-Sched3[[#This Row],[Scheduled Payment]]&gt;0,Sched3[[#This Row],[Beginning Balance]]-Sched3[[#This Row],[Scheduled Payment]],0)),"")</f>
        <v/>
      </c>
      <c r="G240" s="4" t="str">
        <f>IF(Sched3[[#This Row],[Pmt No]]&lt;&gt;"",IF(Sched3[[#This Row],[Scheduled Payment]]+Sched3[[#This Row],[Extra Payment]]&lt;=Sched3[[#This Row],[Beginning Balance]],Sched3[[#This Row],[Scheduled Payment]]+Sched3[[#This Row],[Extra Payment]],Sched3[[#This Row],[Beginning Balance]]),"")</f>
        <v/>
      </c>
      <c r="H240" s="4" t="str">
        <f>IF(Sched3[[#This Row],[Pmt No]]&lt;&gt;"",Sched3[[#This Row],[Total Payment]]-Sched3[[#This Row],[Interest]],"")</f>
        <v/>
      </c>
      <c r="I240" s="4" t="str">
        <f>IF(Sched3[[#This Row],[Pmt No]]&lt;&gt;"",Sched3[[#This Row],[Beginning Balance]]*(InterestRate/PaymentsPerYear),"")</f>
        <v/>
      </c>
      <c r="J240" s="4" t="str">
        <f>IF(Sched3[[#This Row],[Pmt No]]&lt;&gt;"",IF(Sched3[[#This Row],[Scheduled Payment]]+Sched3[[#This Row],[Extra Payment]]&lt;=Sched3[[#This Row],[Beginning Balance]],Sched3[[#This Row],[Beginning Balance]]-Sched3[[#This Row],[Principal]],0),"")</f>
        <v/>
      </c>
      <c r="K240" s="4" t="str">
        <f>IF(Sched3[[#This Row],[Pmt No]]&lt;&gt;"",SUM(INDEX(Sched3[Interest],1,1):Sched3[[#This Row],[Interest]]),"")</f>
        <v/>
      </c>
    </row>
    <row r="241" spans="2:11" x14ac:dyDescent="0.2">
      <c r="B241" s="2" t="str">
        <f>IF(LoanIsGood,IF(ROW()-ROW(Sched3[[#Headers],[Pmt No]])&gt;ScheduledNumberOfPayments,"",ROW()-ROW(Sched3[[#Headers],[Pmt No]])),"")</f>
        <v/>
      </c>
      <c r="C241" s="3" t="str">
        <f>IF(Sched3[[#This Row],[Pmt No]]&lt;&gt;"",EOMONTH(LoanStartDate,ROW(Sched3[[#This Row],[Pmt No]])-ROW(Sched3[[#Headers],[Pmt No]])-2)+DAY(LoanStartDate),"")</f>
        <v/>
      </c>
      <c r="D241" s="4" t="str">
        <f>IF(Sched3[[#This Row],[Pmt No]]&lt;&gt;"",IF(ROW()-ROW(Sched3[[#Headers],[Beginning Balance]])=1,LoanAmount,INDEX(Sched3[Ending Balance],ROW()-ROW(Sched3[[#Headers],[Beginning Balance]])-1)),"")</f>
        <v/>
      </c>
      <c r="E241" s="4" t="str">
        <f>IF(Sched3[[#This Row],[Pmt No]]&lt;&gt;"",ScheduledPayment,"")</f>
        <v/>
      </c>
      <c r="F241" s="4" t="str">
        <f>IF(Sched3[[#This Row],[Pmt No]]&lt;&gt;"",IF(Sched3[[#This Row],[Scheduled Payment]]+ExtraPayments&lt;Sched3[[#This Row],[Beginning Balance]],ExtraPayments,IF(Sched3[[#This Row],[Beginning Balance]]-Sched3[[#This Row],[Scheduled Payment]]&gt;0,Sched3[[#This Row],[Beginning Balance]]-Sched3[[#This Row],[Scheduled Payment]],0)),"")</f>
        <v/>
      </c>
      <c r="G241" s="4" t="str">
        <f>IF(Sched3[[#This Row],[Pmt No]]&lt;&gt;"",IF(Sched3[[#This Row],[Scheduled Payment]]+Sched3[[#This Row],[Extra Payment]]&lt;=Sched3[[#This Row],[Beginning Balance]],Sched3[[#This Row],[Scheduled Payment]]+Sched3[[#This Row],[Extra Payment]],Sched3[[#This Row],[Beginning Balance]]),"")</f>
        <v/>
      </c>
      <c r="H241" s="4" t="str">
        <f>IF(Sched3[[#This Row],[Pmt No]]&lt;&gt;"",Sched3[[#This Row],[Total Payment]]-Sched3[[#This Row],[Interest]],"")</f>
        <v/>
      </c>
      <c r="I241" s="4" t="str">
        <f>IF(Sched3[[#This Row],[Pmt No]]&lt;&gt;"",Sched3[[#This Row],[Beginning Balance]]*(InterestRate/PaymentsPerYear),"")</f>
        <v/>
      </c>
      <c r="J241" s="4" t="str">
        <f>IF(Sched3[[#This Row],[Pmt No]]&lt;&gt;"",IF(Sched3[[#This Row],[Scheduled Payment]]+Sched3[[#This Row],[Extra Payment]]&lt;=Sched3[[#This Row],[Beginning Balance]],Sched3[[#This Row],[Beginning Balance]]-Sched3[[#This Row],[Principal]],0),"")</f>
        <v/>
      </c>
      <c r="K241" s="4" t="str">
        <f>IF(Sched3[[#This Row],[Pmt No]]&lt;&gt;"",SUM(INDEX(Sched3[Interest],1,1):Sched3[[#This Row],[Interest]]),"")</f>
        <v/>
      </c>
    </row>
    <row r="242" spans="2:11" x14ac:dyDescent="0.2">
      <c r="B242" s="2" t="str">
        <f>IF(LoanIsGood,IF(ROW()-ROW(Sched3[[#Headers],[Pmt No]])&gt;ScheduledNumberOfPayments,"",ROW()-ROW(Sched3[[#Headers],[Pmt No]])),"")</f>
        <v/>
      </c>
      <c r="C242" s="3" t="str">
        <f>IF(Sched3[[#This Row],[Pmt No]]&lt;&gt;"",EOMONTH(LoanStartDate,ROW(Sched3[[#This Row],[Pmt No]])-ROW(Sched3[[#Headers],[Pmt No]])-2)+DAY(LoanStartDate),"")</f>
        <v/>
      </c>
      <c r="D242" s="4" t="str">
        <f>IF(Sched3[[#This Row],[Pmt No]]&lt;&gt;"",IF(ROW()-ROW(Sched3[[#Headers],[Beginning Balance]])=1,LoanAmount,INDEX(Sched3[Ending Balance],ROW()-ROW(Sched3[[#Headers],[Beginning Balance]])-1)),"")</f>
        <v/>
      </c>
      <c r="E242" s="4" t="str">
        <f>IF(Sched3[[#This Row],[Pmt No]]&lt;&gt;"",ScheduledPayment,"")</f>
        <v/>
      </c>
      <c r="F242" s="4" t="str">
        <f>IF(Sched3[[#This Row],[Pmt No]]&lt;&gt;"",IF(Sched3[[#This Row],[Scheduled Payment]]+ExtraPayments&lt;Sched3[[#This Row],[Beginning Balance]],ExtraPayments,IF(Sched3[[#This Row],[Beginning Balance]]-Sched3[[#This Row],[Scheduled Payment]]&gt;0,Sched3[[#This Row],[Beginning Balance]]-Sched3[[#This Row],[Scheduled Payment]],0)),"")</f>
        <v/>
      </c>
      <c r="G242" s="4" t="str">
        <f>IF(Sched3[[#This Row],[Pmt No]]&lt;&gt;"",IF(Sched3[[#This Row],[Scheduled Payment]]+Sched3[[#This Row],[Extra Payment]]&lt;=Sched3[[#This Row],[Beginning Balance]],Sched3[[#This Row],[Scheduled Payment]]+Sched3[[#This Row],[Extra Payment]],Sched3[[#This Row],[Beginning Balance]]),"")</f>
        <v/>
      </c>
      <c r="H242" s="4" t="str">
        <f>IF(Sched3[[#This Row],[Pmt No]]&lt;&gt;"",Sched3[[#This Row],[Total Payment]]-Sched3[[#This Row],[Interest]],"")</f>
        <v/>
      </c>
      <c r="I242" s="4" t="str">
        <f>IF(Sched3[[#This Row],[Pmt No]]&lt;&gt;"",Sched3[[#This Row],[Beginning Balance]]*(InterestRate/PaymentsPerYear),"")</f>
        <v/>
      </c>
      <c r="J242" s="4" t="str">
        <f>IF(Sched3[[#This Row],[Pmt No]]&lt;&gt;"",IF(Sched3[[#This Row],[Scheduled Payment]]+Sched3[[#This Row],[Extra Payment]]&lt;=Sched3[[#This Row],[Beginning Balance]],Sched3[[#This Row],[Beginning Balance]]-Sched3[[#This Row],[Principal]],0),"")</f>
        <v/>
      </c>
      <c r="K242" s="4" t="str">
        <f>IF(Sched3[[#This Row],[Pmt No]]&lt;&gt;"",SUM(INDEX(Sched3[Interest],1,1):Sched3[[#This Row],[Interest]]),"")</f>
        <v/>
      </c>
    </row>
    <row r="243" spans="2:11" x14ac:dyDescent="0.2">
      <c r="B243" s="2" t="str">
        <f>IF(LoanIsGood,IF(ROW()-ROW(Sched3[[#Headers],[Pmt No]])&gt;ScheduledNumberOfPayments,"",ROW()-ROW(Sched3[[#Headers],[Pmt No]])),"")</f>
        <v/>
      </c>
      <c r="C243" s="3" t="str">
        <f>IF(Sched3[[#This Row],[Pmt No]]&lt;&gt;"",EOMONTH(LoanStartDate,ROW(Sched3[[#This Row],[Pmt No]])-ROW(Sched3[[#Headers],[Pmt No]])-2)+DAY(LoanStartDate),"")</f>
        <v/>
      </c>
      <c r="D243" s="4" t="str">
        <f>IF(Sched3[[#This Row],[Pmt No]]&lt;&gt;"",IF(ROW()-ROW(Sched3[[#Headers],[Beginning Balance]])=1,LoanAmount,INDEX(Sched3[Ending Balance],ROW()-ROW(Sched3[[#Headers],[Beginning Balance]])-1)),"")</f>
        <v/>
      </c>
      <c r="E243" s="4" t="str">
        <f>IF(Sched3[[#This Row],[Pmt No]]&lt;&gt;"",ScheduledPayment,"")</f>
        <v/>
      </c>
      <c r="F243" s="4" t="str">
        <f>IF(Sched3[[#This Row],[Pmt No]]&lt;&gt;"",IF(Sched3[[#This Row],[Scheduled Payment]]+ExtraPayments&lt;Sched3[[#This Row],[Beginning Balance]],ExtraPayments,IF(Sched3[[#This Row],[Beginning Balance]]-Sched3[[#This Row],[Scheduled Payment]]&gt;0,Sched3[[#This Row],[Beginning Balance]]-Sched3[[#This Row],[Scheduled Payment]],0)),"")</f>
        <v/>
      </c>
      <c r="G243" s="4" t="str">
        <f>IF(Sched3[[#This Row],[Pmt No]]&lt;&gt;"",IF(Sched3[[#This Row],[Scheduled Payment]]+Sched3[[#This Row],[Extra Payment]]&lt;=Sched3[[#This Row],[Beginning Balance]],Sched3[[#This Row],[Scheduled Payment]]+Sched3[[#This Row],[Extra Payment]],Sched3[[#This Row],[Beginning Balance]]),"")</f>
        <v/>
      </c>
      <c r="H243" s="4" t="str">
        <f>IF(Sched3[[#This Row],[Pmt No]]&lt;&gt;"",Sched3[[#This Row],[Total Payment]]-Sched3[[#This Row],[Interest]],"")</f>
        <v/>
      </c>
      <c r="I243" s="4" t="str">
        <f>IF(Sched3[[#This Row],[Pmt No]]&lt;&gt;"",Sched3[[#This Row],[Beginning Balance]]*(InterestRate/PaymentsPerYear),"")</f>
        <v/>
      </c>
      <c r="J243" s="4" t="str">
        <f>IF(Sched3[[#This Row],[Pmt No]]&lt;&gt;"",IF(Sched3[[#This Row],[Scheduled Payment]]+Sched3[[#This Row],[Extra Payment]]&lt;=Sched3[[#This Row],[Beginning Balance]],Sched3[[#This Row],[Beginning Balance]]-Sched3[[#This Row],[Principal]],0),"")</f>
        <v/>
      </c>
      <c r="K243" s="4" t="str">
        <f>IF(Sched3[[#This Row],[Pmt No]]&lt;&gt;"",SUM(INDEX(Sched3[Interest],1,1):Sched3[[#This Row],[Interest]]),"")</f>
        <v/>
      </c>
    </row>
    <row r="244" spans="2:11" x14ac:dyDescent="0.2">
      <c r="B244" s="2" t="str">
        <f>IF(LoanIsGood,IF(ROW()-ROW(Sched3[[#Headers],[Pmt No]])&gt;ScheduledNumberOfPayments,"",ROW()-ROW(Sched3[[#Headers],[Pmt No]])),"")</f>
        <v/>
      </c>
      <c r="C244" s="3" t="str">
        <f>IF(Sched3[[#This Row],[Pmt No]]&lt;&gt;"",EOMONTH(LoanStartDate,ROW(Sched3[[#This Row],[Pmt No]])-ROW(Sched3[[#Headers],[Pmt No]])-2)+DAY(LoanStartDate),"")</f>
        <v/>
      </c>
      <c r="D244" s="4" t="str">
        <f>IF(Sched3[[#This Row],[Pmt No]]&lt;&gt;"",IF(ROW()-ROW(Sched3[[#Headers],[Beginning Balance]])=1,LoanAmount,INDEX(Sched3[Ending Balance],ROW()-ROW(Sched3[[#Headers],[Beginning Balance]])-1)),"")</f>
        <v/>
      </c>
      <c r="E244" s="4" t="str">
        <f>IF(Sched3[[#This Row],[Pmt No]]&lt;&gt;"",ScheduledPayment,"")</f>
        <v/>
      </c>
      <c r="F244" s="4" t="str">
        <f>IF(Sched3[[#This Row],[Pmt No]]&lt;&gt;"",IF(Sched3[[#This Row],[Scheduled Payment]]+ExtraPayments&lt;Sched3[[#This Row],[Beginning Balance]],ExtraPayments,IF(Sched3[[#This Row],[Beginning Balance]]-Sched3[[#This Row],[Scheduled Payment]]&gt;0,Sched3[[#This Row],[Beginning Balance]]-Sched3[[#This Row],[Scheduled Payment]],0)),"")</f>
        <v/>
      </c>
      <c r="G244" s="4" t="str">
        <f>IF(Sched3[[#This Row],[Pmt No]]&lt;&gt;"",IF(Sched3[[#This Row],[Scheduled Payment]]+Sched3[[#This Row],[Extra Payment]]&lt;=Sched3[[#This Row],[Beginning Balance]],Sched3[[#This Row],[Scheduled Payment]]+Sched3[[#This Row],[Extra Payment]],Sched3[[#This Row],[Beginning Balance]]),"")</f>
        <v/>
      </c>
      <c r="H244" s="4" t="str">
        <f>IF(Sched3[[#This Row],[Pmt No]]&lt;&gt;"",Sched3[[#This Row],[Total Payment]]-Sched3[[#This Row],[Interest]],"")</f>
        <v/>
      </c>
      <c r="I244" s="4" t="str">
        <f>IF(Sched3[[#This Row],[Pmt No]]&lt;&gt;"",Sched3[[#This Row],[Beginning Balance]]*(InterestRate/PaymentsPerYear),"")</f>
        <v/>
      </c>
      <c r="J244" s="4" t="str">
        <f>IF(Sched3[[#This Row],[Pmt No]]&lt;&gt;"",IF(Sched3[[#This Row],[Scheduled Payment]]+Sched3[[#This Row],[Extra Payment]]&lt;=Sched3[[#This Row],[Beginning Balance]],Sched3[[#This Row],[Beginning Balance]]-Sched3[[#This Row],[Principal]],0),"")</f>
        <v/>
      </c>
      <c r="K244" s="4" t="str">
        <f>IF(Sched3[[#This Row],[Pmt No]]&lt;&gt;"",SUM(INDEX(Sched3[Interest],1,1):Sched3[[#This Row],[Interest]]),"")</f>
        <v/>
      </c>
    </row>
    <row r="245" spans="2:11" x14ac:dyDescent="0.2">
      <c r="B245" s="2" t="str">
        <f>IF(LoanIsGood,IF(ROW()-ROW(Sched3[[#Headers],[Pmt No]])&gt;ScheduledNumberOfPayments,"",ROW()-ROW(Sched3[[#Headers],[Pmt No]])),"")</f>
        <v/>
      </c>
      <c r="C245" s="3" t="str">
        <f>IF(Sched3[[#This Row],[Pmt No]]&lt;&gt;"",EOMONTH(LoanStartDate,ROW(Sched3[[#This Row],[Pmt No]])-ROW(Sched3[[#Headers],[Pmt No]])-2)+DAY(LoanStartDate),"")</f>
        <v/>
      </c>
      <c r="D245" s="4" t="str">
        <f>IF(Sched3[[#This Row],[Pmt No]]&lt;&gt;"",IF(ROW()-ROW(Sched3[[#Headers],[Beginning Balance]])=1,LoanAmount,INDEX(Sched3[Ending Balance],ROW()-ROW(Sched3[[#Headers],[Beginning Balance]])-1)),"")</f>
        <v/>
      </c>
      <c r="E245" s="4" t="str">
        <f>IF(Sched3[[#This Row],[Pmt No]]&lt;&gt;"",ScheduledPayment,"")</f>
        <v/>
      </c>
      <c r="F245" s="4" t="str">
        <f>IF(Sched3[[#This Row],[Pmt No]]&lt;&gt;"",IF(Sched3[[#This Row],[Scheduled Payment]]+ExtraPayments&lt;Sched3[[#This Row],[Beginning Balance]],ExtraPayments,IF(Sched3[[#This Row],[Beginning Balance]]-Sched3[[#This Row],[Scheduled Payment]]&gt;0,Sched3[[#This Row],[Beginning Balance]]-Sched3[[#This Row],[Scheduled Payment]],0)),"")</f>
        <v/>
      </c>
      <c r="G245" s="4" t="str">
        <f>IF(Sched3[[#This Row],[Pmt No]]&lt;&gt;"",IF(Sched3[[#This Row],[Scheduled Payment]]+Sched3[[#This Row],[Extra Payment]]&lt;=Sched3[[#This Row],[Beginning Balance]],Sched3[[#This Row],[Scheduled Payment]]+Sched3[[#This Row],[Extra Payment]],Sched3[[#This Row],[Beginning Balance]]),"")</f>
        <v/>
      </c>
      <c r="H245" s="4" t="str">
        <f>IF(Sched3[[#This Row],[Pmt No]]&lt;&gt;"",Sched3[[#This Row],[Total Payment]]-Sched3[[#This Row],[Interest]],"")</f>
        <v/>
      </c>
      <c r="I245" s="4" t="str">
        <f>IF(Sched3[[#This Row],[Pmt No]]&lt;&gt;"",Sched3[[#This Row],[Beginning Balance]]*(InterestRate/PaymentsPerYear),"")</f>
        <v/>
      </c>
      <c r="J245" s="4" t="str">
        <f>IF(Sched3[[#This Row],[Pmt No]]&lt;&gt;"",IF(Sched3[[#This Row],[Scheduled Payment]]+Sched3[[#This Row],[Extra Payment]]&lt;=Sched3[[#This Row],[Beginning Balance]],Sched3[[#This Row],[Beginning Balance]]-Sched3[[#This Row],[Principal]],0),"")</f>
        <v/>
      </c>
      <c r="K245" s="4" t="str">
        <f>IF(Sched3[[#This Row],[Pmt No]]&lt;&gt;"",SUM(INDEX(Sched3[Interest],1,1):Sched3[[#This Row],[Interest]]),"")</f>
        <v/>
      </c>
    </row>
    <row r="246" spans="2:11" x14ac:dyDescent="0.2">
      <c r="B246" s="2" t="str">
        <f>IF(LoanIsGood,IF(ROW()-ROW(Sched3[[#Headers],[Pmt No]])&gt;ScheduledNumberOfPayments,"",ROW()-ROW(Sched3[[#Headers],[Pmt No]])),"")</f>
        <v/>
      </c>
      <c r="C246" s="3" t="str">
        <f>IF(Sched3[[#This Row],[Pmt No]]&lt;&gt;"",EOMONTH(LoanStartDate,ROW(Sched3[[#This Row],[Pmt No]])-ROW(Sched3[[#Headers],[Pmt No]])-2)+DAY(LoanStartDate),"")</f>
        <v/>
      </c>
      <c r="D246" s="4" t="str">
        <f>IF(Sched3[[#This Row],[Pmt No]]&lt;&gt;"",IF(ROW()-ROW(Sched3[[#Headers],[Beginning Balance]])=1,LoanAmount,INDEX(Sched3[Ending Balance],ROW()-ROW(Sched3[[#Headers],[Beginning Balance]])-1)),"")</f>
        <v/>
      </c>
      <c r="E246" s="4" t="str">
        <f>IF(Sched3[[#This Row],[Pmt No]]&lt;&gt;"",ScheduledPayment,"")</f>
        <v/>
      </c>
      <c r="F246" s="4" t="str">
        <f>IF(Sched3[[#This Row],[Pmt No]]&lt;&gt;"",IF(Sched3[[#This Row],[Scheduled Payment]]+ExtraPayments&lt;Sched3[[#This Row],[Beginning Balance]],ExtraPayments,IF(Sched3[[#This Row],[Beginning Balance]]-Sched3[[#This Row],[Scheduled Payment]]&gt;0,Sched3[[#This Row],[Beginning Balance]]-Sched3[[#This Row],[Scheduled Payment]],0)),"")</f>
        <v/>
      </c>
      <c r="G246" s="4" t="str">
        <f>IF(Sched3[[#This Row],[Pmt No]]&lt;&gt;"",IF(Sched3[[#This Row],[Scheduled Payment]]+Sched3[[#This Row],[Extra Payment]]&lt;=Sched3[[#This Row],[Beginning Balance]],Sched3[[#This Row],[Scheduled Payment]]+Sched3[[#This Row],[Extra Payment]],Sched3[[#This Row],[Beginning Balance]]),"")</f>
        <v/>
      </c>
      <c r="H246" s="4" t="str">
        <f>IF(Sched3[[#This Row],[Pmt No]]&lt;&gt;"",Sched3[[#This Row],[Total Payment]]-Sched3[[#This Row],[Interest]],"")</f>
        <v/>
      </c>
      <c r="I246" s="4" t="str">
        <f>IF(Sched3[[#This Row],[Pmt No]]&lt;&gt;"",Sched3[[#This Row],[Beginning Balance]]*(InterestRate/PaymentsPerYear),"")</f>
        <v/>
      </c>
      <c r="J246" s="4" t="str">
        <f>IF(Sched3[[#This Row],[Pmt No]]&lt;&gt;"",IF(Sched3[[#This Row],[Scheduled Payment]]+Sched3[[#This Row],[Extra Payment]]&lt;=Sched3[[#This Row],[Beginning Balance]],Sched3[[#This Row],[Beginning Balance]]-Sched3[[#This Row],[Principal]],0),"")</f>
        <v/>
      </c>
      <c r="K246" s="4" t="str">
        <f>IF(Sched3[[#This Row],[Pmt No]]&lt;&gt;"",SUM(INDEX(Sched3[Interest],1,1):Sched3[[#This Row],[Interest]]),"")</f>
        <v/>
      </c>
    </row>
    <row r="247" spans="2:11" x14ac:dyDescent="0.2">
      <c r="B247" s="2" t="str">
        <f>IF(LoanIsGood,IF(ROW()-ROW(Sched3[[#Headers],[Pmt No]])&gt;ScheduledNumberOfPayments,"",ROW()-ROW(Sched3[[#Headers],[Pmt No]])),"")</f>
        <v/>
      </c>
      <c r="C247" s="3" t="str">
        <f>IF(Sched3[[#This Row],[Pmt No]]&lt;&gt;"",EOMONTH(LoanStartDate,ROW(Sched3[[#This Row],[Pmt No]])-ROW(Sched3[[#Headers],[Pmt No]])-2)+DAY(LoanStartDate),"")</f>
        <v/>
      </c>
      <c r="D247" s="4" t="str">
        <f>IF(Sched3[[#This Row],[Pmt No]]&lt;&gt;"",IF(ROW()-ROW(Sched3[[#Headers],[Beginning Balance]])=1,LoanAmount,INDEX(Sched3[Ending Balance],ROW()-ROW(Sched3[[#Headers],[Beginning Balance]])-1)),"")</f>
        <v/>
      </c>
      <c r="E247" s="4" t="str">
        <f>IF(Sched3[[#This Row],[Pmt No]]&lt;&gt;"",ScheduledPayment,"")</f>
        <v/>
      </c>
      <c r="F247" s="4" t="str">
        <f>IF(Sched3[[#This Row],[Pmt No]]&lt;&gt;"",IF(Sched3[[#This Row],[Scheduled Payment]]+ExtraPayments&lt;Sched3[[#This Row],[Beginning Balance]],ExtraPayments,IF(Sched3[[#This Row],[Beginning Balance]]-Sched3[[#This Row],[Scheduled Payment]]&gt;0,Sched3[[#This Row],[Beginning Balance]]-Sched3[[#This Row],[Scheduled Payment]],0)),"")</f>
        <v/>
      </c>
      <c r="G247" s="4" t="str">
        <f>IF(Sched3[[#This Row],[Pmt No]]&lt;&gt;"",IF(Sched3[[#This Row],[Scheduled Payment]]+Sched3[[#This Row],[Extra Payment]]&lt;=Sched3[[#This Row],[Beginning Balance]],Sched3[[#This Row],[Scheduled Payment]]+Sched3[[#This Row],[Extra Payment]],Sched3[[#This Row],[Beginning Balance]]),"")</f>
        <v/>
      </c>
      <c r="H247" s="4" t="str">
        <f>IF(Sched3[[#This Row],[Pmt No]]&lt;&gt;"",Sched3[[#This Row],[Total Payment]]-Sched3[[#This Row],[Interest]],"")</f>
        <v/>
      </c>
      <c r="I247" s="4" t="str">
        <f>IF(Sched3[[#This Row],[Pmt No]]&lt;&gt;"",Sched3[[#This Row],[Beginning Balance]]*(InterestRate/PaymentsPerYear),"")</f>
        <v/>
      </c>
      <c r="J247" s="4" t="str">
        <f>IF(Sched3[[#This Row],[Pmt No]]&lt;&gt;"",IF(Sched3[[#This Row],[Scheduled Payment]]+Sched3[[#This Row],[Extra Payment]]&lt;=Sched3[[#This Row],[Beginning Balance]],Sched3[[#This Row],[Beginning Balance]]-Sched3[[#This Row],[Principal]],0),"")</f>
        <v/>
      </c>
      <c r="K247" s="4" t="str">
        <f>IF(Sched3[[#This Row],[Pmt No]]&lt;&gt;"",SUM(INDEX(Sched3[Interest],1,1):Sched3[[#This Row],[Interest]]),"")</f>
        <v/>
      </c>
    </row>
    <row r="248" spans="2:11" x14ac:dyDescent="0.2">
      <c r="B248" s="2" t="str">
        <f>IF(LoanIsGood,IF(ROW()-ROW(Sched3[[#Headers],[Pmt No]])&gt;ScheduledNumberOfPayments,"",ROW()-ROW(Sched3[[#Headers],[Pmt No]])),"")</f>
        <v/>
      </c>
      <c r="C248" s="3" t="str">
        <f>IF(Sched3[[#This Row],[Pmt No]]&lt;&gt;"",EOMONTH(LoanStartDate,ROW(Sched3[[#This Row],[Pmt No]])-ROW(Sched3[[#Headers],[Pmt No]])-2)+DAY(LoanStartDate),"")</f>
        <v/>
      </c>
      <c r="D248" s="4" t="str">
        <f>IF(Sched3[[#This Row],[Pmt No]]&lt;&gt;"",IF(ROW()-ROW(Sched3[[#Headers],[Beginning Balance]])=1,LoanAmount,INDEX(Sched3[Ending Balance],ROW()-ROW(Sched3[[#Headers],[Beginning Balance]])-1)),"")</f>
        <v/>
      </c>
      <c r="E248" s="4" t="str">
        <f>IF(Sched3[[#This Row],[Pmt No]]&lt;&gt;"",ScheduledPayment,"")</f>
        <v/>
      </c>
      <c r="F248" s="4" t="str">
        <f>IF(Sched3[[#This Row],[Pmt No]]&lt;&gt;"",IF(Sched3[[#This Row],[Scheduled Payment]]+ExtraPayments&lt;Sched3[[#This Row],[Beginning Balance]],ExtraPayments,IF(Sched3[[#This Row],[Beginning Balance]]-Sched3[[#This Row],[Scheduled Payment]]&gt;0,Sched3[[#This Row],[Beginning Balance]]-Sched3[[#This Row],[Scheduled Payment]],0)),"")</f>
        <v/>
      </c>
      <c r="G248" s="4" t="str">
        <f>IF(Sched3[[#This Row],[Pmt No]]&lt;&gt;"",IF(Sched3[[#This Row],[Scheduled Payment]]+Sched3[[#This Row],[Extra Payment]]&lt;=Sched3[[#This Row],[Beginning Balance]],Sched3[[#This Row],[Scheduled Payment]]+Sched3[[#This Row],[Extra Payment]],Sched3[[#This Row],[Beginning Balance]]),"")</f>
        <v/>
      </c>
      <c r="H248" s="4" t="str">
        <f>IF(Sched3[[#This Row],[Pmt No]]&lt;&gt;"",Sched3[[#This Row],[Total Payment]]-Sched3[[#This Row],[Interest]],"")</f>
        <v/>
      </c>
      <c r="I248" s="4" t="str">
        <f>IF(Sched3[[#This Row],[Pmt No]]&lt;&gt;"",Sched3[[#This Row],[Beginning Balance]]*(InterestRate/PaymentsPerYear),"")</f>
        <v/>
      </c>
      <c r="J248" s="4" t="str">
        <f>IF(Sched3[[#This Row],[Pmt No]]&lt;&gt;"",IF(Sched3[[#This Row],[Scheduled Payment]]+Sched3[[#This Row],[Extra Payment]]&lt;=Sched3[[#This Row],[Beginning Balance]],Sched3[[#This Row],[Beginning Balance]]-Sched3[[#This Row],[Principal]],0),"")</f>
        <v/>
      </c>
      <c r="K248" s="4" t="str">
        <f>IF(Sched3[[#This Row],[Pmt No]]&lt;&gt;"",SUM(INDEX(Sched3[Interest],1,1):Sched3[[#This Row],[Interest]]),"")</f>
        <v/>
      </c>
    </row>
    <row r="249" spans="2:11" x14ac:dyDescent="0.2">
      <c r="B249" s="2" t="str">
        <f>IF(LoanIsGood,IF(ROW()-ROW(Sched3[[#Headers],[Pmt No]])&gt;ScheduledNumberOfPayments,"",ROW()-ROW(Sched3[[#Headers],[Pmt No]])),"")</f>
        <v/>
      </c>
      <c r="C249" s="3" t="str">
        <f>IF(Sched3[[#This Row],[Pmt No]]&lt;&gt;"",EOMONTH(LoanStartDate,ROW(Sched3[[#This Row],[Pmt No]])-ROW(Sched3[[#Headers],[Pmt No]])-2)+DAY(LoanStartDate),"")</f>
        <v/>
      </c>
      <c r="D249" s="4" t="str">
        <f>IF(Sched3[[#This Row],[Pmt No]]&lt;&gt;"",IF(ROW()-ROW(Sched3[[#Headers],[Beginning Balance]])=1,LoanAmount,INDEX(Sched3[Ending Balance],ROW()-ROW(Sched3[[#Headers],[Beginning Balance]])-1)),"")</f>
        <v/>
      </c>
      <c r="E249" s="4" t="str">
        <f>IF(Sched3[[#This Row],[Pmt No]]&lt;&gt;"",ScheduledPayment,"")</f>
        <v/>
      </c>
      <c r="F249" s="4" t="str">
        <f>IF(Sched3[[#This Row],[Pmt No]]&lt;&gt;"",IF(Sched3[[#This Row],[Scheduled Payment]]+ExtraPayments&lt;Sched3[[#This Row],[Beginning Balance]],ExtraPayments,IF(Sched3[[#This Row],[Beginning Balance]]-Sched3[[#This Row],[Scheduled Payment]]&gt;0,Sched3[[#This Row],[Beginning Balance]]-Sched3[[#This Row],[Scheduled Payment]],0)),"")</f>
        <v/>
      </c>
      <c r="G249" s="4" t="str">
        <f>IF(Sched3[[#This Row],[Pmt No]]&lt;&gt;"",IF(Sched3[[#This Row],[Scheduled Payment]]+Sched3[[#This Row],[Extra Payment]]&lt;=Sched3[[#This Row],[Beginning Balance]],Sched3[[#This Row],[Scheduled Payment]]+Sched3[[#This Row],[Extra Payment]],Sched3[[#This Row],[Beginning Balance]]),"")</f>
        <v/>
      </c>
      <c r="H249" s="4" t="str">
        <f>IF(Sched3[[#This Row],[Pmt No]]&lt;&gt;"",Sched3[[#This Row],[Total Payment]]-Sched3[[#This Row],[Interest]],"")</f>
        <v/>
      </c>
      <c r="I249" s="4" t="str">
        <f>IF(Sched3[[#This Row],[Pmt No]]&lt;&gt;"",Sched3[[#This Row],[Beginning Balance]]*(InterestRate/PaymentsPerYear),"")</f>
        <v/>
      </c>
      <c r="J249" s="4" t="str">
        <f>IF(Sched3[[#This Row],[Pmt No]]&lt;&gt;"",IF(Sched3[[#This Row],[Scheduled Payment]]+Sched3[[#This Row],[Extra Payment]]&lt;=Sched3[[#This Row],[Beginning Balance]],Sched3[[#This Row],[Beginning Balance]]-Sched3[[#This Row],[Principal]],0),"")</f>
        <v/>
      </c>
      <c r="K249" s="4" t="str">
        <f>IF(Sched3[[#This Row],[Pmt No]]&lt;&gt;"",SUM(INDEX(Sched3[Interest],1,1):Sched3[[#This Row],[Interest]]),"")</f>
        <v/>
      </c>
    </row>
    <row r="250" spans="2:11" x14ac:dyDescent="0.2">
      <c r="B250" s="2" t="str">
        <f>IF(LoanIsGood,IF(ROW()-ROW(Sched3[[#Headers],[Pmt No]])&gt;ScheduledNumberOfPayments,"",ROW()-ROW(Sched3[[#Headers],[Pmt No]])),"")</f>
        <v/>
      </c>
      <c r="C250" s="3" t="str">
        <f>IF(Sched3[[#This Row],[Pmt No]]&lt;&gt;"",EOMONTH(LoanStartDate,ROW(Sched3[[#This Row],[Pmt No]])-ROW(Sched3[[#Headers],[Pmt No]])-2)+DAY(LoanStartDate),"")</f>
        <v/>
      </c>
      <c r="D250" s="4" t="str">
        <f>IF(Sched3[[#This Row],[Pmt No]]&lt;&gt;"",IF(ROW()-ROW(Sched3[[#Headers],[Beginning Balance]])=1,LoanAmount,INDEX(Sched3[Ending Balance],ROW()-ROW(Sched3[[#Headers],[Beginning Balance]])-1)),"")</f>
        <v/>
      </c>
      <c r="E250" s="4" t="str">
        <f>IF(Sched3[[#This Row],[Pmt No]]&lt;&gt;"",ScheduledPayment,"")</f>
        <v/>
      </c>
      <c r="F250" s="4" t="str">
        <f>IF(Sched3[[#This Row],[Pmt No]]&lt;&gt;"",IF(Sched3[[#This Row],[Scheduled Payment]]+ExtraPayments&lt;Sched3[[#This Row],[Beginning Balance]],ExtraPayments,IF(Sched3[[#This Row],[Beginning Balance]]-Sched3[[#This Row],[Scheduled Payment]]&gt;0,Sched3[[#This Row],[Beginning Balance]]-Sched3[[#This Row],[Scheduled Payment]],0)),"")</f>
        <v/>
      </c>
      <c r="G250" s="4" t="str">
        <f>IF(Sched3[[#This Row],[Pmt No]]&lt;&gt;"",IF(Sched3[[#This Row],[Scheduled Payment]]+Sched3[[#This Row],[Extra Payment]]&lt;=Sched3[[#This Row],[Beginning Balance]],Sched3[[#This Row],[Scheduled Payment]]+Sched3[[#This Row],[Extra Payment]],Sched3[[#This Row],[Beginning Balance]]),"")</f>
        <v/>
      </c>
      <c r="H250" s="4" t="str">
        <f>IF(Sched3[[#This Row],[Pmt No]]&lt;&gt;"",Sched3[[#This Row],[Total Payment]]-Sched3[[#This Row],[Interest]],"")</f>
        <v/>
      </c>
      <c r="I250" s="4" t="str">
        <f>IF(Sched3[[#This Row],[Pmt No]]&lt;&gt;"",Sched3[[#This Row],[Beginning Balance]]*(InterestRate/PaymentsPerYear),"")</f>
        <v/>
      </c>
      <c r="J250" s="4" t="str">
        <f>IF(Sched3[[#This Row],[Pmt No]]&lt;&gt;"",IF(Sched3[[#This Row],[Scheduled Payment]]+Sched3[[#This Row],[Extra Payment]]&lt;=Sched3[[#This Row],[Beginning Balance]],Sched3[[#This Row],[Beginning Balance]]-Sched3[[#This Row],[Principal]],0),"")</f>
        <v/>
      </c>
      <c r="K250" s="4" t="str">
        <f>IF(Sched3[[#This Row],[Pmt No]]&lt;&gt;"",SUM(INDEX(Sched3[Interest],1,1):Sched3[[#This Row],[Interest]]),"")</f>
        <v/>
      </c>
    </row>
    <row r="251" spans="2:11" x14ac:dyDescent="0.2">
      <c r="B251" s="2" t="str">
        <f>IF(LoanIsGood,IF(ROW()-ROW(Sched3[[#Headers],[Pmt No]])&gt;ScheduledNumberOfPayments,"",ROW()-ROW(Sched3[[#Headers],[Pmt No]])),"")</f>
        <v/>
      </c>
      <c r="C251" s="3" t="str">
        <f>IF(Sched3[[#This Row],[Pmt No]]&lt;&gt;"",EOMONTH(LoanStartDate,ROW(Sched3[[#This Row],[Pmt No]])-ROW(Sched3[[#Headers],[Pmt No]])-2)+DAY(LoanStartDate),"")</f>
        <v/>
      </c>
      <c r="D251" s="4" t="str">
        <f>IF(Sched3[[#This Row],[Pmt No]]&lt;&gt;"",IF(ROW()-ROW(Sched3[[#Headers],[Beginning Balance]])=1,LoanAmount,INDEX(Sched3[Ending Balance],ROW()-ROW(Sched3[[#Headers],[Beginning Balance]])-1)),"")</f>
        <v/>
      </c>
      <c r="E251" s="4" t="str">
        <f>IF(Sched3[[#This Row],[Pmt No]]&lt;&gt;"",ScheduledPayment,"")</f>
        <v/>
      </c>
      <c r="F251" s="4" t="str">
        <f>IF(Sched3[[#This Row],[Pmt No]]&lt;&gt;"",IF(Sched3[[#This Row],[Scheduled Payment]]+ExtraPayments&lt;Sched3[[#This Row],[Beginning Balance]],ExtraPayments,IF(Sched3[[#This Row],[Beginning Balance]]-Sched3[[#This Row],[Scheduled Payment]]&gt;0,Sched3[[#This Row],[Beginning Balance]]-Sched3[[#This Row],[Scheduled Payment]],0)),"")</f>
        <v/>
      </c>
      <c r="G251" s="4" t="str">
        <f>IF(Sched3[[#This Row],[Pmt No]]&lt;&gt;"",IF(Sched3[[#This Row],[Scheduled Payment]]+Sched3[[#This Row],[Extra Payment]]&lt;=Sched3[[#This Row],[Beginning Balance]],Sched3[[#This Row],[Scheduled Payment]]+Sched3[[#This Row],[Extra Payment]],Sched3[[#This Row],[Beginning Balance]]),"")</f>
        <v/>
      </c>
      <c r="H251" s="4" t="str">
        <f>IF(Sched3[[#This Row],[Pmt No]]&lt;&gt;"",Sched3[[#This Row],[Total Payment]]-Sched3[[#This Row],[Interest]],"")</f>
        <v/>
      </c>
      <c r="I251" s="4" t="str">
        <f>IF(Sched3[[#This Row],[Pmt No]]&lt;&gt;"",Sched3[[#This Row],[Beginning Balance]]*(InterestRate/PaymentsPerYear),"")</f>
        <v/>
      </c>
      <c r="J251" s="4" t="str">
        <f>IF(Sched3[[#This Row],[Pmt No]]&lt;&gt;"",IF(Sched3[[#This Row],[Scheduled Payment]]+Sched3[[#This Row],[Extra Payment]]&lt;=Sched3[[#This Row],[Beginning Balance]],Sched3[[#This Row],[Beginning Balance]]-Sched3[[#This Row],[Principal]],0),"")</f>
        <v/>
      </c>
      <c r="K251" s="4" t="str">
        <f>IF(Sched3[[#This Row],[Pmt No]]&lt;&gt;"",SUM(INDEX(Sched3[Interest],1,1):Sched3[[#This Row],[Interest]]),"")</f>
        <v/>
      </c>
    </row>
    <row r="252" spans="2:11" x14ac:dyDescent="0.2">
      <c r="B252" s="2" t="str">
        <f>IF(LoanIsGood,IF(ROW()-ROW(Sched3[[#Headers],[Pmt No]])&gt;ScheduledNumberOfPayments,"",ROW()-ROW(Sched3[[#Headers],[Pmt No]])),"")</f>
        <v/>
      </c>
      <c r="C252" s="3" t="str">
        <f>IF(Sched3[[#This Row],[Pmt No]]&lt;&gt;"",EOMONTH(LoanStartDate,ROW(Sched3[[#This Row],[Pmt No]])-ROW(Sched3[[#Headers],[Pmt No]])-2)+DAY(LoanStartDate),"")</f>
        <v/>
      </c>
      <c r="D252" s="4" t="str">
        <f>IF(Sched3[[#This Row],[Pmt No]]&lt;&gt;"",IF(ROW()-ROW(Sched3[[#Headers],[Beginning Balance]])=1,LoanAmount,INDEX(Sched3[Ending Balance],ROW()-ROW(Sched3[[#Headers],[Beginning Balance]])-1)),"")</f>
        <v/>
      </c>
      <c r="E252" s="4" t="str">
        <f>IF(Sched3[[#This Row],[Pmt No]]&lt;&gt;"",ScheduledPayment,"")</f>
        <v/>
      </c>
      <c r="F252" s="4" t="str">
        <f>IF(Sched3[[#This Row],[Pmt No]]&lt;&gt;"",IF(Sched3[[#This Row],[Scheduled Payment]]+ExtraPayments&lt;Sched3[[#This Row],[Beginning Balance]],ExtraPayments,IF(Sched3[[#This Row],[Beginning Balance]]-Sched3[[#This Row],[Scheduled Payment]]&gt;0,Sched3[[#This Row],[Beginning Balance]]-Sched3[[#This Row],[Scheduled Payment]],0)),"")</f>
        <v/>
      </c>
      <c r="G252" s="4" t="str">
        <f>IF(Sched3[[#This Row],[Pmt No]]&lt;&gt;"",IF(Sched3[[#This Row],[Scheduled Payment]]+Sched3[[#This Row],[Extra Payment]]&lt;=Sched3[[#This Row],[Beginning Balance]],Sched3[[#This Row],[Scheduled Payment]]+Sched3[[#This Row],[Extra Payment]],Sched3[[#This Row],[Beginning Balance]]),"")</f>
        <v/>
      </c>
      <c r="H252" s="4" t="str">
        <f>IF(Sched3[[#This Row],[Pmt No]]&lt;&gt;"",Sched3[[#This Row],[Total Payment]]-Sched3[[#This Row],[Interest]],"")</f>
        <v/>
      </c>
      <c r="I252" s="4" t="str">
        <f>IF(Sched3[[#This Row],[Pmt No]]&lt;&gt;"",Sched3[[#This Row],[Beginning Balance]]*(InterestRate/PaymentsPerYear),"")</f>
        <v/>
      </c>
      <c r="J252" s="4" t="str">
        <f>IF(Sched3[[#This Row],[Pmt No]]&lt;&gt;"",IF(Sched3[[#This Row],[Scheduled Payment]]+Sched3[[#This Row],[Extra Payment]]&lt;=Sched3[[#This Row],[Beginning Balance]],Sched3[[#This Row],[Beginning Balance]]-Sched3[[#This Row],[Principal]],0),"")</f>
        <v/>
      </c>
      <c r="K252" s="4" t="str">
        <f>IF(Sched3[[#This Row],[Pmt No]]&lt;&gt;"",SUM(INDEX(Sched3[Interest],1,1):Sched3[[#This Row],[Interest]]),"")</f>
        <v/>
      </c>
    </row>
    <row r="253" spans="2:11" x14ac:dyDescent="0.2">
      <c r="B253" s="2" t="str">
        <f>IF(LoanIsGood,IF(ROW()-ROW(Sched3[[#Headers],[Pmt No]])&gt;ScheduledNumberOfPayments,"",ROW()-ROW(Sched3[[#Headers],[Pmt No]])),"")</f>
        <v/>
      </c>
      <c r="C253" s="3" t="str">
        <f>IF(Sched3[[#This Row],[Pmt No]]&lt;&gt;"",EOMONTH(LoanStartDate,ROW(Sched3[[#This Row],[Pmt No]])-ROW(Sched3[[#Headers],[Pmt No]])-2)+DAY(LoanStartDate),"")</f>
        <v/>
      </c>
      <c r="D253" s="4" t="str">
        <f>IF(Sched3[[#This Row],[Pmt No]]&lt;&gt;"",IF(ROW()-ROW(Sched3[[#Headers],[Beginning Balance]])=1,LoanAmount,INDEX(Sched3[Ending Balance],ROW()-ROW(Sched3[[#Headers],[Beginning Balance]])-1)),"")</f>
        <v/>
      </c>
      <c r="E253" s="4" t="str">
        <f>IF(Sched3[[#This Row],[Pmt No]]&lt;&gt;"",ScheduledPayment,"")</f>
        <v/>
      </c>
      <c r="F253" s="4" t="str">
        <f>IF(Sched3[[#This Row],[Pmt No]]&lt;&gt;"",IF(Sched3[[#This Row],[Scheduled Payment]]+ExtraPayments&lt;Sched3[[#This Row],[Beginning Balance]],ExtraPayments,IF(Sched3[[#This Row],[Beginning Balance]]-Sched3[[#This Row],[Scheduled Payment]]&gt;0,Sched3[[#This Row],[Beginning Balance]]-Sched3[[#This Row],[Scheduled Payment]],0)),"")</f>
        <v/>
      </c>
      <c r="G253" s="4" t="str">
        <f>IF(Sched3[[#This Row],[Pmt No]]&lt;&gt;"",IF(Sched3[[#This Row],[Scheduled Payment]]+Sched3[[#This Row],[Extra Payment]]&lt;=Sched3[[#This Row],[Beginning Balance]],Sched3[[#This Row],[Scheduled Payment]]+Sched3[[#This Row],[Extra Payment]],Sched3[[#This Row],[Beginning Balance]]),"")</f>
        <v/>
      </c>
      <c r="H253" s="4" t="str">
        <f>IF(Sched3[[#This Row],[Pmt No]]&lt;&gt;"",Sched3[[#This Row],[Total Payment]]-Sched3[[#This Row],[Interest]],"")</f>
        <v/>
      </c>
      <c r="I253" s="4" t="str">
        <f>IF(Sched3[[#This Row],[Pmt No]]&lt;&gt;"",Sched3[[#This Row],[Beginning Balance]]*(InterestRate/PaymentsPerYear),"")</f>
        <v/>
      </c>
      <c r="J253" s="4" t="str">
        <f>IF(Sched3[[#This Row],[Pmt No]]&lt;&gt;"",IF(Sched3[[#This Row],[Scheduled Payment]]+Sched3[[#This Row],[Extra Payment]]&lt;=Sched3[[#This Row],[Beginning Balance]],Sched3[[#This Row],[Beginning Balance]]-Sched3[[#This Row],[Principal]],0),"")</f>
        <v/>
      </c>
      <c r="K253" s="4" t="str">
        <f>IF(Sched3[[#This Row],[Pmt No]]&lt;&gt;"",SUM(INDEX(Sched3[Interest],1,1):Sched3[[#This Row],[Interest]]),"")</f>
        <v/>
      </c>
    </row>
    <row r="254" spans="2:11" x14ac:dyDescent="0.2">
      <c r="B254" s="2" t="str">
        <f>IF(LoanIsGood,IF(ROW()-ROW(Sched3[[#Headers],[Pmt No]])&gt;ScheduledNumberOfPayments,"",ROW()-ROW(Sched3[[#Headers],[Pmt No]])),"")</f>
        <v/>
      </c>
      <c r="C254" s="3" t="str">
        <f>IF(Sched3[[#This Row],[Pmt No]]&lt;&gt;"",EOMONTH(LoanStartDate,ROW(Sched3[[#This Row],[Pmt No]])-ROW(Sched3[[#Headers],[Pmt No]])-2)+DAY(LoanStartDate),"")</f>
        <v/>
      </c>
      <c r="D254" s="4" t="str">
        <f>IF(Sched3[[#This Row],[Pmt No]]&lt;&gt;"",IF(ROW()-ROW(Sched3[[#Headers],[Beginning Balance]])=1,LoanAmount,INDEX(Sched3[Ending Balance],ROW()-ROW(Sched3[[#Headers],[Beginning Balance]])-1)),"")</f>
        <v/>
      </c>
      <c r="E254" s="4" t="str">
        <f>IF(Sched3[[#This Row],[Pmt No]]&lt;&gt;"",ScheduledPayment,"")</f>
        <v/>
      </c>
      <c r="F254" s="4" t="str">
        <f>IF(Sched3[[#This Row],[Pmt No]]&lt;&gt;"",IF(Sched3[[#This Row],[Scheduled Payment]]+ExtraPayments&lt;Sched3[[#This Row],[Beginning Balance]],ExtraPayments,IF(Sched3[[#This Row],[Beginning Balance]]-Sched3[[#This Row],[Scheduled Payment]]&gt;0,Sched3[[#This Row],[Beginning Balance]]-Sched3[[#This Row],[Scheduled Payment]],0)),"")</f>
        <v/>
      </c>
      <c r="G254" s="4" t="str">
        <f>IF(Sched3[[#This Row],[Pmt No]]&lt;&gt;"",IF(Sched3[[#This Row],[Scheduled Payment]]+Sched3[[#This Row],[Extra Payment]]&lt;=Sched3[[#This Row],[Beginning Balance]],Sched3[[#This Row],[Scheduled Payment]]+Sched3[[#This Row],[Extra Payment]],Sched3[[#This Row],[Beginning Balance]]),"")</f>
        <v/>
      </c>
      <c r="H254" s="4" t="str">
        <f>IF(Sched3[[#This Row],[Pmt No]]&lt;&gt;"",Sched3[[#This Row],[Total Payment]]-Sched3[[#This Row],[Interest]],"")</f>
        <v/>
      </c>
      <c r="I254" s="4" t="str">
        <f>IF(Sched3[[#This Row],[Pmt No]]&lt;&gt;"",Sched3[[#This Row],[Beginning Balance]]*(InterestRate/PaymentsPerYear),"")</f>
        <v/>
      </c>
      <c r="J254" s="4" t="str">
        <f>IF(Sched3[[#This Row],[Pmt No]]&lt;&gt;"",IF(Sched3[[#This Row],[Scheduled Payment]]+Sched3[[#This Row],[Extra Payment]]&lt;=Sched3[[#This Row],[Beginning Balance]],Sched3[[#This Row],[Beginning Balance]]-Sched3[[#This Row],[Principal]],0),"")</f>
        <v/>
      </c>
      <c r="K254" s="4" t="str">
        <f>IF(Sched3[[#This Row],[Pmt No]]&lt;&gt;"",SUM(INDEX(Sched3[Interest],1,1):Sched3[[#This Row],[Interest]]),"")</f>
        <v/>
      </c>
    </row>
    <row r="255" spans="2:11" x14ac:dyDescent="0.2">
      <c r="B255" s="2" t="str">
        <f>IF(LoanIsGood,IF(ROW()-ROW(Sched3[[#Headers],[Pmt No]])&gt;ScheduledNumberOfPayments,"",ROW()-ROW(Sched3[[#Headers],[Pmt No]])),"")</f>
        <v/>
      </c>
      <c r="C255" s="3" t="str">
        <f>IF(Sched3[[#This Row],[Pmt No]]&lt;&gt;"",EOMONTH(LoanStartDate,ROW(Sched3[[#This Row],[Pmt No]])-ROW(Sched3[[#Headers],[Pmt No]])-2)+DAY(LoanStartDate),"")</f>
        <v/>
      </c>
      <c r="D255" s="4" t="str">
        <f>IF(Sched3[[#This Row],[Pmt No]]&lt;&gt;"",IF(ROW()-ROW(Sched3[[#Headers],[Beginning Balance]])=1,LoanAmount,INDEX(Sched3[Ending Balance],ROW()-ROW(Sched3[[#Headers],[Beginning Balance]])-1)),"")</f>
        <v/>
      </c>
      <c r="E255" s="4" t="str">
        <f>IF(Sched3[[#This Row],[Pmt No]]&lt;&gt;"",ScheduledPayment,"")</f>
        <v/>
      </c>
      <c r="F255" s="4" t="str">
        <f>IF(Sched3[[#This Row],[Pmt No]]&lt;&gt;"",IF(Sched3[[#This Row],[Scheduled Payment]]+ExtraPayments&lt;Sched3[[#This Row],[Beginning Balance]],ExtraPayments,IF(Sched3[[#This Row],[Beginning Balance]]-Sched3[[#This Row],[Scheduled Payment]]&gt;0,Sched3[[#This Row],[Beginning Balance]]-Sched3[[#This Row],[Scheduled Payment]],0)),"")</f>
        <v/>
      </c>
      <c r="G255" s="4" t="str">
        <f>IF(Sched3[[#This Row],[Pmt No]]&lt;&gt;"",IF(Sched3[[#This Row],[Scheduled Payment]]+Sched3[[#This Row],[Extra Payment]]&lt;=Sched3[[#This Row],[Beginning Balance]],Sched3[[#This Row],[Scheduled Payment]]+Sched3[[#This Row],[Extra Payment]],Sched3[[#This Row],[Beginning Balance]]),"")</f>
        <v/>
      </c>
      <c r="H255" s="4" t="str">
        <f>IF(Sched3[[#This Row],[Pmt No]]&lt;&gt;"",Sched3[[#This Row],[Total Payment]]-Sched3[[#This Row],[Interest]],"")</f>
        <v/>
      </c>
      <c r="I255" s="4" t="str">
        <f>IF(Sched3[[#This Row],[Pmt No]]&lt;&gt;"",Sched3[[#This Row],[Beginning Balance]]*(InterestRate/PaymentsPerYear),"")</f>
        <v/>
      </c>
      <c r="J255" s="4" t="str">
        <f>IF(Sched3[[#This Row],[Pmt No]]&lt;&gt;"",IF(Sched3[[#This Row],[Scheduled Payment]]+Sched3[[#This Row],[Extra Payment]]&lt;=Sched3[[#This Row],[Beginning Balance]],Sched3[[#This Row],[Beginning Balance]]-Sched3[[#This Row],[Principal]],0),"")</f>
        <v/>
      </c>
      <c r="K255" s="4" t="str">
        <f>IF(Sched3[[#This Row],[Pmt No]]&lt;&gt;"",SUM(INDEX(Sched3[Interest],1,1):Sched3[[#This Row],[Interest]]),"")</f>
        <v/>
      </c>
    </row>
    <row r="256" spans="2:11" x14ac:dyDescent="0.2">
      <c r="B256" s="2" t="str">
        <f>IF(LoanIsGood,IF(ROW()-ROW(Sched3[[#Headers],[Pmt No]])&gt;ScheduledNumberOfPayments,"",ROW()-ROW(Sched3[[#Headers],[Pmt No]])),"")</f>
        <v/>
      </c>
      <c r="C256" s="3" t="str">
        <f>IF(Sched3[[#This Row],[Pmt No]]&lt;&gt;"",EOMONTH(LoanStartDate,ROW(Sched3[[#This Row],[Pmt No]])-ROW(Sched3[[#Headers],[Pmt No]])-2)+DAY(LoanStartDate),"")</f>
        <v/>
      </c>
      <c r="D256" s="4" t="str">
        <f>IF(Sched3[[#This Row],[Pmt No]]&lt;&gt;"",IF(ROW()-ROW(Sched3[[#Headers],[Beginning Balance]])=1,LoanAmount,INDEX(Sched3[Ending Balance],ROW()-ROW(Sched3[[#Headers],[Beginning Balance]])-1)),"")</f>
        <v/>
      </c>
      <c r="E256" s="4" t="str">
        <f>IF(Sched3[[#This Row],[Pmt No]]&lt;&gt;"",ScheduledPayment,"")</f>
        <v/>
      </c>
      <c r="F256" s="4" t="str">
        <f>IF(Sched3[[#This Row],[Pmt No]]&lt;&gt;"",IF(Sched3[[#This Row],[Scheduled Payment]]+ExtraPayments&lt;Sched3[[#This Row],[Beginning Balance]],ExtraPayments,IF(Sched3[[#This Row],[Beginning Balance]]-Sched3[[#This Row],[Scheduled Payment]]&gt;0,Sched3[[#This Row],[Beginning Balance]]-Sched3[[#This Row],[Scheduled Payment]],0)),"")</f>
        <v/>
      </c>
      <c r="G256" s="4" t="str">
        <f>IF(Sched3[[#This Row],[Pmt No]]&lt;&gt;"",IF(Sched3[[#This Row],[Scheduled Payment]]+Sched3[[#This Row],[Extra Payment]]&lt;=Sched3[[#This Row],[Beginning Balance]],Sched3[[#This Row],[Scheduled Payment]]+Sched3[[#This Row],[Extra Payment]],Sched3[[#This Row],[Beginning Balance]]),"")</f>
        <v/>
      </c>
      <c r="H256" s="4" t="str">
        <f>IF(Sched3[[#This Row],[Pmt No]]&lt;&gt;"",Sched3[[#This Row],[Total Payment]]-Sched3[[#This Row],[Interest]],"")</f>
        <v/>
      </c>
      <c r="I256" s="4" t="str">
        <f>IF(Sched3[[#This Row],[Pmt No]]&lt;&gt;"",Sched3[[#This Row],[Beginning Balance]]*(InterestRate/PaymentsPerYear),"")</f>
        <v/>
      </c>
      <c r="J256" s="4" t="str">
        <f>IF(Sched3[[#This Row],[Pmt No]]&lt;&gt;"",IF(Sched3[[#This Row],[Scheduled Payment]]+Sched3[[#This Row],[Extra Payment]]&lt;=Sched3[[#This Row],[Beginning Balance]],Sched3[[#This Row],[Beginning Balance]]-Sched3[[#This Row],[Principal]],0),"")</f>
        <v/>
      </c>
      <c r="K256" s="4" t="str">
        <f>IF(Sched3[[#This Row],[Pmt No]]&lt;&gt;"",SUM(INDEX(Sched3[Interest],1,1):Sched3[[#This Row],[Interest]]),"")</f>
        <v/>
      </c>
    </row>
    <row r="257" spans="2:11" x14ac:dyDescent="0.2">
      <c r="B257" s="2" t="str">
        <f>IF(LoanIsGood,IF(ROW()-ROW(Sched3[[#Headers],[Pmt No]])&gt;ScheduledNumberOfPayments,"",ROW()-ROW(Sched3[[#Headers],[Pmt No]])),"")</f>
        <v/>
      </c>
      <c r="C257" s="3" t="str">
        <f>IF(Sched3[[#This Row],[Pmt No]]&lt;&gt;"",EOMONTH(LoanStartDate,ROW(Sched3[[#This Row],[Pmt No]])-ROW(Sched3[[#Headers],[Pmt No]])-2)+DAY(LoanStartDate),"")</f>
        <v/>
      </c>
      <c r="D257" s="4" t="str">
        <f>IF(Sched3[[#This Row],[Pmt No]]&lt;&gt;"",IF(ROW()-ROW(Sched3[[#Headers],[Beginning Balance]])=1,LoanAmount,INDEX(Sched3[Ending Balance],ROW()-ROW(Sched3[[#Headers],[Beginning Balance]])-1)),"")</f>
        <v/>
      </c>
      <c r="E257" s="4" t="str">
        <f>IF(Sched3[[#This Row],[Pmt No]]&lt;&gt;"",ScheduledPayment,"")</f>
        <v/>
      </c>
      <c r="F257" s="4" t="str">
        <f>IF(Sched3[[#This Row],[Pmt No]]&lt;&gt;"",IF(Sched3[[#This Row],[Scheduled Payment]]+ExtraPayments&lt;Sched3[[#This Row],[Beginning Balance]],ExtraPayments,IF(Sched3[[#This Row],[Beginning Balance]]-Sched3[[#This Row],[Scheduled Payment]]&gt;0,Sched3[[#This Row],[Beginning Balance]]-Sched3[[#This Row],[Scheduled Payment]],0)),"")</f>
        <v/>
      </c>
      <c r="G257" s="4" t="str">
        <f>IF(Sched3[[#This Row],[Pmt No]]&lt;&gt;"",IF(Sched3[[#This Row],[Scheduled Payment]]+Sched3[[#This Row],[Extra Payment]]&lt;=Sched3[[#This Row],[Beginning Balance]],Sched3[[#This Row],[Scheduled Payment]]+Sched3[[#This Row],[Extra Payment]],Sched3[[#This Row],[Beginning Balance]]),"")</f>
        <v/>
      </c>
      <c r="H257" s="4" t="str">
        <f>IF(Sched3[[#This Row],[Pmt No]]&lt;&gt;"",Sched3[[#This Row],[Total Payment]]-Sched3[[#This Row],[Interest]],"")</f>
        <v/>
      </c>
      <c r="I257" s="4" t="str">
        <f>IF(Sched3[[#This Row],[Pmt No]]&lt;&gt;"",Sched3[[#This Row],[Beginning Balance]]*(InterestRate/PaymentsPerYear),"")</f>
        <v/>
      </c>
      <c r="J257" s="4" t="str">
        <f>IF(Sched3[[#This Row],[Pmt No]]&lt;&gt;"",IF(Sched3[[#This Row],[Scheduled Payment]]+Sched3[[#This Row],[Extra Payment]]&lt;=Sched3[[#This Row],[Beginning Balance]],Sched3[[#This Row],[Beginning Balance]]-Sched3[[#This Row],[Principal]],0),"")</f>
        <v/>
      </c>
      <c r="K257" s="4" t="str">
        <f>IF(Sched3[[#This Row],[Pmt No]]&lt;&gt;"",SUM(INDEX(Sched3[Interest],1,1):Sched3[[#This Row],[Interest]]),"")</f>
        <v/>
      </c>
    </row>
    <row r="258" spans="2:11" x14ac:dyDescent="0.2">
      <c r="B258" s="2" t="str">
        <f>IF(LoanIsGood,IF(ROW()-ROW(Sched3[[#Headers],[Pmt No]])&gt;ScheduledNumberOfPayments,"",ROW()-ROW(Sched3[[#Headers],[Pmt No]])),"")</f>
        <v/>
      </c>
      <c r="C258" s="3" t="str">
        <f>IF(Sched3[[#This Row],[Pmt No]]&lt;&gt;"",EOMONTH(LoanStartDate,ROW(Sched3[[#This Row],[Pmt No]])-ROW(Sched3[[#Headers],[Pmt No]])-2)+DAY(LoanStartDate),"")</f>
        <v/>
      </c>
      <c r="D258" s="4" t="str">
        <f>IF(Sched3[[#This Row],[Pmt No]]&lt;&gt;"",IF(ROW()-ROW(Sched3[[#Headers],[Beginning Balance]])=1,LoanAmount,INDEX(Sched3[Ending Balance],ROW()-ROW(Sched3[[#Headers],[Beginning Balance]])-1)),"")</f>
        <v/>
      </c>
      <c r="E258" s="4" t="str">
        <f>IF(Sched3[[#This Row],[Pmt No]]&lt;&gt;"",ScheduledPayment,"")</f>
        <v/>
      </c>
      <c r="F258" s="4" t="str">
        <f>IF(Sched3[[#This Row],[Pmt No]]&lt;&gt;"",IF(Sched3[[#This Row],[Scheduled Payment]]+ExtraPayments&lt;Sched3[[#This Row],[Beginning Balance]],ExtraPayments,IF(Sched3[[#This Row],[Beginning Balance]]-Sched3[[#This Row],[Scheduled Payment]]&gt;0,Sched3[[#This Row],[Beginning Balance]]-Sched3[[#This Row],[Scheduled Payment]],0)),"")</f>
        <v/>
      </c>
      <c r="G258" s="4" t="str">
        <f>IF(Sched3[[#This Row],[Pmt No]]&lt;&gt;"",IF(Sched3[[#This Row],[Scheduled Payment]]+Sched3[[#This Row],[Extra Payment]]&lt;=Sched3[[#This Row],[Beginning Balance]],Sched3[[#This Row],[Scheduled Payment]]+Sched3[[#This Row],[Extra Payment]],Sched3[[#This Row],[Beginning Balance]]),"")</f>
        <v/>
      </c>
      <c r="H258" s="4" t="str">
        <f>IF(Sched3[[#This Row],[Pmt No]]&lt;&gt;"",Sched3[[#This Row],[Total Payment]]-Sched3[[#This Row],[Interest]],"")</f>
        <v/>
      </c>
      <c r="I258" s="4" t="str">
        <f>IF(Sched3[[#This Row],[Pmt No]]&lt;&gt;"",Sched3[[#This Row],[Beginning Balance]]*(InterestRate/PaymentsPerYear),"")</f>
        <v/>
      </c>
      <c r="J258" s="4" t="str">
        <f>IF(Sched3[[#This Row],[Pmt No]]&lt;&gt;"",IF(Sched3[[#This Row],[Scheduled Payment]]+Sched3[[#This Row],[Extra Payment]]&lt;=Sched3[[#This Row],[Beginning Balance]],Sched3[[#This Row],[Beginning Balance]]-Sched3[[#This Row],[Principal]],0),"")</f>
        <v/>
      </c>
      <c r="K258" s="4" t="str">
        <f>IF(Sched3[[#This Row],[Pmt No]]&lt;&gt;"",SUM(INDEX(Sched3[Interest],1,1):Sched3[[#This Row],[Interest]]),"")</f>
        <v/>
      </c>
    </row>
    <row r="259" spans="2:11" x14ac:dyDescent="0.2">
      <c r="B259" s="2" t="str">
        <f>IF(LoanIsGood,IF(ROW()-ROW(Sched3[[#Headers],[Pmt No]])&gt;ScheduledNumberOfPayments,"",ROW()-ROW(Sched3[[#Headers],[Pmt No]])),"")</f>
        <v/>
      </c>
      <c r="C259" s="3" t="str">
        <f>IF(Sched3[[#This Row],[Pmt No]]&lt;&gt;"",EOMONTH(LoanStartDate,ROW(Sched3[[#This Row],[Pmt No]])-ROW(Sched3[[#Headers],[Pmt No]])-2)+DAY(LoanStartDate),"")</f>
        <v/>
      </c>
      <c r="D259" s="4" t="str">
        <f>IF(Sched3[[#This Row],[Pmt No]]&lt;&gt;"",IF(ROW()-ROW(Sched3[[#Headers],[Beginning Balance]])=1,LoanAmount,INDEX(Sched3[Ending Balance],ROW()-ROW(Sched3[[#Headers],[Beginning Balance]])-1)),"")</f>
        <v/>
      </c>
      <c r="E259" s="4" t="str">
        <f>IF(Sched3[[#This Row],[Pmt No]]&lt;&gt;"",ScheduledPayment,"")</f>
        <v/>
      </c>
      <c r="F259" s="4" t="str">
        <f>IF(Sched3[[#This Row],[Pmt No]]&lt;&gt;"",IF(Sched3[[#This Row],[Scheduled Payment]]+ExtraPayments&lt;Sched3[[#This Row],[Beginning Balance]],ExtraPayments,IF(Sched3[[#This Row],[Beginning Balance]]-Sched3[[#This Row],[Scheduled Payment]]&gt;0,Sched3[[#This Row],[Beginning Balance]]-Sched3[[#This Row],[Scheduled Payment]],0)),"")</f>
        <v/>
      </c>
      <c r="G259" s="4" t="str">
        <f>IF(Sched3[[#This Row],[Pmt No]]&lt;&gt;"",IF(Sched3[[#This Row],[Scheduled Payment]]+Sched3[[#This Row],[Extra Payment]]&lt;=Sched3[[#This Row],[Beginning Balance]],Sched3[[#This Row],[Scheduled Payment]]+Sched3[[#This Row],[Extra Payment]],Sched3[[#This Row],[Beginning Balance]]),"")</f>
        <v/>
      </c>
      <c r="H259" s="4" t="str">
        <f>IF(Sched3[[#This Row],[Pmt No]]&lt;&gt;"",Sched3[[#This Row],[Total Payment]]-Sched3[[#This Row],[Interest]],"")</f>
        <v/>
      </c>
      <c r="I259" s="4" t="str">
        <f>IF(Sched3[[#This Row],[Pmt No]]&lt;&gt;"",Sched3[[#This Row],[Beginning Balance]]*(InterestRate/PaymentsPerYear),"")</f>
        <v/>
      </c>
      <c r="J259" s="4" t="str">
        <f>IF(Sched3[[#This Row],[Pmt No]]&lt;&gt;"",IF(Sched3[[#This Row],[Scheduled Payment]]+Sched3[[#This Row],[Extra Payment]]&lt;=Sched3[[#This Row],[Beginning Balance]],Sched3[[#This Row],[Beginning Balance]]-Sched3[[#This Row],[Principal]],0),"")</f>
        <v/>
      </c>
      <c r="K259" s="4" t="str">
        <f>IF(Sched3[[#This Row],[Pmt No]]&lt;&gt;"",SUM(INDEX(Sched3[Interest],1,1):Sched3[[#This Row],[Interest]]),"")</f>
        <v/>
      </c>
    </row>
    <row r="260" spans="2:11" x14ac:dyDescent="0.2">
      <c r="B260" s="2" t="str">
        <f>IF(LoanIsGood,IF(ROW()-ROW(Sched3[[#Headers],[Pmt No]])&gt;ScheduledNumberOfPayments,"",ROW()-ROW(Sched3[[#Headers],[Pmt No]])),"")</f>
        <v/>
      </c>
      <c r="C260" s="3" t="str">
        <f>IF(Sched3[[#This Row],[Pmt No]]&lt;&gt;"",EOMONTH(LoanStartDate,ROW(Sched3[[#This Row],[Pmt No]])-ROW(Sched3[[#Headers],[Pmt No]])-2)+DAY(LoanStartDate),"")</f>
        <v/>
      </c>
      <c r="D260" s="4" t="str">
        <f>IF(Sched3[[#This Row],[Pmt No]]&lt;&gt;"",IF(ROW()-ROW(Sched3[[#Headers],[Beginning Balance]])=1,LoanAmount,INDEX(Sched3[Ending Balance],ROW()-ROW(Sched3[[#Headers],[Beginning Balance]])-1)),"")</f>
        <v/>
      </c>
      <c r="E260" s="4" t="str">
        <f>IF(Sched3[[#This Row],[Pmt No]]&lt;&gt;"",ScheduledPayment,"")</f>
        <v/>
      </c>
      <c r="F260" s="4" t="str">
        <f>IF(Sched3[[#This Row],[Pmt No]]&lt;&gt;"",IF(Sched3[[#This Row],[Scheduled Payment]]+ExtraPayments&lt;Sched3[[#This Row],[Beginning Balance]],ExtraPayments,IF(Sched3[[#This Row],[Beginning Balance]]-Sched3[[#This Row],[Scheduled Payment]]&gt;0,Sched3[[#This Row],[Beginning Balance]]-Sched3[[#This Row],[Scheduled Payment]],0)),"")</f>
        <v/>
      </c>
      <c r="G260" s="4" t="str">
        <f>IF(Sched3[[#This Row],[Pmt No]]&lt;&gt;"",IF(Sched3[[#This Row],[Scheduled Payment]]+Sched3[[#This Row],[Extra Payment]]&lt;=Sched3[[#This Row],[Beginning Balance]],Sched3[[#This Row],[Scheduled Payment]]+Sched3[[#This Row],[Extra Payment]],Sched3[[#This Row],[Beginning Balance]]),"")</f>
        <v/>
      </c>
      <c r="H260" s="4" t="str">
        <f>IF(Sched3[[#This Row],[Pmt No]]&lt;&gt;"",Sched3[[#This Row],[Total Payment]]-Sched3[[#This Row],[Interest]],"")</f>
        <v/>
      </c>
      <c r="I260" s="4" t="str">
        <f>IF(Sched3[[#This Row],[Pmt No]]&lt;&gt;"",Sched3[[#This Row],[Beginning Balance]]*(InterestRate/PaymentsPerYear),"")</f>
        <v/>
      </c>
      <c r="J260" s="4" t="str">
        <f>IF(Sched3[[#This Row],[Pmt No]]&lt;&gt;"",IF(Sched3[[#This Row],[Scheduled Payment]]+Sched3[[#This Row],[Extra Payment]]&lt;=Sched3[[#This Row],[Beginning Balance]],Sched3[[#This Row],[Beginning Balance]]-Sched3[[#This Row],[Principal]],0),"")</f>
        <v/>
      </c>
      <c r="K260" s="4" t="str">
        <f>IF(Sched3[[#This Row],[Pmt No]]&lt;&gt;"",SUM(INDEX(Sched3[Interest],1,1):Sched3[[#This Row],[Interest]]),"")</f>
        <v/>
      </c>
    </row>
    <row r="261" spans="2:11" x14ac:dyDescent="0.2">
      <c r="B261" s="2" t="str">
        <f>IF(LoanIsGood,IF(ROW()-ROW(Sched3[[#Headers],[Pmt No]])&gt;ScheduledNumberOfPayments,"",ROW()-ROW(Sched3[[#Headers],[Pmt No]])),"")</f>
        <v/>
      </c>
      <c r="C261" s="3" t="str">
        <f>IF(Sched3[[#This Row],[Pmt No]]&lt;&gt;"",EOMONTH(LoanStartDate,ROW(Sched3[[#This Row],[Pmt No]])-ROW(Sched3[[#Headers],[Pmt No]])-2)+DAY(LoanStartDate),"")</f>
        <v/>
      </c>
      <c r="D261" s="4" t="str">
        <f>IF(Sched3[[#This Row],[Pmt No]]&lt;&gt;"",IF(ROW()-ROW(Sched3[[#Headers],[Beginning Balance]])=1,LoanAmount,INDEX(Sched3[Ending Balance],ROW()-ROW(Sched3[[#Headers],[Beginning Balance]])-1)),"")</f>
        <v/>
      </c>
      <c r="E261" s="4" t="str">
        <f>IF(Sched3[[#This Row],[Pmt No]]&lt;&gt;"",ScheduledPayment,"")</f>
        <v/>
      </c>
      <c r="F261" s="4" t="str">
        <f>IF(Sched3[[#This Row],[Pmt No]]&lt;&gt;"",IF(Sched3[[#This Row],[Scheduled Payment]]+ExtraPayments&lt;Sched3[[#This Row],[Beginning Balance]],ExtraPayments,IF(Sched3[[#This Row],[Beginning Balance]]-Sched3[[#This Row],[Scheduled Payment]]&gt;0,Sched3[[#This Row],[Beginning Balance]]-Sched3[[#This Row],[Scheduled Payment]],0)),"")</f>
        <v/>
      </c>
      <c r="G261" s="4" t="str">
        <f>IF(Sched3[[#This Row],[Pmt No]]&lt;&gt;"",IF(Sched3[[#This Row],[Scheduled Payment]]+Sched3[[#This Row],[Extra Payment]]&lt;=Sched3[[#This Row],[Beginning Balance]],Sched3[[#This Row],[Scheduled Payment]]+Sched3[[#This Row],[Extra Payment]],Sched3[[#This Row],[Beginning Balance]]),"")</f>
        <v/>
      </c>
      <c r="H261" s="4" t="str">
        <f>IF(Sched3[[#This Row],[Pmt No]]&lt;&gt;"",Sched3[[#This Row],[Total Payment]]-Sched3[[#This Row],[Interest]],"")</f>
        <v/>
      </c>
      <c r="I261" s="4" t="str">
        <f>IF(Sched3[[#This Row],[Pmt No]]&lt;&gt;"",Sched3[[#This Row],[Beginning Balance]]*(InterestRate/PaymentsPerYear),"")</f>
        <v/>
      </c>
      <c r="J261" s="4" t="str">
        <f>IF(Sched3[[#This Row],[Pmt No]]&lt;&gt;"",IF(Sched3[[#This Row],[Scheduled Payment]]+Sched3[[#This Row],[Extra Payment]]&lt;=Sched3[[#This Row],[Beginning Balance]],Sched3[[#This Row],[Beginning Balance]]-Sched3[[#This Row],[Principal]],0),"")</f>
        <v/>
      </c>
      <c r="K261" s="4" t="str">
        <f>IF(Sched3[[#This Row],[Pmt No]]&lt;&gt;"",SUM(INDEX(Sched3[Interest],1,1):Sched3[[#This Row],[Interest]]),"")</f>
        <v/>
      </c>
    </row>
    <row r="262" spans="2:11" x14ac:dyDescent="0.2">
      <c r="B262" s="2" t="str">
        <f>IF(LoanIsGood,IF(ROW()-ROW(Sched3[[#Headers],[Pmt No]])&gt;ScheduledNumberOfPayments,"",ROW()-ROW(Sched3[[#Headers],[Pmt No]])),"")</f>
        <v/>
      </c>
      <c r="C262" s="3" t="str">
        <f>IF(Sched3[[#This Row],[Pmt No]]&lt;&gt;"",EOMONTH(LoanStartDate,ROW(Sched3[[#This Row],[Pmt No]])-ROW(Sched3[[#Headers],[Pmt No]])-2)+DAY(LoanStartDate),"")</f>
        <v/>
      </c>
      <c r="D262" s="4" t="str">
        <f>IF(Sched3[[#This Row],[Pmt No]]&lt;&gt;"",IF(ROW()-ROW(Sched3[[#Headers],[Beginning Balance]])=1,LoanAmount,INDEX(Sched3[Ending Balance],ROW()-ROW(Sched3[[#Headers],[Beginning Balance]])-1)),"")</f>
        <v/>
      </c>
      <c r="E262" s="4" t="str">
        <f>IF(Sched3[[#This Row],[Pmt No]]&lt;&gt;"",ScheduledPayment,"")</f>
        <v/>
      </c>
      <c r="F262" s="4" t="str">
        <f>IF(Sched3[[#This Row],[Pmt No]]&lt;&gt;"",IF(Sched3[[#This Row],[Scheduled Payment]]+ExtraPayments&lt;Sched3[[#This Row],[Beginning Balance]],ExtraPayments,IF(Sched3[[#This Row],[Beginning Balance]]-Sched3[[#This Row],[Scheduled Payment]]&gt;0,Sched3[[#This Row],[Beginning Balance]]-Sched3[[#This Row],[Scheduled Payment]],0)),"")</f>
        <v/>
      </c>
      <c r="G262" s="4" t="str">
        <f>IF(Sched3[[#This Row],[Pmt No]]&lt;&gt;"",IF(Sched3[[#This Row],[Scheduled Payment]]+Sched3[[#This Row],[Extra Payment]]&lt;=Sched3[[#This Row],[Beginning Balance]],Sched3[[#This Row],[Scheduled Payment]]+Sched3[[#This Row],[Extra Payment]],Sched3[[#This Row],[Beginning Balance]]),"")</f>
        <v/>
      </c>
      <c r="H262" s="4" t="str">
        <f>IF(Sched3[[#This Row],[Pmt No]]&lt;&gt;"",Sched3[[#This Row],[Total Payment]]-Sched3[[#This Row],[Interest]],"")</f>
        <v/>
      </c>
      <c r="I262" s="4" t="str">
        <f>IF(Sched3[[#This Row],[Pmt No]]&lt;&gt;"",Sched3[[#This Row],[Beginning Balance]]*(InterestRate/PaymentsPerYear),"")</f>
        <v/>
      </c>
      <c r="J262" s="4" t="str">
        <f>IF(Sched3[[#This Row],[Pmt No]]&lt;&gt;"",IF(Sched3[[#This Row],[Scheduled Payment]]+Sched3[[#This Row],[Extra Payment]]&lt;=Sched3[[#This Row],[Beginning Balance]],Sched3[[#This Row],[Beginning Balance]]-Sched3[[#This Row],[Principal]],0),"")</f>
        <v/>
      </c>
      <c r="K262" s="4" t="str">
        <f>IF(Sched3[[#This Row],[Pmt No]]&lt;&gt;"",SUM(INDEX(Sched3[Interest],1,1):Sched3[[#This Row],[Interest]]),"")</f>
        <v/>
      </c>
    </row>
    <row r="263" spans="2:11" x14ac:dyDescent="0.2">
      <c r="B263" s="2" t="str">
        <f>IF(LoanIsGood,IF(ROW()-ROW(Sched3[[#Headers],[Pmt No]])&gt;ScheduledNumberOfPayments,"",ROW()-ROW(Sched3[[#Headers],[Pmt No]])),"")</f>
        <v/>
      </c>
      <c r="C263" s="3" t="str">
        <f>IF(Sched3[[#This Row],[Pmt No]]&lt;&gt;"",EOMONTH(LoanStartDate,ROW(Sched3[[#This Row],[Pmt No]])-ROW(Sched3[[#Headers],[Pmt No]])-2)+DAY(LoanStartDate),"")</f>
        <v/>
      </c>
      <c r="D263" s="4" t="str">
        <f>IF(Sched3[[#This Row],[Pmt No]]&lt;&gt;"",IF(ROW()-ROW(Sched3[[#Headers],[Beginning Balance]])=1,LoanAmount,INDEX(Sched3[Ending Balance],ROW()-ROW(Sched3[[#Headers],[Beginning Balance]])-1)),"")</f>
        <v/>
      </c>
      <c r="E263" s="4" t="str">
        <f>IF(Sched3[[#This Row],[Pmt No]]&lt;&gt;"",ScheduledPayment,"")</f>
        <v/>
      </c>
      <c r="F263" s="4" t="str">
        <f>IF(Sched3[[#This Row],[Pmt No]]&lt;&gt;"",IF(Sched3[[#This Row],[Scheduled Payment]]+ExtraPayments&lt;Sched3[[#This Row],[Beginning Balance]],ExtraPayments,IF(Sched3[[#This Row],[Beginning Balance]]-Sched3[[#This Row],[Scheduled Payment]]&gt;0,Sched3[[#This Row],[Beginning Balance]]-Sched3[[#This Row],[Scheduled Payment]],0)),"")</f>
        <v/>
      </c>
      <c r="G263" s="4" t="str">
        <f>IF(Sched3[[#This Row],[Pmt No]]&lt;&gt;"",IF(Sched3[[#This Row],[Scheduled Payment]]+Sched3[[#This Row],[Extra Payment]]&lt;=Sched3[[#This Row],[Beginning Balance]],Sched3[[#This Row],[Scheduled Payment]]+Sched3[[#This Row],[Extra Payment]],Sched3[[#This Row],[Beginning Balance]]),"")</f>
        <v/>
      </c>
      <c r="H263" s="4" t="str">
        <f>IF(Sched3[[#This Row],[Pmt No]]&lt;&gt;"",Sched3[[#This Row],[Total Payment]]-Sched3[[#This Row],[Interest]],"")</f>
        <v/>
      </c>
      <c r="I263" s="4" t="str">
        <f>IF(Sched3[[#This Row],[Pmt No]]&lt;&gt;"",Sched3[[#This Row],[Beginning Balance]]*(InterestRate/PaymentsPerYear),"")</f>
        <v/>
      </c>
      <c r="J263" s="4" t="str">
        <f>IF(Sched3[[#This Row],[Pmt No]]&lt;&gt;"",IF(Sched3[[#This Row],[Scheduled Payment]]+Sched3[[#This Row],[Extra Payment]]&lt;=Sched3[[#This Row],[Beginning Balance]],Sched3[[#This Row],[Beginning Balance]]-Sched3[[#This Row],[Principal]],0),"")</f>
        <v/>
      </c>
      <c r="K263" s="4" t="str">
        <f>IF(Sched3[[#This Row],[Pmt No]]&lt;&gt;"",SUM(INDEX(Sched3[Interest],1,1):Sched3[[#This Row],[Interest]]),"")</f>
        <v/>
      </c>
    </row>
    <row r="264" spans="2:11" x14ac:dyDescent="0.2">
      <c r="B264" s="2" t="str">
        <f>IF(LoanIsGood,IF(ROW()-ROW(Sched3[[#Headers],[Pmt No]])&gt;ScheduledNumberOfPayments,"",ROW()-ROW(Sched3[[#Headers],[Pmt No]])),"")</f>
        <v/>
      </c>
      <c r="C264" s="3" t="str">
        <f>IF(Sched3[[#This Row],[Pmt No]]&lt;&gt;"",EOMONTH(LoanStartDate,ROW(Sched3[[#This Row],[Pmt No]])-ROW(Sched3[[#Headers],[Pmt No]])-2)+DAY(LoanStartDate),"")</f>
        <v/>
      </c>
      <c r="D264" s="4" t="str">
        <f>IF(Sched3[[#This Row],[Pmt No]]&lt;&gt;"",IF(ROW()-ROW(Sched3[[#Headers],[Beginning Balance]])=1,LoanAmount,INDEX(Sched3[Ending Balance],ROW()-ROW(Sched3[[#Headers],[Beginning Balance]])-1)),"")</f>
        <v/>
      </c>
      <c r="E264" s="4" t="str">
        <f>IF(Sched3[[#This Row],[Pmt No]]&lt;&gt;"",ScheduledPayment,"")</f>
        <v/>
      </c>
      <c r="F264" s="4" t="str">
        <f>IF(Sched3[[#This Row],[Pmt No]]&lt;&gt;"",IF(Sched3[[#This Row],[Scheduled Payment]]+ExtraPayments&lt;Sched3[[#This Row],[Beginning Balance]],ExtraPayments,IF(Sched3[[#This Row],[Beginning Balance]]-Sched3[[#This Row],[Scheduled Payment]]&gt;0,Sched3[[#This Row],[Beginning Balance]]-Sched3[[#This Row],[Scheduled Payment]],0)),"")</f>
        <v/>
      </c>
      <c r="G264" s="4" t="str">
        <f>IF(Sched3[[#This Row],[Pmt No]]&lt;&gt;"",IF(Sched3[[#This Row],[Scheduled Payment]]+Sched3[[#This Row],[Extra Payment]]&lt;=Sched3[[#This Row],[Beginning Balance]],Sched3[[#This Row],[Scheduled Payment]]+Sched3[[#This Row],[Extra Payment]],Sched3[[#This Row],[Beginning Balance]]),"")</f>
        <v/>
      </c>
      <c r="H264" s="4" t="str">
        <f>IF(Sched3[[#This Row],[Pmt No]]&lt;&gt;"",Sched3[[#This Row],[Total Payment]]-Sched3[[#This Row],[Interest]],"")</f>
        <v/>
      </c>
      <c r="I264" s="4" t="str">
        <f>IF(Sched3[[#This Row],[Pmt No]]&lt;&gt;"",Sched3[[#This Row],[Beginning Balance]]*(InterestRate/PaymentsPerYear),"")</f>
        <v/>
      </c>
      <c r="J264" s="4" t="str">
        <f>IF(Sched3[[#This Row],[Pmt No]]&lt;&gt;"",IF(Sched3[[#This Row],[Scheduled Payment]]+Sched3[[#This Row],[Extra Payment]]&lt;=Sched3[[#This Row],[Beginning Balance]],Sched3[[#This Row],[Beginning Balance]]-Sched3[[#This Row],[Principal]],0),"")</f>
        <v/>
      </c>
      <c r="K264" s="4" t="str">
        <f>IF(Sched3[[#This Row],[Pmt No]]&lt;&gt;"",SUM(INDEX(Sched3[Interest],1,1):Sched3[[#This Row],[Interest]]),"")</f>
        <v/>
      </c>
    </row>
    <row r="265" spans="2:11" x14ac:dyDescent="0.2">
      <c r="B265" s="2" t="str">
        <f>IF(LoanIsGood,IF(ROW()-ROW(Sched3[[#Headers],[Pmt No]])&gt;ScheduledNumberOfPayments,"",ROW()-ROW(Sched3[[#Headers],[Pmt No]])),"")</f>
        <v/>
      </c>
      <c r="C265" s="3" t="str">
        <f>IF(Sched3[[#This Row],[Pmt No]]&lt;&gt;"",EOMONTH(LoanStartDate,ROW(Sched3[[#This Row],[Pmt No]])-ROW(Sched3[[#Headers],[Pmt No]])-2)+DAY(LoanStartDate),"")</f>
        <v/>
      </c>
      <c r="D265" s="4" t="str">
        <f>IF(Sched3[[#This Row],[Pmt No]]&lt;&gt;"",IF(ROW()-ROW(Sched3[[#Headers],[Beginning Balance]])=1,LoanAmount,INDEX(Sched3[Ending Balance],ROW()-ROW(Sched3[[#Headers],[Beginning Balance]])-1)),"")</f>
        <v/>
      </c>
      <c r="E265" s="4" t="str">
        <f>IF(Sched3[[#This Row],[Pmt No]]&lt;&gt;"",ScheduledPayment,"")</f>
        <v/>
      </c>
      <c r="F265" s="4" t="str">
        <f>IF(Sched3[[#This Row],[Pmt No]]&lt;&gt;"",IF(Sched3[[#This Row],[Scheduled Payment]]+ExtraPayments&lt;Sched3[[#This Row],[Beginning Balance]],ExtraPayments,IF(Sched3[[#This Row],[Beginning Balance]]-Sched3[[#This Row],[Scheduled Payment]]&gt;0,Sched3[[#This Row],[Beginning Balance]]-Sched3[[#This Row],[Scheduled Payment]],0)),"")</f>
        <v/>
      </c>
      <c r="G265" s="4" t="str">
        <f>IF(Sched3[[#This Row],[Pmt No]]&lt;&gt;"",IF(Sched3[[#This Row],[Scheduled Payment]]+Sched3[[#This Row],[Extra Payment]]&lt;=Sched3[[#This Row],[Beginning Balance]],Sched3[[#This Row],[Scheduled Payment]]+Sched3[[#This Row],[Extra Payment]],Sched3[[#This Row],[Beginning Balance]]),"")</f>
        <v/>
      </c>
      <c r="H265" s="4" t="str">
        <f>IF(Sched3[[#This Row],[Pmt No]]&lt;&gt;"",Sched3[[#This Row],[Total Payment]]-Sched3[[#This Row],[Interest]],"")</f>
        <v/>
      </c>
      <c r="I265" s="4" t="str">
        <f>IF(Sched3[[#This Row],[Pmt No]]&lt;&gt;"",Sched3[[#This Row],[Beginning Balance]]*(InterestRate/PaymentsPerYear),"")</f>
        <v/>
      </c>
      <c r="J265" s="4" t="str">
        <f>IF(Sched3[[#This Row],[Pmt No]]&lt;&gt;"",IF(Sched3[[#This Row],[Scheduled Payment]]+Sched3[[#This Row],[Extra Payment]]&lt;=Sched3[[#This Row],[Beginning Balance]],Sched3[[#This Row],[Beginning Balance]]-Sched3[[#This Row],[Principal]],0),"")</f>
        <v/>
      </c>
      <c r="K265" s="4" t="str">
        <f>IF(Sched3[[#This Row],[Pmt No]]&lt;&gt;"",SUM(INDEX(Sched3[Interest],1,1):Sched3[[#This Row],[Interest]]),"")</f>
        <v/>
      </c>
    </row>
    <row r="266" spans="2:11" x14ac:dyDescent="0.2">
      <c r="B266" s="2" t="str">
        <f>IF(LoanIsGood,IF(ROW()-ROW(Sched3[[#Headers],[Pmt No]])&gt;ScheduledNumberOfPayments,"",ROW()-ROW(Sched3[[#Headers],[Pmt No]])),"")</f>
        <v/>
      </c>
      <c r="C266" s="3" t="str">
        <f>IF(Sched3[[#This Row],[Pmt No]]&lt;&gt;"",EOMONTH(LoanStartDate,ROW(Sched3[[#This Row],[Pmt No]])-ROW(Sched3[[#Headers],[Pmt No]])-2)+DAY(LoanStartDate),"")</f>
        <v/>
      </c>
      <c r="D266" s="4" t="str">
        <f>IF(Sched3[[#This Row],[Pmt No]]&lt;&gt;"",IF(ROW()-ROW(Sched3[[#Headers],[Beginning Balance]])=1,LoanAmount,INDEX(Sched3[Ending Balance],ROW()-ROW(Sched3[[#Headers],[Beginning Balance]])-1)),"")</f>
        <v/>
      </c>
      <c r="E266" s="4" t="str">
        <f>IF(Sched3[[#This Row],[Pmt No]]&lt;&gt;"",ScheduledPayment,"")</f>
        <v/>
      </c>
      <c r="F266" s="4" t="str">
        <f>IF(Sched3[[#This Row],[Pmt No]]&lt;&gt;"",IF(Sched3[[#This Row],[Scheduled Payment]]+ExtraPayments&lt;Sched3[[#This Row],[Beginning Balance]],ExtraPayments,IF(Sched3[[#This Row],[Beginning Balance]]-Sched3[[#This Row],[Scheduled Payment]]&gt;0,Sched3[[#This Row],[Beginning Balance]]-Sched3[[#This Row],[Scheduled Payment]],0)),"")</f>
        <v/>
      </c>
      <c r="G266" s="4" t="str">
        <f>IF(Sched3[[#This Row],[Pmt No]]&lt;&gt;"",IF(Sched3[[#This Row],[Scheduled Payment]]+Sched3[[#This Row],[Extra Payment]]&lt;=Sched3[[#This Row],[Beginning Balance]],Sched3[[#This Row],[Scheduled Payment]]+Sched3[[#This Row],[Extra Payment]],Sched3[[#This Row],[Beginning Balance]]),"")</f>
        <v/>
      </c>
      <c r="H266" s="4" t="str">
        <f>IF(Sched3[[#This Row],[Pmt No]]&lt;&gt;"",Sched3[[#This Row],[Total Payment]]-Sched3[[#This Row],[Interest]],"")</f>
        <v/>
      </c>
      <c r="I266" s="4" t="str">
        <f>IF(Sched3[[#This Row],[Pmt No]]&lt;&gt;"",Sched3[[#This Row],[Beginning Balance]]*(InterestRate/PaymentsPerYear),"")</f>
        <v/>
      </c>
      <c r="J266" s="4" t="str">
        <f>IF(Sched3[[#This Row],[Pmt No]]&lt;&gt;"",IF(Sched3[[#This Row],[Scheduled Payment]]+Sched3[[#This Row],[Extra Payment]]&lt;=Sched3[[#This Row],[Beginning Balance]],Sched3[[#This Row],[Beginning Balance]]-Sched3[[#This Row],[Principal]],0),"")</f>
        <v/>
      </c>
      <c r="K266" s="4" t="str">
        <f>IF(Sched3[[#This Row],[Pmt No]]&lt;&gt;"",SUM(INDEX(Sched3[Interest],1,1):Sched3[[#This Row],[Interest]]),"")</f>
        <v/>
      </c>
    </row>
    <row r="267" spans="2:11" x14ac:dyDescent="0.2">
      <c r="B267" s="2" t="str">
        <f>IF(LoanIsGood,IF(ROW()-ROW(Sched3[[#Headers],[Pmt No]])&gt;ScheduledNumberOfPayments,"",ROW()-ROW(Sched3[[#Headers],[Pmt No]])),"")</f>
        <v/>
      </c>
      <c r="C267" s="3" t="str">
        <f>IF(Sched3[[#This Row],[Pmt No]]&lt;&gt;"",EOMONTH(LoanStartDate,ROW(Sched3[[#This Row],[Pmt No]])-ROW(Sched3[[#Headers],[Pmt No]])-2)+DAY(LoanStartDate),"")</f>
        <v/>
      </c>
      <c r="D267" s="4" t="str">
        <f>IF(Sched3[[#This Row],[Pmt No]]&lt;&gt;"",IF(ROW()-ROW(Sched3[[#Headers],[Beginning Balance]])=1,LoanAmount,INDEX(Sched3[Ending Balance],ROW()-ROW(Sched3[[#Headers],[Beginning Balance]])-1)),"")</f>
        <v/>
      </c>
      <c r="E267" s="4" t="str">
        <f>IF(Sched3[[#This Row],[Pmt No]]&lt;&gt;"",ScheduledPayment,"")</f>
        <v/>
      </c>
      <c r="F267" s="4" t="str">
        <f>IF(Sched3[[#This Row],[Pmt No]]&lt;&gt;"",IF(Sched3[[#This Row],[Scheduled Payment]]+ExtraPayments&lt;Sched3[[#This Row],[Beginning Balance]],ExtraPayments,IF(Sched3[[#This Row],[Beginning Balance]]-Sched3[[#This Row],[Scheduled Payment]]&gt;0,Sched3[[#This Row],[Beginning Balance]]-Sched3[[#This Row],[Scheduled Payment]],0)),"")</f>
        <v/>
      </c>
      <c r="G267" s="4" t="str">
        <f>IF(Sched3[[#This Row],[Pmt No]]&lt;&gt;"",IF(Sched3[[#This Row],[Scheduled Payment]]+Sched3[[#This Row],[Extra Payment]]&lt;=Sched3[[#This Row],[Beginning Balance]],Sched3[[#This Row],[Scheduled Payment]]+Sched3[[#This Row],[Extra Payment]],Sched3[[#This Row],[Beginning Balance]]),"")</f>
        <v/>
      </c>
      <c r="H267" s="4" t="str">
        <f>IF(Sched3[[#This Row],[Pmt No]]&lt;&gt;"",Sched3[[#This Row],[Total Payment]]-Sched3[[#This Row],[Interest]],"")</f>
        <v/>
      </c>
      <c r="I267" s="4" t="str">
        <f>IF(Sched3[[#This Row],[Pmt No]]&lt;&gt;"",Sched3[[#This Row],[Beginning Balance]]*(InterestRate/PaymentsPerYear),"")</f>
        <v/>
      </c>
      <c r="J267" s="4" t="str">
        <f>IF(Sched3[[#This Row],[Pmt No]]&lt;&gt;"",IF(Sched3[[#This Row],[Scheduled Payment]]+Sched3[[#This Row],[Extra Payment]]&lt;=Sched3[[#This Row],[Beginning Balance]],Sched3[[#This Row],[Beginning Balance]]-Sched3[[#This Row],[Principal]],0),"")</f>
        <v/>
      </c>
      <c r="K267" s="4" t="str">
        <f>IF(Sched3[[#This Row],[Pmt No]]&lt;&gt;"",SUM(INDEX(Sched3[Interest],1,1):Sched3[[#This Row],[Interest]]),"")</f>
        <v/>
      </c>
    </row>
    <row r="268" spans="2:11" x14ac:dyDescent="0.2">
      <c r="B268" s="2" t="str">
        <f>IF(LoanIsGood,IF(ROW()-ROW(Sched3[[#Headers],[Pmt No]])&gt;ScheduledNumberOfPayments,"",ROW()-ROW(Sched3[[#Headers],[Pmt No]])),"")</f>
        <v/>
      </c>
      <c r="C268" s="3" t="str">
        <f>IF(Sched3[[#This Row],[Pmt No]]&lt;&gt;"",EOMONTH(LoanStartDate,ROW(Sched3[[#This Row],[Pmt No]])-ROW(Sched3[[#Headers],[Pmt No]])-2)+DAY(LoanStartDate),"")</f>
        <v/>
      </c>
      <c r="D268" s="4" t="str">
        <f>IF(Sched3[[#This Row],[Pmt No]]&lt;&gt;"",IF(ROW()-ROW(Sched3[[#Headers],[Beginning Balance]])=1,LoanAmount,INDEX(Sched3[Ending Balance],ROW()-ROW(Sched3[[#Headers],[Beginning Balance]])-1)),"")</f>
        <v/>
      </c>
      <c r="E268" s="4" t="str">
        <f>IF(Sched3[[#This Row],[Pmt No]]&lt;&gt;"",ScheduledPayment,"")</f>
        <v/>
      </c>
      <c r="F268" s="4" t="str">
        <f>IF(Sched3[[#This Row],[Pmt No]]&lt;&gt;"",IF(Sched3[[#This Row],[Scheduled Payment]]+ExtraPayments&lt;Sched3[[#This Row],[Beginning Balance]],ExtraPayments,IF(Sched3[[#This Row],[Beginning Balance]]-Sched3[[#This Row],[Scheduled Payment]]&gt;0,Sched3[[#This Row],[Beginning Balance]]-Sched3[[#This Row],[Scheduled Payment]],0)),"")</f>
        <v/>
      </c>
      <c r="G268" s="4" t="str">
        <f>IF(Sched3[[#This Row],[Pmt No]]&lt;&gt;"",IF(Sched3[[#This Row],[Scheduled Payment]]+Sched3[[#This Row],[Extra Payment]]&lt;=Sched3[[#This Row],[Beginning Balance]],Sched3[[#This Row],[Scheduled Payment]]+Sched3[[#This Row],[Extra Payment]],Sched3[[#This Row],[Beginning Balance]]),"")</f>
        <v/>
      </c>
      <c r="H268" s="4" t="str">
        <f>IF(Sched3[[#This Row],[Pmt No]]&lt;&gt;"",Sched3[[#This Row],[Total Payment]]-Sched3[[#This Row],[Interest]],"")</f>
        <v/>
      </c>
      <c r="I268" s="4" t="str">
        <f>IF(Sched3[[#This Row],[Pmt No]]&lt;&gt;"",Sched3[[#This Row],[Beginning Balance]]*(InterestRate/PaymentsPerYear),"")</f>
        <v/>
      </c>
      <c r="J268" s="4" t="str">
        <f>IF(Sched3[[#This Row],[Pmt No]]&lt;&gt;"",IF(Sched3[[#This Row],[Scheduled Payment]]+Sched3[[#This Row],[Extra Payment]]&lt;=Sched3[[#This Row],[Beginning Balance]],Sched3[[#This Row],[Beginning Balance]]-Sched3[[#This Row],[Principal]],0),"")</f>
        <v/>
      </c>
      <c r="K268" s="4" t="str">
        <f>IF(Sched3[[#This Row],[Pmt No]]&lt;&gt;"",SUM(INDEX(Sched3[Interest],1,1):Sched3[[#This Row],[Interest]]),"")</f>
        <v/>
      </c>
    </row>
    <row r="269" spans="2:11" x14ac:dyDescent="0.2">
      <c r="B269" s="2" t="str">
        <f>IF(LoanIsGood,IF(ROW()-ROW(Sched3[[#Headers],[Pmt No]])&gt;ScheduledNumberOfPayments,"",ROW()-ROW(Sched3[[#Headers],[Pmt No]])),"")</f>
        <v/>
      </c>
      <c r="C269" s="3" t="str">
        <f>IF(Sched3[[#This Row],[Pmt No]]&lt;&gt;"",EOMONTH(LoanStartDate,ROW(Sched3[[#This Row],[Pmt No]])-ROW(Sched3[[#Headers],[Pmt No]])-2)+DAY(LoanStartDate),"")</f>
        <v/>
      </c>
      <c r="D269" s="4" t="str">
        <f>IF(Sched3[[#This Row],[Pmt No]]&lt;&gt;"",IF(ROW()-ROW(Sched3[[#Headers],[Beginning Balance]])=1,LoanAmount,INDEX(Sched3[Ending Balance],ROW()-ROW(Sched3[[#Headers],[Beginning Balance]])-1)),"")</f>
        <v/>
      </c>
      <c r="E269" s="4" t="str">
        <f>IF(Sched3[[#This Row],[Pmt No]]&lt;&gt;"",ScheduledPayment,"")</f>
        <v/>
      </c>
      <c r="F269" s="4" t="str">
        <f>IF(Sched3[[#This Row],[Pmt No]]&lt;&gt;"",IF(Sched3[[#This Row],[Scheduled Payment]]+ExtraPayments&lt;Sched3[[#This Row],[Beginning Balance]],ExtraPayments,IF(Sched3[[#This Row],[Beginning Balance]]-Sched3[[#This Row],[Scheduled Payment]]&gt;0,Sched3[[#This Row],[Beginning Balance]]-Sched3[[#This Row],[Scheduled Payment]],0)),"")</f>
        <v/>
      </c>
      <c r="G269" s="4" t="str">
        <f>IF(Sched3[[#This Row],[Pmt No]]&lt;&gt;"",IF(Sched3[[#This Row],[Scheduled Payment]]+Sched3[[#This Row],[Extra Payment]]&lt;=Sched3[[#This Row],[Beginning Balance]],Sched3[[#This Row],[Scheduled Payment]]+Sched3[[#This Row],[Extra Payment]],Sched3[[#This Row],[Beginning Balance]]),"")</f>
        <v/>
      </c>
      <c r="H269" s="4" t="str">
        <f>IF(Sched3[[#This Row],[Pmt No]]&lt;&gt;"",Sched3[[#This Row],[Total Payment]]-Sched3[[#This Row],[Interest]],"")</f>
        <v/>
      </c>
      <c r="I269" s="4" t="str">
        <f>IF(Sched3[[#This Row],[Pmt No]]&lt;&gt;"",Sched3[[#This Row],[Beginning Balance]]*(InterestRate/PaymentsPerYear),"")</f>
        <v/>
      </c>
      <c r="J269" s="4" t="str">
        <f>IF(Sched3[[#This Row],[Pmt No]]&lt;&gt;"",IF(Sched3[[#This Row],[Scheduled Payment]]+Sched3[[#This Row],[Extra Payment]]&lt;=Sched3[[#This Row],[Beginning Balance]],Sched3[[#This Row],[Beginning Balance]]-Sched3[[#This Row],[Principal]],0),"")</f>
        <v/>
      </c>
      <c r="K269" s="4" t="str">
        <f>IF(Sched3[[#This Row],[Pmt No]]&lt;&gt;"",SUM(INDEX(Sched3[Interest],1,1):Sched3[[#This Row],[Interest]]),"")</f>
        <v/>
      </c>
    </row>
    <row r="270" spans="2:11" x14ac:dyDescent="0.2">
      <c r="B270" s="2" t="str">
        <f>IF(LoanIsGood,IF(ROW()-ROW(Sched3[[#Headers],[Pmt No]])&gt;ScheduledNumberOfPayments,"",ROW()-ROW(Sched3[[#Headers],[Pmt No]])),"")</f>
        <v/>
      </c>
      <c r="C270" s="3" t="str">
        <f>IF(Sched3[[#This Row],[Pmt No]]&lt;&gt;"",EOMONTH(LoanStartDate,ROW(Sched3[[#This Row],[Pmt No]])-ROW(Sched3[[#Headers],[Pmt No]])-2)+DAY(LoanStartDate),"")</f>
        <v/>
      </c>
      <c r="D270" s="4" t="str">
        <f>IF(Sched3[[#This Row],[Pmt No]]&lt;&gt;"",IF(ROW()-ROW(Sched3[[#Headers],[Beginning Balance]])=1,LoanAmount,INDEX(Sched3[Ending Balance],ROW()-ROW(Sched3[[#Headers],[Beginning Balance]])-1)),"")</f>
        <v/>
      </c>
      <c r="E270" s="4" t="str">
        <f>IF(Sched3[[#This Row],[Pmt No]]&lt;&gt;"",ScheduledPayment,"")</f>
        <v/>
      </c>
      <c r="F270" s="4" t="str">
        <f>IF(Sched3[[#This Row],[Pmt No]]&lt;&gt;"",IF(Sched3[[#This Row],[Scheduled Payment]]+ExtraPayments&lt;Sched3[[#This Row],[Beginning Balance]],ExtraPayments,IF(Sched3[[#This Row],[Beginning Balance]]-Sched3[[#This Row],[Scheduled Payment]]&gt;0,Sched3[[#This Row],[Beginning Balance]]-Sched3[[#This Row],[Scheduled Payment]],0)),"")</f>
        <v/>
      </c>
      <c r="G270" s="4" t="str">
        <f>IF(Sched3[[#This Row],[Pmt No]]&lt;&gt;"",IF(Sched3[[#This Row],[Scheduled Payment]]+Sched3[[#This Row],[Extra Payment]]&lt;=Sched3[[#This Row],[Beginning Balance]],Sched3[[#This Row],[Scheduled Payment]]+Sched3[[#This Row],[Extra Payment]],Sched3[[#This Row],[Beginning Balance]]),"")</f>
        <v/>
      </c>
      <c r="H270" s="4" t="str">
        <f>IF(Sched3[[#This Row],[Pmt No]]&lt;&gt;"",Sched3[[#This Row],[Total Payment]]-Sched3[[#This Row],[Interest]],"")</f>
        <v/>
      </c>
      <c r="I270" s="4" t="str">
        <f>IF(Sched3[[#This Row],[Pmt No]]&lt;&gt;"",Sched3[[#This Row],[Beginning Balance]]*(InterestRate/PaymentsPerYear),"")</f>
        <v/>
      </c>
      <c r="J270" s="4" t="str">
        <f>IF(Sched3[[#This Row],[Pmt No]]&lt;&gt;"",IF(Sched3[[#This Row],[Scheduled Payment]]+Sched3[[#This Row],[Extra Payment]]&lt;=Sched3[[#This Row],[Beginning Balance]],Sched3[[#This Row],[Beginning Balance]]-Sched3[[#This Row],[Principal]],0),"")</f>
        <v/>
      </c>
      <c r="K270" s="4" t="str">
        <f>IF(Sched3[[#This Row],[Pmt No]]&lt;&gt;"",SUM(INDEX(Sched3[Interest],1,1):Sched3[[#This Row],[Interest]]),"")</f>
        <v/>
      </c>
    </row>
    <row r="271" spans="2:11" x14ac:dyDescent="0.2">
      <c r="B271" s="2" t="str">
        <f>IF(LoanIsGood,IF(ROW()-ROW(Sched3[[#Headers],[Pmt No]])&gt;ScheduledNumberOfPayments,"",ROW()-ROW(Sched3[[#Headers],[Pmt No]])),"")</f>
        <v/>
      </c>
      <c r="C271" s="3" t="str">
        <f>IF(Sched3[[#This Row],[Pmt No]]&lt;&gt;"",EOMONTH(LoanStartDate,ROW(Sched3[[#This Row],[Pmt No]])-ROW(Sched3[[#Headers],[Pmt No]])-2)+DAY(LoanStartDate),"")</f>
        <v/>
      </c>
      <c r="D271" s="4" t="str">
        <f>IF(Sched3[[#This Row],[Pmt No]]&lt;&gt;"",IF(ROW()-ROW(Sched3[[#Headers],[Beginning Balance]])=1,LoanAmount,INDEX(Sched3[Ending Balance],ROW()-ROW(Sched3[[#Headers],[Beginning Balance]])-1)),"")</f>
        <v/>
      </c>
      <c r="E271" s="4" t="str">
        <f>IF(Sched3[[#This Row],[Pmt No]]&lt;&gt;"",ScheduledPayment,"")</f>
        <v/>
      </c>
      <c r="F271" s="4" t="str">
        <f>IF(Sched3[[#This Row],[Pmt No]]&lt;&gt;"",IF(Sched3[[#This Row],[Scheduled Payment]]+ExtraPayments&lt;Sched3[[#This Row],[Beginning Balance]],ExtraPayments,IF(Sched3[[#This Row],[Beginning Balance]]-Sched3[[#This Row],[Scheduled Payment]]&gt;0,Sched3[[#This Row],[Beginning Balance]]-Sched3[[#This Row],[Scheduled Payment]],0)),"")</f>
        <v/>
      </c>
      <c r="G271" s="4" t="str">
        <f>IF(Sched3[[#This Row],[Pmt No]]&lt;&gt;"",IF(Sched3[[#This Row],[Scheduled Payment]]+Sched3[[#This Row],[Extra Payment]]&lt;=Sched3[[#This Row],[Beginning Balance]],Sched3[[#This Row],[Scheduled Payment]]+Sched3[[#This Row],[Extra Payment]],Sched3[[#This Row],[Beginning Balance]]),"")</f>
        <v/>
      </c>
      <c r="H271" s="4" t="str">
        <f>IF(Sched3[[#This Row],[Pmt No]]&lt;&gt;"",Sched3[[#This Row],[Total Payment]]-Sched3[[#This Row],[Interest]],"")</f>
        <v/>
      </c>
      <c r="I271" s="4" t="str">
        <f>IF(Sched3[[#This Row],[Pmt No]]&lt;&gt;"",Sched3[[#This Row],[Beginning Balance]]*(InterestRate/PaymentsPerYear),"")</f>
        <v/>
      </c>
      <c r="J271" s="4" t="str">
        <f>IF(Sched3[[#This Row],[Pmt No]]&lt;&gt;"",IF(Sched3[[#This Row],[Scheduled Payment]]+Sched3[[#This Row],[Extra Payment]]&lt;=Sched3[[#This Row],[Beginning Balance]],Sched3[[#This Row],[Beginning Balance]]-Sched3[[#This Row],[Principal]],0),"")</f>
        <v/>
      </c>
      <c r="K271" s="4" t="str">
        <f>IF(Sched3[[#This Row],[Pmt No]]&lt;&gt;"",SUM(INDEX(Sched3[Interest],1,1):Sched3[[#This Row],[Interest]]),"")</f>
        <v/>
      </c>
    </row>
    <row r="272" spans="2:11" x14ac:dyDescent="0.2">
      <c r="B272" s="2" t="str">
        <f>IF(LoanIsGood,IF(ROW()-ROW(Sched3[[#Headers],[Pmt No]])&gt;ScheduledNumberOfPayments,"",ROW()-ROW(Sched3[[#Headers],[Pmt No]])),"")</f>
        <v/>
      </c>
      <c r="C272" s="3" t="str">
        <f>IF(Sched3[[#This Row],[Pmt No]]&lt;&gt;"",EOMONTH(LoanStartDate,ROW(Sched3[[#This Row],[Pmt No]])-ROW(Sched3[[#Headers],[Pmt No]])-2)+DAY(LoanStartDate),"")</f>
        <v/>
      </c>
      <c r="D272" s="4" t="str">
        <f>IF(Sched3[[#This Row],[Pmt No]]&lt;&gt;"",IF(ROW()-ROW(Sched3[[#Headers],[Beginning Balance]])=1,LoanAmount,INDEX(Sched3[Ending Balance],ROW()-ROW(Sched3[[#Headers],[Beginning Balance]])-1)),"")</f>
        <v/>
      </c>
      <c r="E272" s="4" t="str">
        <f>IF(Sched3[[#This Row],[Pmt No]]&lt;&gt;"",ScheduledPayment,"")</f>
        <v/>
      </c>
      <c r="F272" s="4" t="str">
        <f>IF(Sched3[[#This Row],[Pmt No]]&lt;&gt;"",IF(Sched3[[#This Row],[Scheduled Payment]]+ExtraPayments&lt;Sched3[[#This Row],[Beginning Balance]],ExtraPayments,IF(Sched3[[#This Row],[Beginning Balance]]-Sched3[[#This Row],[Scheduled Payment]]&gt;0,Sched3[[#This Row],[Beginning Balance]]-Sched3[[#This Row],[Scheduled Payment]],0)),"")</f>
        <v/>
      </c>
      <c r="G272" s="4" t="str">
        <f>IF(Sched3[[#This Row],[Pmt No]]&lt;&gt;"",IF(Sched3[[#This Row],[Scheduled Payment]]+Sched3[[#This Row],[Extra Payment]]&lt;=Sched3[[#This Row],[Beginning Balance]],Sched3[[#This Row],[Scheduled Payment]]+Sched3[[#This Row],[Extra Payment]],Sched3[[#This Row],[Beginning Balance]]),"")</f>
        <v/>
      </c>
      <c r="H272" s="4" t="str">
        <f>IF(Sched3[[#This Row],[Pmt No]]&lt;&gt;"",Sched3[[#This Row],[Total Payment]]-Sched3[[#This Row],[Interest]],"")</f>
        <v/>
      </c>
      <c r="I272" s="4" t="str">
        <f>IF(Sched3[[#This Row],[Pmt No]]&lt;&gt;"",Sched3[[#This Row],[Beginning Balance]]*(InterestRate/PaymentsPerYear),"")</f>
        <v/>
      </c>
      <c r="J272" s="4" t="str">
        <f>IF(Sched3[[#This Row],[Pmt No]]&lt;&gt;"",IF(Sched3[[#This Row],[Scheduled Payment]]+Sched3[[#This Row],[Extra Payment]]&lt;=Sched3[[#This Row],[Beginning Balance]],Sched3[[#This Row],[Beginning Balance]]-Sched3[[#This Row],[Principal]],0),"")</f>
        <v/>
      </c>
      <c r="K272" s="4" t="str">
        <f>IF(Sched3[[#This Row],[Pmt No]]&lt;&gt;"",SUM(INDEX(Sched3[Interest],1,1):Sched3[[#This Row],[Interest]]),"")</f>
        <v/>
      </c>
    </row>
    <row r="273" spans="2:11" x14ac:dyDescent="0.2">
      <c r="B273" s="2" t="str">
        <f>IF(LoanIsGood,IF(ROW()-ROW(Sched3[[#Headers],[Pmt No]])&gt;ScheduledNumberOfPayments,"",ROW()-ROW(Sched3[[#Headers],[Pmt No]])),"")</f>
        <v/>
      </c>
      <c r="C273" s="3" t="str">
        <f>IF(Sched3[[#This Row],[Pmt No]]&lt;&gt;"",EOMONTH(LoanStartDate,ROW(Sched3[[#This Row],[Pmt No]])-ROW(Sched3[[#Headers],[Pmt No]])-2)+DAY(LoanStartDate),"")</f>
        <v/>
      </c>
      <c r="D273" s="4" t="str">
        <f>IF(Sched3[[#This Row],[Pmt No]]&lt;&gt;"",IF(ROW()-ROW(Sched3[[#Headers],[Beginning Balance]])=1,LoanAmount,INDEX(Sched3[Ending Balance],ROW()-ROW(Sched3[[#Headers],[Beginning Balance]])-1)),"")</f>
        <v/>
      </c>
      <c r="E273" s="4" t="str">
        <f>IF(Sched3[[#This Row],[Pmt No]]&lt;&gt;"",ScheduledPayment,"")</f>
        <v/>
      </c>
      <c r="F273" s="4" t="str">
        <f>IF(Sched3[[#This Row],[Pmt No]]&lt;&gt;"",IF(Sched3[[#This Row],[Scheduled Payment]]+ExtraPayments&lt;Sched3[[#This Row],[Beginning Balance]],ExtraPayments,IF(Sched3[[#This Row],[Beginning Balance]]-Sched3[[#This Row],[Scheduled Payment]]&gt;0,Sched3[[#This Row],[Beginning Balance]]-Sched3[[#This Row],[Scheduled Payment]],0)),"")</f>
        <v/>
      </c>
      <c r="G273" s="4" t="str">
        <f>IF(Sched3[[#This Row],[Pmt No]]&lt;&gt;"",IF(Sched3[[#This Row],[Scheduled Payment]]+Sched3[[#This Row],[Extra Payment]]&lt;=Sched3[[#This Row],[Beginning Balance]],Sched3[[#This Row],[Scheduled Payment]]+Sched3[[#This Row],[Extra Payment]],Sched3[[#This Row],[Beginning Balance]]),"")</f>
        <v/>
      </c>
      <c r="H273" s="4" t="str">
        <f>IF(Sched3[[#This Row],[Pmt No]]&lt;&gt;"",Sched3[[#This Row],[Total Payment]]-Sched3[[#This Row],[Interest]],"")</f>
        <v/>
      </c>
      <c r="I273" s="4" t="str">
        <f>IF(Sched3[[#This Row],[Pmt No]]&lt;&gt;"",Sched3[[#This Row],[Beginning Balance]]*(InterestRate/PaymentsPerYear),"")</f>
        <v/>
      </c>
      <c r="J273" s="4" t="str">
        <f>IF(Sched3[[#This Row],[Pmt No]]&lt;&gt;"",IF(Sched3[[#This Row],[Scheduled Payment]]+Sched3[[#This Row],[Extra Payment]]&lt;=Sched3[[#This Row],[Beginning Balance]],Sched3[[#This Row],[Beginning Balance]]-Sched3[[#This Row],[Principal]],0),"")</f>
        <v/>
      </c>
      <c r="K273" s="4" t="str">
        <f>IF(Sched3[[#This Row],[Pmt No]]&lt;&gt;"",SUM(INDEX(Sched3[Interest],1,1):Sched3[[#This Row],[Interest]]),"")</f>
        <v/>
      </c>
    </row>
    <row r="274" spans="2:11" x14ac:dyDescent="0.2">
      <c r="B274" s="2" t="str">
        <f>IF(LoanIsGood,IF(ROW()-ROW(Sched3[[#Headers],[Pmt No]])&gt;ScheduledNumberOfPayments,"",ROW()-ROW(Sched3[[#Headers],[Pmt No]])),"")</f>
        <v/>
      </c>
      <c r="C274" s="3" t="str">
        <f>IF(Sched3[[#This Row],[Pmt No]]&lt;&gt;"",EOMONTH(LoanStartDate,ROW(Sched3[[#This Row],[Pmt No]])-ROW(Sched3[[#Headers],[Pmt No]])-2)+DAY(LoanStartDate),"")</f>
        <v/>
      </c>
      <c r="D274" s="4" t="str">
        <f>IF(Sched3[[#This Row],[Pmt No]]&lt;&gt;"",IF(ROW()-ROW(Sched3[[#Headers],[Beginning Balance]])=1,LoanAmount,INDEX(Sched3[Ending Balance],ROW()-ROW(Sched3[[#Headers],[Beginning Balance]])-1)),"")</f>
        <v/>
      </c>
      <c r="E274" s="4" t="str">
        <f>IF(Sched3[[#This Row],[Pmt No]]&lt;&gt;"",ScheduledPayment,"")</f>
        <v/>
      </c>
      <c r="F274" s="4" t="str">
        <f>IF(Sched3[[#This Row],[Pmt No]]&lt;&gt;"",IF(Sched3[[#This Row],[Scheduled Payment]]+ExtraPayments&lt;Sched3[[#This Row],[Beginning Balance]],ExtraPayments,IF(Sched3[[#This Row],[Beginning Balance]]-Sched3[[#This Row],[Scheduled Payment]]&gt;0,Sched3[[#This Row],[Beginning Balance]]-Sched3[[#This Row],[Scheduled Payment]],0)),"")</f>
        <v/>
      </c>
      <c r="G274" s="4" t="str">
        <f>IF(Sched3[[#This Row],[Pmt No]]&lt;&gt;"",IF(Sched3[[#This Row],[Scheduled Payment]]+Sched3[[#This Row],[Extra Payment]]&lt;=Sched3[[#This Row],[Beginning Balance]],Sched3[[#This Row],[Scheduled Payment]]+Sched3[[#This Row],[Extra Payment]],Sched3[[#This Row],[Beginning Balance]]),"")</f>
        <v/>
      </c>
      <c r="H274" s="4" t="str">
        <f>IF(Sched3[[#This Row],[Pmt No]]&lt;&gt;"",Sched3[[#This Row],[Total Payment]]-Sched3[[#This Row],[Interest]],"")</f>
        <v/>
      </c>
      <c r="I274" s="4" t="str">
        <f>IF(Sched3[[#This Row],[Pmt No]]&lt;&gt;"",Sched3[[#This Row],[Beginning Balance]]*(InterestRate/PaymentsPerYear),"")</f>
        <v/>
      </c>
      <c r="J274" s="4" t="str">
        <f>IF(Sched3[[#This Row],[Pmt No]]&lt;&gt;"",IF(Sched3[[#This Row],[Scheduled Payment]]+Sched3[[#This Row],[Extra Payment]]&lt;=Sched3[[#This Row],[Beginning Balance]],Sched3[[#This Row],[Beginning Balance]]-Sched3[[#This Row],[Principal]],0),"")</f>
        <v/>
      </c>
      <c r="K274" s="4" t="str">
        <f>IF(Sched3[[#This Row],[Pmt No]]&lt;&gt;"",SUM(INDEX(Sched3[Interest],1,1):Sched3[[#This Row],[Interest]]),"")</f>
        <v/>
      </c>
    </row>
    <row r="275" spans="2:11" x14ac:dyDescent="0.2">
      <c r="B275" s="2" t="str">
        <f>IF(LoanIsGood,IF(ROW()-ROW(Sched3[[#Headers],[Pmt No]])&gt;ScheduledNumberOfPayments,"",ROW()-ROW(Sched3[[#Headers],[Pmt No]])),"")</f>
        <v/>
      </c>
      <c r="C275" s="3" t="str">
        <f>IF(Sched3[[#This Row],[Pmt No]]&lt;&gt;"",EOMONTH(LoanStartDate,ROW(Sched3[[#This Row],[Pmt No]])-ROW(Sched3[[#Headers],[Pmt No]])-2)+DAY(LoanStartDate),"")</f>
        <v/>
      </c>
      <c r="D275" s="4" t="str">
        <f>IF(Sched3[[#This Row],[Pmt No]]&lt;&gt;"",IF(ROW()-ROW(Sched3[[#Headers],[Beginning Balance]])=1,LoanAmount,INDEX(Sched3[Ending Balance],ROW()-ROW(Sched3[[#Headers],[Beginning Balance]])-1)),"")</f>
        <v/>
      </c>
      <c r="E275" s="4" t="str">
        <f>IF(Sched3[[#This Row],[Pmt No]]&lt;&gt;"",ScheduledPayment,"")</f>
        <v/>
      </c>
      <c r="F275" s="4" t="str">
        <f>IF(Sched3[[#This Row],[Pmt No]]&lt;&gt;"",IF(Sched3[[#This Row],[Scheduled Payment]]+ExtraPayments&lt;Sched3[[#This Row],[Beginning Balance]],ExtraPayments,IF(Sched3[[#This Row],[Beginning Balance]]-Sched3[[#This Row],[Scheduled Payment]]&gt;0,Sched3[[#This Row],[Beginning Balance]]-Sched3[[#This Row],[Scheduled Payment]],0)),"")</f>
        <v/>
      </c>
      <c r="G275" s="4" t="str">
        <f>IF(Sched3[[#This Row],[Pmt No]]&lt;&gt;"",IF(Sched3[[#This Row],[Scheduled Payment]]+Sched3[[#This Row],[Extra Payment]]&lt;=Sched3[[#This Row],[Beginning Balance]],Sched3[[#This Row],[Scheduled Payment]]+Sched3[[#This Row],[Extra Payment]],Sched3[[#This Row],[Beginning Balance]]),"")</f>
        <v/>
      </c>
      <c r="H275" s="4" t="str">
        <f>IF(Sched3[[#This Row],[Pmt No]]&lt;&gt;"",Sched3[[#This Row],[Total Payment]]-Sched3[[#This Row],[Interest]],"")</f>
        <v/>
      </c>
      <c r="I275" s="4" t="str">
        <f>IF(Sched3[[#This Row],[Pmt No]]&lt;&gt;"",Sched3[[#This Row],[Beginning Balance]]*(InterestRate/PaymentsPerYear),"")</f>
        <v/>
      </c>
      <c r="J275" s="4" t="str">
        <f>IF(Sched3[[#This Row],[Pmt No]]&lt;&gt;"",IF(Sched3[[#This Row],[Scheduled Payment]]+Sched3[[#This Row],[Extra Payment]]&lt;=Sched3[[#This Row],[Beginning Balance]],Sched3[[#This Row],[Beginning Balance]]-Sched3[[#This Row],[Principal]],0),"")</f>
        <v/>
      </c>
      <c r="K275" s="4" t="str">
        <f>IF(Sched3[[#This Row],[Pmt No]]&lt;&gt;"",SUM(INDEX(Sched3[Interest],1,1):Sched3[[#This Row],[Interest]]),"")</f>
        <v/>
      </c>
    </row>
    <row r="276" spans="2:11" x14ac:dyDescent="0.2">
      <c r="B276" s="2" t="str">
        <f>IF(LoanIsGood,IF(ROW()-ROW(Sched3[[#Headers],[Pmt No]])&gt;ScheduledNumberOfPayments,"",ROW()-ROW(Sched3[[#Headers],[Pmt No]])),"")</f>
        <v/>
      </c>
      <c r="C276" s="3" t="str">
        <f>IF(Sched3[[#This Row],[Pmt No]]&lt;&gt;"",EOMONTH(LoanStartDate,ROW(Sched3[[#This Row],[Pmt No]])-ROW(Sched3[[#Headers],[Pmt No]])-2)+DAY(LoanStartDate),"")</f>
        <v/>
      </c>
      <c r="D276" s="4" t="str">
        <f>IF(Sched3[[#This Row],[Pmt No]]&lt;&gt;"",IF(ROW()-ROW(Sched3[[#Headers],[Beginning Balance]])=1,LoanAmount,INDEX(Sched3[Ending Balance],ROW()-ROW(Sched3[[#Headers],[Beginning Balance]])-1)),"")</f>
        <v/>
      </c>
      <c r="E276" s="4" t="str">
        <f>IF(Sched3[[#This Row],[Pmt No]]&lt;&gt;"",ScheduledPayment,"")</f>
        <v/>
      </c>
      <c r="F276" s="4" t="str">
        <f>IF(Sched3[[#This Row],[Pmt No]]&lt;&gt;"",IF(Sched3[[#This Row],[Scheduled Payment]]+ExtraPayments&lt;Sched3[[#This Row],[Beginning Balance]],ExtraPayments,IF(Sched3[[#This Row],[Beginning Balance]]-Sched3[[#This Row],[Scheduled Payment]]&gt;0,Sched3[[#This Row],[Beginning Balance]]-Sched3[[#This Row],[Scheduled Payment]],0)),"")</f>
        <v/>
      </c>
      <c r="G276" s="4" t="str">
        <f>IF(Sched3[[#This Row],[Pmt No]]&lt;&gt;"",IF(Sched3[[#This Row],[Scheduled Payment]]+Sched3[[#This Row],[Extra Payment]]&lt;=Sched3[[#This Row],[Beginning Balance]],Sched3[[#This Row],[Scheduled Payment]]+Sched3[[#This Row],[Extra Payment]],Sched3[[#This Row],[Beginning Balance]]),"")</f>
        <v/>
      </c>
      <c r="H276" s="4" t="str">
        <f>IF(Sched3[[#This Row],[Pmt No]]&lt;&gt;"",Sched3[[#This Row],[Total Payment]]-Sched3[[#This Row],[Interest]],"")</f>
        <v/>
      </c>
      <c r="I276" s="4" t="str">
        <f>IF(Sched3[[#This Row],[Pmt No]]&lt;&gt;"",Sched3[[#This Row],[Beginning Balance]]*(InterestRate/PaymentsPerYear),"")</f>
        <v/>
      </c>
      <c r="J276" s="4" t="str">
        <f>IF(Sched3[[#This Row],[Pmt No]]&lt;&gt;"",IF(Sched3[[#This Row],[Scheduled Payment]]+Sched3[[#This Row],[Extra Payment]]&lt;=Sched3[[#This Row],[Beginning Balance]],Sched3[[#This Row],[Beginning Balance]]-Sched3[[#This Row],[Principal]],0),"")</f>
        <v/>
      </c>
      <c r="K276" s="4" t="str">
        <f>IF(Sched3[[#This Row],[Pmt No]]&lt;&gt;"",SUM(INDEX(Sched3[Interest],1,1):Sched3[[#This Row],[Interest]]),"")</f>
        <v/>
      </c>
    </row>
    <row r="277" spans="2:11" x14ac:dyDescent="0.2">
      <c r="B277" s="2" t="str">
        <f>IF(LoanIsGood,IF(ROW()-ROW(Sched3[[#Headers],[Pmt No]])&gt;ScheduledNumberOfPayments,"",ROW()-ROW(Sched3[[#Headers],[Pmt No]])),"")</f>
        <v/>
      </c>
      <c r="C277" s="3" t="str">
        <f>IF(Sched3[[#This Row],[Pmt No]]&lt;&gt;"",EOMONTH(LoanStartDate,ROW(Sched3[[#This Row],[Pmt No]])-ROW(Sched3[[#Headers],[Pmt No]])-2)+DAY(LoanStartDate),"")</f>
        <v/>
      </c>
      <c r="D277" s="4" t="str">
        <f>IF(Sched3[[#This Row],[Pmt No]]&lt;&gt;"",IF(ROW()-ROW(Sched3[[#Headers],[Beginning Balance]])=1,LoanAmount,INDEX(Sched3[Ending Balance],ROW()-ROW(Sched3[[#Headers],[Beginning Balance]])-1)),"")</f>
        <v/>
      </c>
      <c r="E277" s="4" t="str">
        <f>IF(Sched3[[#This Row],[Pmt No]]&lt;&gt;"",ScheduledPayment,"")</f>
        <v/>
      </c>
      <c r="F277" s="4" t="str">
        <f>IF(Sched3[[#This Row],[Pmt No]]&lt;&gt;"",IF(Sched3[[#This Row],[Scheduled Payment]]+ExtraPayments&lt;Sched3[[#This Row],[Beginning Balance]],ExtraPayments,IF(Sched3[[#This Row],[Beginning Balance]]-Sched3[[#This Row],[Scheduled Payment]]&gt;0,Sched3[[#This Row],[Beginning Balance]]-Sched3[[#This Row],[Scheduled Payment]],0)),"")</f>
        <v/>
      </c>
      <c r="G277" s="4" t="str">
        <f>IF(Sched3[[#This Row],[Pmt No]]&lt;&gt;"",IF(Sched3[[#This Row],[Scheduled Payment]]+Sched3[[#This Row],[Extra Payment]]&lt;=Sched3[[#This Row],[Beginning Balance]],Sched3[[#This Row],[Scheduled Payment]]+Sched3[[#This Row],[Extra Payment]],Sched3[[#This Row],[Beginning Balance]]),"")</f>
        <v/>
      </c>
      <c r="H277" s="4" t="str">
        <f>IF(Sched3[[#This Row],[Pmt No]]&lt;&gt;"",Sched3[[#This Row],[Total Payment]]-Sched3[[#This Row],[Interest]],"")</f>
        <v/>
      </c>
      <c r="I277" s="4" t="str">
        <f>IF(Sched3[[#This Row],[Pmt No]]&lt;&gt;"",Sched3[[#This Row],[Beginning Balance]]*(InterestRate/PaymentsPerYear),"")</f>
        <v/>
      </c>
      <c r="J277" s="4" t="str">
        <f>IF(Sched3[[#This Row],[Pmt No]]&lt;&gt;"",IF(Sched3[[#This Row],[Scheduled Payment]]+Sched3[[#This Row],[Extra Payment]]&lt;=Sched3[[#This Row],[Beginning Balance]],Sched3[[#This Row],[Beginning Balance]]-Sched3[[#This Row],[Principal]],0),"")</f>
        <v/>
      </c>
      <c r="K277" s="4" t="str">
        <f>IF(Sched3[[#This Row],[Pmt No]]&lt;&gt;"",SUM(INDEX(Sched3[Interest],1,1):Sched3[[#This Row],[Interest]]),"")</f>
        <v/>
      </c>
    </row>
    <row r="278" spans="2:11" x14ac:dyDescent="0.2">
      <c r="B278" s="2" t="str">
        <f>IF(LoanIsGood,IF(ROW()-ROW(Sched3[[#Headers],[Pmt No]])&gt;ScheduledNumberOfPayments,"",ROW()-ROW(Sched3[[#Headers],[Pmt No]])),"")</f>
        <v/>
      </c>
      <c r="C278" s="3" t="str">
        <f>IF(Sched3[[#This Row],[Pmt No]]&lt;&gt;"",EOMONTH(LoanStartDate,ROW(Sched3[[#This Row],[Pmt No]])-ROW(Sched3[[#Headers],[Pmt No]])-2)+DAY(LoanStartDate),"")</f>
        <v/>
      </c>
      <c r="D278" s="4" t="str">
        <f>IF(Sched3[[#This Row],[Pmt No]]&lt;&gt;"",IF(ROW()-ROW(Sched3[[#Headers],[Beginning Balance]])=1,LoanAmount,INDEX(Sched3[Ending Balance],ROW()-ROW(Sched3[[#Headers],[Beginning Balance]])-1)),"")</f>
        <v/>
      </c>
      <c r="E278" s="4" t="str">
        <f>IF(Sched3[[#This Row],[Pmt No]]&lt;&gt;"",ScheduledPayment,"")</f>
        <v/>
      </c>
      <c r="F278" s="4" t="str">
        <f>IF(Sched3[[#This Row],[Pmt No]]&lt;&gt;"",IF(Sched3[[#This Row],[Scheduled Payment]]+ExtraPayments&lt;Sched3[[#This Row],[Beginning Balance]],ExtraPayments,IF(Sched3[[#This Row],[Beginning Balance]]-Sched3[[#This Row],[Scheduled Payment]]&gt;0,Sched3[[#This Row],[Beginning Balance]]-Sched3[[#This Row],[Scheduled Payment]],0)),"")</f>
        <v/>
      </c>
      <c r="G278" s="4" t="str">
        <f>IF(Sched3[[#This Row],[Pmt No]]&lt;&gt;"",IF(Sched3[[#This Row],[Scheduled Payment]]+Sched3[[#This Row],[Extra Payment]]&lt;=Sched3[[#This Row],[Beginning Balance]],Sched3[[#This Row],[Scheduled Payment]]+Sched3[[#This Row],[Extra Payment]],Sched3[[#This Row],[Beginning Balance]]),"")</f>
        <v/>
      </c>
      <c r="H278" s="4" t="str">
        <f>IF(Sched3[[#This Row],[Pmt No]]&lt;&gt;"",Sched3[[#This Row],[Total Payment]]-Sched3[[#This Row],[Interest]],"")</f>
        <v/>
      </c>
      <c r="I278" s="4" t="str">
        <f>IF(Sched3[[#This Row],[Pmt No]]&lt;&gt;"",Sched3[[#This Row],[Beginning Balance]]*(InterestRate/PaymentsPerYear),"")</f>
        <v/>
      </c>
      <c r="J278" s="4" t="str">
        <f>IF(Sched3[[#This Row],[Pmt No]]&lt;&gt;"",IF(Sched3[[#This Row],[Scheduled Payment]]+Sched3[[#This Row],[Extra Payment]]&lt;=Sched3[[#This Row],[Beginning Balance]],Sched3[[#This Row],[Beginning Balance]]-Sched3[[#This Row],[Principal]],0),"")</f>
        <v/>
      </c>
      <c r="K278" s="4" t="str">
        <f>IF(Sched3[[#This Row],[Pmt No]]&lt;&gt;"",SUM(INDEX(Sched3[Interest],1,1):Sched3[[#This Row],[Interest]]),"")</f>
        <v/>
      </c>
    </row>
    <row r="279" spans="2:11" x14ac:dyDescent="0.2">
      <c r="B279" s="2" t="str">
        <f>IF(LoanIsGood,IF(ROW()-ROW(Sched3[[#Headers],[Pmt No]])&gt;ScheduledNumberOfPayments,"",ROW()-ROW(Sched3[[#Headers],[Pmt No]])),"")</f>
        <v/>
      </c>
      <c r="C279" s="3" t="str">
        <f>IF(Sched3[[#This Row],[Pmt No]]&lt;&gt;"",EOMONTH(LoanStartDate,ROW(Sched3[[#This Row],[Pmt No]])-ROW(Sched3[[#Headers],[Pmt No]])-2)+DAY(LoanStartDate),"")</f>
        <v/>
      </c>
      <c r="D279" s="4" t="str">
        <f>IF(Sched3[[#This Row],[Pmt No]]&lt;&gt;"",IF(ROW()-ROW(Sched3[[#Headers],[Beginning Balance]])=1,LoanAmount,INDEX(Sched3[Ending Balance],ROW()-ROW(Sched3[[#Headers],[Beginning Balance]])-1)),"")</f>
        <v/>
      </c>
      <c r="E279" s="4" t="str">
        <f>IF(Sched3[[#This Row],[Pmt No]]&lt;&gt;"",ScheduledPayment,"")</f>
        <v/>
      </c>
      <c r="F279" s="4" t="str">
        <f>IF(Sched3[[#This Row],[Pmt No]]&lt;&gt;"",IF(Sched3[[#This Row],[Scheduled Payment]]+ExtraPayments&lt;Sched3[[#This Row],[Beginning Balance]],ExtraPayments,IF(Sched3[[#This Row],[Beginning Balance]]-Sched3[[#This Row],[Scheduled Payment]]&gt;0,Sched3[[#This Row],[Beginning Balance]]-Sched3[[#This Row],[Scheduled Payment]],0)),"")</f>
        <v/>
      </c>
      <c r="G279" s="4" t="str">
        <f>IF(Sched3[[#This Row],[Pmt No]]&lt;&gt;"",IF(Sched3[[#This Row],[Scheduled Payment]]+Sched3[[#This Row],[Extra Payment]]&lt;=Sched3[[#This Row],[Beginning Balance]],Sched3[[#This Row],[Scheduled Payment]]+Sched3[[#This Row],[Extra Payment]],Sched3[[#This Row],[Beginning Balance]]),"")</f>
        <v/>
      </c>
      <c r="H279" s="4" t="str">
        <f>IF(Sched3[[#This Row],[Pmt No]]&lt;&gt;"",Sched3[[#This Row],[Total Payment]]-Sched3[[#This Row],[Interest]],"")</f>
        <v/>
      </c>
      <c r="I279" s="4" t="str">
        <f>IF(Sched3[[#This Row],[Pmt No]]&lt;&gt;"",Sched3[[#This Row],[Beginning Balance]]*(InterestRate/PaymentsPerYear),"")</f>
        <v/>
      </c>
      <c r="J279" s="4" t="str">
        <f>IF(Sched3[[#This Row],[Pmt No]]&lt;&gt;"",IF(Sched3[[#This Row],[Scheduled Payment]]+Sched3[[#This Row],[Extra Payment]]&lt;=Sched3[[#This Row],[Beginning Balance]],Sched3[[#This Row],[Beginning Balance]]-Sched3[[#This Row],[Principal]],0),"")</f>
        <v/>
      </c>
      <c r="K279" s="4" t="str">
        <f>IF(Sched3[[#This Row],[Pmt No]]&lt;&gt;"",SUM(INDEX(Sched3[Interest],1,1):Sched3[[#This Row],[Interest]]),"")</f>
        <v/>
      </c>
    </row>
    <row r="280" spans="2:11" x14ac:dyDescent="0.2">
      <c r="B280" s="2" t="str">
        <f>IF(LoanIsGood,IF(ROW()-ROW(Sched3[[#Headers],[Pmt No]])&gt;ScheduledNumberOfPayments,"",ROW()-ROW(Sched3[[#Headers],[Pmt No]])),"")</f>
        <v/>
      </c>
      <c r="C280" s="3" t="str">
        <f>IF(Sched3[[#This Row],[Pmt No]]&lt;&gt;"",EOMONTH(LoanStartDate,ROW(Sched3[[#This Row],[Pmt No]])-ROW(Sched3[[#Headers],[Pmt No]])-2)+DAY(LoanStartDate),"")</f>
        <v/>
      </c>
      <c r="D280" s="4" t="str">
        <f>IF(Sched3[[#This Row],[Pmt No]]&lt;&gt;"",IF(ROW()-ROW(Sched3[[#Headers],[Beginning Balance]])=1,LoanAmount,INDEX(Sched3[Ending Balance],ROW()-ROW(Sched3[[#Headers],[Beginning Balance]])-1)),"")</f>
        <v/>
      </c>
      <c r="E280" s="4" t="str">
        <f>IF(Sched3[[#This Row],[Pmt No]]&lt;&gt;"",ScheduledPayment,"")</f>
        <v/>
      </c>
      <c r="F280" s="4" t="str">
        <f>IF(Sched3[[#This Row],[Pmt No]]&lt;&gt;"",IF(Sched3[[#This Row],[Scheduled Payment]]+ExtraPayments&lt;Sched3[[#This Row],[Beginning Balance]],ExtraPayments,IF(Sched3[[#This Row],[Beginning Balance]]-Sched3[[#This Row],[Scheduled Payment]]&gt;0,Sched3[[#This Row],[Beginning Balance]]-Sched3[[#This Row],[Scheduled Payment]],0)),"")</f>
        <v/>
      </c>
      <c r="G280" s="4" t="str">
        <f>IF(Sched3[[#This Row],[Pmt No]]&lt;&gt;"",IF(Sched3[[#This Row],[Scheduled Payment]]+Sched3[[#This Row],[Extra Payment]]&lt;=Sched3[[#This Row],[Beginning Balance]],Sched3[[#This Row],[Scheduled Payment]]+Sched3[[#This Row],[Extra Payment]],Sched3[[#This Row],[Beginning Balance]]),"")</f>
        <v/>
      </c>
      <c r="H280" s="4" t="str">
        <f>IF(Sched3[[#This Row],[Pmt No]]&lt;&gt;"",Sched3[[#This Row],[Total Payment]]-Sched3[[#This Row],[Interest]],"")</f>
        <v/>
      </c>
      <c r="I280" s="4" t="str">
        <f>IF(Sched3[[#This Row],[Pmt No]]&lt;&gt;"",Sched3[[#This Row],[Beginning Balance]]*(InterestRate/PaymentsPerYear),"")</f>
        <v/>
      </c>
      <c r="J280" s="4" t="str">
        <f>IF(Sched3[[#This Row],[Pmt No]]&lt;&gt;"",IF(Sched3[[#This Row],[Scheduled Payment]]+Sched3[[#This Row],[Extra Payment]]&lt;=Sched3[[#This Row],[Beginning Balance]],Sched3[[#This Row],[Beginning Balance]]-Sched3[[#This Row],[Principal]],0),"")</f>
        <v/>
      </c>
      <c r="K280" s="4" t="str">
        <f>IF(Sched3[[#This Row],[Pmt No]]&lt;&gt;"",SUM(INDEX(Sched3[Interest],1,1):Sched3[[#This Row],[Interest]]),"")</f>
        <v/>
      </c>
    </row>
    <row r="281" spans="2:11" x14ac:dyDescent="0.2">
      <c r="B281" s="2" t="str">
        <f>IF(LoanIsGood,IF(ROW()-ROW(Sched3[[#Headers],[Pmt No]])&gt;ScheduledNumberOfPayments,"",ROW()-ROW(Sched3[[#Headers],[Pmt No]])),"")</f>
        <v/>
      </c>
      <c r="C281" s="3" t="str">
        <f>IF(Sched3[[#This Row],[Pmt No]]&lt;&gt;"",EOMONTH(LoanStartDate,ROW(Sched3[[#This Row],[Pmt No]])-ROW(Sched3[[#Headers],[Pmt No]])-2)+DAY(LoanStartDate),"")</f>
        <v/>
      </c>
      <c r="D281" s="4" t="str">
        <f>IF(Sched3[[#This Row],[Pmt No]]&lt;&gt;"",IF(ROW()-ROW(Sched3[[#Headers],[Beginning Balance]])=1,LoanAmount,INDEX(Sched3[Ending Balance],ROW()-ROW(Sched3[[#Headers],[Beginning Balance]])-1)),"")</f>
        <v/>
      </c>
      <c r="E281" s="4" t="str">
        <f>IF(Sched3[[#This Row],[Pmt No]]&lt;&gt;"",ScheduledPayment,"")</f>
        <v/>
      </c>
      <c r="F281" s="4" t="str">
        <f>IF(Sched3[[#This Row],[Pmt No]]&lt;&gt;"",IF(Sched3[[#This Row],[Scheduled Payment]]+ExtraPayments&lt;Sched3[[#This Row],[Beginning Balance]],ExtraPayments,IF(Sched3[[#This Row],[Beginning Balance]]-Sched3[[#This Row],[Scheduled Payment]]&gt;0,Sched3[[#This Row],[Beginning Balance]]-Sched3[[#This Row],[Scheduled Payment]],0)),"")</f>
        <v/>
      </c>
      <c r="G281" s="4" t="str">
        <f>IF(Sched3[[#This Row],[Pmt No]]&lt;&gt;"",IF(Sched3[[#This Row],[Scheduled Payment]]+Sched3[[#This Row],[Extra Payment]]&lt;=Sched3[[#This Row],[Beginning Balance]],Sched3[[#This Row],[Scheduled Payment]]+Sched3[[#This Row],[Extra Payment]],Sched3[[#This Row],[Beginning Balance]]),"")</f>
        <v/>
      </c>
      <c r="H281" s="4" t="str">
        <f>IF(Sched3[[#This Row],[Pmt No]]&lt;&gt;"",Sched3[[#This Row],[Total Payment]]-Sched3[[#This Row],[Interest]],"")</f>
        <v/>
      </c>
      <c r="I281" s="4" t="str">
        <f>IF(Sched3[[#This Row],[Pmt No]]&lt;&gt;"",Sched3[[#This Row],[Beginning Balance]]*(InterestRate/PaymentsPerYear),"")</f>
        <v/>
      </c>
      <c r="J281" s="4" t="str">
        <f>IF(Sched3[[#This Row],[Pmt No]]&lt;&gt;"",IF(Sched3[[#This Row],[Scheduled Payment]]+Sched3[[#This Row],[Extra Payment]]&lt;=Sched3[[#This Row],[Beginning Balance]],Sched3[[#This Row],[Beginning Balance]]-Sched3[[#This Row],[Principal]],0),"")</f>
        <v/>
      </c>
      <c r="K281" s="4" t="str">
        <f>IF(Sched3[[#This Row],[Pmt No]]&lt;&gt;"",SUM(INDEX(Sched3[Interest],1,1):Sched3[[#This Row],[Interest]]),"")</f>
        <v/>
      </c>
    </row>
    <row r="282" spans="2:11" x14ac:dyDescent="0.2">
      <c r="B282" s="2" t="str">
        <f>IF(LoanIsGood,IF(ROW()-ROW(Sched3[[#Headers],[Pmt No]])&gt;ScheduledNumberOfPayments,"",ROW()-ROW(Sched3[[#Headers],[Pmt No]])),"")</f>
        <v/>
      </c>
      <c r="C282" s="3" t="str">
        <f>IF(Sched3[[#This Row],[Pmt No]]&lt;&gt;"",EOMONTH(LoanStartDate,ROW(Sched3[[#This Row],[Pmt No]])-ROW(Sched3[[#Headers],[Pmt No]])-2)+DAY(LoanStartDate),"")</f>
        <v/>
      </c>
      <c r="D282" s="4" t="str">
        <f>IF(Sched3[[#This Row],[Pmt No]]&lt;&gt;"",IF(ROW()-ROW(Sched3[[#Headers],[Beginning Balance]])=1,LoanAmount,INDEX(Sched3[Ending Balance],ROW()-ROW(Sched3[[#Headers],[Beginning Balance]])-1)),"")</f>
        <v/>
      </c>
      <c r="E282" s="4" t="str">
        <f>IF(Sched3[[#This Row],[Pmt No]]&lt;&gt;"",ScheduledPayment,"")</f>
        <v/>
      </c>
      <c r="F282" s="4" t="str">
        <f>IF(Sched3[[#This Row],[Pmt No]]&lt;&gt;"",IF(Sched3[[#This Row],[Scheduled Payment]]+ExtraPayments&lt;Sched3[[#This Row],[Beginning Balance]],ExtraPayments,IF(Sched3[[#This Row],[Beginning Balance]]-Sched3[[#This Row],[Scheduled Payment]]&gt;0,Sched3[[#This Row],[Beginning Balance]]-Sched3[[#This Row],[Scheduled Payment]],0)),"")</f>
        <v/>
      </c>
      <c r="G282" s="4" t="str">
        <f>IF(Sched3[[#This Row],[Pmt No]]&lt;&gt;"",IF(Sched3[[#This Row],[Scheduled Payment]]+Sched3[[#This Row],[Extra Payment]]&lt;=Sched3[[#This Row],[Beginning Balance]],Sched3[[#This Row],[Scheduled Payment]]+Sched3[[#This Row],[Extra Payment]],Sched3[[#This Row],[Beginning Balance]]),"")</f>
        <v/>
      </c>
      <c r="H282" s="4" t="str">
        <f>IF(Sched3[[#This Row],[Pmt No]]&lt;&gt;"",Sched3[[#This Row],[Total Payment]]-Sched3[[#This Row],[Interest]],"")</f>
        <v/>
      </c>
      <c r="I282" s="4" t="str">
        <f>IF(Sched3[[#This Row],[Pmt No]]&lt;&gt;"",Sched3[[#This Row],[Beginning Balance]]*(InterestRate/PaymentsPerYear),"")</f>
        <v/>
      </c>
      <c r="J282" s="4" t="str">
        <f>IF(Sched3[[#This Row],[Pmt No]]&lt;&gt;"",IF(Sched3[[#This Row],[Scheduled Payment]]+Sched3[[#This Row],[Extra Payment]]&lt;=Sched3[[#This Row],[Beginning Balance]],Sched3[[#This Row],[Beginning Balance]]-Sched3[[#This Row],[Principal]],0),"")</f>
        <v/>
      </c>
      <c r="K282" s="4" t="str">
        <f>IF(Sched3[[#This Row],[Pmt No]]&lt;&gt;"",SUM(INDEX(Sched3[Interest],1,1):Sched3[[#This Row],[Interest]]),"")</f>
        <v/>
      </c>
    </row>
    <row r="283" spans="2:11" x14ac:dyDescent="0.2">
      <c r="B283" s="2" t="str">
        <f>IF(LoanIsGood,IF(ROW()-ROW(Sched3[[#Headers],[Pmt No]])&gt;ScheduledNumberOfPayments,"",ROW()-ROW(Sched3[[#Headers],[Pmt No]])),"")</f>
        <v/>
      </c>
      <c r="C283" s="3" t="str">
        <f>IF(Sched3[[#This Row],[Pmt No]]&lt;&gt;"",EOMONTH(LoanStartDate,ROW(Sched3[[#This Row],[Pmt No]])-ROW(Sched3[[#Headers],[Pmt No]])-2)+DAY(LoanStartDate),"")</f>
        <v/>
      </c>
      <c r="D283" s="4" t="str">
        <f>IF(Sched3[[#This Row],[Pmt No]]&lt;&gt;"",IF(ROW()-ROW(Sched3[[#Headers],[Beginning Balance]])=1,LoanAmount,INDEX(Sched3[Ending Balance],ROW()-ROW(Sched3[[#Headers],[Beginning Balance]])-1)),"")</f>
        <v/>
      </c>
      <c r="E283" s="4" t="str">
        <f>IF(Sched3[[#This Row],[Pmt No]]&lt;&gt;"",ScheduledPayment,"")</f>
        <v/>
      </c>
      <c r="F283" s="4" t="str">
        <f>IF(Sched3[[#This Row],[Pmt No]]&lt;&gt;"",IF(Sched3[[#This Row],[Scheduled Payment]]+ExtraPayments&lt;Sched3[[#This Row],[Beginning Balance]],ExtraPayments,IF(Sched3[[#This Row],[Beginning Balance]]-Sched3[[#This Row],[Scheduled Payment]]&gt;0,Sched3[[#This Row],[Beginning Balance]]-Sched3[[#This Row],[Scheduled Payment]],0)),"")</f>
        <v/>
      </c>
      <c r="G283" s="4" t="str">
        <f>IF(Sched3[[#This Row],[Pmt No]]&lt;&gt;"",IF(Sched3[[#This Row],[Scheduled Payment]]+Sched3[[#This Row],[Extra Payment]]&lt;=Sched3[[#This Row],[Beginning Balance]],Sched3[[#This Row],[Scheduled Payment]]+Sched3[[#This Row],[Extra Payment]],Sched3[[#This Row],[Beginning Balance]]),"")</f>
        <v/>
      </c>
      <c r="H283" s="4" t="str">
        <f>IF(Sched3[[#This Row],[Pmt No]]&lt;&gt;"",Sched3[[#This Row],[Total Payment]]-Sched3[[#This Row],[Interest]],"")</f>
        <v/>
      </c>
      <c r="I283" s="4" t="str">
        <f>IF(Sched3[[#This Row],[Pmt No]]&lt;&gt;"",Sched3[[#This Row],[Beginning Balance]]*(InterestRate/PaymentsPerYear),"")</f>
        <v/>
      </c>
      <c r="J283" s="4" t="str">
        <f>IF(Sched3[[#This Row],[Pmt No]]&lt;&gt;"",IF(Sched3[[#This Row],[Scheduled Payment]]+Sched3[[#This Row],[Extra Payment]]&lt;=Sched3[[#This Row],[Beginning Balance]],Sched3[[#This Row],[Beginning Balance]]-Sched3[[#This Row],[Principal]],0),"")</f>
        <v/>
      </c>
      <c r="K283" s="4" t="str">
        <f>IF(Sched3[[#This Row],[Pmt No]]&lt;&gt;"",SUM(INDEX(Sched3[Interest],1,1):Sched3[[#This Row],[Interest]]),"")</f>
        <v/>
      </c>
    </row>
    <row r="284" spans="2:11" x14ac:dyDescent="0.2">
      <c r="B284" s="2" t="str">
        <f>IF(LoanIsGood,IF(ROW()-ROW(Sched3[[#Headers],[Pmt No]])&gt;ScheduledNumberOfPayments,"",ROW()-ROW(Sched3[[#Headers],[Pmt No]])),"")</f>
        <v/>
      </c>
      <c r="C284" s="3" t="str">
        <f>IF(Sched3[[#This Row],[Pmt No]]&lt;&gt;"",EOMONTH(LoanStartDate,ROW(Sched3[[#This Row],[Pmt No]])-ROW(Sched3[[#Headers],[Pmt No]])-2)+DAY(LoanStartDate),"")</f>
        <v/>
      </c>
      <c r="D284" s="4" t="str">
        <f>IF(Sched3[[#This Row],[Pmt No]]&lt;&gt;"",IF(ROW()-ROW(Sched3[[#Headers],[Beginning Balance]])=1,LoanAmount,INDEX(Sched3[Ending Balance],ROW()-ROW(Sched3[[#Headers],[Beginning Balance]])-1)),"")</f>
        <v/>
      </c>
      <c r="E284" s="4" t="str">
        <f>IF(Sched3[[#This Row],[Pmt No]]&lt;&gt;"",ScheduledPayment,"")</f>
        <v/>
      </c>
      <c r="F284" s="4" t="str">
        <f>IF(Sched3[[#This Row],[Pmt No]]&lt;&gt;"",IF(Sched3[[#This Row],[Scheduled Payment]]+ExtraPayments&lt;Sched3[[#This Row],[Beginning Balance]],ExtraPayments,IF(Sched3[[#This Row],[Beginning Balance]]-Sched3[[#This Row],[Scheduled Payment]]&gt;0,Sched3[[#This Row],[Beginning Balance]]-Sched3[[#This Row],[Scheduled Payment]],0)),"")</f>
        <v/>
      </c>
      <c r="G284" s="4" t="str">
        <f>IF(Sched3[[#This Row],[Pmt No]]&lt;&gt;"",IF(Sched3[[#This Row],[Scheduled Payment]]+Sched3[[#This Row],[Extra Payment]]&lt;=Sched3[[#This Row],[Beginning Balance]],Sched3[[#This Row],[Scheduled Payment]]+Sched3[[#This Row],[Extra Payment]],Sched3[[#This Row],[Beginning Balance]]),"")</f>
        <v/>
      </c>
      <c r="H284" s="4" t="str">
        <f>IF(Sched3[[#This Row],[Pmt No]]&lt;&gt;"",Sched3[[#This Row],[Total Payment]]-Sched3[[#This Row],[Interest]],"")</f>
        <v/>
      </c>
      <c r="I284" s="4" t="str">
        <f>IF(Sched3[[#This Row],[Pmt No]]&lt;&gt;"",Sched3[[#This Row],[Beginning Balance]]*(InterestRate/PaymentsPerYear),"")</f>
        <v/>
      </c>
      <c r="J284" s="4" t="str">
        <f>IF(Sched3[[#This Row],[Pmt No]]&lt;&gt;"",IF(Sched3[[#This Row],[Scheduled Payment]]+Sched3[[#This Row],[Extra Payment]]&lt;=Sched3[[#This Row],[Beginning Balance]],Sched3[[#This Row],[Beginning Balance]]-Sched3[[#This Row],[Principal]],0),"")</f>
        <v/>
      </c>
      <c r="K284" s="4" t="str">
        <f>IF(Sched3[[#This Row],[Pmt No]]&lt;&gt;"",SUM(INDEX(Sched3[Interest],1,1):Sched3[[#This Row],[Interest]]),"")</f>
        <v/>
      </c>
    </row>
    <row r="285" spans="2:11" x14ac:dyDescent="0.2">
      <c r="B285" s="2" t="str">
        <f>IF(LoanIsGood,IF(ROW()-ROW(Sched3[[#Headers],[Pmt No]])&gt;ScheduledNumberOfPayments,"",ROW()-ROW(Sched3[[#Headers],[Pmt No]])),"")</f>
        <v/>
      </c>
      <c r="C285" s="3" t="str">
        <f>IF(Sched3[[#This Row],[Pmt No]]&lt;&gt;"",EOMONTH(LoanStartDate,ROW(Sched3[[#This Row],[Pmt No]])-ROW(Sched3[[#Headers],[Pmt No]])-2)+DAY(LoanStartDate),"")</f>
        <v/>
      </c>
      <c r="D285" s="4" t="str">
        <f>IF(Sched3[[#This Row],[Pmt No]]&lt;&gt;"",IF(ROW()-ROW(Sched3[[#Headers],[Beginning Balance]])=1,LoanAmount,INDEX(Sched3[Ending Balance],ROW()-ROW(Sched3[[#Headers],[Beginning Balance]])-1)),"")</f>
        <v/>
      </c>
      <c r="E285" s="4" t="str">
        <f>IF(Sched3[[#This Row],[Pmt No]]&lt;&gt;"",ScheduledPayment,"")</f>
        <v/>
      </c>
      <c r="F285" s="4" t="str">
        <f>IF(Sched3[[#This Row],[Pmt No]]&lt;&gt;"",IF(Sched3[[#This Row],[Scheduled Payment]]+ExtraPayments&lt;Sched3[[#This Row],[Beginning Balance]],ExtraPayments,IF(Sched3[[#This Row],[Beginning Balance]]-Sched3[[#This Row],[Scheduled Payment]]&gt;0,Sched3[[#This Row],[Beginning Balance]]-Sched3[[#This Row],[Scheduled Payment]],0)),"")</f>
        <v/>
      </c>
      <c r="G285" s="4" t="str">
        <f>IF(Sched3[[#This Row],[Pmt No]]&lt;&gt;"",IF(Sched3[[#This Row],[Scheduled Payment]]+Sched3[[#This Row],[Extra Payment]]&lt;=Sched3[[#This Row],[Beginning Balance]],Sched3[[#This Row],[Scheduled Payment]]+Sched3[[#This Row],[Extra Payment]],Sched3[[#This Row],[Beginning Balance]]),"")</f>
        <v/>
      </c>
      <c r="H285" s="4" t="str">
        <f>IF(Sched3[[#This Row],[Pmt No]]&lt;&gt;"",Sched3[[#This Row],[Total Payment]]-Sched3[[#This Row],[Interest]],"")</f>
        <v/>
      </c>
      <c r="I285" s="4" t="str">
        <f>IF(Sched3[[#This Row],[Pmt No]]&lt;&gt;"",Sched3[[#This Row],[Beginning Balance]]*(InterestRate/PaymentsPerYear),"")</f>
        <v/>
      </c>
      <c r="J285" s="4" t="str">
        <f>IF(Sched3[[#This Row],[Pmt No]]&lt;&gt;"",IF(Sched3[[#This Row],[Scheduled Payment]]+Sched3[[#This Row],[Extra Payment]]&lt;=Sched3[[#This Row],[Beginning Balance]],Sched3[[#This Row],[Beginning Balance]]-Sched3[[#This Row],[Principal]],0),"")</f>
        <v/>
      </c>
      <c r="K285" s="4" t="str">
        <f>IF(Sched3[[#This Row],[Pmt No]]&lt;&gt;"",SUM(INDEX(Sched3[Interest],1,1):Sched3[[#This Row],[Interest]]),"")</f>
        <v/>
      </c>
    </row>
    <row r="286" spans="2:11" x14ac:dyDescent="0.2">
      <c r="B286" s="2" t="str">
        <f>IF(LoanIsGood,IF(ROW()-ROW(Sched3[[#Headers],[Pmt No]])&gt;ScheduledNumberOfPayments,"",ROW()-ROW(Sched3[[#Headers],[Pmt No]])),"")</f>
        <v/>
      </c>
      <c r="C286" s="3" t="str">
        <f>IF(Sched3[[#This Row],[Pmt No]]&lt;&gt;"",EOMONTH(LoanStartDate,ROW(Sched3[[#This Row],[Pmt No]])-ROW(Sched3[[#Headers],[Pmt No]])-2)+DAY(LoanStartDate),"")</f>
        <v/>
      </c>
      <c r="D286" s="4" t="str">
        <f>IF(Sched3[[#This Row],[Pmt No]]&lt;&gt;"",IF(ROW()-ROW(Sched3[[#Headers],[Beginning Balance]])=1,LoanAmount,INDEX(Sched3[Ending Balance],ROW()-ROW(Sched3[[#Headers],[Beginning Balance]])-1)),"")</f>
        <v/>
      </c>
      <c r="E286" s="4" t="str">
        <f>IF(Sched3[[#This Row],[Pmt No]]&lt;&gt;"",ScheduledPayment,"")</f>
        <v/>
      </c>
      <c r="F286" s="4" t="str">
        <f>IF(Sched3[[#This Row],[Pmt No]]&lt;&gt;"",IF(Sched3[[#This Row],[Scheduled Payment]]+ExtraPayments&lt;Sched3[[#This Row],[Beginning Balance]],ExtraPayments,IF(Sched3[[#This Row],[Beginning Balance]]-Sched3[[#This Row],[Scheduled Payment]]&gt;0,Sched3[[#This Row],[Beginning Balance]]-Sched3[[#This Row],[Scheduled Payment]],0)),"")</f>
        <v/>
      </c>
      <c r="G286" s="4" t="str">
        <f>IF(Sched3[[#This Row],[Pmt No]]&lt;&gt;"",IF(Sched3[[#This Row],[Scheduled Payment]]+Sched3[[#This Row],[Extra Payment]]&lt;=Sched3[[#This Row],[Beginning Balance]],Sched3[[#This Row],[Scheduled Payment]]+Sched3[[#This Row],[Extra Payment]],Sched3[[#This Row],[Beginning Balance]]),"")</f>
        <v/>
      </c>
      <c r="H286" s="4" t="str">
        <f>IF(Sched3[[#This Row],[Pmt No]]&lt;&gt;"",Sched3[[#This Row],[Total Payment]]-Sched3[[#This Row],[Interest]],"")</f>
        <v/>
      </c>
      <c r="I286" s="4" t="str">
        <f>IF(Sched3[[#This Row],[Pmt No]]&lt;&gt;"",Sched3[[#This Row],[Beginning Balance]]*(InterestRate/PaymentsPerYear),"")</f>
        <v/>
      </c>
      <c r="J286" s="4" t="str">
        <f>IF(Sched3[[#This Row],[Pmt No]]&lt;&gt;"",IF(Sched3[[#This Row],[Scheduled Payment]]+Sched3[[#This Row],[Extra Payment]]&lt;=Sched3[[#This Row],[Beginning Balance]],Sched3[[#This Row],[Beginning Balance]]-Sched3[[#This Row],[Principal]],0),"")</f>
        <v/>
      </c>
      <c r="K286" s="4" t="str">
        <f>IF(Sched3[[#This Row],[Pmt No]]&lt;&gt;"",SUM(INDEX(Sched3[Interest],1,1):Sched3[[#This Row],[Interest]]),"")</f>
        <v/>
      </c>
    </row>
    <row r="287" spans="2:11" x14ac:dyDescent="0.2">
      <c r="B287" s="2" t="str">
        <f>IF(LoanIsGood,IF(ROW()-ROW(Sched3[[#Headers],[Pmt No]])&gt;ScheduledNumberOfPayments,"",ROW()-ROW(Sched3[[#Headers],[Pmt No]])),"")</f>
        <v/>
      </c>
      <c r="C287" s="3" t="str">
        <f>IF(Sched3[[#This Row],[Pmt No]]&lt;&gt;"",EOMONTH(LoanStartDate,ROW(Sched3[[#This Row],[Pmt No]])-ROW(Sched3[[#Headers],[Pmt No]])-2)+DAY(LoanStartDate),"")</f>
        <v/>
      </c>
      <c r="D287" s="4" t="str">
        <f>IF(Sched3[[#This Row],[Pmt No]]&lt;&gt;"",IF(ROW()-ROW(Sched3[[#Headers],[Beginning Balance]])=1,LoanAmount,INDEX(Sched3[Ending Balance],ROW()-ROW(Sched3[[#Headers],[Beginning Balance]])-1)),"")</f>
        <v/>
      </c>
      <c r="E287" s="4" t="str">
        <f>IF(Sched3[[#This Row],[Pmt No]]&lt;&gt;"",ScheduledPayment,"")</f>
        <v/>
      </c>
      <c r="F287" s="4" t="str">
        <f>IF(Sched3[[#This Row],[Pmt No]]&lt;&gt;"",IF(Sched3[[#This Row],[Scheduled Payment]]+ExtraPayments&lt;Sched3[[#This Row],[Beginning Balance]],ExtraPayments,IF(Sched3[[#This Row],[Beginning Balance]]-Sched3[[#This Row],[Scheduled Payment]]&gt;0,Sched3[[#This Row],[Beginning Balance]]-Sched3[[#This Row],[Scheduled Payment]],0)),"")</f>
        <v/>
      </c>
      <c r="G287" s="4" t="str">
        <f>IF(Sched3[[#This Row],[Pmt No]]&lt;&gt;"",IF(Sched3[[#This Row],[Scheduled Payment]]+Sched3[[#This Row],[Extra Payment]]&lt;=Sched3[[#This Row],[Beginning Balance]],Sched3[[#This Row],[Scheduled Payment]]+Sched3[[#This Row],[Extra Payment]],Sched3[[#This Row],[Beginning Balance]]),"")</f>
        <v/>
      </c>
      <c r="H287" s="4" t="str">
        <f>IF(Sched3[[#This Row],[Pmt No]]&lt;&gt;"",Sched3[[#This Row],[Total Payment]]-Sched3[[#This Row],[Interest]],"")</f>
        <v/>
      </c>
      <c r="I287" s="4" t="str">
        <f>IF(Sched3[[#This Row],[Pmt No]]&lt;&gt;"",Sched3[[#This Row],[Beginning Balance]]*(InterestRate/PaymentsPerYear),"")</f>
        <v/>
      </c>
      <c r="J287" s="4" t="str">
        <f>IF(Sched3[[#This Row],[Pmt No]]&lt;&gt;"",IF(Sched3[[#This Row],[Scheduled Payment]]+Sched3[[#This Row],[Extra Payment]]&lt;=Sched3[[#This Row],[Beginning Balance]],Sched3[[#This Row],[Beginning Balance]]-Sched3[[#This Row],[Principal]],0),"")</f>
        <v/>
      </c>
      <c r="K287" s="4" t="str">
        <f>IF(Sched3[[#This Row],[Pmt No]]&lt;&gt;"",SUM(INDEX(Sched3[Interest],1,1):Sched3[[#This Row],[Interest]]),"")</f>
        <v/>
      </c>
    </row>
    <row r="288" spans="2:11" x14ac:dyDescent="0.2">
      <c r="B288" s="2" t="str">
        <f>IF(LoanIsGood,IF(ROW()-ROW(Sched3[[#Headers],[Pmt No]])&gt;ScheduledNumberOfPayments,"",ROW()-ROW(Sched3[[#Headers],[Pmt No]])),"")</f>
        <v/>
      </c>
      <c r="C288" s="3" t="str">
        <f>IF(Sched3[[#This Row],[Pmt No]]&lt;&gt;"",EOMONTH(LoanStartDate,ROW(Sched3[[#This Row],[Pmt No]])-ROW(Sched3[[#Headers],[Pmt No]])-2)+DAY(LoanStartDate),"")</f>
        <v/>
      </c>
      <c r="D288" s="4" t="str">
        <f>IF(Sched3[[#This Row],[Pmt No]]&lt;&gt;"",IF(ROW()-ROW(Sched3[[#Headers],[Beginning Balance]])=1,LoanAmount,INDEX(Sched3[Ending Balance],ROW()-ROW(Sched3[[#Headers],[Beginning Balance]])-1)),"")</f>
        <v/>
      </c>
      <c r="E288" s="4" t="str">
        <f>IF(Sched3[[#This Row],[Pmt No]]&lt;&gt;"",ScheduledPayment,"")</f>
        <v/>
      </c>
      <c r="F288" s="4" t="str">
        <f>IF(Sched3[[#This Row],[Pmt No]]&lt;&gt;"",IF(Sched3[[#This Row],[Scheduled Payment]]+ExtraPayments&lt;Sched3[[#This Row],[Beginning Balance]],ExtraPayments,IF(Sched3[[#This Row],[Beginning Balance]]-Sched3[[#This Row],[Scheduled Payment]]&gt;0,Sched3[[#This Row],[Beginning Balance]]-Sched3[[#This Row],[Scheduled Payment]],0)),"")</f>
        <v/>
      </c>
      <c r="G288" s="4" t="str">
        <f>IF(Sched3[[#This Row],[Pmt No]]&lt;&gt;"",IF(Sched3[[#This Row],[Scheduled Payment]]+Sched3[[#This Row],[Extra Payment]]&lt;=Sched3[[#This Row],[Beginning Balance]],Sched3[[#This Row],[Scheduled Payment]]+Sched3[[#This Row],[Extra Payment]],Sched3[[#This Row],[Beginning Balance]]),"")</f>
        <v/>
      </c>
      <c r="H288" s="4" t="str">
        <f>IF(Sched3[[#This Row],[Pmt No]]&lt;&gt;"",Sched3[[#This Row],[Total Payment]]-Sched3[[#This Row],[Interest]],"")</f>
        <v/>
      </c>
      <c r="I288" s="4" t="str">
        <f>IF(Sched3[[#This Row],[Pmt No]]&lt;&gt;"",Sched3[[#This Row],[Beginning Balance]]*(InterestRate/PaymentsPerYear),"")</f>
        <v/>
      </c>
      <c r="J288" s="4" t="str">
        <f>IF(Sched3[[#This Row],[Pmt No]]&lt;&gt;"",IF(Sched3[[#This Row],[Scheduled Payment]]+Sched3[[#This Row],[Extra Payment]]&lt;=Sched3[[#This Row],[Beginning Balance]],Sched3[[#This Row],[Beginning Balance]]-Sched3[[#This Row],[Principal]],0),"")</f>
        <v/>
      </c>
      <c r="K288" s="4" t="str">
        <f>IF(Sched3[[#This Row],[Pmt No]]&lt;&gt;"",SUM(INDEX(Sched3[Interest],1,1):Sched3[[#This Row],[Interest]]),"")</f>
        <v/>
      </c>
    </row>
    <row r="289" spans="2:11" x14ac:dyDescent="0.2">
      <c r="B289" s="2" t="str">
        <f>IF(LoanIsGood,IF(ROW()-ROW(Sched3[[#Headers],[Pmt No]])&gt;ScheduledNumberOfPayments,"",ROW()-ROW(Sched3[[#Headers],[Pmt No]])),"")</f>
        <v/>
      </c>
      <c r="C289" s="3" t="str">
        <f>IF(Sched3[[#This Row],[Pmt No]]&lt;&gt;"",EOMONTH(LoanStartDate,ROW(Sched3[[#This Row],[Pmt No]])-ROW(Sched3[[#Headers],[Pmt No]])-2)+DAY(LoanStartDate),"")</f>
        <v/>
      </c>
      <c r="D289" s="4" t="str">
        <f>IF(Sched3[[#This Row],[Pmt No]]&lt;&gt;"",IF(ROW()-ROW(Sched3[[#Headers],[Beginning Balance]])=1,LoanAmount,INDEX(Sched3[Ending Balance],ROW()-ROW(Sched3[[#Headers],[Beginning Balance]])-1)),"")</f>
        <v/>
      </c>
      <c r="E289" s="4" t="str">
        <f>IF(Sched3[[#This Row],[Pmt No]]&lt;&gt;"",ScheduledPayment,"")</f>
        <v/>
      </c>
      <c r="F289" s="4" t="str">
        <f>IF(Sched3[[#This Row],[Pmt No]]&lt;&gt;"",IF(Sched3[[#This Row],[Scheduled Payment]]+ExtraPayments&lt;Sched3[[#This Row],[Beginning Balance]],ExtraPayments,IF(Sched3[[#This Row],[Beginning Balance]]-Sched3[[#This Row],[Scheduled Payment]]&gt;0,Sched3[[#This Row],[Beginning Balance]]-Sched3[[#This Row],[Scheduled Payment]],0)),"")</f>
        <v/>
      </c>
      <c r="G289" s="4" t="str">
        <f>IF(Sched3[[#This Row],[Pmt No]]&lt;&gt;"",IF(Sched3[[#This Row],[Scheduled Payment]]+Sched3[[#This Row],[Extra Payment]]&lt;=Sched3[[#This Row],[Beginning Balance]],Sched3[[#This Row],[Scheduled Payment]]+Sched3[[#This Row],[Extra Payment]],Sched3[[#This Row],[Beginning Balance]]),"")</f>
        <v/>
      </c>
      <c r="H289" s="4" t="str">
        <f>IF(Sched3[[#This Row],[Pmt No]]&lt;&gt;"",Sched3[[#This Row],[Total Payment]]-Sched3[[#This Row],[Interest]],"")</f>
        <v/>
      </c>
      <c r="I289" s="4" t="str">
        <f>IF(Sched3[[#This Row],[Pmt No]]&lt;&gt;"",Sched3[[#This Row],[Beginning Balance]]*(InterestRate/PaymentsPerYear),"")</f>
        <v/>
      </c>
      <c r="J289" s="4" t="str">
        <f>IF(Sched3[[#This Row],[Pmt No]]&lt;&gt;"",IF(Sched3[[#This Row],[Scheduled Payment]]+Sched3[[#This Row],[Extra Payment]]&lt;=Sched3[[#This Row],[Beginning Balance]],Sched3[[#This Row],[Beginning Balance]]-Sched3[[#This Row],[Principal]],0),"")</f>
        <v/>
      </c>
      <c r="K289" s="4" t="str">
        <f>IF(Sched3[[#This Row],[Pmt No]]&lt;&gt;"",SUM(INDEX(Sched3[Interest],1,1):Sched3[[#This Row],[Interest]]),"")</f>
        <v/>
      </c>
    </row>
    <row r="290" spans="2:11" x14ac:dyDescent="0.2">
      <c r="B290" s="2" t="str">
        <f>IF(LoanIsGood,IF(ROW()-ROW(Sched3[[#Headers],[Pmt No]])&gt;ScheduledNumberOfPayments,"",ROW()-ROW(Sched3[[#Headers],[Pmt No]])),"")</f>
        <v/>
      </c>
      <c r="C290" s="3" t="str">
        <f>IF(Sched3[[#This Row],[Pmt No]]&lt;&gt;"",EOMONTH(LoanStartDate,ROW(Sched3[[#This Row],[Pmt No]])-ROW(Sched3[[#Headers],[Pmt No]])-2)+DAY(LoanStartDate),"")</f>
        <v/>
      </c>
      <c r="D290" s="4" t="str">
        <f>IF(Sched3[[#This Row],[Pmt No]]&lt;&gt;"",IF(ROW()-ROW(Sched3[[#Headers],[Beginning Balance]])=1,LoanAmount,INDEX(Sched3[Ending Balance],ROW()-ROW(Sched3[[#Headers],[Beginning Balance]])-1)),"")</f>
        <v/>
      </c>
      <c r="E290" s="4" t="str">
        <f>IF(Sched3[[#This Row],[Pmt No]]&lt;&gt;"",ScheduledPayment,"")</f>
        <v/>
      </c>
      <c r="F290" s="4" t="str">
        <f>IF(Sched3[[#This Row],[Pmt No]]&lt;&gt;"",IF(Sched3[[#This Row],[Scheduled Payment]]+ExtraPayments&lt;Sched3[[#This Row],[Beginning Balance]],ExtraPayments,IF(Sched3[[#This Row],[Beginning Balance]]-Sched3[[#This Row],[Scheduled Payment]]&gt;0,Sched3[[#This Row],[Beginning Balance]]-Sched3[[#This Row],[Scheduled Payment]],0)),"")</f>
        <v/>
      </c>
      <c r="G290" s="4" t="str">
        <f>IF(Sched3[[#This Row],[Pmt No]]&lt;&gt;"",IF(Sched3[[#This Row],[Scheduled Payment]]+Sched3[[#This Row],[Extra Payment]]&lt;=Sched3[[#This Row],[Beginning Balance]],Sched3[[#This Row],[Scheduled Payment]]+Sched3[[#This Row],[Extra Payment]],Sched3[[#This Row],[Beginning Balance]]),"")</f>
        <v/>
      </c>
      <c r="H290" s="4" t="str">
        <f>IF(Sched3[[#This Row],[Pmt No]]&lt;&gt;"",Sched3[[#This Row],[Total Payment]]-Sched3[[#This Row],[Interest]],"")</f>
        <v/>
      </c>
      <c r="I290" s="4" t="str">
        <f>IF(Sched3[[#This Row],[Pmt No]]&lt;&gt;"",Sched3[[#This Row],[Beginning Balance]]*(InterestRate/PaymentsPerYear),"")</f>
        <v/>
      </c>
      <c r="J290" s="4" t="str">
        <f>IF(Sched3[[#This Row],[Pmt No]]&lt;&gt;"",IF(Sched3[[#This Row],[Scheduled Payment]]+Sched3[[#This Row],[Extra Payment]]&lt;=Sched3[[#This Row],[Beginning Balance]],Sched3[[#This Row],[Beginning Balance]]-Sched3[[#This Row],[Principal]],0),"")</f>
        <v/>
      </c>
      <c r="K290" s="4" t="str">
        <f>IF(Sched3[[#This Row],[Pmt No]]&lt;&gt;"",SUM(INDEX(Sched3[Interest],1,1):Sched3[[#This Row],[Interest]]),"")</f>
        <v/>
      </c>
    </row>
    <row r="291" spans="2:11" x14ac:dyDescent="0.2">
      <c r="B291" s="2" t="str">
        <f>IF(LoanIsGood,IF(ROW()-ROW(Sched3[[#Headers],[Pmt No]])&gt;ScheduledNumberOfPayments,"",ROW()-ROW(Sched3[[#Headers],[Pmt No]])),"")</f>
        <v/>
      </c>
      <c r="C291" s="3" t="str">
        <f>IF(Sched3[[#This Row],[Pmt No]]&lt;&gt;"",EOMONTH(LoanStartDate,ROW(Sched3[[#This Row],[Pmt No]])-ROW(Sched3[[#Headers],[Pmt No]])-2)+DAY(LoanStartDate),"")</f>
        <v/>
      </c>
      <c r="D291" s="4" t="str">
        <f>IF(Sched3[[#This Row],[Pmt No]]&lt;&gt;"",IF(ROW()-ROW(Sched3[[#Headers],[Beginning Balance]])=1,LoanAmount,INDEX(Sched3[Ending Balance],ROW()-ROW(Sched3[[#Headers],[Beginning Balance]])-1)),"")</f>
        <v/>
      </c>
      <c r="E291" s="4" t="str">
        <f>IF(Sched3[[#This Row],[Pmt No]]&lt;&gt;"",ScheduledPayment,"")</f>
        <v/>
      </c>
      <c r="F291" s="4" t="str">
        <f>IF(Sched3[[#This Row],[Pmt No]]&lt;&gt;"",IF(Sched3[[#This Row],[Scheduled Payment]]+ExtraPayments&lt;Sched3[[#This Row],[Beginning Balance]],ExtraPayments,IF(Sched3[[#This Row],[Beginning Balance]]-Sched3[[#This Row],[Scheduled Payment]]&gt;0,Sched3[[#This Row],[Beginning Balance]]-Sched3[[#This Row],[Scheduled Payment]],0)),"")</f>
        <v/>
      </c>
      <c r="G291" s="4" t="str">
        <f>IF(Sched3[[#This Row],[Pmt No]]&lt;&gt;"",IF(Sched3[[#This Row],[Scheduled Payment]]+Sched3[[#This Row],[Extra Payment]]&lt;=Sched3[[#This Row],[Beginning Balance]],Sched3[[#This Row],[Scheduled Payment]]+Sched3[[#This Row],[Extra Payment]],Sched3[[#This Row],[Beginning Balance]]),"")</f>
        <v/>
      </c>
      <c r="H291" s="4" t="str">
        <f>IF(Sched3[[#This Row],[Pmt No]]&lt;&gt;"",Sched3[[#This Row],[Total Payment]]-Sched3[[#This Row],[Interest]],"")</f>
        <v/>
      </c>
      <c r="I291" s="4" t="str">
        <f>IF(Sched3[[#This Row],[Pmt No]]&lt;&gt;"",Sched3[[#This Row],[Beginning Balance]]*(InterestRate/PaymentsPerYear),"")</f>
        <v/>
      </c>
      <c r="J291" s="4" t="str">
        <f>IF(Sched3[[#This Row],[Pmt No]]&lt;&gt;"",IF(Sched3[[#This Row],[Scheduled Payment]]+Sched3[[#This Row],[Extra Payment]]&lt;=Sched3[[#This Row],[Beginning Balance]],Sched3[[#This Row],[Beginning Balance]]-Sched3[[#This Row],[Principal]],0),"")</f>
        <v/>
      </c>
      <c r="K291" s="4" t="str">
        <f>IF(Sched3[[#This Row],[Pmt No]]&lt;&gt;"",SUM(INDEX(Sched3[Interest],1,1):Sched3[[#This Row],[Interest]]),"")</f>
        <v/>
      </c>
    </row>
    <row r="292" spans="2:11" x14ac:dyDescent="0.2">
      <c r="B292" s="2" t="str">
        <f>IF(LoanIsGood,IF(ROW()-ROW(Sched3[[#Headers],[Pmt No]])&gt;ScheduledNumberOfPayments,"",ROW()-ROW(Sched3[[#Headers],[Pmt No]])),"")</f>
        <v/>
      </c>
      <c r="C292" s="3" t="str">
        <f>IF(Sched3[[#This Row],[Pmt No]]&lt;&gt;"",EOMONTH(LoanStartDate,ROW(Sched3[[#This Row],[Pmt No]])-ROW(Sched3[[#Headers],[Pmt No]])-2)+DAY(LoanStartDate),"")</f>
        <v/>
      </c>
      <c r="D292" s="4" t="str">
        <f>IF(Sched3[[#This Row],[Pmt No]]&lt;&gt;"",IF(ROW()-ROW(Sched3[[#Headers],[Beginning Balance]])=1,LoanAmount,INDEX(Sched3[Ending Balance],ROW()-ROW(Sched3[[#Headers],[Beginning Balance]])-1)),"")</f>
        <v/>
      </c>
      <c r="E292" s="4" t="str">
        <f>IF(Sched3[[#This Row],[Pmt No]]&lt;&gt;"",ScheduledPayment,"")</f>
        <v/>
      </c>
      <c r="F292" s="4" t="str">
        <f>IF(Sched3[[#This Row],[Pmt No]]&lt;&gt;"",IF(Sched3[[#This Row],[Scheduled Payment]]+ExtraPayments&lt;Sched3[[#This Row],[Beginning Balance]],ExtraPayments,IF(Sched3[[#This Row],[Beginning Balance]]-Sched3[[#This Row],[Scheduled Payment]]&gt;0,Sched3[[#This Row],[Beginning Balance]]-Sched3[[#This Row],[Scheduled Payment]],0)),"")</f>
        <v/>
      </c>
      <c r="G292" s="4" t="str">
        <f>IF(Sched3[[#This Row],[Pmt No]]&lt;&gt;"",IF(Sched3[[#This Row],[Scheduled Payment]]+Sched3[[#This Row],[Extra Payment]]&lt;=Sched3[[#This Row],[Beginning Balance]],Sched3[[#This Row],[Scheduled Payment]]+Sched3[[#This Row],[Extra Payment]],Sched3[[#This Row],[Beginning Balance]]),"")</f>
        <v/>
      </c>
      <c r="H292" s="4" t="str">
        <f>IF(Sched3[[#This Row],[Pmt No]]&lt;&gt;"",Sched3[[#This Row],[Total Payment]]-Sched3[[#This Row],[Interest]],"")</f>
        <v/>
      </c>
      <c r="I292" s="4" t="str">
        <f>IF(Sched3[[#This Row],[Pmt No]]&lt;&gt;"",Sched3[[#This Row],[Beginning Balance]]*(InterestRate/PaymentsPerYear),"")</f>
        <v/>
      </c>
      <c r="J292" s="4" t="str">
        <f>IF(Sched3[[#This Row],[Pmt No]]&lt;&gt;"",IF(Sched3[[#This Row],[Scheduled Payment]]+Sched3[[#This Row],[Extra Payment]]&lt;=Sched3[[#This Row],[Beginning Balance]],Sched3[[#This Row],[Beginning Balance]]-Sched3[[#This Row],[Principal]],0),"")</f>
        <v/>
      </c>
      <c r="K292" s="4" t="str">
        <f>IF(Sched3[[#This Row],[Pmt No]]&lt;&gt;"",SUM(INDEX(Sched3[Interest],1,1):Sched3[[#This Row],[Interest]]),"")</f>
        <v/>
      </c>
    </row>
    <row r="293" spans="2:11" x14ac:dyDescent="0.2">
      <c r="B293" s="2" t="str">
        <f>IF(LoanIsGood,IF(ROW()-ROW(Sched3[[#Headers],[Pmt No]])&gt;ScheduledNumberOfPayments,"",ROW()-ROW(Sched3[[#Headers],[Pmt No]])),"")</f>
        <v/>
      </c>
      <c r="C293" s="3" t="str">
        <f>IF(Sched3[[#This Row],[Pmt No]]&lt;&gt;"",EOMONTH(LoanStartDate,ROW(Sched3[[#This Row],[Pmt No]])-ROW(Sched3[[#Headers],[Pmt No]])-2)+DAY(LoanStartDate),"")</f>
        <v/>
      </c>
      <c r="D293" s="4" t="str">
        <f>IF(Sched3[[#This Row],[Pmt No]]&lt;&gt;"",IF(ROW()-ROW(Sched3[[#Headers],[Beginning Balance]])=1,LoanAmount,INDEX(Sched3[Ending Balance],ROW()-ROW(Sched3[[#Headers],[Beginning Balance]])-1)),"")</f>
        <v/>
      </c>
      <c r="E293" s="4" t="str">
        <f>IF(Sched3[[#This Row],[Pmt No]]&lt;&gt;"",ScheduledPayment,"")</f>
        <v/>
      </c>
      <c r="F293" s="4" t="str">
        <f>IF(Sched3[[#This Row],[Pmt No]]&lt;&gt;"",IF(Sched3[[#This Row],[Scheduled Payment]]+ExtraPayments&lt;Sched3[[#This Row],[Beginning Balance]],ExtraPayments,IF(Sched3[[#This Row],[Beginning Balance]]-Sched3[[#This Row],[Scheduled Payment]]&gt;0,Sched3[[#This Row],[Beginning Balance]]-Sched3[[#This Row],[Scheduled Payment]],0)),"")</f>
        <v/>
      </c>
      <c r="G293" s="4" t="str">
        <f>IF(Sched3[[#This Row],[Pmt No]]&lt;&gt;"",IF(Sched3[[#This Row],[Scheduled Payment]]+Sched3[[#This Row],[Extra Payment]]&lt;=Sched3[[#This Row],[Beginning Balance]],Sched3[[#This Row],[Scheduled Payment]]+Sched3[[#This Row],[Extra Payment]],Sched3[[#This Row],[Beginning Balance]]),"")</f>
        <v/>
      </c>
      <c r="H293" s="4" t="str">
        <f>IF(Sched3[[#This Row],[Pmt No]]&lt;&gt;"",Sched3[[#This Row],[Total Payment]]-Sched3[[#This Row],[Interest]],"")</f>
        <v/>
      </c>
      <c r="I293" s="4" t="str">
        <f>IF(Sched3[[#This Row],[Pmt No]]&lt;&gt;"",Sched3[[#This Row],[Beginning Balance]]*(InterestRate/PaymentsPerYear),"")</f>
        <v/>
      </c>
      <c r="J293" s="4" t="str">
        <f>IF(Sched3[[#This Row],[Pmt No]]&lt;&gt;"",IF(Sched3[[#This Row],[Scheduled Payment]]+Sched3[[#This Row],[Extra Payment]]&lt;=Sched3[[#This Row],[Beginning Balance]],Sched3[[#This Row],[Beginning Balance]]-Sched3[[#This Row],[Principal]],0),"")</f>
        <v/>
      </c>
      <c r="K293" s="4" t="str">
        <f>IF(Sched3[[#This Row],[Pmt No]]&lt;&gt;"",SUM(INDEX(Sched3[Interest],1,1):Sched3[[#This Row],[Interest]]),"")</f>
        <v/>
      </c>
    </row>
    <row r="294" spans="2:11" x14ac:dyDescent="0.2">
      <c r="B294" s="2" t="str">
        <f>IF(LoanIsGood,IF(ROW()-ROW(Sched3[[#Headers],[Pmt No]])&gt;ScheduledNumberOfPayments,"",ROW()-ROW(Sched3[[#Headers],[Pmt No]])),"")</f>
        <v/>
      </c>
      <c r="C294" s="3" t="str">
        <f>IF(Sched3[[#This Row],[Pmt No]]&lt;&gt;"",EOMONTH(LoanStartDate,ROW(Sched3[[#This Row],[Pmt No]])-ROW(Sched3[[#Headers],[Pmt No]])-2)+DAY(LoanStartDate),"")</f>
        <v/>
      </c>
      <c r="D294" s="4" t="str">
        <f>IF(Sched3[[#This Row],[Pmt No]]&lt;&gt;"",IF(ROW()-ROW(Sched3[[#Headers],[Beginning Balance]])=1,LoanAmount,INDEX(Sched3[Ending Balance],ROW()-ROW(Sched3[[#Headers],[Beginning Balance]])-1)),"")</f>
        <v/>
      </c>
      <c r="E294" s="4" t="str">
        <f>IF(Sched3[[#This Row],[Pmt No]]&lt;&gt;"",ScheduledPayment,"")</f>
        <v/>
      </c>
      <c r="F294" s="4" t="str">
        <f>IF(Sched3[[#This Row],[Pmt No]]&lt;&gt;"",IF(Sched3[[#This Row],[Scheduled Payment]]+ExtraPayments&lt;Sched3[[#This Row],[Beginning Balance]],ExtraPayments,IF(Sched3[[#This Row],[Beginning Balance]]-Sched3[[#This Row],[Scheduled Payment]]&gt;0,Sched3[[#This Row],[Beginning Balance]]-Sched3[[#This Row],[Scheduled Payment]],0)),"")</f>
        <v/>
      </c>
      <c r="G294" s="4" t="str">
        <f>IF(Sched3[[#This Row],[Pmt No]]&lt;&gt;"",IF(Sched3[[#This Row],[Scheduled Payment]]+Sched3[[#This Row],[Extra Payment]]&lt;=Sched3[[#This Row],[Beginning Balance]],Sched3[[#This Row],[Scheduled Payment]]+Sched3[[#This Row],[Extra Payment]],Sched3[[#This Row],[Beginning Balance]]),"")</f>
        <v/>
      </c>
      <c r="H294" s="4" t="str">
        <f>IF(Sched3[[#This Row],[Pmt No]]&lt;&gt;"",Sched3[[#This Row],[Total Payment]]-Sched3[[#This Row],[Interest]],"")</f>
        <v/>
      </c>
      <c r="I294" s="4" t="str">
        <f>IF(Sched3[[#This Row],[Pmt No]]&lt;&gt;"",Sched3[[#This Row],[Beginning Balance]]*(InterestRate/PaymentsPerYear),"")</f>
        <v/>
      </c>
      <c r="J294" s="4" t="str">
        <f>IF(Sched3[[#This Row],[Pmt No]]&lt;&gt;"",IF(Sched3[[#This Row],[Scheduled Payment]]+Sched3[[#This Row],[Extra Payment]]&lt;=Sched3[[#This Row],[Beginning Balance]],Sched3[[#This Row],[Beginning Balance]]-Sched3[[#This Row],[Principal]],0),"")</f>
        <v/>
      </c>
      <c r="K294" s="4" t="str">
        <f>IF(Sched3[[#This Row],[Pmt No]]&lt;&gt;"",SUM(INDEX(Sched3[Interest],1,1):Sched3[[#This Row],[Interest]]),"")</f>
        <v/>
      </c>
    </row>
    <row r="295" spans="2:11" x14ac:dyDescent="0.2">
      <c r="B295" s="2" t="str">
        <f>IF(LoanIsGood,IF(ROW()-ROW(Sched3[[#Headers],[Pmt No]])&gt;ScheduledNumberOfPayments,"",ROW()-ROW(Sched3[[#Headers],[Pmt No]])),"")</f>
        <v/>
      </c>
      <c r="C295" s="3" t="str">
        <f>IF(Sched3[[#This Row],[Pmt No]]&lt;&gt;"",EOMONTH(LoanStartDate,ROW(Sched3[[#This Row],[Pmt No]])-ROW(Sched3[[#Headers],[Pmt No]])-2)+DAY(LoanStartDate),"")</f>
        <v/>
      </c>
      <c r="D295" s="4" t="str">
        <f>IF(Sched3[[#This Row],[Pmt No]]&lt;&gt;"",IF(ROW()-ROW(Sched3[[#Headers],[Beginning Balance]])=1,LoanAmount,INDEX(Sched3[Ending Balance],ROW()-ROW(Sched3[[#Headers],[Beginning Balance]])-1)),"")</f>
        <v/>
      </c>
      <c r="E295" s="4" t="str">
        <f>IF(Sched3[[#This Row],[Pmt No]]&lt;&gt;"",ScheduledPayment,"")</f>
        <v/>
      </c>
      <c r="F295" s="4" t="str">
        <f>IF(Sched3[[#This Row],[Pmt No]]&lt;&gt;"",IF(Sched3[[#This Row],[Scheduled Payment]]+ExtraPayments&lt;Sched3[[#This Row],[Beginning Balance]],ExtraPayments,IF(Sched3[[#This Row],[Beginning Balance]]-Sched3[[#This Row],[Scheduled Payment]]&gt;0,Sched3[[#This Row],[Beginning Balance]]-Sched3[[#This Row],[Scheduled Payment]],0)),"")</f>
        <v/>
      </c>
      <c r="G295" s="4" t="str">
        <f>IF(Sched3[[#This Row],[Pmt No]]&lt;&gt;"",IF(Sched3[[#This Row],[Scheduled Payment]]+Sched3[[#This Row],[Extra Payment]]&lt;=Sched3[[#This Row],[Beginning Balance]],Sched3[[#This Row],[Scheduled Payment]]+Sched3[[#This Row],[Extra Payment]],Sched3[[#This Row],[Beginning Balance]]),"")</f>
        <v/>
      </c>
      <c r="H295" s="4" t="str">
        <f>IF(Sched3[[#This Row],[Pmt No]]&lt;&gt;"",Sched3[[#This Row],[Total Payment]]-Sched3[[#This Row],[Interest]],"")</f>
        <v/>
      </c>
      <c r="I295" s="4" t="str">
        <f>IF(Sched3[[#This Row],[Pmt No]]&lt;&gt;"",Sched3[[#This Row],[Beginning Balance]]*(InterestRate/PaymentsPerYear),"")</f>
        <v/>
      </c>
      <c r="J295" s="4" t="str">
        <f>IF(Sched3[[#This Row],[Pmt No]]&lt;&gt;"",IF(Sched3[[#This Row],[Scheduled Payment]]+Sched3[[#This Row],[Extra Payment]]&lt;=Sched3[[#This Row],[Beginning Balance]],Sched3[[#This Row],[Beginning Balance]]-Sched3[[#This Row],[Principal]],0),"")</f>
        <v/>
      </c>
      <c r="K295" s="4" t="str">
        <f>IF(Sched3[[#This Row],[Pmt No]]&lt;&gt;"",SUM(INDEX(Sched3[Interest],1,1):Sched3[[#This Row],[Interest]]),"")</f>
        <v/>
      </c>
    </row>
    <row r="296" spans="2:11" x14ac:dyDescent="0.2">
      <c r="B296" s="2" t="str">
        <f>IF(LoanIsGood,IF(ROW()-ROW(Sched3[[#Headers],[Pmt No]])&gt;ScheduledNumberOfPayments,"",ROW()-ROW(Sched3[[#Headers],[Pmt No]])),"")</f>
        <v/>
      </c>
      <c r="C296" s="3" t="str">
        <f>IF(Sched3[[#This Row],[Pmt No]]&lt;&gt;"",EOMONTH(LoanStartDate,ROW(Sched3[[#This Row],[Pmt No]])-ROW(Sched3[[#Headers],[Pmt No]])-2)+DAY(LoanStartDate),"")</f>
        <v/>
      </c>
      <c r="D296" s="4" t="str">
        <f>IF(Sched3[[#This Row],[Pmt No]]&lt;&gt;"",IF(ROW()-ROW(Sched3[[#Headers],[Beginning Balance]])=1,LoanAmount,INDEX(Sched3[Ending Balance],ROW()-ROW(Sched3[[#Headers],[Beginning Balance]])-1)),"")</f>
        <v/>
      </c>
      <c r="E296" s="4" t="str">
        <f>IF(Sched3[[#This Row],[Pmt No]]&lt;&gt;"",ScheduledPayment,"")</f>
        <v/>
      </c>
      <c r="F296" s="4" t="str">
        <f>IF(Sched3[[#This Row],[Pmt No]]&lt;&gt;"",IF(Sched3[[#This Row],[Scheduled Payment]]+ExtraPayments&lt;Sched3[[#This Row],[Beginning Balance]],ExtraPayments,IF(Sched3[[#This Row],[Beginning Balance]]-Sched3[[#This Row],[Scheduled Payment]]&gt;0,Sched3[[#This Row],[Beginning Balance]]-Sched3[[#This Row],[Scheduled Payment]],0)),"")</f>
        <v/>
      </c>
      <c r="G296" s="4" t="str">
        <f>IF(Sched3[[#This Row],[Pmt No]]&lt;&gt;"",IF(Sched3[[#This Row],[Scheduled Payment]]+Sched3[[#This Row],[Extra Payment]]&lt;=Sched3[[#This Row],[Beginning Balance]],Sched3[[#This Row],[Scheduled Payment]]+Sched3[[#This Row],[Extra Payment]],Sched3[[#This Row],[Beginning Balance]]),"")</f>
        <v/>
      </c>
      <c r="H296" s="4" t="str">
        <f>IF(Sched3[[#This Row],[Pmt No]]&lt;&gt;"",Sched3[[#This Row],[Total Payment]]-Sched3[[#This Row],[Interest]],"")</f>
        <v/>
      </c>
      <c r="I296" s="4" t="str">
        <f>IF(Sched3[[#This Row],[Pmt No]]&lt;&gt;"",Sched3[[#This Row],[Beginning Balance]]*(InterestRate/PaymentsPerYear),"")</f>
        <v/>
      </c>
      <c r="J296" s="4" t="str">
        <f>IF(Sched3[[#This Row],[Pmt No]]&lt;&gt;"",IF(Sched3[[#This Row],[Scheduled Payment]]+Sched3[[#This Row],[Extra Payment]]&lt;=Sched3[[#This Row],[Beginning Balance]],Sched3[[#This Row],[Beginning Balance]]-Sched3[[#This Row],[Principal]],0),"")</f>
        <v/>
      </c>
      <c r="K296" s="4" t="str">
        <f>IF(Sched3[[#This Row],[Pmt No]]&lt;&gt;"",SUM(INDEX(Sched3[Interest],1,1):Sched3[[#This Row],[Interest]]),"")</f>
        <v/>
      </c>
    </row>
    <row r="297" spans="2:11" x14ac:dyDescent="0.2">
      <c r="B297" s="2" t="str">
        <f>IF(LoanIsGood,IF(ROW()-ROW(Sched3[[#Headers],[Pmt No]])&gt;ScheduledNumberOfPayments,"",ROW()-ROW(Sched3[[#Headers],[Pmt No]])),"")</f>
        <v/>
      </c>
      <c r="C297" s="3" t="str">
        <f>IF(Sched3[[#This Row],[Pmt No]]&lt;&gt;"",EOMONTH(LoanStartDate,ROW(Sched3[[#This Row],[Pmt No]])-ROW(Sched3[[#Headers],[Pmt No]])-2)+DAY(LoanStartDate),"")</f>
        <v/>
      </c>
      <c r="D297" s="4" t="str">
        <f>IF(Sched3[[#This Row],[Pmt No]]&lt;&gt;"",IF(ROW()-ROW(Sched3[[#Headers],[Beginning Balance]])=1,LoanAmount,INDEX(Sched3[Ending Balance],ROW()-ROW(Sched3[[#Headers],[Beginning Balance]])-1)),"")</f>
        <v/>
      </c>
      <c r="E297" s="4" t="str">
        <f>IF(Sched3[[#This Row],[Pmt No]]&lt;&gt;"",ScheduledPayment,"")</f>
        <v/>
      </c>
      <c r="F297" s="4" t="str">
        <f>IF(Sched3[[#This Row],[Pmt No]]&lt;&gt;"",IF(Sched3[[#This Row],[Scheduled Payment]]+ExtraPayments&lt;Sched3[[#This Row],[Beginning Balance]],ExtraPayments,IF(Sched3[[#This Row],[Beginning Balance]]-Sched3[[#This Row],[Scheduled Payment]]&gt;0,Sched3[[#This Row],[Beginning Balance]]-Sched3[[#This Row],[Scheduled Payment]],0)),"")</f>
        <v/>
      </c>
      <c r="G297" s="4" t="str">
        <f>IF(Sched3[[#This Row],[Pmt No]]&lt;&gt;"",IF(Sched3[[#This Row],[Scheduled Payment]]+Sched3[[#This Row],[Extra Payment]]&lt;=Sched3[[#This Row],[Beginning Balance]],Sched3[[#This Row],[Scheduled Payment]]+Sched3[[#This Row],[Extra Payment]],Sched3[[#This Row],[Beginning Balance]]),"")</f>
        <v/>
      </c>
      <c r="H297" s="4" t="str">
        <f>IF(Sched3[[#This Row],[Pmt No]]&lt;&gt;"",Sched3[[#This Row],[Total Payment]]-Sched3[[#This Row],[Interest]],"")</f>
        <v/>
      </c>
      <c r="I297" s="4" t="str">
        <f>IF(Sched3[[#This Row],[Pmt No]]&lt;&gt;"",Sched3[[#This Row],[Beginning Balance]]*(InterestRate/PaymentsPerYear),"")</f>
        <v/>
      </c>
      <c r="J297" s="4" t="str">
        <f>IF(Sched3[[#This Row],[Pmt No]]&lt;&gt;"",IF(Sched3[[#This Row],[Scheduled Payment]]+Sched3[[#This Row],[Extra Payment]]&lt;=Sched3[[#This Row],[Beginning Balance]],Sched3[[#This Row],[Beginning Balance]]-Sched3[[#This Row],[Principal]],0),"")</f>
        <v/>
      </c>
      <c r="K297" s="4" t="str">
        <f>IF(Sched3[[#This Row],[Pmt No]]&lt;&gt;"",SUM(INDEX(Sched3[Interest],1,1):Sched3[[#This Row],[Interest]]),"")</f>
        <v/>
      </c>
    </row>
    <row r="298" spans="2:11" x14ac:dyDescent="0.2">
      <c r="B298" s="2" t="str">
        <f>IF(LoanIsGood,IF(ROW()-ROW(Sched3[[#Headers],[Pmt No]])&gt;ScheduledNumberOfPayments,"",ROW()-ROW(Sched3[[#Headers],[Pmt No]])),"")</f>
        <v/>
      </c>
      <c r="C298" s="3" t="str">
        <f>IF(Sched3[[#This Row],[Pmt No]]&lt;&gt;"",EOMONTH(LoanStartDate,ROW(Sched3[[#This Row],[Pmt No]])-ROW(Sched3[[#Headers],[Pmt No]])-2)+DAY(LoanStartDate),"")</f>
        <v/>
      </c>
      <c r="D298" s="4" t="str">
        <f>IF(Sched3[[#This Row],[Pmt No]]&lt;&gt;"",IF(ROW()-ROW(Sched3[[#Headers],[Beginning Balance]])=1,LoanAmount,INDEX(Sched3[Ending Balance],ROW()-ROW(Sched3[[#Headers],[Beginning Balance]])-1)),"")</f>
        <v/>
      </c>
      <c r="E298" s="4" t="str">
        <f>IF(Sched3[[#This Row],[Pmt No]]&lt;&gt;"",ScheduledPayment,"")</f>
        <v/>
      </c>
      <c r="F298" s="4" t="str">
        <f>IF(Sched3[[#This Row],[Pmt No]]&lt;&gt;"",IF(Sched3[[#This Row],[Scheduled Payment]]+ExtraPayments&lt;Sched3[[#This Row],[Beginning Balance]],ExtraPayments,IF(Sched3[[#This Row],[Beginning Balance]]-Sched3[[#This Row],[Scheduled Payment]]&gt;0,Sched3[[#This Row],[Beginning Balance]]-Sched3[[#This Row],[Scheduled Payment]],0)),"")</f>
        <v/>
      </c>
      <c r="G298" s="4" t="str">
        <f>IF(Sched3[[#This Row],[Pmt No]]&lt;&gt;"",IF(Sched3[[#This Row],[Scheduled Payment]]+Sched3[[#This Row],[Extra Payment]]&lt;=Sched3[[#This Row],[Beginning Balance]],Sched3[[#This Row],[Scheduled Payment]]+Sched3[[#This Row],[Extra Payment]],Sched3[[#This Row],[Beginning Balance]]),"")</f>
        <v/>
      </c>
      <c r="H298" s="4" t="str">
        <f>IF(Sched3[[#This Row],[Pmt No]]&lt;&gt;"",Sched3[[#This Row],[Total Payment]]-Sched3[[#This Row],[Interest]],"")</f>
        <v/>
      </c>
      <c r="I298" s="4" t="str">
        <f>IF(Sched3[[#This Row],[Pmt No]]&lt;&gt;"",Sched3[[#This Row],[Beginning Balance]]*(InterestRate/PaymentsPerYear),"")</f>
        <v/>
      </c>
      <c r="J298" s="4" t="str">
        <f>IF(Sched3[[#This Row],[Pmt No]]&lt;&gt;"",IF(Sched3[[#This Row],[Scheduled Payment]]+Sched3[[#This Row],[Extra Payment]]&lt;=Sched3[[#This Row],[Beginning Balance]],Sched3[[#This Row],[Beginning Balance]]-Sched3[[#This Row],[Principal]],0),"")</f>
        <v/>
      </c>
      <c r="K298" s="4" t="str">
        <f>IF(Sched3[[#This Row],[Pmt No]]&lt;&gt;"",SUM(INDEX(Sched3[Interest],1,1):Sched3[[#This Row],[Interest]]),"")</f>
        <v/>
      </c>
    </row>
    <row r="299" spans="2:11" x14ac:dyDescent="0.2">
      <c r="B299" s="2" t="str">
        <f>IF(LoanIsGood,IF(ROW()-ROW(Sched3[[#Headers],[Pmt No]])&gt;ScheduledNumberOfPayments,"",ROW()-ROW(Sched3[[#Headers],[Pmt No]])),"")</f>
        <v/>
      </c>
      <c r="C299" s="3" t="str">
        <f>IF(Sched3[[#This Row],[Pmt No]]&lt;&gt;"",EOMONTH(LoanStartDate,ROW(Sched3[[#This Row],[Pmt No]])-ROW(Sched3[[#Headers],[Pmt No]])-2)+DAY(LoanStartDate),"")</f>
        <v/>
      </c>
      <c r="D299" s="4" t="str">
        <f>IF(Sched3[[#This Row],[Pmt No]]&lt;&gt;"",IF(ROW()-ROW(Sched3[[#Headers],[Beginning Balance]])=1,LoanAmount,INDEX(Sched3[Ending Balance],ROW()-ROW(Sched3[[#Headers],[Beginning Balance]])-1)),"")</f>
        <v/>
      </c>
      <c r="E299" s="4" t="str">
        <f>IF(Sched3[[#This Row],[Pmt No]]&lt;&gt;"",ScheduledPayment,"")</f>
        <v/>
      </c>
      <c r="F299" s="4" t="str">
        <f>IF(Sched3[[#This Row],[Pmt No]]&lt;&gt;"",IF(Sched3[[#This Row],[Scheduled Payment]]+ExtraPayments&lt;Sched3[[#This Row],[Beginning Balance]],ExtraPayments,IF(Sched3[[#This Row],[Beginning Balance]]-Sched3[[#This Row],[Scheduled Payment]]&gt;0,Sched3[[#This Row],[Beginning Balance]]-Sched3[[#This Row],[Scheduled Payment]],0)),"")</f>
        <v/>
      </c>
      <c r="G299" s="4" t="str">
        <f>IF(Sched3[[#This Row],[Pmt No]]&lt;&gt;"",IF(Sched3[[#This Row],[Scheduled Payment]]+Sched3[[#This Row],[Extra Payment]]&lt;=Sched3[[#This Row],[Beginning Balance]],Sched3[[#This Row],[Scheduled Payment]]+Sched3[[#This Row],[Extra Payment]],Sched3[[#This Row],[Beginning Balance]]),"")</f>
        <v/>
      </c>
      <c r="H299" s="4" t="str">
        <f>IF(Sched3[[#This Row],[Pmt No]]&lt;&gt;"",Sched3[[#This Row],[Total Payment]]-Sched3[[#This Row],[Interest]],"")</f>
        <v/>
      </c>
      <c r="I299" s="4" t="str">
        <f>IF(Sched3[[#This Row],[Pmt No]]&lt;&gt;"",Sched3[[#This Row],[Beginning Balance]]*(InterestRate/PaymentsPerYear),"")</f>
        <v/>
      </c>
      <c r="J299" s="4" t="str">
        <f>IF(Sched3[[#This Row],[Pmt No]]&lt;&gt;"",IF(Sched3[[#This Row],[Scheduled Payment]]+Sched3[[#This Row],[Extra Payment]]&lt;=Sched3[[#This Row],[Beginning Balance]],Sched3[[#This Row],[Beginning Balance]]-Sched3[[#This Row],[Principal]],0),"")</f>
        <v/>
      </c>
      <c r="K299" s="4" t="str">
        <f>IF(Sched3[[#This Row],[Pmt No]]&lt;&gt;"",SUM(INDEX(Sched3[Interest],1,1):Sched3[[#This Row],[Interest]]),"")</f>
        <v/>
      </c>
    </row>
    <row r="300" spans="2:11" x14ac:dyDescent="0.2">
      <c r="B300" s="2" t="str">
        <f>IF(LoanIsGood,IF(ROW()-ROW(Sched3[[#Headers],[Pmt No]])&gt;ScheduledNumberOfPayments,"",ROW()-ROW(Sched3[[#Headers],[Pmt No]])),"")</f>
        <v/>
      </c>
      <c r="C300" s="3" t="str">
        <f>IF(Sched3[[#This Row],[Pmt No]]&lt;&gt;"",EOMONTH(LoanStartDate,ROW(Sched3[[#This Row],[Pmt No]])-ROW(Sched3[[#Headers],[Pmt No]])-2)+DAY(LoanStartDate),"")</f>
        <v/>
      </c>
      <c r="D300" s="4" t="str">
        <f>IF(Sched3[[#This Row],[Pmt No]]&lt;&gt;"",IF(ROW()-ROW(Sched3[[#Headers],[Beginning Balance]])=1,LoanAmount,INDEX(Sched3[Ending Balance],ROW()-ROW(Sched3[[#Headers],[Beginning Balance]])-1)),"")</f>
        <v/>
      </c>
      <c r="E300" s="4" t="str">
        <f>IF(Sched3[[#This Row],[Pmt No]]&lt;&gt;"",ScheduledPayment,"")</f>
        <v/>
      </c>
      <c r="F300" s="4" t="str">
        <f>IF(Sched3[[#This Row],[Pmt No]]&lt;&gt;"",IF(Sched3[[#This Row],[Scheduled Payment]]+ExtraPayments&lt;Sched3[[#This Row],[Beginning Balance]],ExtraPayments,IF(Sched3[[#This Row],[Beginning Balance]]-Sched3[[#This Row],[Scheduled Payment]]&gt;0,Sched3[[#This Row],[Beginning Balance]]-Sched3[[#This Row],[Scheduled Payment]],0)),"")</f>
        <v/>
      </c>
      <c r="G300" s="4" t="str">
        <f>IF(Sched3[[#This Row],[Pmt No]]&lt;&gt;"",IF(Sched3[[#This Row],[Scheduled Payment]]+Sched3[[#This Row],[Extra Payment]]&lt;=Sched3[[#This Row],[Beginning Balance]],Sched3[[#This Row],[Scheduled Payment]]+Sched3[[#This Row],[Extra Payment]],Sched3[[#This Row],[Beginning Balance]]),"")</f>
        <v/>
      </c>
      <c r="H300" s="4" t="str">
        <f>IF(Sched3[[#This Row],[Pmt No]]&lt;&gt;"",Sched3[[#This Row],[Total Payment]]-Sched3[[#This Row],[Interest]],"")</f>
        <v/>
      </c>
      <c r="I300" s="4" t="str">
        <f>IF(Sched3[[#This Row],[Pmt No]]&lt;&gt;"",Sched3[[#This Row],[Beginning Balance]]*(InterestRate/PaymentsPerYear),"")</f>
        <v/>
      </c>
      <c r="J300" s="4" t="str">
        <f>IF(Sched3[[#This Row],[Pmt No]]&lt;&gt;"",IF(Sched3[[#This Row],[Scheduled Payment]]+Sched3[[#This Row],[Extra Payment]]&lt;=Sched3[[#This Row],[Beginning Balance]],Sched3[[#This Row],[Beginning Balance]]-Sched3[[#This Row],[Principal]],0),"")</f>
        <v/>
      </c>
      <c r="K300" s="4" t="str">
        <f>IF(Sched3[[#This Row],[Pmt No]]&lt;&gt;"",SUM(INDEX(Sched3[Interest],1,1):Sched3[[#This Row],[Interest]]),"")</f>
        <v/>
      </c>
    </row>
    <row r="301" spans="2:11" x14ac:dyDescent="0.2">
      <c r="B301" s="2" t="str">
        <f>IF(LoanIsGood,IF(ROW()-ROW(Sched3[[#Headers],[Pmt No]])&gt;ScheduledNumberOfPayments,"",ROW()-ROW(Sched3[[#Headers],[Pmt No]])),"")</f>
        <v/>
      </c>
      <c r="C301" s="3" t="str">
        <f>IF(Sched3[[#This Row],[Pmt No]]&lt;&gt;"",EOMONTH(LoanStartDate,ROW(Sched3[[#This Row],[Pmt No]])-ROW(Sched3[[#Headers],[Pmt No]])-2)+DAY(LoanStartDate),"")</f>
        <v/>
      </c>
      <c r="D301" s="4" t="str">
        <f>IF(Sched3[[#This Row],[Pmt No]]&lt;&gt;"",IF(ROW()-ROW(Sched3[[#Headers],[Beginning Balance]])=1,LoanAmount,INDEX(Sched3[Ending Balance],ROW()-ROW(Sched3[[#Headers],[Beginning Balance]])-1)),"")</f>
        <v/>
      </c>
      <c r="E301" s="4" t="str">
        <f>IF(Sched3[[#This Row],[Pmt No]]&lt;&gt;"",ScheduledPayment,"")</f>
        <v/>
      </c>
      <c r="F301" s="4" t="str">
        <f>IF(Sched3[[#This Row],[Pmt No]]&lt;&gt;"",IF(Sched3[[#This Row],[Scheduled Payment]]+ExtraPayments&lt;Sched3[[#This Row],[Beginning Balance]],ExtraPayments,IF(Sched3[[#This Row],[Beginning Balance]]-Sched3[[#This Row],[Scheduled Payment]]&gt;0,Sched3[[#This Row],[Beginning Balance]]-Sched3[[#This Row],[Scheduled Payment]],0)),"")</f>
        <v/>
      </c>
      <c r="G301" s="4" t="str">
        <f>IF(Sched3[[#This Row],[Pmt No]]&lt;&gt;"",IF(Sched3[[#This Row],[Scheduled Payment]]+Sched3[[#This Row],[Extra Payment]]&lt;=Sched3[[#This Row],[Beginning Balance]],Sched3[[#This Row],[Scheduled Payment]]+Sched3[[#This Row],[Extra Payment]],Sched3[[#This Row],[Beginning Balance]]),"")</f>
        <v/>
      </c>
      <c r="H301" s="4" t="str">
        <f>IF(Sched3[[#This Row],[Pmt No]]&lt;&gt;"",Sched3[[#This Row],[Total Payment]]-Sched3[[#This Row],[Interest]],"")</f>
        <v/>
      </c>
      <c r="I301" s="4" t="str">
        <f>IF(Sched3[[#This Row],[Pmt No]]&lt;&gt;"",Sched3[[#This Row],[Beginning Balance]]*(InterestRate/PaymentsPerYear),"")</f>
        <v/>
      </c>
      <c r="J301" s="4" t="str">
        <f>IF(Sched3[[#This Row],[Pmt No]]&lt;&gt;"",IF(Sched3[[#This Row],[Scheduled Payment]]+Sched3[[#This Row],[Extra Payment]]&lt;=Sched3[[#This Row],[Beginning Balance]],Sched3[[#This Row],[Beginning Balance]]-Sched3[[#This Row],[Principal]],0),"")</f>
        <v/>
      </c>
      <c r="K301" s="4" t="str">
        <f>IF(Sched3[[#This Row],[Pmt No]]&lt;&gt;"",SUM(INDEX(Sched3[Interest],1,1):Sched3[[#This Row],[Interest]]),"")</f>
        <v/>
      </c>
    </row>
    <row r="302" spans="2:11" x14ac:dyDescent="0.2">
      <c r="B302" s="2" t="str">
        <f>IF(LoanIsGood,IF(ROW()-ROW(Sched3[[#Headers],[Pmt No]])&gt;ScheduledNumberOfPayments,"",ROW()-ROW(Sched3[[#Headers],[Pmt No]])),"")</f>
        <v/>
      </c>
      <c r="C302" s="3" t="str">
        <f>IF(Sched3[[#This Row],[Pmt No]]&lt;&gt;"",EOMONTH(LoanStartDate,ROW(Sched3[[#This Row],[Pmt No]])-ROW(Sched3[[#Headers],[Pmt No]])-2)+DAY(LoanStartDate),"")</f>
        <v/>
      </c>
      <c r="D302" s="4" t="str">
        <f>IF(Sched3[[#This Row],[Pmt No]]&lt;&gt;"",IF(ROW()-ROW(Sched3[[#Headers],[Beginning Balance]])=1,LoanAmount,INDEX(Sched3[Ending Balance],ROW()-ROW(Sched3[[#Headers],[Beginning Balance]])-1)),"")</f>
        <v/>
      </c>
      <c r="E302" s="4" t="str">
        <f>IF(Sched3[[#This Row],[Pmt No]]&lt;&gt;"",ScheduledPayment,"")</f>
        <v/>
      </c>
      <c r="F302" s="4" t="str">
        <f>IF(Sched3[[#This Row],[Pmt No]]&lt;&gt;"",IF(Sched3[[#This Row],[Scheduled Payment]]+ExtraPayments&lt;Sched3[[#This Row],[Beginning Balance]],ExtraPayments,IF(Sched3[[#This Row],[Beginning Balance]]-Sched3[[#This Row],[Scheduled Payment]]&gt;0,Sched3[[#This Row],[Beginning Balance]]-Sched3[[#This Row],[Scheduled Payment]],0)),"")</f>
        <v/>
      </c>
      <c r="G302" s="4" t="str">
        <f>IF(Sched3[[#This Row],[Pmt No]]&lt;&gt;"",IF(Sched3[[#This Row],[Scheduled Payment]]+Sched3[[#This Row],[Extra Payment]]&lt;=Sched3[[#This Row],[Beginning Balance]],Sched3[[#This Row],[Scheduled Payment]]+Sched3[[#This Row],[Extra Payment]],Sched3[[#This Row],[Beginning Balance]]),"")</f>
        <v/>
      </c>
      <c r="H302" s="4" t="str">
        <f>IF(Sched3[[#This Row],[Pmt No]]&lt;&gt;"",Sched3[[#This Row],[Total Payment]]-Sched3[[#This Row],[Interest]],"")</f>
        <v/>
      </c>
      <c r="I302" s="4" t="str">
        <f>IF(Sched3[[#This Row],[Pmt No]]&lt;&gt;"",Sched3[[#This Row],[Beginning Balance]]*(InterestRate/PaymentsPerYear),"")</f>
        <v/>
      </c>
      <c r="J302" s="4" t="str">
        <f>IF(Sched3[[#This Row],[Pmt No]]&lt;&gt;"",IF(Sched3[[#This Row],[Scheduled Payment]]+Sched3[[#This Row],[Extra Payment]]&lt;=Sched3[[#This Row],[Beginning Balance]],Sched3[[#This Row],[Beginning Balance]]-Sched3[[#This Row],[Principal]],0),"")</f>
        <v/>
      </c>
      <c r="K302" s="4" t="str">
        <f>IF(Sched3[[#This Row],[Pmt No]]&lt;&gt;"",SUM(INDEX(Sched3[Interest],1,1):Sched3[[#This Row],[Interest]]),"")</f>
        <v/>
      </c>
    </row>
    <row r="303" spans="2:11" x14ac:dyDescent="0.2">
      <c r="B303" s="2" t="str">
        <f>IF(LoanIsGood,IF(ROW()-ROW(Sched3[[#Headers],[Pmt No]])&gt;ScheduledNumberOfPayments,"",ROW()-ROW(Sched3[[#Headers],[Pmt No]])),"")</f>
        <v/>
      </c>
      <c r="C303" s="3" t="str">
        <f>IF(Sched3[[#This Row],[Pmt No]]&lt;&gt;"",EOMONTH(LoanStartDate,ROW(Sched3[[#This Row],[Pmt No]])-ROW(Sched3[[#Headers],[Pmt No]])-2)+DAY(LoanStartDate),"")</f>
        <v/>
      </c>
      <c r="D303" s="4" t="str">
        <f>IF(Sched3[[#This Row],[Pmt No]]&lt;&gt;"",IF(ROW()-ROW(Sched3[[#Headers],[Beginning Balance]])=1,LoanAmount,INDEX(Sched3[Ending Balance],ROW()-ROW(Sched3[[#Headers],[Beginning Balance]])-1)),"")</f>
        <v/>
      </c>
      <c r="E303" s="4" t="str">
        <f>IF(Sched3[[#This Row],[Pmt No]]&lt;&gt;"",ScheduledPayment,"")</f>
        <v/>
      </c>
      <c r="F303" s="4" t="str">
        <f>IF(Sched3[[#This Row],[Pmt No]]&lt;&gt;"",IF(Sched3[[#This Row],[Scheduled Payment]]+ExtraPayments&lt;Sched3[[#This Row],[Beginning Balance]],ExtraPayments,IF(Sched3[[#This Row],[Beginning Balance]]-Sched3[[#This Row],[Scheduled Payment]]&gt;0,Sched3[[#This Row],[Beginning Balance]]-Sched3[[#This Row],[Scheduled Payment]],0)),"")</f>
        <v/>
      </c>
      <c r="G303" s="4" t="str">
        <f>IF(Sched3[[#This Row],[Pmt No]]&lt;&gt;"",IF(Sched3[[#This Row],[Scheduled Payment]]+Sched3[[#This Row],[Extra Payment]]&lt;=Sched3[[#This Row],[Beginning Balance]],Sched3[[#This Row],[Scheduled Payment]]+Sched3[[#This Row],[Extra Payment]],Sched3[[#This Row],[Beginning Balance]]),"")</f>
        <v/>
      </c>
      <c r="H303" s="4" t="str">
        <f>IF(Sched3[[#This Row],[Pmt No]]&lt;&gt;"",Sched3[[#This Row],[Total Payment]]-Sched3[[#This Row],[Interest]],"")</f>
        <v/>
      </c>
      <c r="I303" s="4" t="str">
        <f>IF(Sched3[[#This Row],[Pmt No]]&lt;&gt;"",Sched3[[#This Row],[Beginning Balance]]*(InterestRate/PaymentsPerYear),"")</f>
        <v/>
      </c>
      <c r="J303" s="4" t="str">
        <f>IF(Sched3[[#This Row],[Pmt No]]&lt;&gt;"",IF(Sched3[[#This Row],[Scheduled Payment]]+Sched3[[#This Row],[Extra Payment]]&lt;=Sched3[[#This Row],[Beginning Balance]],Sched3[[#This Row],[Beginning Balance]]-Sched3[[#This Row],[Principal]],0),"")</f>
        <v/>
      </c>
      <c r="K303" s="4" t="str">
        <f>IF(Sched3[[#This Row],[Pmt No]]&lt;&gt;"",SUM(INDEX(Sched3[Interest],1,1):Sched3[[#This Row],[Interest]]),"")</f>
        <v/>
      </c>
    </row>
    <row r="304" spans="2:11" x14ac:dyDescent="0.2">
      <c r="B304" s="2" t="str">
        <f>IF(LoanIsGood,IF(ROW()-ROW(Sched3[[#Headers],[Pmt No]])&gt;ScheduledNumberOfPayments,"",ROW()-ROW(Sched3[[#Headers],[Pmt No]])),"")</f>
        <v/>
      </c>
      <c r="C304" s="3" t="str">
        <f>IF(Sched3[[#This Row],[Pmt No]]&lt;&gt;"",EOMONTH(LoanStartDate,ROW(Sched3[[#This Row],[Pmt No]])-ROW(Sched3[[#Headers],[Pmt No]])-2)+DAY(LoanStartDate),"")</f>
        <v/>
      </c>
      <c r="D304" s="4" t="str">
        <f>IF(Sched3[[#This Row],[Pmt No]]&lt;&gt;"",IF(ROW()-ROW(Sched3[[#Headers],[Beginning Balance]])=1,LoanAmount,INDEX(Sched3[Ending Balance],ROW()-ROW(Sched3[[#Headers],[Beginning Balance]])-1)),"")</f>
        <v/>
      </c>
      <c r="E304" s="4" t="str">
        <f>IF(Sched3[[#This Row],[Pmt No]]&lt;&gt;"",ScheduledPayment,"")</f>
        <v/>
      </c>
      <c r="F304" s="4" t="str">
        <f>IF(Sched3[[#This Row],[Pmt No]]&lt;&gt;"",IF(Sched3[[#This Row],[Scheduled Payment]]+ExtraPayments&lt;Sched3[[#This Row],[Beginning Balance]],ExtraPayments,IF(Sched3[[#This Row],[Beginning Balance]]-Sched3[[#This Row],[Scheduled Payment]]&gt;0,Sched3[[#This Row],[Beginning Balance]]-Sched3[[#This Row],[Scheduled Payment]],0)),"")</f>
        <v/>
      </c>
      <c r="G304" s="4" t="str">
        <f>IF(Sched3[[#This Row],[Pmt No]]&lt;&gt;"",IF(Sched3[[#This Row],[Scheduled Payment]]+Sched3[[#This Row],[Extra Payment]]&lt;=Sched3[[#This Row],[Beginning Balance]],Sched3[[#This Row],[Scheduled Payment]]+Sched3[[#This Row],[Extra Payment]],Sched3[[#This Row],[Beginning Balance]]),"")</f>
        <v/>
      </c>
      <c r="H304" s="4" t="str">
        <f>IF(Sched3[[#This Row],[Pmt No]]&lt;&gt;"",Sched3[[#This Row],[Total Payment]]-Sched3[[#This Row],[Interest]],"")</f>
        <v/>
      </c>
      <c r="I304" s="4" t="str">
        <f>IF(Sched3[[#This Row],[Pmt No]]&lt;&gt;"",Sched3[[#This Row],[Beginning Balance]]*(InterestRate/PaymentsPerYear),"")</f>
        <v/>
      </c>
      <c r="J304" s="4" t="str">
        <f>IF(Sched3[[#This Row],[Pmt No]]&lt;&gt;"",IF(Sched3[[#This Row],[Scheduled Payment]]+Sched3[[#This Row],[Extra Payment]]&lt;=Sched3[[#This Row],[Beginning Balance]],Sched3[[#This Row],[Beginning Balance]]-Sched3[[#This Row],[Principal]],0),"")</f>
        <v/>
      </c>
      <c r="K304" s="4" t="str">
        <f>IF(Sched3[[#This Row],[Pmt No]]&lt;&gt;"",SUM(INDEX(Sched3[Interest],1,1):Sched3[[#This Row],[Interest]]),"")</f>
        <v/>
      </c>
    </row>
    <row r="305" spans="2:11" x14ac:dyDescent="0.2">
      <c r="B305" s="2" t="str">
        <f>IF(LoanIsGood,IF(ROW()-ROW(Sched3[[#Headers],[Pmt No]])&gt;ScheduledNumberOfPayments,"",ROW()-ROW(Sched3[[#Headers],[Pmt No]])),"")</f>
        <v/>
      </c>
      <c r="C305" s="3" t="str">
        <f>IF(Sched3[[#This Row],[Pmt No]]&lt;&gt;"",EOMONTH(LoanStartDate,ROW(Sched3[[#This Row],[Pmt No]])-ROW(Sched3[[#Headers],[Pmt No]])-2)+DAY(LoanStartDate),"")</f>
        <v/>
      </c>
      <c r="D305" s="4" t="str">
        <f>IF(Sched3[[#This Row],[Pmt No]]&lt;&gt;"",IF(ROW()-ROW(Sched3[[#Headers],[Beginning Balance]])=1,LoanAmount,INDEX(Sched3[Ending Balance],ROW()-ROW(Sched3[[#Headers],[Beginning Balance]])-1)),"")</f>
        <v/>
      </c>
      <c r="E305" s="4" t="str">
        <f>IF(Sched3[[#This Row],[Pmt No]]&lt;&gt;"",ScheduledPayment,"")</f>
        <v/>
      </c>
      <c r="F305" s="4" t="str">
        <f>IF(Sched3[[#This Row],[Pmt No]]&lt;&gt;"",IF(Sched3[[#This Row],[Scheduled Payment]]+ExtraPayments&lt;Sched3[[#This Row],[Beginning Balance]],ExtraPayments,IF(Sched3[[#This Row],[Beginning Balance]]-Sched3[[#This Row],[Scheduled Payment]]&gt;0,Sched3[[#This Row],[Beginning Balance]]-Sched3[[#This Row],[Scheduled Payment]],0)),"")</f>
        <v/>
      </c>
      <c r="G305" s="4" t="str">
        <f>IF(Sched3[[#This Row],[Pmt No]]&lt;&gt;"",IF(Sched3[[#This Row],[Scheduled Payment]]+Sched3[[#This Row],[Extra Payment]]&lt;=Sched3[[#This Row],[Beginning Balance]],Sched3[[#This Row],[Scheduled Payment]]+Sched3[[#This Row],[Extra Payment]],Sched3[[#This Row],[Beginning Balance]]),"")</f>
        <v/>
      </c>
      <c r="H305" s="4" t="str">
        <f>IF(Sched3[[#This Row],[Pmt No]]&lt;&gt;"",Sched3[[#This Row],[Total Payment]]-Sched3[[#This Row],[Interest]],"")</f>
        <v/>
      </c>
      <c r="I305" s="4" t="str">
        <f>IF(Sched3[[#This Row],[Pmt No]]&lt;&gt;"",Sched3[[#This Row],[Beginning Balance]]*(InterestRate/PaymentsPerYear),"")</f>
        <v/>
      </c>
      <c r="J305" s="4" t="str">
        <f>IF(Sched3[[#This Row],[Pmt No]]&lt;&gt;"",IF(Sched3[[#This Row],[Scheduled Payment]]+Sched3[[#This Row],[Extra Payment]]&lt;=Sched3[[#This Row],[Beginning Balance]],Sched3[[#This Row],[Beginning Balance]]-Sched3[[#This Row],[Principal]],0),"")</f>
        <v/>
      </c>
      <c r="K305" s="4" t="str">
        <f>IF(Sched3[[#This Row],[Pmt No]]&lt;&gt;"",SUM(INDEX(Sched3[Interest],1,1):Sched3[[#This Row],[Interest]]),"")</f>
        <v/>
      </c>
    </row>
    <row r="306" spans="2:11" x14ac:dyDescent="0.2">
      <c r="B306" s="2" t="str">
        <f>IF(LoanIsGood,IF(ROW()-ROW(Sched3[[#Headers],[Pmt No]])&gt;ScheduledNumberOfPayments,"",ROW()-ROW(Sched3[[#Headers],[Pmt No]])),"")</f>
        <v/>
      </c>
      <c r="C306" s="3" t="str">
        <f>IF(Sched3[[#This Row],[Pmt No]]&lt;&gt;"",EOMONTH(LoanStartDate,ROW(Sched3[[#This Row],[Pmt No]])-ROW(Sched3[[#Headers],[Pmt No]])-2)+DAY(LoanStartDate),"")</f>
        <v/>
      </c>
      <c r="D306" s="4" t="str">
        <f>IF(Sched3[[#This Row],[Pmt No]]&lt;&gt;"",IF(ROW()-ROW(Sched3[[#Headers],[Beginning Balance]])=1,LoanAmount,INDEX(Sched3[Ending Balance],ROW()-ROW(Sched3[[#Headers],[Beginning Balance]])-1)),"")</f>
        <v/>
      </c>
      <c r="E306" s="4" t="str">
        <f>IF(Sched3[[#This Row],[Pmt No]]&lt;&gt;"",ScheduledPayment,"")</f>
        <v/>
      </c>
      <c r="F306" s="4" t="str">
        <f>IF(Sched3[[#This Row],[Pmt No]]&lt;&gt;"",IF(Sched3[[#This Row],[Scheduled Payment]]+ExtraPayments&lt;Sched3[[#This Row],[Beginning Balance]],ExtraPayments,IF(Sched3[[#This Row],[Beginning Balance]]-Sched3[[#This Row],[Scheduled Payment]]&gt;0,Sched3[[#This Row],[Beginning Balance]]-Sched3[[#This Row],[Scheduled Payment]],0)),"")</f>
        <v/>
      </c>
      <c r="G306" s="4" t="str">
        <f>IF(Sched3[[#This Row],[Pmt No]]&lt;&gt;"",IF(Sched3[[#This Row],[Scheduled Payment]]+Sched3[[#This Row],[Extra Payment]]&lt;=Sched3[[#This Row],[Beginning Balance]],Sched3[[#This Row],[Scheduled Payment]]+Sched3[[#This Row],[Extra Payment]],Sched3[[#This Row],[Beginning Balance]]),"")</f>
        <v/>
      </c>
      <c r="H306" s="4" t="str">
        <f>IF(Sched3[[#This Row],[Pmt No]]&lt;&gt;"",Sched3[[#This Row],[Total Payment]]-Sched3[[#This Row],[Interest]],"")</f>
        <v/>
      </c>
      <c r="I306" s="4" t="str">
        <f>IF(Sched3[[#This Row],[Pmt No]]&lt;&gt;"",Sched3[[#This Row],[Beginning Balance]]*(InterestRate/PaymentsPerYear),"")</f>
        <v/>
      </c>
      <c r="J306" s="4" t="str">
        <f>IF(Sched3[[#This Row],[Pmt No]]&lt;&gt;"",IF(Sched3[[#This Row],[Scheduled Payment]]+Sched3[[#This Row],[Extra Payment]]&lt;=Sched3[[#This Row],[Beginning Balance]],Sched3[[#This Row],[Beginning Balance]]-Sched3[[#This Row],[Principal]],0),"")</f>
        <v/>
      </c>
      <c r="K306" s="4" t="str">
        <f>IF(Sched3[[#This Row],[Pmt No]]&lt;&gt;"",SUM(INDEX(Sched3[Interest],1,1):Sched3[[#This Row],[Interest]]),"")</f>
        <v/>
      </c>
    </row>
    <row r="307" spans="2:11" x14ac:dyDescent="0.2">
      <c r="B307" s="2" t="str">
        <f>IF(LoanIsGood,IF(ROW()-ROW(Sched3[[#Headers],[Pmt No]])&gt;ScheduledNumberOfPayments,"",ROW()-ROW(Sched3[[#Headers],[Pmt No]])),"")</f>
        <v/>
      </c>
      <c r="C307" s="3" t="str">
        <f>IF(Sched3[[#This Row],[Pmt No]]&lt;&gt;"",EOMONTH(LoanStartDate,ROW(Sched3[[#This Row],[Pmt No]])-ROW(Sched3[[#Headers],[Pmt No]])-2)+DAY(LoanStartDate),"")</f>
        <v/>
      </c>
      <c r="D307" s="4" t="str">
        <f>IF(Sched3[[#This Row],[Pmt No]]&lt;&gt;"",IF(ROW()-ROW(Sched3[[#Headers],[Beginning Balance]])=1,LoanAmount,INDEX(Sched3[Ending Balance],ROW()-ROW(Sched3[[#Headers],[Beginning Balance]])-1)),"")</f>
        <v/>
      </c>
      <c r="E307" s="4" t="str">
        <f>IF(Sched3[[#This Row],[Pmt No]]&lt;&gt;"",ScheduledPayment,"")</f>
        <v/>
      </c>
      <c r="F307" s="4" t="str">
        <f>IF(Sched3[[#This Row],[Pmt No]]&lt;&gt;"",IF(Sched3[[#This Row],[Scheduled Payment]]+ExtraPayments&lt;Sched3[[#This Row],[Beginning Balance]],ExtraPayments,IF(Sched3[[#This Row],[Beginning Balance]]-Sched3[[#This Row],[Scheduled Payment]]&gt;0,Sched3[[#This Row],[Beginning Balance]]-Sched3[[#This Row],[Scheduled Payment]],0)),"")</f>
        <v/>
      </c>
      <c r="G307" s="4" t="str">
        <f>IF(Sched3[[#This Row],[Pmt No]]&lt;&gt;"",IF(Sched3[[#This Row],[Scheduled Payment]]+Sched3[[#This Row],[Extra Payment]]&lt;=Sched3[[#This Row],[Beginning Balance]],Sched3[[#This Row],[Scheduled Payment]]+Sched3[[#This Row],[Extra Payment]],Sched3[[#This Row],[Beginning Balance]]),"")</f>
        <v/>
      </c>
      <c r="H307" s="4" t="str">
        <f>IF(Sched3[[#This Row],[Pmt No]]&lt;&gt;"",Sched3[[#This Row],[Total Payment]]-Sched3[[#This Row],[Interest]],"")</f>
        <v/>
      </c>
      <c r="I307" s="4" t="str">
        <f>IF(Sched3[[#This Row],[Pmt No]]&lt;&gt;"",Sched3[[#This Row],[Beginning Balance]]*(InterestRate/PaymentsPerYear),"")</f>
        <v/>
      </c>
      <c r="J307" s="4" t="str">
        <f>IF(Sched3[[#This Row],[Pmt No]]&lt;&gt;"",IF(Sched3[[#This Row],[Scheduled Payment]]+Sched3[[#This Row],[Extra Payment]]&lt;=Sched3[[#This Row],[Beginning Balance]],Sched3[[#This Row],[Beginning Balance]]-Sched3[[#This Row],[Principal]],0),"")</f>
        <v/>
      </c>
      <c r="K307" s="4" t="str">
        <f>IF(Sched3[[#This Row],[Pmt No]]&lt;&gt;"",SUM(INDEX(Sched3[Interest],1,1):Sched3[[#This Row],[Interest]]),"")</f>
        <v/>
      </c>
    </row>
    <row r="308" spans="2:11" x14ac:dyDescent="0.2">
      <c r="B308" s="2" t="str">
        <f>IF(LoanIsGood,IF(ROW()-ROW(Sched3[[#Headers],[Pmt No]])&gt;ScheduledNumberOfPayments,"",ROW()-ROW(Sched3[[#Headers],[Pmt No]])),"")</f>
        <v/>
      </c>
      <c r="C308" s="3" t="str">
        <f>IF(Sched3[[#This Row],[Pmt No]]&lt;&gt;"",EOMONTH(LoanStartDate,ROW(Sched3[[#This Row],[Pmt No]])-ROW(Sched3[[#Headers],[Pmt No]])-2)+DAY(LoanStartDate),"")</f>
        <v/>
      </c>
      <c r="D308" s="4" t="str">
        <f>IF(Sched3[[#This Row],[Pmt No]]&lt;&gt;"",IF(ROW()-ROW(Sched3[[#Headers],[Beginning Balance]])=1,LoanAmount,INDEX(Sched3[Ending Balance],ROW()-ROW(Sched3[[#Headers],[Beginning Balance]])-1)),"")</f>
        <v/>
      </c>
      <c r="E308" s="4" t="str">
        <f>IF(Sched3[[#This Row],[Pmt No]]&lt;&gt;"",ScheduledPayment,"")</f>
        <v/>
      </c>
      <c r="F308" s="4" t="str">
        <f>IF(Sched3[[#This Row],[Pmt No]]&lt;&gt;"",IF(Sched3[[#This Row],[Scheduled Payment]]+ExtraPayments&lt;Sched3[[#This Row],[Beginning Balance]],ExtraPayments,IF(Sched3[[#This Row],[Beginning Balance]]-Sched3[[#This Row],[Scheduled Payment]]&gt;0,Sched3[[#This Row],[Beginning Balance]]-Sched3[[#This Row],[Scheduled Payment]],0)),"")</f>
        <v/>
      </c>
      <c r="G308" s="4" t="str">
        <f>IF(Sched3[[#This Row],[Pmt No]]&lt;&gt;"",IF(Sched3[[#This Row],[Scheduled Payment]]+Sched3[[#This Row],[Extra Payment]]&lt;=Sched3[[#This Row],[Beginning Balance]],Sched3[[#This Row],[Scheduled Payment]]+Sched3[[#This Row],[Extra Payment]],Sched3[[#This Row],[Beginning Balance]]),"")</f>
        <v/>
      </c>
      <c r="H308" s="4" t="str">
        <f>IF(Sched3[[#This Row],[Pmt No]]&lt;&gt;"",Sched3[[#This Row],[Total Payment]]-Sched3[[#This Row],[Interest]],"")</f>
        <v/>
      </c>
      <c r="I308" s="4" t="str">
        <f>IF(Sched3[[#This Row],[Pmt No]]&lt;&gt;"",Sched3[[#This Row],[Beginning Balance]]*(InterestRate/PaymentsPerYear),"")</f>
        <v/>
      </c>
      <c r="J308" s="4" t="str">
        <f>IF(Sched3[[#This Row],[Pmt No]]&lt;&gt;"",IF(Sched3[[#This Row],[Scheduled Payment]]+Sched3[[#This Row],[Extra Payment]]&lt;=Sched3[[#This Row],[Beginning Balance]],Sched3[[#This Row],[Beginning Balance]]-Sched3[[#This Row],[Principal]],0),"")</f>
        <v/>
      </c>
      <c r="K308" s="4" t="str">
        <f>IF(Sched3[[#This Row],[Pmt No]]&lt;&gt;"",SUM(INDEX(Sched3[Interest],1,1):Sched3[[#This Row],[Interest]]),"")</f>
        <v/>
      </c>
    </row>
    <row r="309" spans="2:11" x14ac:dyDescent="0.2">
      <c r="B309" s="2" t="str">
        <f>IF(LoanIsGood,IF(ROW()-ROW(Sched3[[#Headers],[Pmt No]])&gt;ScheduledNumberOfPayments,"",ROW()-ROW(Sched3[[#Headers],[Pmt No]])),"")</f>
        <v/>
      </c>
      <c r="C309" s="3" t="str">
        <f>IF(Sched3[[#This Row],[Pmt No]]&lt;&gt;"",EOMONTH(LoanStartDate,ROW(Sched3[[#This Row],[Pmt No]])-ROW(Sched3[[#Headers],[Pmt No]])-2)+DAY(LoanStartDate),"")</f>
        <v/>
      </c>
      <c r="D309" s="4" t="str">
        <f>IF(Sched3[[#This Row],[Pmt No]]&lt;&gt;"",IF(ROW()-ROW(Sched3[[#Headers],[Beginning Balance]])=1,LoanAmount,INDEX(Sched3[Ending Balance],ROW()-ROW(Sched3[[#Headers],[Beginning Balance]])-1)),"")</f>
        <v/>
      </c>
      <c r="E309" s="4" t="str">
        <f>IF(Sched3[[#This Row],[Pmt No]]&lt;&gt;"",ScheduledPayment,"")</f>
        <v/>
      </c>
      <c r="F309" s="4" t="str">
        <f>IF(Sched3[[#This Row],[Pmt No]]&lt;&gt;"",IF(Sched3[[#This Row],[Scheduled Payment]]+ExtraPayments&lt;Sched3[[#This Row],[Beginning Balance]],ExtraPayments,IF(Sched3[[#This Row],[Beginning Balance]]-Sched3[[#This Row],[Scheduled Payment]]&gt;0,Sched3[[#This Row],[Beginning Balance]]-Sched3[[#This Row],[Scheduled Payment]],0)),"")</f>
        <v/>
      </c>
      <c r="G309" s="4" t="str">
        <f>IF(Sched3[[#This Row],[Pmt No]]&lt;&gt;"",IF(Sched3[[#This Row],[Scheduled Payment]]+Sched3[[#This Row],[Extra Payment]]&lt;=Sched3[[#This Row],[Beginning Balance]],Sched3[[#This Row],[Scheduled Payment]]+Sched3[[#This Row],[Extra Payment]],Sched3[[#This Row],[Beginning Balance]]),"")</f>
        <v/>
      </c>
      <c r="H309" s="4" t="str">
        <f>IF(Sched3[[#This Row],[Pmt No]]&lt;&gt;"",Sched3[[#This Row],[Total Payment]]-Sched3[[#This Row],[Interest]],"")</f>
        <v/>
      </c>
      <c r="I309" s="4" t="str">
        <f>IF(Sched3[[#This Row],[Pmt No]]&lt;&gt;"",Sched3[[#This Row],[Beginning Balance]]*(InterestRate/PaymentsPerYear),"")</f>
        <v/>
      </c>
      <c r="J309" s="4" t="str">
        <f>IF(Sched3[[#This Row],[Pmt No]]&lt;&gt;"",IF(Sched3[[#This Row],[Scheduled Payment]]+Sched3[[#This Row],[Extra Payment]]&lt;=Sched3[[#This Row],[Beginning Balance]],Sched3[[#This Row],[Beginning Balance]]-Sched3[[#This Row],[Principal]],0),"")</f>
        <v/>
      </c>
      <c r="K309" s="4" t="str">
        <f>IF(Sched3[[#This Row],[Pmt No]]&lt;&gt;"",SUM(INDEX(Sched3[Interest],1,1):Sched3[[#This Row],[Interest]]),"")</f>
        <v/>
      </c>
    </row>
    <row r="310" spans="2:11" x14ac:dyDescent="0.2">
      <c r="B310" s="2" t="str">
        <f>IF(LoanIsGood,IF(ROW()-ROW(Sched3[[#Headers],[Pmt No]])&gt;ScheduledNumberOfPayments,"",ROW()-ROW(Sched3[[#Headers],[Pmt No]])),"")</f>
        <v/>
      </c>
      <c r="C310" s="3" t="str">
        <f>IF(Sched3[[#This Row],[Pmt No]]&lt;&gt;"",EOMONTH(LoanStartDate,ROW(Sched3[[#This Row],[Pmt No]])-ROW(Sched3[[#Headers],[Pmt No]])-2)+DAY(LoanStartDate),"")</f>
        <v/>
      </c>
      <c r="D310" s="4" t="str">
        <f>IF(Sched3[[#This Row],[Pmt No]]&lt;&gt;"",IF(ROW()-ROW(Sched3[[#Headers],[Beginning Balance]])=1,LoanAmount,INDEX(Sched3[Ending Balance],ROW()-ROW(Sched3[[#Headers],[Beginning Balance]])-1)),"")</f>
        <v/>
      </c>
      <c r="E310" s="4" t="str">
        <f>IF(Sched3[[#This Row],[Pmt No]]&lt;&gt;"",ScheduledPayment,"")</f>
        <v/>
      </c>
      <c r="F310" s="4" t="str">
        <f>IF(Sched3[[#This Row],[Pmt No]]&lt;&gt;"",IF(Sched3[[#This Row],[Scheduled Payment]]+ExtraPayments&lt;Sched3[[#This Row],[Beginning Balance]],ExtraPayments,IF(Sched3[[#This Row],[Beginning Balance]]-Sched3[[#This Row],[Scheduled Payment]]&gt;0,Sched3[[#This Row],[Beginning Balance]]-Sched3[[#This Row],[Scheduled Payment]],0)),"")</f>
        <v/>
      </c>
      <c r="G310" s="4" t="str">
        <f>IF(Sched3[[#This Row],[Pmt No]]&lt;&gt;"",IF(Sched3[[#This Row],[Scheduled Payment]]+Sched3[[#This Row],[Extra Payment]]&lt;=Sched3[[#This Row],[Beginning Balance]],Sched3[[#This Row],[Scheduled Payment]]+Sched3[[#This Row],[Extra Payment]],Sched3[[#This Row],[Beginning Balance]]),"")</f>
        <v/>
      </c>
      <c r="H310" s="4" t="str">
        <f>IF(Sched3[[#This Row],[Pmt No]]&lt;&gt;"",Sched3[[#This Row],[Total Payment]]-Sched3[[#This Row],[Interest]],"")</f>
        <v/>
      </c>
      <c r="I310" s="4" t="str">
        <f>IF(Sched3[[#This Row],[Pmt No]]&lt;&gt;"",Sched3[[#This Row],[Beginning Balance]]*(InterestRate/PaymentsPerYear),"")</f>
        <v/>
      </c>
      <c r="J310" s="4" t="str">
        <f>IF(Sched3[[#This Row],[Pmt No]]&lt;&gt;"",IF(Sched3[[#This Row],[Scheduled Payment]]+Sched3[[#This Row],[Extra Payment]]&lt;=Sched3[[#This Row],[Beginning Balance]],Sched3[[#This Row],[Beginning Balance]]-Sched3[[#This Row],[Principal]],0),"")</f>
        <v/>
      </c>
      <c r="K310" s="4" t="str">
        <f>IF(Sched3[[#This Row],[Pmt No]]&lt;&gt;"",SUM(INDEX(Sched3[Interest],1,1):Sched3[[#This Row],[Interest]]),"")</f>
        <v/>
      </c>
    </row>
    <row r="311" spans="2:11" x14ac:dyDescent="0.2">
      <c r="B311" s="2" t="str">
        <f>IF(LoanIsGood,IF(ROW()-ROW(Sched3[[#Headers],[Pmt No]])&gt;ScheduledNumberOfPayments,"",ROW()-ROW(Sched3[[#Headers],[Pmt No]])),"")</f>
        <v/>
      </c>
      <c r="C311" s="3" t="str">
        <f>IF(Sched3[[#This Row],[Pmt No]]&lt;&gt;"",EOMONTH(LoanStartDate,ROW(Sched3[[#This Row],[Pmt No]])-ROW(Sched3[[#Headers],[Pmt No]])-2)+DAY(LoanStartDate),"")</f>
        <v/>
      </c>
      <c r="D311" s="4" t="str">
        <f>IF(Sched3[[#This Row],[Pmt No]]&lt;&gt;"",IF(ROW()-ROW(Sched3[[#Headers],[Beginning Balance]])=1,LoanAmount,INDEX(Sched3[Ending Balance],ROW()-ROW(Sched3[[#Headers],[Beginning Balance]])-1)),"")</f>
        <v/>
      </c>
      <c r="E311" s="4" t="str">
        <f>IF(Sched3[[#This Row],[Pmt No]]&lt;&gt;"",ScheduledPayment,"")</f>
        <v/>
      </c>
      <c r="F311" s="4" t="str">
        <f>IF(Sched3[[#This Row],[Pmt No]]&lt;&gt;"",IF(Sched3[[#This Row],[Scheduled Payment]]+ExtraPayments&lt;Sched3[[#This Row],[Beginning Balance]],ExtraPayments,IF(Sched3[[#This Row],[Beginning Balance]]-Sched3[[#This Row],[Scheduled Payment]]&gt;0,Sched3[[#This Row],[Beginning Balance]]-Sched3[[#This Row],[Scheduled Payment]],0)),"")</f>
        <v/>
      </c>
      <c r="G311" s="4" t="str">
        <f>IF(Sched3[[#This Row],[Pmt No]]&lt;&gt;"",IF(Sched3[[#This Row],[Scheduled Payment]]+Sched3[[#This Row],[Extra Payment]]&lt;=Sched3[[#This Row],[Beginning Balance]],Sched3[[#This Row],[Scheduled Payment]]+Sched3[[#This Row],[Extra Payment]],Sched3[[#This Row],[Beginning Balance]]),"")</f>
        <v/>
      </c>
      <c r="H311" s="4" t="str">
        <f>IF(Sched3[[#This Row],[Pmt No]]&lt;&gt;"",Sched3[[#This Row],[Total Payment]]-Sched3[[#This Row],[Interest]],"")</f>
        <v/>
      </c>
      <c r="I311" s="4" t="str">
        <f>IF(Sched3[[#This Row],[Pmt No]]&lt;&gt;"",Sched3[[#This Row],[Beginning Balance]]*(InterestRate/PaymentsPerYear),"")</f>
        <v/>
      </c>
      <c r="J311" s="4" t="str">
        <f>IF(Sched3[[#This Row],[Pmt No]]&lt;&gt;"",IF(Sched3[[#This Row],[Scheduled Payment]]+Sched3[[#This Row],[Extra Payment]]&lt;=Sched3[[#This Row],[Beginning Balance]],Sched3[[#This Row],[Beginning Balance]]-Sched3[[#This Row],[Principal]],0),"")</f>
        <v/>
      </c>
      <c r="K311" s="4" t="str">
        <f>IF(Sched3[[#This Row],[Pmt No]]&lt;&gt;"",SUM(INDEX(Sched3[Interest],1,1):Sched3[[#This Row],[Interest]]),"")</f>
        <v/>
      </c>
    </row>
    <row r="312" spans="2:11" x14ac:dyDescent="0.2">
      <c r="B312" s="2" t="str">
        <f>IF(LoanIsGood,IF(ROW()-ROW(Sched3[[#Headers],[Pmt No]])&gt;ScheduledNumberOfPayments,"",ROW()-ROW(Sched3[[#Headers],[Pmt No]])),"")</f>
        <v/>
      </c>
      <c r="C312" s="3" t="str">
        <f>IF(Sched3[[#This Row],[Pmt No]]&lt;&gt;"",EOMONTH(LoanStartDate,ROW(Sched3[[#This Row],[Pmt No]])-ROW(Sched3[[#Headers],[Pmt No]])-2)+DAY(LoanStartDate),"")</f>
        <v/>
      </c>
      <c r="D312" s="4" t="str">
        <f>IF(Sched3[[#This Row],[Pmt No]]&lt;&gt;"",IF(ROW()-ROW(Sched3[[#Headers],[Beginning Balance]])=1,LoanAmount,INDEX(Sched3[Ending Balance],ROW()-ROW(Sched3[[#Headers],[Beginning Balance]])-1)),"")</f>
        <v/>
      </c>
      <c r="E312" s="4" t="str">
        <f>IF(Sched3[[#This Row],[Pmt No]]&lt;&gt;"",ScheduledPayment,"")</f>
        <v/>
      </c>
      <c r="F312" s="4" t="str">
        <f>IF(Sched3[[#This Row],[Pmt No]]&lt;&gt;"",IF(Sched3[[#This Row],[Scheduled Payment]]+ExtraPayments&lt;Sched3[[#This Row],[Beginning Balance]],ExtraPayments,IF(Sched3[[#This Row],[Beginning Balance]]-Sched3[[#This Row],[Scheduled Payment]]&gt;0,Sched3[[#This Row],[Beginning Balance]]-Sched3[[#This Row],[Scheduled Payment]],0)),"")</f>
        <v/>
      </c>
      <c r="G312" s="4" t="str">
        <f>IF(Sched3[[#This Row],[Pmt No]]&lt;&gt;"",IF(Sched3[[#This Row],[Scheduled Payment]]+Sched3[[#This Row],[Extra Payment]]&lt;=Sched3[[#This Row],[Beginning Balance]],Sched3[[#This Row],[Scheduled Payment]]+Sched3[[#This Row],[Extra Payment]],Sched3[[#This Row],[Beginning Balance]]),"")</f>
        <v/>
      </c>
      <c r="H312" s="4" t="str">
        <f>IF(Sched3[[#This Row],[Pmt No]]&lt;&gt;"",Sched3[[#This Row],[Total Payment]]-Sched3[[#This Row],[Interest]],"")</f>
        <v/>
      </c>
      <c r="I312" s="4" t="str">
        <f>IF(Sched3[[#This Row],[Pmt No]]&lt;&gt;"",Sched3[[#This Row],[Beginning Balance]]*(InterestRate/PaymentsPerYear),"")</f>
        <v/>
      </c>
      <c r="J312" s="4" t="str">
        <f>IF(Sched3[[#This Row],[Pmt No]]&lt;&gt;"",IF(Sched3[[#This Row],[Scheduled Payment]]+Sched3[[#This Row],[Extra Payment]]&lt;=Sched3[[#This Row],[Beginning Balance]],Sched3[[#This Row],[Beginning Balance]]-Sched3[[#This Row],[Principal]],0),"")</f>
        <v/>
      </c>
      <c r="K312" s="4" t="str">
        <f>IF(Sched3[[#This Row],[Pmt No]]&lt;&gt;"",SUM(INDEX(Sched3[Interest],1,1):Sched3[[#This Row],[Interest]]),"")</f>
        <v/>
      </c>
    </row>
    <row r="313" spans="2:11" x14ac:dyDescent="0.2">
      <c r="B313" s="2" t="str">
        <f>IF(LoanIsGood,IF(ROW()-ROW(Sched3[[#Headers],[Pmt No]])&gt;ScheduledNumberOfPayments,"",ROW()-ROW(Sched3[[#Headers],[Pmt No]])),"")</f>
        <v/>
      </c>
      <c r="C313" s="3" t="str">
        <f>IF(Sched3[[#This Row],[Pmt No]]&lt;&gt;"",EOMONTH(LoanStartDate,ROW(Sched3[[#This Row],[Pmt No]])-ROW(Sched3[[#Headers],[Pmt No]])-2)+DAY(LoanStartDate),"")</f>
        <v/>
      </c>
      <c r="D313" s="4" t="str">
        <f>IF(Sched3[[#This Row],[Pmt No]]&lt;&gt;"",IF(ROW()-ROW(Sched3[[#Headers],[Beginning Balance]])=1,LoanAmount,INDEX(Sched3[Ending Balance],ROW()-ROW(Sched3[[#Headers],[Beginning Balance]])-1)),"")</f>
        <v/>
      </c>
      <c r="E313" s="4" t="str">
        <f>IF(Sched3[[#This Row],[Pmt No]]&lt;&gt;"",ScheduledPayment,"")</f>
        <v/>
      </c>
      <c r="F313" s="4" t="str">
        <f>IF(Sched3[[#This Row],[Pmt No]]&lt;&gt;"",IF(Sched3[[#This Row],[Scheduled Payment]]+ExtraPayments&lt;Sched3[[#This Row],[Beginning Balance]],ExtraPayments,IF(Sched3[[#This Row],[Beginning Balance]]-Sched3[[#This Row],[Scheduled Payment]]&gt;0,Sched3[[#This Row],[Beginning Balance]]-Sched3[[#This Row],[Scheduled Payment]],0)),"")</f>
        <v/>
      </c>
      <c r="G313" s="4" t="str">
        <f>IF(Sched3[[#This Row],[Pmt No]]&lt;&gt;"",IF(Sched3[[#This Row],[Scheduled Payment]]+Sched3[[#This Row],[Extra Payment]]&lt;=Sched3[[#This Row],[Beginning Balance]],Sched3[[#This Row],[Scheduled Payment]]+Sched3[[#This Row],[Extra Payment]],Sched3[[#This Row],[Beginning Balance]]),"")</f>
        <v/>
      </c>
      <c r="H313" s="4" t="str">
        <f>IF(Sched3[[#This Row],[Pmt No]]&lt;&gt;"",Sched3[[#This Row],[Total Payment]]-Sched3[[#This Row],[Interest]],"")</f>
        <v/>
      </c>
      <c r="I313" s="4" t="str">
        <f>IF(Sched3[[#This Row],[Pmt No]]&lt;&gt;"",Sched3[[#This Row],[Beginning Balance]]*(InterestRate/PaymentsPerYear),"")</f>
        <v/>
      </c>
      <c r="J313" s="4" t="str">
        <f>IF(Sched3[[#This Row],[Pmt No]]&lt;&gt;"",IF(Sched3[[#This Row],[Scheduled Payment]]+Sched3[[#This Row],[Extra Payment]]&lt;=Sched3[[#This Row],[Beginning Balance]],Sched3[[#This Row],[Beginning Balance]]-Sched3[[#This Row],[Principal]],0),"")</f>
        <v/>
      </c>
      <c r="K313" s="4" t="str">
        <f>IF(Sched3[[#This Row],[Pmt No]]&lt;&gt;"",SUM(INDEX(Sched3[Interest],1,1):Sched3[[#This Row],[Interest]]),"")</f>
        <v/>
      </c>
    </row>
    <row r="314" spans="2:11" x14ac:dyDescent="0.2">
      <c r="B314" s="2" t="str">
        <f>IF(LoanIsGood,IF(ROW()-ROW(Sched3[[#Headers],[Pmt No]])&gt;ScheduledNumberOfPayments,"",ROW()-ROW(Sched3[[#Headers],[Pmt No]])),"")</f>
        <v/>
      </c>
      <c r="C314" s="3" t="str">
        <f>IF(Sched3[[#This Row],[Pmt No]]&lt;&gt;"",EOMONTH(LoanStartDate,ROW(Sched3[[#This Row],[Pmt No]])-ROW(Sched3[[#Headers],[Pmt No]])-2)+DAY(LoanStartDate),"")</f>
        <v/>
      </c>
      <c r="D314" s="4" t="str">
        <f>IF(Sched3[[#This Row],[Pmt No]]&lt;&gt;"",IF(ROW()-ROW(Sched3[[#Headers],[Beginning Balance]])=1,LoanAmount,INDEX(Sched3[Ending Balance],ROW()-ROW(Sched3[[#Headers],[Beginning Balance]])-1)),"")</f>
        <v/>
      </c>
      <c r="E314" s="4" t="str">
        <f>IF(Sched3[[#This Row],[Pmt No]]&lt;&gt;"",ScheduledPayment,"")</f>
        <v/>
      </c>
      <c r="F314" s="4" t="str">
        <f>IF(Sched3[[#This Row],[Pmt No]]&lt;&gt;"",IF(Sched3[[#This Row],[Scheduled Payment]]+ExtraPayments&lt;Sched3[[#This Row],[Beginning Balance]],ExtraPayments,IF(Sched3[[#This Row],[Beginning Balance]]-Sched3[[#This Row],[Scheduled Payment]]&gt;0,Sched3[[#This Row],[Beginning Balance]]-Sched3[[#This Row],[Scheduled Payment]],0)),"")</f>
        <v/>
      </c>
      <c r="G314" s="4" t="str">
        <f>IF(Sched3[[#This Row],[Pmt No]]&lt;&gt;"",IF(Sched3[[#This Row],[Scheduled Payment]]+Sched3[[#This Row],[Extra Payment]]&lt;=Sched3[[#This Row],[Beginning Balance]],Sched3[[#This Row],[Scheduled Payment]]+Sched3[[#This Row],[Extra Payment]],Sched3[[#This Row],[Beginning Balance]]),"")</f>
        <v/>
      </c>
      <c r="H314" s="4" t="str">
        <f>IF(Sched3[[#This Row],[Pmt No]]&lt;&gt;"",Sched3[[#This Row],[Total Payment]]-Sched3[[#This Row],[Interest]],"")</f>
        <v/>
      </c>
      <c r="I314" s="4" t="str">
        <f>IF(Sched3[[#This Row],[Pmt No]]&lt;&gt;"",Sched3[[#This Row],[Beginning Balance]]*(InterestRate/PaymentsPerYear),"")</f>
        <v/>
      </c>
      <c r="J314" s="4" t="str">
        <f>IF(Sched3[[#This Row],[Pmt No]]&lt;&gt;"",IF(Sched3[[#This Row],[Scheduled Payment]]+Sched3[[#This Row],[Extra Payment]]&lt;=Sched3[[#This Row],[Beginning Balance]],Sched3[[#This Row],[Beginning Balance]]-Sched3[[#This Row],[Principal]],0),"")</f>
        <v/>
      </c>
      <c r="K314" s="4" t="str">
        <f>IF(Sched3[[#This Row],[Pmt No]]&lt;&gt;"",SUM(INDEX(Sched3[Interest],1,1):Sched3[[#This Row],[Interest]]),"")</f>
        <v/>
      </c>
    </row>
    <row r="315" spans="2:11" x14ac:dyDescent="0.2">
      <c r="B315" s="2" t="str">
        <f>IF(LoanIsGood,IF(ROW()-ROW(Sched3[[#Headers],[Pmt No]])&gt;ScheduledNumberOfPayments,"",ROW()-ROW(Sched3[[#Headers],[Pmt No]])),"")</f>
        <v/>
      </c>
      <c r="C315" s="3" t="str">
        <f>IF(Sched3[[#This Row],[Pmt No]]&lt;&gt;"",EOMONTH(LoanStartDate,ROW(Sched3[[#This Row],[Pmt No]])-ROW(Sched3[[#Headers],[Pmt No]])-2)+DAY(LoanStartDate),"")</f>
        <v/>
      </c>
      <c r="D315" s="4" t="str">
        <f>IF(Sched3[[#This Row],[Pmt No]]&lt;&gt;"",IF(ROW()-ROW(Sched3[[#Headers],[Beginning Balance]])=1,LoanAmount,INDEX(Sched3[Ending Balance],ROW()-ROW(Sched3[[#Headers],[Beginning Balance]])-1)),"")</f>
        <v/>
      </c>
      <c r="E315" s="4" t="str">
        <f>IF(Sched3[[#This Row],[Pmt No]]&lt;&gt;"",ScheduledPayment,"")</f>
        <v/>
      </c>
      <c r="F315" s="4" t="str">
        <f>IF(Sched3[[#This Row],[Pmt No]]&lt;&gt;"",IF(Sched3[[#This Row],[Scheduled Payment]]+ExtraPayments&lt;Sched3[[#This Row],[Beginning Balance]],ExtraPayments,IF(Sched3[[#This Row],[Beginning Balance]]-Sched3[[#This Row],[Scheduled Payment]]&gt;0,Sched3[[#This Row],[Beginning Balance]]-Sched3[[#This Row],[Scheduled Payment]],0)),"")</f>
        <v/>
      </c>
      <c r="G315" s="4" t="str">
        <f>IF(Sched3[[#This Row],[Pmt No]]&lt;&gt;"",IF(Sched3[[#This Row],[Scheduled Payment]]+Sched3[[#This Row],[Extra Payment]]&lt;=Sched3[[#This Row],[Beginning Balance]],Sched3[[#This Row],[Scheduled Payment]]+Sched3[[#This Row],[Extra Payment]],Sched3[[#This Row],[Beginning Balance]]),"")</f>
        <v/>
      </c>
      <c r="H315" s="4" t="str">
        <f>IF(Sched3[[#This Row],[Pmt No]]&lt;&gt;"",Sched3[[#This Row],[Total Payment]]-Sched3[[#This Row],[Interest]],"")</f>
        <v/>
      </c>
      <c r="I315" s="4" t="str">
        <f>IF(Sched3[[#This Row],[Pmt No]]&lt;&gt;"",Sched3[[#This Row],[Beginning Balance]]*(InterestRate/PaymentsPerYear),"")</f>
        <v/>
      </c>
      <c r="J315" s="4" t="str">
        <f>IF(Sched3[[#This Row],[Pmt No]]&lt;&gt;"",IF(Sched3[[#This Row],[Scheduled Payment]]+Sched3[[#This Row],[Extra Payment]]&lt;=Sched3[[#This Row],[Beginning Balance]],Sched3[[#This Row],[Beginning Balance]]-Sched3[[#This Row],[Principal]],0),"")</f>
        <v/>
      </c>
      <c r="K315" s="4" t="str">
        <f>IF(Sched3[[#This Row],[Pmt No]]&lt;&gt;"",SUM(INDEX(Sched3[Interest],1,1):Sched3[[#This Row],[Interest]]),"")</f>
        <v/>
      </c>
    </row>
    <row r="316" spans="2:11" x14ac:dyDescent="0.2">
      <c r="B316" s="2" t="str">
        <f>IF(LoanIsGood,IF(ROW()-ROW(Sched3[[#Headers],[Pmt No]])&gt;ScheduledNumberOfPayments,"",ROW()-ROW(Sched3[[#Headers],[Pmt No]])),"")</f>
        <v/>
      </c>
      <c r="C316" s="3" t="str">
        <f>IF(Sched3[[#This Row],[Pmt No]]&lt;&gt;"",EOMONTH(LoanStartDate,ROW(Sched3[[#This Row],[Pmt No]])-ROW(Sched3[[#Headers],[Pmt No]])-2)+DAY(LoanStartDate),"")</f>
        <v/>
      </c>
      <c r="D316" s="4" t="str">
        <f>IF(Sched3[[#This Row],[Pmt No]]&lt;&gt;"",IF(ROW()-ROW(Sched3[[#Headers],[Beginning Balance]])=1,LoanAmount,INDEX(Sched3[Ending Balance],ROW()-ROW(Sched3[[#Headers],[Beginning Balance]])-1)),"")</f>
        <v/>
      </c>
      <c r="E316" s="4" t="str">
        <f>IF(Sched3[[#This Row],[Pmt No]]&lt;&gt;"",ScheduledPayment,"")</f>
        <v/>
      </c>
      <c r="F316" s="4" t="str">
        <f>IF(Sched3[[#This Row],[Pmt No]]&lt;&gt;"",IF(Sched3[[#This Row],[Scheduled Payment]]+ExtraPayments&lt;Sched3[[#This Row],[Beginning Balance]],ExtraPayments,IF(Sched3[[#This Row],[Beginning Balance]]-Sched3[[#This Row],[Scheduled Payment]]&gt;0,Sched3[[#This Row],[Beginning Balance]]-Sched3[[#This Row],[Scheduled Payment]],0)),"")</f>
        <v/>
      </c>
      <c r="G316" s="4" t="str">
        <f>IF(Sched3[[#This Row],[Pmt No]]&lt;&gt;"",IF(Sched3[[#This Row],[Scheduled Payment]]+Sched3[[#This Row],[Extra Payment]]&lt;=Sched3[[#This Row],[Beginning Balance]],Sched3[[#This Row],[Scheduled Payment]]+Sched3[[#This Row],[Extra Payment]],Sched3[[#This Row],[Beginning Balance]]),"")</f>
        <v/>
      </c>
      <c r="H316" s="4" t="str">
        <f>IF(Sched3[[#This Row],[Pmt No]]&lt;&gt;"",Sched3[[#This Row],[Total Payment]]-Sched3[[#This Row],[Interest]],"")</f>
        <v/>
      </c>
      <c r="I316" s="4" t="str">
        <f>IF(Sched3[[#This Row],[Pmt No]]&lt;&gt;"",Sched3[[#This Row],[Beginning Balance]]*(InterestRate/PaymentsPerYear),"")</f>
        <v/>
      </c>
      <c r="J316" s="4" t="str">
        <f>IF(Sched3[[#This Row],[Pmt No]]&lt;&gt;"",IF(Sched3[[#This Row],[Scheduled Payment]]+Sched3[[#This Row],[Extra Payment]]&lt;=Sched3[[#This Row],[Beginning Balance]],Sched3[[#This Row],[Beginning Balance]]-Sched3[[#This Row],[Principal]],0),"")</f>
        <v/>
      </c>
      <c r="K316" s="4" t="str">
        <f>IF(Sched3[[#This Row],[Pmt No]]&lt;&gt;"",SUM(INDEX(Sched3[Interest],1,1):Sched3[[#This Row],[Interest]]),"")</f>
        <v/>
      </c>
    </row>
    <row r="317" spans="2:11" x14ac:dyDescent="0.2">
      <c r="B317" s="2" t="str">
        <f>IF(LoanIsGood,IF(ROW()-ROW(Sched3[[#Headers],[Pmt No]])&gt;ScheduledNumberOfPayments,"",ROW()-ROW(Sched3[[#Headers],[Pmt No]])),"")</f>
        <v/>
      </c>
      <c r="C317" s="3" t="str">
        <f>IF(Sched3[[#This Row],[Pmt No]]&lt;&gt;"",EOMONTH(LoanStartDate,ROW(Sched3[[#This Row],[Pmt No]])-ROW(Sched3[[#Headers],[Pmt No]])-2)+DAY(LoanStartDate),"")</f>
        <v/>
      </c>
      <c r="D317" s="4" t="str">
        <f>IF(Sched3[[#This Row],[Pmt No]]&lt;&gt;"",IF(ROW()-ROW(Sched3[[#Headers],[Beginning Balance]])=1,LoanAmount,INDEX(Sched3[Ending Balance],ROW()-ROW(Sched3[[#Headers],[Beginning Balance]])-1)),"")</f>
        <v/>
      </c>
      <c r="E317" s="4" t="str">
        <f>IF(Sched3[[#This Row],[Pmt No]]&lt;&gt;"",ScheduledPayment,"")</f>
        <v/>
      </c>
      <c r="F317" s="4" t="str">
        <f>IF(Sched3[[#This Row],[Pmt No]]&lt;&gt;"",IF(Sched3[[#This Row],[Scheduled Payment]]+ExtraPayments&lt;Sched3[[#This Row],[Beginning Balance]],ExtraPayments,IF(Sched3[[#This Row],[Beginning Balance]]-Sched3[[#This Row],[Scheduled Payment]]&gt;0,Sched3[[#This Row],[Beginning Balance]]-Sched3[[#This Row],[Scheduled Payment]],0)),"")</f>
        <v/>
      </c>
      <c r="G317" s="4" t="str">
        <f>IF(Sched3[[#This Row],[Pmt No]]&lt;&gt;"",IF(Sched3[[#This Row],[Scheduled Payment]]+Sched3[[#This Row],[Extra Payment]]&lt;=Sched3[[#This Row],[Beginning Balance]],Sched3[[#This Row],[Scheduled Payment]]+Sched3[[#This Row],[Extra Payment]],Sched3[[#This Row],[Beginning Balance]]),"")</f>
        <v/>
      </c>
      <c r="H317" s="4" t="str">
        <f>IF(Sched3[[#This Row],[Pmt No]]&lt;&gt;"",Sched3[[#This Row],[Total Payment]]-Sched3[[#This Row],[Interest]],"")</f>
        <v/>
      </c>
      <c r="I317" s="4" t="str">
        <f>IF(Sched3[[#This Row],[Pmt No]]&lt;&gt;"",Sched3[[#This Row],[Beginning Balance]]*(InterestRate/PaymentsPerYear),"")</f>
        <v/>
      </c>
      <c r="J317" s="4" t="str">
        <f>IF(Sched3[[#This Row],[Pmt No]]&lt;&gt;"",IF(Sched3[[#This Row],[Scheduled Payment]]+Sched3[[#This Row],[Extra Payment]]&lt;=Sched3[[#This Row],[Beginning Balance]],Sched3[[#This Row],[Beginning Balance]]-Sched3[[#This Row],[Principal]],0),"")</f>
        <v/>
      </c>
      <c r="K317" s="4" t="str">
        <f>IF(Sched3[[#This Row],[Pmt No]]&lt;&gt;"",SUM(INDEX(Sched3[Interest],1,1):Sched3[[#This Row],[Interest]]),"")</f>
        <v/>
      </c>
    </row>
    <row r="318" spans="2:11" x14ac:dyDescent="0.2">
      <c r="B318" s="2" t="str">
        <f>IF(LoanIsGood,IF(ROW()-ROW(Sched3[[#Headers],[Pmt No]])&gt;ScheduledNumberOfPayments,"",ROW()-ROW(Sched3[[#Headers],[Pmt No]])),"")</f>
        <v/>
      </c>
      <c r="C318" s="3" t="str">
        <f>IF(Sched3[[#This Row],[Pmt No]]&lt;&gt;"",EOMONTH(LoanStartDate,ROW(Sched3[[#This Row],[Pmt No]])-ROW(Sched3[[#Headers],[Pmt No]])-2)+DAY(LoanStartDate),"")</f>
        <v/>
      </c>
      <c r="D318" s="4" t="str">
        <f>IF(Sched3[[#This Row],[Pmt No]]&lt;&gt;"",IF(ROW()-ROW(Sched3[[#Headers],[Beginning Balance]])=1,LoanAmount,INDEX(Sched3[Ending Balance],ROW()-ROW(Sched3[[#Headers],[Beginning Balance]])-1)),"")</f>
        <v/>
      </c>
      <c r="E318" s="4" t="str">
        <f>IF(Sched3[[#This Row],[Pmt No]]&lt;&gt;"",ScheduledPayment,"")</f>
        <v/>
      </c>
      <c r="F318" s="4" t="str">
        <f>IF(Sched3[[#This Row],[Pmt No]]&lt;&gt;"",IF(Sched3[[#This Row],[Scheduled Payment]]+ExtraPayments&lt;Sched3[[#This Row],[Beginning Balance]],ExtraPayments,IF(Sched3[[#This Row],[Beginning Balance]]-Sched3[[#This Row],[Scheduled Payment]]&gt;0,Sched3[[#This Row],[Beginning Balance]]-Sched3[[#This Row],[Scheduled Payment]],0)),"")</f>
        <v/>
      </c>
      <c r="G318" s="4" t="str">
        <f>IF(Sched3[[#This Row],[Pmt No]]&lt;&gt;"",IF(Sched3[[#This Row],[Scheduled Payment]]+Sched3[[#This Row],[Extra Payment]]&lt;=Sched3[[#This Row],[Beginning Balance]],Sched3[[#This Row],[Scheduled Payment]]+Sched3[[#This Row],[Extra Payment]],Sched3[[#This Row],[Beginning Balance]]),"")</f>
        <v/>
      </c>
      <c r="H318" s="4" t="str">
        <f>IF(Sched3[[#This Row],[Pmt No]]&lt;&gt;"",Sched3[[#This Row],[Total Payment]]-Sched3[[#This Row],[Interest]],"")</f>
        <v/>
      </c>
      <c r="I318" s="4" t="str">
        <f>IF(Sched3[[#This Row],[Pmt No]]&lt;&gt;"",Sched3[[#This Row],[Beginning Balance]]*(InterestRate/PaymentsPerYear),"")</f>
        <v/>
      </c>
      <c r="J318" s="4" t="str">
        <f>IF(Sched3[[#This Row],[Pmt No]]&lt;&gt;"",IF(Sched3[[#This Row],[Scheduled Payment]]+Sched3[[#This Row],[Extra Payment]]&lt;=Sched3[[#This Row],[Beginning Balance]],Sched3[[#This Row],[Beginning Balance]]-Sched3[[#This Row],[Principal]],0),"")</f>
        <v/>
      </c>
      <c r="K318" s="4" t="str">
        <f>IF(Sched3[[#This Row],[Pmt No]]&lt;&gt;"",SUM(INDEX(Sched3[Interest],1,1):Sched3[[#This Row],[Interest]]),"")</f>
        <v/>
      </c>
    </row>
    <row r="319" spans="2:11" x14ac:dyDescent="0.2">
      <c r="B319" s="2" t="str">
        <f>IF(LoanIsGood,IF(ROW()-ROW(Sched3[[#Headers],[Pmt No]])&gt;ScheduledNumberOfPayments,"",ROW()-ROW(Sched3[[#Headers],[Pmt No]])),"")</f>
        <v/>
      </c>
      <c r="C319" s="3" t="str">
        <f>IF(Sched3[[#This Row],[Pmt No]]&lt;&gt;"",EOMONTH(LoanStartDate,ROW(Sched3[[#This Row],[Pmt No]])-ROW(Sched3[[#Headers],[Pmt No]])-2)+DAY(LoanStartDate),"")</f>
        <v/>
      </c>
      <c r="D319" s="4" t="str">
        <f>IF(Sched3[[#This Row],[Pmt No]]&lt;&gt;"",IF(ROW()-ROW(Sched3[[#Headers],[Beginning Balance]])=1,LoanAmount,INDEX(Sched3[Ending Balance],ROW()-ROW(Sched3[[#Headers],[Beginning Balance]])-1)),"")</f>
        <v/>
      </c>
      <c r="E319" s="4" t="str">
        <f>IF(Sched3[[#This Row],[Pmt No]]&lt;&gt;"",ScheduledPayment,"")</f>
        <v/>
      </c>
      <c r="F319" s="4" t="str">
        <f>IF(Sched3[[#This Row],[Pmt No]]&lt;&gt;"",IF(Sched3[[#This Row],[Scheduled Payment]]+ExtraPayments&lt;Sched3[[#This Row],[Beginning Balance]],ExtraPayments,IF(Sched3[[#This Row],[Beginning Balance]]-Sched3[[#This Row],[Scheduled Payment]]&gt;0,Sched3[[#This Row],[Beginning Balance]]-Sched3[[#This Row],[Scheduled Payment]],0)),"")</f>
        <v/>
      </c>
      <c r="G319" s="4" t="str">
        <f>IF(Sched3[[#This Row],[Pmt No]]&lt;&gt;"",IF(Sched3[[#This Row],[Scheduled Payment]]+Sched3[[#This Row],[Extra Payment]]&lt;=Sched3[[#This Row],[Beginning Balance]],Sched3[[#This Row],[Scheduled Payment]]+Sched3[[#This Row],[Extra Payment]],Sched3[[#This Row],[Beginning Balance]]),"")</f>
        <v/>
      </c>
      <c r="H319" s="4" t="str">
        <f>IF(Sched3[[#This Row],[Pmt No]]&lt;&gt;"",Sched3[[#This Row],[Total Payment]]-Sched3[[#This Row],[Interest]],"")</f>
        <v/>
      </c>
      <c r="I319" s="4" t="str">
        <f>IF(Sched3[[#This Row],[Pmt No]]&lt;&gt;"",Sched3[[#This Row],[Beginning Balance]]*(InterestRate/PaymentsPerYear),"")</f>
        <v/>
      </c>
      <c r="J319" s="4" t="str">
        <f>IF(Sched3[[#This Row],[Pmt No]]&lt;&gt;"",IF(Sched3[[#This Row],[Scheduled Payment]]+Sched3[[#This Row],[Extra Payment]]&lt;=Sched3[[#This Row],[Beginning Balance]],Sched3[[#This Row],[Beginning Balance]]-Sched3[[#This Row],[Principal]],0),"")</f>
        <v/>
      </c>
      <c r="K319" s="4" t="str">
        <f>IF(Sched3[[#This Row],[Pmt No]]&lt;&gt;"",SUM(INDEX(Sched3[Interest],1,1):Sched3[[#This Row],[Interest]]),"")</f>
        <v/>
      </c>
    </row>
    <row r="320" spans="2:11" x14ac:dyDescent="0.2">
      <c r="B320" s="2" t="str">
        <f>IF(LoanIsGood,IF(ROW()-ROW(Sched3[[#Headers],[Pmt No]])&gt;ScheduledNumberOfPayments,"",ROW()-ROW(Sched3[[#Headers],[Pmt No]])),"")</f>
        <v/>
      </c>
      <c r="C320" s="3" t="str">
        <f>IF(Sched3[[#This Row],[Pmt No]]&lt;&gt;"",EOMONTH(LoanStartDate,ROW(Sched3[[#This Row],[Pmt No]])-ROW(Sched3[[#Headers],[Pmt No]])-2)+DAY(LoanStartDate),"")</f>
        <v/>
      </c>
      <c r="D320" s="4" t="str">
        <f>IF(Sched3[[#This Row],[Pmt No]]&lt;&gt;"",IF(ROW()-ROW(Sched3[[#Headers],[Beginning Balance]])=1,LoanAmount,INDEX(Sched3[Ending Balance],ROW()-ROW(Sched3[[#Headers],[Beginning Balance]])-1)),"")</f>
        <v/>
      </c>
      <c r="E320" s="4" t="str">
        <f>IF(Sched3[[#This Row],[Pmt No]]&lt;&gt;"",ScheduledPayment,"")</f>
        <v/>
      </c>
      <c r="F320" s="4" t="str">
        <f>IF(Sched3[[#This Row],[Pmt No]]&lt;&gt;"",IF(Sched3[[#This Row],[Scheduled Payment]]+ExtraPayments&lt;Sched3[[#This Row],[Beginning Balance]],ExtraPayments,IF(Sched3[[#This Row],[Beginning Balance]]-Sched3[[#This Row],[Scheduled Payment]]&gt;0,Sched3[[#This Row],[Beginning Balance]]-Sched3[[#This Row],[Scheduled Payment]],0)),"")</f>
        <v/>
      </c>
      <c r="G320" s="4" t="str">
        <f>IF(Sched3[[#This Row],[Pmt No]]&lt;&gt;"",IF(Sched3[[#This Row],[Scheduled Payment]]+Sched3[[#This Row],[Extra Payment]]&lt;=Sched3[[#This Row],[Beginning Balance]],Sched3[[#This Row],[Scheduled Payment]]+Sched3[[#This Row],[Extra Payment]],Sched3[[#This Row],[Beginning Balance]]),"")</f>
        <v/>
      </c>
      <c r="H320" s="4" t="str">
        <f>IF(Sched3[[#This Row],[Pmt No]]&lt;&gt;"",Sched3[[#This Row],[Total Payment]]-Sched3[[#This Row],[Interest]],"")</f>
        <v/>
      </c>
      <c r="I320" s="4" t="str">
        <f>IF(Sched3[[#This Row],[Pmt No]]&lt;&gt;"",Sched3[[#This Row],[Beginning Balance]]*(InterestRate/PaymentsPerYear),"")</f>
        <v/>
      </c>
      <c r="J320" s="4" t="str">
        <f>IF(Sched3[[#This Row],[Pmt No]]&lt;&gt;"",IF(Sched3[[#This Row],[Scheduled Payment]]+Sched3[[#This Row],[Extra Payment]]&lt;=Sched3[[#This Row],[Beginning Balance]],Sched3[[#This Row],[Beginning Balance]]-Sched3[[#This Row],[Principal]],0),"")</f>
        <v/>
      </c>
      <c r="K320" s="4" t="str">
        <f>IF(Sched3[[#This Row],[Pmt No]]&lt;&gt;"",SUM(INDEX(Sched3[Interest],1,1):Sched3[[#This Row],[Interest]]),"")</f>
        <v/>
      </c>
    </row>
    <row r="321" spans="2:11" x14ac:dyDescent="0.2">
      <c r="B321" s="2" t="str">
        <f>IF(LoanIsGood,IF(ROW()-ROW(Sched3[[#Headers],[Pmt No]])&gt;ScheduledNumberOfPayments,"",ROW()-ROW(Sched3[[#Headers],[Pmt No]])),"")</f>
        <v/>
      </c>
      <c r="C321" s="3" t="str">
        <f>IF(Sched3[[#This Row],[Pmt No]]&lt;&gt;"",EOMONTH(LoanStartDate,ROW(Sched3[[#This Row],[Pmt No]])-ROW(Sched3[[#Headers],[Pmt No]])-2)+DAY(LoanStartDate),"")</f>
        <v/>
      </c>
      <c r="D321" s="4" t="str">
        <f>IF(Sched3[[#This Row],[Pmt No]]&lt;&gt;"",IF(ROW()-ROW(Sched3[[#Headers],[Beginning Balance]])=1,LoanAmount,INDEX(Sched3[Ending Balance],ROW()-ROW(Sched3[[#Headers],[Beginning Balance]])-1)),"")</f>
        <v/>
      </c>
      <c r="E321" s="4" t="str">
        <f>IF(Sched3[[#This Row],[Pmt No]]&lt;&gt;"",ScheduledPayment,"")</f>
        <v/>
      </c>
      <c r="F321" s="4" t="str">
        <f>IF(Sched3[[#This Row],[Pmt No]]&lt;&gt;"",IF(Sched3[[#This Row],[Scheduled Payment]]+ExtraPayments&lt;Sched3[[#This Row],[Beginning Balance]],ExtraPayments,IF(Sched3[[#This Row],[Beginning Balance]]-Sched3[[#This Row],[Scheduled Payment]]&gt;0,Sched3[[#This Row],[Beginning Balance]]-Sched3[[#This Row],[Scheduled Payment]],0)),"")</f>
        <v/>
      </c>
      <c r="G321" s="4" t="str">
        <f>IF(Sched3[[#This Row],[Pmt No]]&lt;&gt;"",IF(Sched3[[#This Row],[Scheduled Payment]]+Sched3[[#This Row],[Extra Payment]]&lt;=Sched3[[#This Row],[Beginning Balance]],Sched3[[#This Row],[Scheduled Payment]]+Sched3[[#This Row],[Extra Payment]],Sched3[[#This Row],[Beginning Balance]]),"")</f>
        <v/>
      </c>
      <c r="H321" s="4" t="str">
        <f>IF(Sched3[[#This Row],[Pmt No]]&lt;&gt;"",Sched3[[#This Row],[Total Payment]]-Sched3[[#This Row],[Interest]],"")</f>
        <v/>
      </c>
      <c r="I321" s="4" t="str">
        <f>IF(Sched3[[#This Row],[Pmt No]]&lt;&gt;"",Sched3[[#This Row],[Beginning Balance]]*(InterestRate/PaymentsPerYear),"")</f>
        <v/>
      </c>
      <c r="J321" s="4" t="str">
        <f>IF(Sched3[[#This Row],[Pmt No]]&lt;&gt;"",IF(Sched3[[#This Row],[Scheduled Payment]]+Sched3[[#This Row],[Extra Payment]]&lt;=Sched3[[#This Row],[Beginning Balance]],Sched3[[#This Row],[Beginning Balance]]-Sched3[[#This Row],[Principal]],0),"")</f>
        <v/>
      </c>
      <c r="K321" s="4" t="str">
        <f>IF(Sched3[[#This Row],[Pmt No]]&lt;&gt;"",SUM(INDEX(Sched3[Interest],1,1):Sched3[[#This Row],[Interest]]),"")</f>
        <v/>
      </c>
    </row>
    <row r="322" spans="2:11" x14ac:dyDescent="0.2">
      <c r="B322" s="2" t="str">
        <f>IF(LoanIsGood,IF(ROW()-ROW(Sched3[[#Headers],[Pmt No]])&gt;ScheduledNumberOfPayments,"",ROW()-ROW(Sched3[[#Headers],[Pmt No]])),"")</f>
        <v/>
      </c>
      <c r="C322" s="3" t="str">
        <f>IF(Sched3[[#This Row],[Pmt No]]&lt;&gt;"",EOMONTH(LoanStartDate,ROW(Sched3[[#This Row],[Pmt No]])-ROW(Sched3[[#Headers],[Pmt No]])-2)+DAY(LoanStartDate),"")</f>
        <v/>
      </c>
      <c r="D322" s="4" t="str">
        <f>IF(Sched3[[#This Row],[Pmt No]]&lt;&gt;"",IF(ROW()-ROW(Sched3[[#Headers],[Beginning Balance]])=1,LoanAmount,INDEX(Sched3[Ending Balance],ROW()-ROW(Sched3[[#Headers],[Beginning Balance]])-1)),"")</f>
        <v/>
      </c>
      <c r="E322" s="4" t="str">
        <f>IF(Sched3[[#This Row],[Pmt No]]&lt;&gt;"",ScheduledPayment,"")</f>
        <v/>
      </c>
      <c r="F322" s="4" t="str">
        <f>IF(Sched3[[#This Row],[Pmt No]]&lt;&gt;"",IF(Sched3[[#This Row],[Scheduled Payment]]+ExtraPayments&lt;Sched3[[#This Row],[Beginning Balance]],ExtraPayments,IF(Sched3[[#This Row],[Beginning Balance]]-Sched3[[#This Row],[Scheduled Payment]]&gt;0,Sched3[[#This Row],[Beginning Balance]]-Sched3[[#This Row],[Scheduled Payment]],0)),"")</f>
        <v/>
      </c>
      <c r="G322" s="4" t="str">
        <f>IF(Sched3[[#This Row],[Pmt No]]&lt;&gt;"",IF(Sched3[[#This Row],[Scheduled Payment]]+Sched3[[#This Row],[Extra Payment]]&lt;=Sched3[[#This Row],[Beginning Balance]],Sched3[[#This Row],[Scheduled Payment]]+Sched3[[#This Row],[Extra Payment]],Sched3[[#This Row],[Beginning Balance]]),"")</f>
        <v/>
      </c>
      <c r="H322" s="4" t="str">
        <f>IF(Sched3[[#This Row],[Pmt No]]&lt;&gt;"",Sched3[[#This Row],[Total Payment]]-Sched3[[#This Row],[Interest]],"")</f>
        <v/>
      </c>
      <c r="I322" s="4" t="str">
        <f>IF(Sched3[[#This Row],[Pmt No]]&lt;&gt;"",Sched3[[#This Row],[Beginning Balance]]*(InterestRate/PaymentsPerYear),"")</f>
        <v/>
      </c>
      <c r="J322" s="4" t="str">
        <f>IF(Sched3[[#This Row],[Pmt No]]&lt;&gt;"",IF(Sched3[[#This Row],[Scheduled Payment]]+Sched3[[#This Row],[Extra Payment]]&lt;=Sched3[[#This Row],[Beginning Balance]],Sched3[[#This Row],[Beginning Balance]]-Sched3[[#This Row],[Principal]],0),"")</f>
        <v/>
      </c>
      <c r="K322" s="4" t="str">
        <f>IF(Sched3[[#This Row],[Pmt No]]&lt;&gt;"",SUM(INDEX(Sched3[Interest],1,1):Sched3[[#This Row],[Interest]]),"")</f>
        <v/>
      </c>
    </row>
    <row r="323" spans="2:11" x14ac:dyDescent="0.2">
      <c r="B323" s="2" t="str">
        <f>IF(LoanIsGood,IF(ROW()-ROW(Sched3[[#Headers],[Pmt No]])&gt;ScheduledNumberOfPayments,"",ROW()-ROW(Sched3[[#Headers],[Pmt No]])),"")</f>
        <v/>
      </c>
      <c r="C323" s="3" t="str">
        <f>IF(Sched3[[#This Row],[Pmt No]]&lt;&gt;"",EOMONTH(LoanStartDate,ROW(Sched3[[#This Row],[Pmt No]])-ROW(Sched3[[#Headers],[Pmt No]])-2)+DAY(LoanStartDate),"")</f>
        <v/>
      </c>
      <c r="D323" s="4" t="str">
        <f>IF(Sched3[[#This Row],[Pmt No]]&lt;&gt;"",IF(ROW()-ROW(Sched3[[#Headers],[Beginning Balance]])=1,LoanAmount,INDEX(Sched3[Ending Balance],ROW()-ROW(Sched3[[#Headers],[Beginning Balance]])-1)),"")</f>
        <v/>
      </c>
      <c r="E323" s="4" t="str">
        <f>IF(Sched3[[#This Row],[Pmt No]]&lt;&gt;"",ScheduledPayment,"")</f>
        <v/>
      </c>
      <c r="F323" s="4" t="str">
        <f>IF(Sched3[[#This Row],[Pmt No]]&lt;&gt;"",IF(Sched3[[#This Row],[Scheduled Payment]]+ExtraPayments&lt;Sched3[[#This Row],[Beginning Balance]],ExtraPayments,IF(Sched3[[#This Row],[Beginning Balance]]-Sched3[[#This Row],[Scheduled Payment]]&gt;0,Sched3[[#This Row],[Beginning Balance]]-Sched3[[#This Row],[Scheduled Payment]],0)),"")</f>
        <v/>
      </c>
      <c r="G323" s="4" t="str">
        <f>IF(Sched3[[#This Row],[Pmt No]]&lt;&gt;"",IF(Sched3[[#This Row],[Scheduled Payment]]+Sched3[[#This Row],[Extra Payment]]&lt;=Sched3[[#This Row],[Beginning Balance]],Sched3[[#This Row],[Scheduled Payment]]+Sched3[[#This Row],[Extra Payment]],Sched3[[#This Row],[Beginning Balance]]),"")</f>
        <v/>
      </c>
      <c r="H323" s="4" t="str">
        <f>IF(Sched3[[#This Row],[Pmt No]]&lt;&gt;"",Sched3[[#This Row],[Total Payment]]-Sched3[[#This Row],[Interest]],"")</f>
        <v/>
      </c>
      <c r="I323" s="4" t="str">
        <f>IF(Sched3[[#This Row],[Pmt No]]&lt;&gt;"",Sched3[[#This Row],[Beginning Balance]]*(InterestRate/PaymentsPerYear),"")</f>
        <v/>
      </c>
      <c r="J323" s="4" t="str">
        <f>IF(Sched3[[#This Row],[Pmt No]]&lt;&gt;"",IF(Sched3[[#This Row],[Scheduled Payment]]+Sched3[[#This Row],[Extra Payment]]&lt;=Sched3[[#This Row],[Beginning Balance]],Sched3[[#This Row],[Beginning Balance]]-Sched3[[#This Row],[Principal]],0),"")</f>
        <v/>
      </c>
      <c r="K323" s="4" t="str">
        <f>IF(Sched3[[#This Row],[Pmt No]]&lt;&gt;"",SUM(INDEX(Sched3[Interest],1,1):Sched3[[#This Row],[Interest]]),"")</f>
        <v/>
      </c>
    </row>
    <row r="324" spans="2:11" x14ac:dyDescent="0.2">
      <c r="B324" s="2" t="str">
        <f>IF(LoanIsGood,IF(ROW()-ROW(Sched3[[#Headers],[Pmt No]])&gt;ScheduledNumberOfPayments,"",ROW()-ROW(Sched3[[#Headers],[Pmt No]])),"")</f>
        <v/>
      </c>
      <c r="C324" s="3" t="str">
        <f>IF(Sched3[[#This Row],[Pmt No]]&lt;&gt;"",EOMONTH(LoanStartDate,ROW(Sched3[[#This Row],[Pmt No]])-ROW(Sched3[[#Headers],[Pmt No]])-2)+DAY(LoanStartDate),"")</f>
        <v/>
      </c>
      <c r="D324" s="4" t="str">
        <f>IF(Sched3[[#This Row],[Pmt No]]&lt;&gt;"",IF(ROW()-ROW(Sched3[[#Headers],[Beginning Balance]])=1,LoanAmount,INDEX(Sched3[Ending Balance],ROW()-ROW(Sched3[[#Headers],[Beginning Balance]])-1)),"")</f>
        <v/>
      </c>
      <c r="E324" s="4" t="str">
        <f>IF(Sched3[[#This Row],[Pmt No]]&lt;&gt;"",ScheduledPayment,"")</f>
        <v/>
      </c>
      <c r="F324" s="4" t="str">
        <f>IF(Sched3[[#This Row],[Pmt No]]&lt;&gt;"",IF(Sched3[[#This Row],[Scheduled Payment]]+ExtraPayments&lt;Sched3[[#This Row],[Beginning Balance]],ExtraPayments,IF(Sched3[[#This Row],[Beginning Balance]]-Sched3[[#This Row],[Scheduled Payment]]&gt;0,Sched3[[#This Row],[Beginning Balance]]-Sched3[[#This Row],[Scheduled Payment]],0)),"")</f>
        <v/>
      </c>
      <c r="G324" s="4" t="str">
        <f>IF(Sched3[[#This Row],[Pmt No]]&lt;&gt;"",IF(Sched3[[#This Row],[Scheduled Payment]]+Sched3[[#This Row],[Extra Payment]]&lt;=Sched3[[#This Row],[Beginning Balance]],Sched3[[#This Row],[Scheduled Payment]]+Sched3[[#This Row],[Extra Payment]],Sched3[[#This Row],[Beginning Balance]]),"")</f>
        <v/>
      </c>
      <c r="H324" s="4" t="str">
        <f>IF(Sched3[[#This Row],[Pmt No]]&lt;&gt;"",Sched3[[#This Row],[Total Payment]]-Sched3[[#This Row],[Interest]],"")</f>
        <v/>
      </c>
      <c r="I324" s="4" t="str">
        <f>IF(Sched3[[#This Row],[Pmt No]]&lt;&gt;"",Sched3[[#This Row],[Beginning Balance]]*(InterestRate/PaymentsPerYear),"")</f>
        <v/>
      </c>
      <c r="J324" s="4" t="str">
        <f>IF(Sched3[[#This Row],[Pmt No]]&lt;&gt;"",IF(Sched3[[#This Row],[Scheduled Payment]]+Sched3[[#This Row],[Extra Payment]]&lt;=Sched3[[#This Row],[Beginning Balance]],Sched3[[#This Row],[Beginning Balance]]-Sched3[[#This Row],[Principal]],0),"")</f>
        <v/>
      </c>
      <c r="K324" s="4" t="str">
        <f>IF(Sched3[[#This Row],[Pmt No]]&lt;&gt;"",SUM(INDEX(Sched3[Interest],1,1):Sched3[[#This Row],[Interest]]),"")</f>
        <v/>
      </c>
    </row>
    <row r="325" spans="2:11" x14ac:dyDescent="0.2">
      <c r="B325" s="2" t="str">
        <f>IF(LoanIsGood,IF(ROW()-ROW(Sched3[[#Headers],[Pmt No]])&gt;ScheduledNumberOfPayments,"",ROW()-ROW(Sched3[[#Headers],[Pmt No]])),"")</f>
        <v/>
      </c>
      <c r="C325" s="3" t="str">
        <f>IF(Sched3[[#This Row],[Pmt No]]&lt;&gt;"",EOMONTH(LoanStartDate,ROW(Sched3[[#This Row],[Pmt No]])-ROW(Sched3[[#Headers],[Pmt No]])-2)+DAY(LoanStartDate),"")</f>
        <v/>
      </c>
      <c r="D325" s="4" t="str">
        <f>IF(Sched3[[#This Row],[Pmt No]]&lt;&gt;"",IF(ROW()-ROW(Sched3[[#Headers],[Beginning Balance]])=1,LoanAmount,INDEX(Sched3[Ending Balance],ROW()-ROW(Sched3[[#Headers],[Beginning Balance]])-1)),"")</f>
        <v/>
      </c>
      <c r="E325" s="4" t="str">
        <f>IF(Sched3[[#This Row],[Pmt No]]&lt;&gt;"",ScheduledPayment,"")</f>
        <v/>
      </c>
      <c r="F325" s="4" t="str">
        <f>IF(Sched3[[#This Row],[Pmt No]]&lt;&gt;"",IF(Sched3[[#This Row],[Scheduled Payment]]+ExtraPayments&lt;Sched3[[#This Row],[Beginning Balance]],ExtraPayments,IF(Sched3[[#This Row],[Beginning Balance]]-Sched3[[#This Row],[Scheduled Payment]]&gt;0,Sched3[[#This Row],[Beginning Balance]]-Sched3[[#This Row],[Scheduled Payment]],0)),"")</f>
        <v/>
      </c>
      <c r="G325" s="4" t="str">
        <f>IF(Sched3[[#This Row],[Pmt No]]&lt;&gt;"",IF(Sched3[[#This Row],[Scheduled Payment]]+Sched3[[#This Row],[Extra Payment]]&lt;=Sched3[[#This Row],[Beginning Balance]],Sched3[[#This Row],[Scheduled Payment]]+Sched3[[#This Row],[Extra Payment]],Sched3[[#This Row],[Beginning Balance]]),"")</f>
        <v/>
      </c>
      <c r="H325" s="4" t="str">
        <f>IF(Sched3[[#This Row],[Pmt No]]&lt;&gt;"",Sched3[[#This Row],[Total Payment]]-Sched3[[#This Row],[Interest]],"")</f>
        <v/>
      </c>
      <c r="I325" s="4" t="str">
        <f>IF(Sched3[[#This Row],[Pmt No]]&lt;&gt;"",Sched3[[#This Row],[Beginning Balance]]*(InterestRate/PaymentsPerYear),"")</f>
        <v/>
      </c>
      <c r="J325" s="4" t="str">
        <f>IF(Sched3[[#This Row],[Pmt No]]&lt;&gt;"",IF(Sched3[[#This Row],[Scheduled Payment]]+Sched3[[#This Row],[Extra Payment]]&lt;=Sched3[[#This Row],[Beginning Balance]],Sched3[[#This Row],[Beginning Balance]]-Sched3[[#This Row],[Principal]],0),"")</f>
        <v/>
      </c>
      <c r="K325" s="4" t="str">
        <f>IF(Sched3[[#This Row],[Pmt No]]&lt;&gt;"",SUM(INDEX(Sched3[Interest],1,1):Sched3[[#This Row],[Interest]]),"")</f>
        <v/>
      </c>
    </row>
    <row r="326" spans="2:11" x14ac:dyDescent="0.2">
      <c r="B326" s="2" t="str">
        <f>IF(LoanIsGood,IF(ROW()-ROW(Sched3[[#Headers],[Pmt No]])&gt;ScheduledNumberOfPayments,"",ROW()-ROW(Sched3[[#Headers],[Pmt No]])),"")</f>
        <v/>
      </c>
      <c r="C326" s="3" t="str">
        <f>IF(Sched3[[#This Row],[Pmt No]]&lt;&gt;"",EOMONTH(LoanStartDate,ROW(Sched3[[#This Row],[Pmt No]])-ROW(Sched3[[#Headers],[Pmt No]])-2)+DAY(LoanStartDate),"")</f>
        <v/>
      </c>
      <c r="D326" s="4" t="str">
        <f>IF(Sched3[[#This Row],[Pmt No]]&lt;&gt;"",IF(ROW()-ROW(Sched3[[#Headers],[Beginning Balance]])=1,LoanAmount,INDEX(Sched3[Ending Balance],ROW()-ROW(Sched3[[#Headers],[Beginning Balance]])-1)),"")</f>
        <v/>
      </c>
      <c r="E326" s="4" t="str">
        <f>IF(Sched3[[#This Row],[Pmt No]]&lt;&gt;"",ScheduledPayment,"")</f>
        <v/>
      </c>
      <c r="F326" s="4" t="str">
        <f>IF(Sched3[[#This Row],[Pmt No]]&lt;&gt;"",IF(Sched3[[#This Row],[Scheduled Payment]]+ExtraPayments&lt;Sched3[[#This Row],[Beginning Balance]],ExtraPayments,IF(Sched3[[#This Row],[Beginning Balance]]-Sched3[[#This Row],[Scheduled Payment]]&gt;0,Sched3[[#This Row],[Beginning Balance]]-Sched3[[#This Row],[Scheduled Payment]],0)),"")</f>
        <v/>
      </c>
      <c r="G326" s="4" t="str">
        <f>IF(Sched3[[#This Row],[Pmt No]]&lt;&gt;"",IF(Sched3[[#This Row],[Scheduled Payment]]+Sched3[[#This Row],[Extra Payment]]&lt;=Sched3[[#This Row],[Beginning Balance]],Sched3[[#This Row],[Scheduled Payment]]+Sched3[[#This Row],[Extra Payment]],Sched3[[#This Row],[Beginning Balance]]),"")</f>
        <v/>
      </c>
      <c r="H326" s="4" t="str">
        <f>IF(Sched3[[#This Row],[Pmt No]]&lt;&gt;"",Sched3[[#This Row],[Total Payment]]-Sched3[[#This Row],[Interest]],"")</f>
        <v/>
      </c>
      <c r="I326" s="4" t="str">
        <f>IF(Sched3[[#This Row],[Pmt No]]&lt;&gt;"",Sched3[[#This Row],[Beginning Balance]]*(InterestRate/PaymentsPerYear),"")</f>
        <v/>
      </c>
      <c r="J326" s="4" t="str">
        <f>IF(Sched3[[#This Row],[Pmt No]]&lt;&gt;"",IF(Sched3[[#This Row],[Scheduled Payment]]+Sched3[[#This Row],[Extra Payment]]&lt;=Sched3[[#This Row],[Beginning Balance]],Sched3[[#This Row],[Beginning Balance]]-Sched3[[#This Row],[Principal]],0),"")</f>
        <v/>
      </c>
      <c r="K326" s="4" t="str">
        <f>IF(Sched3[[#This Row],[Pmt No]]&lt;&gt;"",SUM(INDEX(Sched3[Interest],1,1):Sched3[[#This Row],[Interest]]),"")</f>
        <v/>
      </c>
    </row>
    <row r="327" spans="2:11" x14ac:dyDescent="0.2">
      <c r="B327" s="2" t="str">
        <f>IF(LoanIsGood,IF(ROW()-ROW(Sched3[[#Headers],[Pmt No]])&gt;ScheduledNumberOfPayments,"",ROW()-ROW(Sched3[[#Headers],[Pmt No]])),"")</f>
        <v/>
      </c>
      <c r="C327" s="3" t="str">
        <f>IF(Sched3[[#This Row],[Pmt No]]&lt;&gt;"",EOMONTH(LoanStartDate,ROW(Sched3[[#This Row],[Pmt No]])-ROW(Sched3[[#Headers],[Pmt No]])-2)+DAY(LoanStartDate),"")</f>
        <v/>
      </c>
      <c r="D327" s="4" t="str">
        <f>IF(Sched3[[#This Row],[Pmt No]]&lt;&gt;"",IF(ROW()-ROW(Sched3[[#Headers],[Beginning Balance]])=1,LoanAmount,INDEX(Sched3[Ending Balance],ROW()-ROW(Sched3[[#Headers],[Beginning Balance]])-1)),"")</f>
        <v/>
      </c>
      <c r="E327" s="4" t="str">
        <f>IF(Sched3[[#This Row],[Pmt No]]&lt;&gt;"",ScheduledPayment,"")</f>
        <v/>
      </c>
      <c r="F327" s="4" t="str">
        <f>IF(Sched3[[#This Row],[Pmt No]]&lt;&gt;"",IF(Sched3[[#This Row],[Scheduled Payment]]+ExtraPayments&lt;Sched3[[#This Row],[Beginning Balance]],ExtraPayments,IF(Sched3[[#This Row],[Beginning Balance]]-Sched3[[#This Row],[Scheduled Payment]]&gt;0,Sched3[[#This Row],[Beginning Balance]]-Sched3[[#This Row],[Scheduled Payment]],0)),"")</f>
        <v/>
      </c>
      <c r="G327" s="4" t="str">
        <f>IF(Sched3[[#This Row],[Pmt No]]&lt;&gt;"",IF(Sched3[[#This Row],[Scheduled Payment]]+Sched3[[#This Row],[Extra Payment]]&lt;=Sched3[[#This Row],[Beginning Balance]],Sched3[[#This Row],[Scheduled Payment]]+Sched3[[#This Row],[Extra Payment]],Sched3[[#This Row],[Beginning Balance]]),"")</f>
        <v/>
      </c>
      <c r="H327" s="4" t="str">
        <f>IF(Sched3[[#This Row],[Pmt No]]&lt;&gt;"",Sched3[[#This Row],[Total Payment]]-Sched3[[#This Row],[Interest]],"")</f>
        <v/>
      </c>
      <c r="I327" s="4" t="str">
        <f>IF(Sched3[[#This Row],[Pmt No]]&lt;&gt;"",Sched3[[#This Row],[Beginning Balance]]*(InterestRate/PaymentsPerYear),"")</f>
        <v/>
      </c>
      <c r="J327" s="4" t="str">
        <f>IF(Sched3[[#This Row],[Pmt No]]&lt;&gt;"",IF(Sched3[[#This Row],[Scheduled Payment]]+Sched3[[#This Row],[Extra Payment]]&lt;=Sched3[[#This Row],[Beginning Balance]],Sched3[[#This Row],[Beginning Balance]]-Sched3[[#This Row],[Principal]],0),"")</f>
        <v/>
      </c>
      <c r="K327" s="4" t="str">
        <f>IF(Sched3[[#This Row],[Pmt No]]&lt;&gt;"",SUM(INDEX(Sched3[Interest],1,1):Sched3[[#This Row],[Interest]]),"")</f>
        <v/>
      </c>
    </row>
    <row r="328" spans="2:11" x14ac:dyDescent="0.2">
      <c r="B328" s="2" t="str">
        <f>IF(LoanIsGood,IF(ROW()-ROW(Sched3[[#Headers],[Pmt No]])&gt;ScheduledNumberOfPayments,"",ROW()-ROW(Sched3[[#Headers],[Pmt No]])),"")</f>
        <v/>
      </c>
      <c r="C328" s="3" t="str">
        <f>IF(Sched3[[#This Row],[Pmt No]]&lt;&gt;"",EOMONTH(LoanStartDate,ROW(Sched3[[#This Row],[Pmt No]])-ROW(Sched3[[#Headers],[Pmt No]])-2)+DAY(LoanStartDate),"")</f>
        <v/>
      </c>
      <c r="D328" s="4" t="str">
        <f>IF(Sched3[[#This Row],[Pmt No]]&lt;&gt;"",IF(ROW()-ROW(Sched3[[#Headers],[Beginning Balance]])=1,LoanAmount,INDEX(Sched3[Ending Balance],ROW()-ROW(Sched3[[#Headers],[Beginning Balance]])-1)),"")</f>
        <v/>
      </c>
      <c r="E328" s="4" t="str">
        <f>IF(Sched3[[#This Row],[Pmt No]]&lt;&gt;"",ScheduledPayment,"")</f>
        <v/>
      </c>
      <c r="F328" s="4" t="str">
        <f>IF(Sched3[[#This Row],[Pmt No]]&lt;&gt;"",IF(Sched3[[#This Row],[Scheduled Payment]]+ExtraPayments&lt;Sched3[[#This Row],[Beginning Balance]],ExtraPayments,IF(Sched3[[#This Row],[Beginning Balance]]-Sched3[[#This Row],[Scheduled Payment]]&gt;0,Sched3[[#This Row],[Beginning Balance]]-Sched3[[#This Row],[Scheduled Payment]],0)),"")</f>
        <v/>
      </c>
      <c r="G328" s="4" t="str">
        <f>IF(Sched3[[#This Row],[Pmt No]]&lt;&gt;"",IF(Sched3[[#This Row],[Scheduled Payment]]+Sched3[[#This Row],[Extra Payment]]&lt;=Sched3[[#This Row],[Beginning Balance]],Sched3[[#This Row],[Scheduled Payment]]+Sched3[[#This Row],[Extra Payment]],Sched3[[#This Row],[Beginning Balance]]),"")</f>
        <v/>
      </c>
      <c r="H328" s="4" t="str">
        <f>IF(Sched3[[#This Row],[Pmt No]]&lt;&gt;"",Sched3[[#This Row],[Total Payment]]-Sched3[[#This Row],[Interest]],"")</f>
        <v/>
      </c>
      <c r="I328" s="4" t="str">
        <f>IF(Sched3[[#This Row],[Pmt No]]&lt;&gt;"",Sched3[[#This Row],[Beginning Balance]]*(InterestRate/PaymentsPerYear),"")</f>
        <v/>
      </c>
      <c r="J328" s="4" t="str">
        <f>IF(Sched3[[#This Row],[Pmt No]]&lt;&gt;"",IF(Sched3[[#This Row],[Scheduled Payment]]+Sched3[[#This Row],[Extra Payment]]&lt;=Sched3[[#This Row],[Beginning Balance]],Sched3[[#This Row],[Beginning Balance]]-Sched3[[#This Row],[Principal]],0),"")</f>
        <v/>
      </c>
      <c r="K328" s="4" t="str">
        <f>IF(Sched3[[#This Row],[Pmt No]]&lt;&gt;"",SUM(INDEX(Sched3[Interest],1,1):Sched3[[#This Row],[Interest]]),"")</f>
        <v/>
      </c>
    </row>
    <row r="329" spans="2:11" x14ac:dyDescent="0.2">
      <c r="B329" s="2" t="str">
        <f>IF(LoanIsGood,IF(ROW()-ROW(Sched3[[#Headers],[Pmt No]])&gt;ScheduledNumberOfPayments,"",ROW()-ROW(Sched3[[#Headers],[Pmt No]])),"")</f>
        <v/>
      </c>
      <c r="C329" s="3" t="str">
        <f>IF(Sched3[[#This Row],[Pmt No]]&lt;&gt;"",EOMONTH(LoanStartDate,ROW(Sched3[[#This Row],[Pmt No]])-ROW(Sched3[[#Headers],[Pmt No]])-2)+DAY(LoanStartDate),"")</f>
        <v/>
      </c>
      <c r="D329" s="4" t="str">
        <f>IF(Sched3[[#This Row],[Pmt No]]&lt;&gt;"",IF(ROW()-ROW(Sched3[[#Headers],[Beginning Balance]])=1,LoanAmount,INDEX(Sched3[Ending Balance],ROW()-ROW(Sched3[[#Headers],[Beginning Balance]])-1)),"")</f>
        <v/>
      </c>
      <c r="E329" s="4" t="str">
        <f>IF(Sched3[[#This Row],[Pmt No]]&lt;&gt;"",ScheduledPayment,"")</f>
        <v/>
      </c>
      <c r="F329" s="4" t="str">
        <f>IF(Sched3[[#This Row],[Pmt No]]&lt;&gt;"",IF(Sched3[[#This Row],[Scheduled Payment]]+ExtraPayments&lt;Sched3[[#This Row],[Beginning Balance]],ExtraPayments,IF(Sched3[[#This Row],[Beginning Balance]]-Sched3[[#This Row],[Scheduled Payment]]&gt;0,Sched3[[#This Row],[Beginning Balance]]-Sched3[[#This Row],[Scheduled Payment]],0)),"")</f>
        <v/>
      </c>
      <c r="G329" s="4" t="str">
        <f>IF(Sched3[[#This Row],[Pmt No]]&lt;&gt;"",IF(Sched3[[#This Row],[Scheduled Payment]]+Sched3[[#This Row],[Extra Payment]]&lt;=Sched3[[#This Row],[Beginning Balance]],Sched3[[#This Row],[Scheduled Payment]]+Sched3[[#This Row],[Extra Payment]],Sched3[[#This Row],[Beginning Balance]]),"")</f>
        <v/>
      </c>
      <c r="H329" s="4" t="str">
        <f>IF(Sched3[[#This Row],[Pmt No]]&lt;&gt;"",Sched3[[#This Row],[Total Payment]]-Sched3[[#This Row],[Interest]],"")</f>
        <v/>
      </c>
      <c r="I329" s="4" t="str">
        <f>IF(Sched3[[#This Row],[Pmt No]]&lt;&gt;"",Sched3[[#This Row],[Beginning Balance]]*(InterestRate/PaymentsPerYear),"")</f>
        <v/>
      </c>
      <c r="J329" s="4" t="str">
        <f>IF(Sched3[[#This Row],[Pmt No]]&lt;&gt;"",IF(Sched3[[#This Row],[Scheduled Payment]]+Sched3[[#This Row],[Extra Payment]]&lt;=Sched3[[#This Row],[Beginning Balance]],Sched3[[#This Row],[Beginning Balance]]-Sched3[[#This Row],[Principal]],0),"")</f>
        <v/>
      </c>
      <c r="K329" s="4" t="str">
        <f>IF(Sched3[[#This Row],[Pmt No]]&lt;&gt;"",SUM(INDEX(Sched3[Interest],1,1):Sched3[[#This Row],[Interest]]),"")</f>
        <v/>
      </c>
    </row>
    <row r="330" spans="2:11" x14ac:dyDescent="0.2">
      <c r="B330" s="2" t="str">
        <f>IF(LoanIsGood,IF(ROW()-ROW(Sched3[[#Headers],[Pmt No]])&gt;ScheduledNumberOfPayments,"",ROW()-ROW(Sched3[[#Headers],[Pmt No]])),"")</f>
        <v/>
      </c>
      <c r="C330" s="3" t="str">
        <f>IF(Sched3[[#This Row],[Pmt No]]&lt;&gt;"",EOMONTH(LoanStartDate,ROW(Sched3[[#This Row],[Pmt No]])-ROW(Sched3[[#Headers],[Pmt No]])-2)+DAY(LoanStartDate),"")</f>
        <v/>
      </c>
      <c r="D330" s="4" t="str">
        <f>IF(Sched3[[#This Row],[Pmt No]]&lt;&gt;"",IF(ROW()-ROW(Sched3[[#Headers],[Beginning Balance]])=1,LoanAmount,INDEX(Sched3[Ending Balance],ROW()-ROW(Sched3[[#Headers],[Beginning Balance]])-1)),"")</f>
        <v/>
      </c>
      <c r="E330" s="4" t="str">
        <f>IF(Sched3[[#This Row],[Pmt No]]&lt;&gt;"",ScheduledPayment,"")</f>
        <v/>
      </c>
      <c r="F330" s="4" t="str">
        <f>IF(Sched3[[#This Row],[Pmt No]]&lt;&gt;"",IF(Sched3[[#This Row],[Scheduled Payment]]+ExtraPayments&lt;Sched3[[#This Row],[Beginning Balance]],ExtraPayments,IF(Sched3[[#This Row],[Beginning Balance]]-Sched3[[#This Row],[Scheduled Payment]]&gt;0,Sched3[[#This Row],[Beginning Balance]]-Sched3[[#This Row],[Scheduled Payment]],0)),"")</f>
        <v/>
      </c>
      <c r="G330" s="4" t="str">
        <f>IF(Sched3[[#This Row],[Pmt No]]&lt;&gt;"",IF(Sched3[[#This Row],[Scheduled Payment]]+Sched3[[#This Row],[Extra Payment]]&lt;=Sched3[[#This Row],[Beginning Balance]],Sched3[[#This Row],[Scheduled Payment]]+Sched3[[#This Row],[Extra Payment]],Sched3[[#This Row],[Beginning Balance]]),"")</f>
        <v/>
      </c>
      <c r="H330" s="4" t="str">
        <f>IF(Sched3[[#This Row],[Pmt No]]&lt;&gt;"",Sched3[[#This Row],[Total Payment]]-Sched3[[#This Row],[Interest]],"")</f>
        <v/>
      </c>
      <c r="I330" s="4" t="str">
        <f>IF(Sched3[[#This Row],[Pmt No]]&lt;&gt;"",Sched3[[#This Row],[Beginning Balance]]*(InterestRate/PaymentsPerYear),"")</f>
        <v/>
      </c>
      <c r="J330" s="4" t="str">
        <f>IF(Sched3[[#This Row],[Pmt No]]&lt;&gt;"",IF(Sched3[[#This Row],[Scheduled Payment]]+Sched3[[#This Row],[Extra Payment]]&lt;=Sched3[[#This Row],[Beginning Balance]],Sched3[[#This Row],[Beginning Balance]]-Sched3[[#This Row],[Principal]],0),"")</f>
        <v/>
      </c>
      <c r="K330" s="4" t="str">
        <f>IF(Sched3[[#This Row],[Pmt No]]&lt;&gt;"",SUM(INDEX(Sched3[Interest],1,1):Sched3[[#This Row],[Interest]]),"")</f>
        <v/>
      </c>
    </row>
    <row r="331" spans="2:11" x14ac:dyDescent="0.2">
      <c r="B331" s="2" t="str">
        <f>IF(LoanIsGood,IF(ROW()-ROW(Sched3[[#Headers],[Pmt No]])&gt;ScheduledNumberOfPayments,"",ROW()-ROW(Sched3[[#Headers],[Pmt No]])),"")</f>
        <v/>
      </c>
      <c r="C331" s="3" t="str">
        <f>IF(Sched3[[#This Row],[Pmt No]]&lt;&gt;"",EOMONTH(LoanStartDate,ROW(Sched3[[#This Row],[Pmt No]])-ROW(Sched3[[#Headers],[Pmt No]])-2)+DAY(LoanStartDate),"")</f>
        <v/>
      </c>
      <c r="D331" s="4" t="str">
        <f>IF(Sched3[[#This Row],[Pmt No]]&lt;&gt;"",IF(ROW()-ROW(Sched3[[#Headers],[Beginning Balance]])=1,LoanAmount,INDEX(Sched3[Ending Balance],ROW()-ROW(Sched3[[#Headers],[Beginning Balance]])-1)),"")</f>
        <v/>
      </c>
      <c r="E331" s="4" t="str">
        <f>IF(Sched3[[#This Row],[Pmt No]]&lt;&gt;"",ScheduledPayment,"")</f>
        <v/>
      </c>
      <c r="F331" s="4" t="str">
        <f>IF(Sched3[[#This Row],[Pmt No]]&lt;&gt;"",IF(Sched3[[#This Row],[Scheduled Payment]]+ExtraPayments&lt;Sched3[[#This Row],[Beginning Balance]],ExtraPayments,IF(Sched3[[#This Row],[Beginning Balance]]-Sched3[[#This Row],[Scheduled Payment]]&gt;0,Sched3[[#This Row],[Beginning Balance]]-Sched3[[#This Row],[Scheduled Payment]],0)),"")</f>
        <v/>
      </c>
      <c r="G331" s="4" t="str">
        <f>IF(Sched3[[#This Row],[Pmt No]]&lt;&gt;"",IF(Sched3[[#This Row],[Scheduled Payment]]+Sched3[[#This Row],[Extra Payment]]&lt;=Sched3[[#This Row],[Beginning Balance]],Sched3[[#This Row],[Scheduled Payment]]+Sched3[[#This Row],[Extra Payment]],Sched3[[#This Row],[Beginning Balance]]),"")</f>
        <v/>
      </c>
      <c r="H331" s="4" t="str">
        <f>IF(Sched3[[#This Row],[Pmt No]]&lt;&gt;"",Sched3[[#This Row],[Total Payment]]-Sched3[[#This Row],[Interest]],"")</f>
        <v/>
      </c>
      <c r="I331" s="4" t="str">
        <f>IF(Sched3[[#This Row],[Pmt No]]&lt;&gt;"",Sched3[[#This Row],[Beginning Balance]]*(InterestRate/PaymentsPerYear),"")</f>
        <v/>
      </c>
      <c r="J331" s="4" t="str">
        <f>IF(Sched3[[#This Row],[Pmt No]]&lt;&gt;"",IF(Sched3[[#This Row],[Scheduled Payment]]+Sched3[[#This Row],[Extra Payment]]&lt;=Sched3[[#This Row],[Beginning Balance]],Sched3[[#This Row],[Beginning Balance]]-Sched3[[#This Row],[Principal]],0),"")</f>
        <v/>
      </c>
      <c r="K331" s="4" t="str">
        <f>IF(Sched3[[#This Row],[Pmt No]]&lt;&gt;"",SUM(INDEX(Sched3[Interest],1,1):Sched3[[#This Row],[Interest]]),"")</f>
        <v/>
      </c>
    </row>
    <row r="332" spans="2:11" x14ac:dyDescent="0.2">
      <c r="B332" s="2" t="str">
        <f>IF(LoanIsGood,IF(ROW()-ROW(Sched3[[#Headers],[Pmt No]])&gt;ScheduledNumberOfPayments,"",ROW()-ROW(Sched3[[#Headers],[Pmt No]])),"")</f>
        <v/>
      </c>
      <c r="C332" s="3" t="str">
        <f>IF(Sched3[[#This Row],[Pmt No]]&lt;&gt;"",EOMONTH(LoanStartDate,ROW(Sched3[[#This Row],[Pmt No]])-ROW(Sched3[[#Headers],[Pmt No]])-2)+DAY(LoanStartDate),"")</f>
        <v/>
      </c>
      <c r="D332" s="4" t="str">
        <f>IF(Sched3[[#This Row],[Pmt No]]&lt;&gt;"",IF(ROW()-ROW(Sched3[[#Headers],[Beginning Balance]])=1,LoanAmount,INDEX(Sched3[Ending Balance],ROW()-ROW(Sched3[[#Headers],[Beginning Balance]])-1)),"")</f>
        <v/>
      </c>
      <c r="E332" s="4" t="str">
        <f>IF(Sched3[[#This Row],[Pmt No]]&lt;&gt;"",ScheduledPayment,"")</f>
        <v/>
      </c>
      <c r="F332" s="4" t="str">
        <f>IF(Sched3[[#This Row],[Pmt No]]&lt;&gt;"",IF(Sched3[[#This Row],[Scheduled Payment]]+ExtraPayments&lt;Sched3[[#This Row],[Beginning Balance]],ExtraPayments,IF(Sched3[[#This Row],[Beginning Balance]]-Sched3[[#This Row],[Scheduled Payment]]&gt;0,Sched3[[#This Row],[Beginning Balance]]-Sched3[[#This Row],[Scheduled Payment]],0)),"")</f>
        <v/>
      </c>
      <c r="G332" s="4" t="str">
        <f>IF(Sched3[[#This Row],[Pmt No]]&lt;&gt;"",IF(Sched3[[#This Row],[Scheduled Payment]]+Sched3[[#This Row],[Extra Payment]]&lt;=Sched3[[#This Row],[Beginning Balance]],Sched3[[#This Row],[Scheduled Payment]]+Sched3[[#This Row],[Extra Payment]],Sched3[[#This Row],[Beginning Balance]]),"")</f>
        <v/>
      </c>
      <c r="H332" s="4" t="str">
        <f>IF(Sched3[[#This Row],[Pmt No]]&lt;&gt;"",Sched3[[#This Row],[Total Payment]]-Sched3[[#This Row],[Interest]],"")</f>
        <v/>
      </c>
      <c r="I332" s="4" t="str">
        <f>IF(Sched3[[#This Row],[Pmt No]]&lt;&gt;"",Sched3[[#This Row],[Beginning Balance]]*(InterestRate/PaymentsPerYear),"")</f>
        <v/>
      </c>
      <c r="J332" s="4" t="str">
        <f>IF(Sched3[[#This Row],[Pmt No]]&lt;&gt;"",IF(Sched3[[#This Row],[Scheduled Payment]]+Sched3[[#This Row],[Extra Payment]]&lt;=Sched3[[#This Row],[Beginning Balance]],Sched3[[#This Row],[Beginning Balance]]-Sched3[[#This Row],[Principal]],0),"")</f>
        <v/>
      </c>
      <c r="K332" s="4" t="str">
        <f>IF(Sched3[[#This Row],[Pmt No]]&lt;&gt;"",SUM(INDEX(Sched3[Interest],1,1):Sched3[[#This Row],[Interest]]),"")</f>
        <v/>
      </c>
    </row>
    <row r="333" spans="2:11" x14ac:dyDescent="0.2">
      <c r="B333" s="2" t="str">
        <f>IF(LoanIsGood,IF(ROW()-ROW(Sched3[[#Headers],[Pmt No]])&gt;ScheduledNumberOfPayments,"",ROW()-ROW(Sched3[[#Headers],[Pmt No]])),"")</f>
        <v/>
      </c>
      <c r="C333" s="3" t="str">
        <f>IF(Sched3[[#This Row],[Pmt No]]&lt;&gt;"",EOMONTH(LoanStartDate,ROW(Sched3[[#This Row],[Pmt No]])-ROW(Sched3[[#Headers],[Pmt No]])-2)+DAY(LoanStartDate),"")</f>
        <v/>
      </c>
      <c r="D333" s="4" t="str">
        <f>IF(Sched3[[#This Row],[Pmt No]]&lt;&gt;"",IF(ROW()-ROW(Sched3[[#Headers],[Beginning Balance]])=1,LoanAmount,INDEX(Sched3[Ending Balance],ROW()-ROW(Sched3[[#Headers],[Beginning Balance]])-1)),"")</f>
        <v/>
      </c>
      <c r="E333" s="4" t="str">
        <f>IF(Sched3[[#This Row],[Pmt No]]&lt;&gt;"",ScheduledPayment,"")</f>
        <v/>
      </c>
      <c r="F333" s="4" t="str">
        <f>IF(Sched3[[#This Row],[Pmt No]]&lt;&gt;"",IF(Sched3[[#This Row],[Scheduled Payment]]+ExtraPayments&lt;Sched3[[#This Row],[Beginning Balance]],ExtraPayments,IF(Sched3[[#This Row],[Beginning Balance]]-Sched3[[#This Row],[Scheduled Payment]]&gt;0,Sched3[[#This Row],[Beginning Balance]]-Sched3[[#This Row],[Scheduled Payment]],0)),"")</f>
        <v/>
      </c>
      <c r="G333" s="4" t="str">
        <f>IF(Sched3[[#This Row],[Pmt No]]&lt;&gt;"",IF(Sched3[[#This Row],[Scheduled Payment]]+Sched3[[#This Row],[Extra Payment]]&lt;=Sched3[[#This Row],[Beginning Balance]],Sched3[[#This Row],[Scheduled Payment]]+Sched3[[#This Row],[Extra Payment]],Sched3[[#This Row],[Beginning Balance]]),"")</f>
        <v/>
      </c>
      <c r="H333" s="4" t="str">
        <f>IF(Sched3[[#This Row],[Pmt No]]&lt;&gt;"",Sched3[[#This Row],[Total Payment]]-Sched3[[#This Row],[Interest]],"")</f>
        <v/>
      </c>
      <c r="I333" s="4" t="str">
        <f>IF(Sched3[[#This Row],[Pmt No]]&lt;&gt;"",Sched3[[#This Row],[Beginning Balance]]*(InterestRate/PaymentsPerYear),"")</f>
        <v/>
      </c>
      <c r="J333" s="4" t="str">
        <f>IF(Sched3[[#This Row],[Pmt No]]&lt;&gt;"",IF(Sched3[[#This Row],[Scheduled Payment]]+Sched3[[#This Row],[Extra Payment]]&lt;=Sched3[[#This Row],[Beginning Balance]],Sched3[[#This Row],[Beginning Balance]]-Sched3[[#This Row],[Principal]],0),"")</f>
        <v/>
      </c>
      <c r="K333" s="4" t="str">
        <f>IF(Sched3[[#This Row],[Pmt No]]&lt;&gt;"",SUM(INDEX(Sched3[Interest],1,1):Sched3[[#This Row],[Interest]]),"")</f>
        <v/>
      </c>
    </row>
    <row r="334" spans="2:11" x14ac:dyDescent="0.2">
      <c r="B334" s="2" t="str">
        <f>IF(LoanIsGood,IF(ROW()-ROW(Sched3[[#Headers],[Pmt No]])&gt;ScheduledNumberOfPayments,"",ROW()-ROW(Sched3[[#Headers],[Pmt No]])),"")</f>
        <v/>
      </c>
      <c r="C334" s="3" t="str">
        <f>IF(Sched3[[#This Row],[Pmt No]]&lt;&gt;"",EOMONTH(LoanStartDate,ROW(Sched3[[#This Row],[Pmt No]])-ROW(Sched3[[#Headers],[Pmt No]])-2)+DAY(LoanStartDate),"")</f>
        <v/>
      </c>
      <c r="D334" s="4" t="str">
        <f>IF(Sched3[[#This Row],[Pmt No]]&lt;&gt;"",IF(ROW()-ROW(Sched3[[#Headers],[Beginning Balance]])=1,LoanAmount,INDEX(Sched3[Ending Balance],ROW()-ROW(Sched3[[#Headers],[Beginning Balance]])-1)),"")</f>
        <v/>
      </c>
      <c r="E334" s="4" t="str">
        <f>IF(Sched3[[#This Row],[Pmt No]]&lt;&gt;"",ScheduledPayment,"")</f>
        <v/>
      </c>
      <c r="F334" s="4" t="str">
        <f>IF(Sched3[[#This Row],[Pmt No]]&lt;&gt;"",IF(Sched3[[#This Row],[Scheduled Payment]]+ExtraPayments&lt;Sched3[[#This Row],[Beginning Balance]],ExtraPayments,IF(Sched3[[#This Row],[Beginning Balance]]-Sched3[[#This Row],[Scheduled Payment]]&gt;0,Sched3[[#This Row],[Beginning Balance]]-Sched3[[#This Row],[Scheduled Payment]],0)),"")</f>
        <v/>
      </c>
      <c r="G334" s="4" t="str">
        <f>IF(Sched3[[#This Row],[Pmt No]]&lt;&gt;"",IF(Sched3[[#This Row],[Scheduled Payment]]+Sched3[[#This Row],[Extra Payment]]&lt;=Sched3[[#This Row],[Beginning Balance]],Sched3[[#This Row],[Scheduled Payment]]+Sched3[[#This Row],[Extra Payment]],Sched3[[#This Row],[Beginning Balance]]),"")</f>
        <v/>
      </c>
      <c r="H334" s="4" t="str">
        <f>IF(Sched3[[#This Row],[Pmt No]]&lt;&gt;"",Sched3[[#This Row],[Total Payment]]-Sched3[[#This Row],[Interest]],"")</f>
        <v/>
      </c>
      <c r="I334" s="4" t="str">
        <f>IF(Sched3[[#This Row],[Pmt No]]&lt;&gt;"",Sched3[[#This Row],[Beginning Balance]]*(InterestRate/PaymentsPerYear),"")</f>
        <v/>
      </c>
      <c r="J334" s="4" t="str">
        <f>IF(Sched3[[#This Row],[Pmt No]]&lt;&gt;"",IF(Sched3[[#This Row],[Scheduled Payment]]+Sched3[[#This Row],[Extra Payment]]&lt;=Sched3[[#This Row],[Beginning Balance]],Sched3[[#This Row],[Beginning Balance]]-Sched3[[#This Row],[Principal]],0),"")</f>
        <v/>
      </c>
      <c r="K334" s="4" t="str">
        <f>IF(Sched3[[#This Row],[Pmt No]]&lt;&gt;"",SUM(INDEX(Sched3[Interest],1,1):Sched3[[#This Row],[Interest]]),"")</f>
        <v/>
      </c>
    </row>
    <row r="335" spans="2:11" x14ac:dyDescent="0.2">
      <c r="B335" s="2" t="str">
        <f>IF(LoanIsGood,IF(ROW()-ROW(Sched3[[#Headers],[Pmt No]])&gt;ScheduledNumberOfPayments,"",ROW()-ROW(Sched3[[#Headers],[Pmt No]])),"")</f>
        <v/>
      </c>
      <c r="C335" s="3" t="str">
        <f>IF(Sched3[[#This Row],[Pmt No]]&lt;&gt;"",EOMONTH(LoanStartDate,ROW(Sched3[[#This Row],[Pmt No]])-ROW(Sched3[[#Headers],[Pmt No]])-2)+DAY(LoanStartDate),"")</f>
        <v/>
      </c>
      <c r="D335" s="4" t="str">
        <f>IF(Sched3[[#This Row],[Pmt No]]&lt;&gt;"",IF(ROW()-ROW(Sched3[[#Headers],[Beginning Balance]])=1,LoanAmount,INDEX(Sched3[Ending Balance],ROW()-ROW(Sched3[[#Headers],[Beginning Balance]])-1)),"")</f>
        <v/>
      </c>
      <c r="E335" s="4" t="str">
        <f>IF(Sched3[[#This Row],[Pmt No]]&lt;&gt;"",ScheduledPayment,"")</f>
        <v/>
      </c>
      <c r="F335" s="4" t="str">
        <f>IF(Sched3[[#This Row],[Pmt No]]&lt;&gt;"",IF(Sched3[[#This Row],[Scheduled Payment]]+ExtraPayments&lt;Sched3[[#This Row],[Beginning Balance]],ExtraPayments,IF(Sched3[[#This Row],[Beginning Balance]]-Sched3[[#This Row],[Scheduled Payment]]&gt;0,Sched3[[#This Row],[Beginning Balance]]-Sched3[[#This Row],[Scheduled Payment]],0)),"")</f>
        <v/>
      </c>
      <c r="G335" s="4" t="str">
        <f>IF(Sched3[[#This Row],[Pmt No]]&lt;&gt;"",IF(Sched3[[#This Row],[Scheduled Payment]]+Sched3[[#This Row],[Extra Payment]]&lt;=Sched3[[#This Row],[Beginning Balance]],Sched3[[#This Row],[Scheduled Payment]]+Sched3[[#This Row],[Extra Payment]],Sched3[[#This Row],[Beginning Balance]]),"")</f>
        <v/>
      </c>
      <c r="H335" s="4" t="str">
        <f>IF(Sched3[[#This Row],[Pmt No]]&lt;&gt;"",Sched3[[#This Row],[Total Payment]]-Sched3[[#This Row],[Interest]],"")</f>
        <v/>
      </c>
      <c r="I335" s="4" t="str">
        <f>IF(Sched3[[#This Row],[Pmt No]]&lt;&gt;"",Sched3[[#This Row],[Beginning Balance]]*(InterestRate/PaymentsPerYear),"")</f>
        <v/>
      </c>
      <c r="J335" s="4" t="str">
        <f>IF(Sched3[[#This Row],[Pmt No]]&lt;&gt;"",IF(Sched3[[#This Row],[Scheduled Payment]]+Sched3[[#This Row],[Extra Payment]]&lt;=Sched3[[#This Row],[Beginning Balance]],Sched3[[#This Row],[Beginning Balance]]-Sched3[[#This Row],[Principal]],0),"")</f>
        <v/>
      </c>
      <c r="K335" s="4" t="str">
        <f>IF(Sched3[[#This Row],[Pmt No]]&lt;&gt;"",SUM(INDEX(Sched3[Interest],1,1):Sched3[[#This Row],[Interest]]),"")</f>
        <v/>
      </c>
    </row>
    <row r="336" spans="2:11" x14ac:dyDescent="0.2">
      <c r="B336" s="2" t="str">
        <f>IF(LoanIsGood,IF(ROW()-ROW(Sched3[[#Headers],[Pmt No]])&gt;ScheduledNumberOfPayments,"",ROW()-ROW(Sched3[[#Headers],[Pmt No]])),"")</f>
        <v/>
      </c>
      <c r="C336" s="3" t="str">
        <f>IF(Sched3[[#This Row],[Pmt No]]&lt;&gt;"",EOMONTH(LoanStartDate,ROW(Sched3[[#This Row],[Pmt No]])-ROW(Sched3[[#Headers],[Pmt No]])-2)+DAY(LoanStartDate),"")</f>
        <v/>
      </c>
      <c r="D336" s="4" t="str">
        <f>IF(Sched3[[#This Row],[Pmt No]]&lt;&gt;"",IF(ROW()-ROW(Sched3[[#Headers],[Beginning Balance]])=1,LoanAmount,INDEX(Sched3[Ending Balance],ROW()-ROW(Sched3[[#Headers],[Beginning Balance]])-1)),"")</f>
        <v/>
      </c>
      <c r="E336" s="4" t="str">
        <f>IF(Sched3[[#This Row],[Pmt No]]&lt;&gt;"",ScheduledPayment,"")</f>
        <v/>
      </c>
      <c r="F336" s="4" t="str">
        <f>IF(Sched3[[#This Row],[Pmt No]]&lt;&gt;"",IF(Sched3[[#This Row],[Scheduled Payment]]+ExtraPayments&lt;Sched3[[#This Row],[Beginning Balance]],ExtraPayments,IF(Sched3[[#This Row],[Beginning Balance]]-Sched3[[#This Row],[Scheduled Payment]]&gt;0,Sched3[[#This Row],[Beginning Balance]]-Sched3[[#This Row],[Scheduled Payment]],0)),"")</f>
        <v/>
      </c>
      <c r="G336" s="4" t="str">
        <f>IF(Sched3[[#This Row],[Pmt No]]&lt;&gt;"",IF(Sched3[[#This Row],[Scheduled Payment]]+Sched3[[#This Row],[Extra Payment]]&lt;=Sched3[[#This Row],[Beginning Balance]],Sched3[[#This Row],[Scheduled Payment]]+Sched3[[#This Row],[Extra Payment]],Sched3[[#This Row],[Beginning Balance]]),"")</f>
        <v/>
      </c>
      <c r="H336" s="4" t="str">
        <f>IF(Sched3[[#This Row],[Pmt No]]&lt;&gt;"",Sched3[[#This Row],[Total Payment]]-Sched3[[#This Row],[Interest]],"")</f>
        <v/>
      </c>
      <c r="I336" s="4" t="str">
        <f>IF(Sched3[[#This Row],[Pmt No]]&lt;&gt;"",Sched3[[#This Row],[Beginning Balance]]*(InterestRate/PaymentsPerYear),"")</f>
        <v/>
      </c>
      <c r="J336" s="4" t="str">
        <f>IF(Sched3[[#This Row],[Pmt No]]&lt;&gt;"",IF(Sched3[[#This Row],[Scheduled Payment]]+Sched3[[#This Row],[Extra Payment]]&lt;=Sched3[[#This Row],[Beginning Balance]],Sched3[[#This Row],[Beginning Balance]]-Sched3[[#This Row],[Principal]],0),"")</f>
        <v/>
      </c>
      <c r="K336" s="4" t="str">
        <f>IF(Sched3[[#This Row],[Pmt No]]&lt;&gt;"",SUM(INDEX(Sched3[Interest],1,1):Sched3[[#This Row],[Interest]]),"")</f>
        <v/>
      </c>
    </row>
    <row r="337" spans="2:11" x14ac:dyDescent="0.2">
      <c r="B337" s="2" t="str">
        <f>IF(LoanIsGood,IF(ROW()-ROW(Sched3[[#Headers],[Pmt No]])&gt;ScheduledNumberOfPayments,"",ROW()-ROW(Sched3[[#Headers],[Pmt No]])),"")</f>
        <v/>
      </c>
      <c r="C337" s="3" t="str">
        <f>IF(Sched3[[#This Row],[Pmt No]]&lt;&gt;"",EOMONTH(LoanStartDate,ROW(Sched3[[#This Row],[Pmt No]])-ROW(Sched3[[#Headers],[Pmt No]])-2)+DAY(LoanStartDate),"")</f>
        <v/>
      </c>
      <c r="D337" s="4" t="str">
        <f>IF(Sched3[[#This Row],[Pmt No]]&lt;&gt;"",IF(ROW()-ROW(Sched3[[#Headers],[Beginning Balance]])=1,LoanAmount,INDEX(Sched3[Ending Balance],ROW()-ROW(Sched3[[#Headers],[Beginning Balance]])-1)),"")</f>
        <v/>
      </c>
      <c r="E337" s="4" t="str">
        <f>IF(Sched3[[#This Row],[Pmt No]]&lt;&gt;"",ScheduledPayment,"")</f>
        <v/>
      </c>
      <c r="F337" s="4" t="str">
        <f>IF(Sched3[[#This Row],[Pmt No]]&lt;&gt;"",IF(Sched3[[#This Row],[Scheduled Payment]]+ExtraPayments&lt;Sched3[[#This Row],[Beginning Balance]],ExtraPayments,IF(Sched3[[#This Row],[Beginning Balance]]-Sched3[[#This Row],[Scheduled Payment]]&gt;0,Sched3[[#This Row],[Beginning Balance]]-Sched3[[#This Row],[Scheduled Payment]],0)),"")</f>
        <v/>
      </c>
      <c r="G337" s="4" t="str">
        <f>IF(Sched3[[#This Row],[Pmt No]]&lt;&gt;"",IF(Sched3[[#This Row],[Scheduled Payment]]+Sched3[[#This Row],[Extra Payment]]&lt;=Sched3[[#This Row],[Beginning Balance]],Sched3[[#This Row],[Scheduled Payment]]+Sched3[[#This Row],[Extra Payment]],Sched3[[#This Row],[Beginning Balance]]),"")</f>
        <v/>
      </c>
      <c r="H337" s="4" t="str">
        <f>IF(Sched3[[#This Row],[Pmt No]]&lt;&gt;"",Sched3[[#This Row],[Total Payment]]-Sched3[[#This Row],[Interest]],"")</f>
        <v/>
      </c>
      <c r="I337" s="4" t="str">
        <f>IF(Sched3[[#This Row],[Pmt No]]&lt;&gt;"",Sched3[[#This Row],[Beginning Balance]]*(InterestRate/PaymentsPerYear),"")</f>
        <v/>
      </c>
      <c r="J337" s="4" t="str">
        <f>IF(Sched3[[#This Row],[Pmt No]]&lt;&gt;"",IF(Sched3[[#This Row],[Scheduled Payment]]+Sched3[[#This Row],[Extra Payment]]&lt;=Sched3[[#This Row],[Beginning Balance]],Sched3[[#This Row],[Beginning Balance]]-Sched3[[#This Row],[Principal]],0),"")</f>
        <v/>
      </c>
      <c r="K337" s="4" t="str">
        <f>IF(Sched3[[#This Row],[Pmt No]]&lt;&gt;"",SUM(INDEX(Sched3[Interest],1,1):Sched3[[#This Row],[Interest]]),"")</f>
        <v/>
      </c>
    </row>
    <row r="338" spans="2:11" x14ac:dyDescent="0.2">
      <c r="B338" s="2" t="str">
        <f>IF(LoanIsGood,IF(ROW()-ROW(Sched3[[#Headers],[Pmt No]])&gt;ScheduledNumberOfPayments,"",ROW()-ROW(Sched3[[#Headers],[Pmt No]])),"")</f>
        <v/>
      </c>
      <c r="C338" s="3" t="str">
        <f>IF(Sched3[[#This Row],[Pmt No]]&lt;&gt;"",EOMONTH(LoanStartDate,ROW(Sched3[[#This Row],[Pmt No]])-ROW(Sched3[[#Headers],[Pmt No]])-2)+DAY(LoanStartDate),"")</f>
        <v/>
      </c>
      <c r="D338" s="4" t="str">
        <f>IF(Sched3[[#This Row],[Pmt No]]&lt;&gt;"",IF(ROW()-ROW(Sched3[[#Headers],[Beginning Balance]])=1,LoanAmount,INDEX(Sched3[Ending Balance],ROW()-ROW(Sched3[[#Headers],[Beginning Balance]])-1)),"")</f>
        <v/>
      </c>
      <c r="E338" s="4" t="str">
        <f>IF(Sched3[[#This Row],[Pmt No]]&lt;&gt;"",ScheduledPayment,"")</f>
        <v/>
      </c>
      <c r="F338" s="4" t="str">
        <f>IF(Sched3[[#This Row],[Pmt No]]&lt;&gt;"",IF(Sched3[[#This Row],[Scheduled Payment]]+ExtraPayments&lt;Sched3[[#This Row],[Beginning Balance]],ExtraPayments,IF(Sched3[[#This Row],[Beginning Balance]]-Sched3[[#This Row],[Scheduled Payment]]&gt;0,Sched3[[#This Row],[Beginning Balance]]-Sched3[[#This Row],[Scheduled Payment]],0)),"")</f>
        <v/>
      </c>
      <c r="G338" s="4" t="str">
        <f>IF(Sched3[[#This Row],[Pmt No]]&lt;&gt;"",IF(Sched3[[#This Row],[Scheduled Payment]]+Sched3[[#This Row],[Extra Payment]]&lt;=Sched3[[#This Row],[Beginning Balance]],Sched3[[#This Row],[Scheduled Payment]]+Sched3[[#This Row],[Extra Payment]],Sched3[[#This Row],[Beginning Balance]]),"")</f>
        <v/>
      </c>
      <c r="H338" s="4" t="str">
        <f>IF(Sched3[[#This Row],[Pmt No]]&lt;&gt;"",Sched3[[#This Row],[Total Payment]]-Sched3[[#This Row],[Interest]],"")</f>
        <v/>
      </c>
      <c r="I338" s="4" t="str">
        <f>IF(Sched3[[#This Row],[Pmt No]]&lt;&gt;"",Sched3[[#This Row],[Beginning Balance]]*(InterestRate/PaymentsPerYear),"")</f>
        <v/>
      </c>
      <c r="J338" s="4" t="str">
        <f>IF(Sched3[[#This Row],[Pmt No]]&lt;&gt;"",IF(Sched3[[#This Row],[Scheduled Payment]]+Sched3[[#This Row],[Extra Payment]]&lt;=Sched3[[#This Row],[Beginning Balance]],Sched3[[#This Row],[Beginning Balance]]-Sched3[[#This Row],[Principal]],0),"")</f>
        <v/>
      </c>
      <c r="K338" s="4" t="str">
        <f>IF(Sched3[[#This Row],[Pmt No]]&lt;&gt;"",SUM(INDEX(Sched3[Interest],1,1):Sched3[[#This Row],[Interest]]),"")</f>
        <v/>
      </c>
    </row>
    <row r="339" spans="2:11" x14ac:dyDescent="0.2">
      <c r="B339" s="2" t="str">
        <f>IF(LoanIsGood,IF(ROW()-ROW(Sched3[[#Headers],[Pmt No]])&gt;ScheduledNumberOfPayments,"",ROW()-ROW(Sched3[[#Headers],[Pmt No]])),"")</f>
        <v/>
      </c>
      <c r="C339" s="3" t="str">
        <f>IF(Sched3[[#This Row],[Pmt No]]&lt;&gt;"",EOMONTH(LoanStartDate,ROW(Sched3[[#This Row],[Pmt No]])-ROW(Sched3[[#Headers],[Pmt No]])-2)+DAY(LoanStartDate),"")</f>
        <v/>
      </c>
      <c r="D339" s="4" t="str">
        <f>IF(Sched3[[#This Row],[Pmt No]]&lt;&gt;"",IF(ROW()-ROW(Sched3[[#Headers],[Beginning Balance]])=1,LoanAmount,INDEX(Sched3[Ending Balance],ROW()-ROW(Sched3[[#Headers],[Beginning Balance]])-1)),"")</f>
        <v/>
      </c>
      <c r="E339" s="4" t="str">
        <f>IF(Sched3[[#This Row],[Pmt No]]&lt;&gt;"",ScheduledPayment,"")</f>
        <v/>
      </c>
      <c r="F339" s="4" t="str">
        <f>IF(Sched3[[#This Row],[Pmt No]]&lt;&gt;"",IF(Sched3[[#This Row],[Scheduled Payment]]+ExtraPayments&lt;Sched3[[#This Row],[Beginning Balance]],ExtraPayments,IF(Sched3[[#This Row],[Beginning Balance]]-Sched3[[#This Row],[Scheduled Payment]]&gt;0,Sched3[[#This Row],[Beginning Balance]]-Sched3[[#This Row],[Scheduled Payment]],0)),"")</f>
        <v/>
      </c>
      <c r="G339" s="4" t="str">
        <f>IF(Sched3[[#This Row],[Pmt No]]&lt;&gt;"",IF(Sched3[[#This Row],[Scheduled Payment]]+Sched3[[#This Row],[Extra Payment]]&lt;=Sched3[[#This Row],[Beginning Balance]],Sched3[[#This Row],[Scheduled Payment]]+Sched3[[#This Row],[Extra Payment]],Sched3[[#This Row],[Beginning Balance]]),"")</f>
        <v/>
      </c>
      <c r="H339" s="4" t="str">
        <f>IF(Sched3[[#This Row],[Pmt No]]&lt;&gt;"",Sched3[[#This Row],[Total Payment]]-Sched3[[#This Row],[Interest]],"")</f>
        <v/>
      </c>
      <c r="I339" s="4" t="str">
        <f>IF(Sched3[[#This Row],[Pmt No]]&lt;&gt;"",Sched3[[#This Row],[Beginning Balance]]*(InterestRate/PaymentsPerYear),"")</f>
        <v/>
      </c>
      <c r="J339" s="4" t="str">
        <f>IF(Sched3[[#This Row],[Pmt No]]&lt;&gt;"",IF(Sched3[[#This Row],[Scheduled Payment]]+Sched3[[#This Row],[Extra Payment]]&lt;=Sched3[[#This Row],[Beginning Balance]],Sched3[[#This Row],[Beginning Balance]]-Sched3[[#This Row],[Principal]],0),"")</f>
        <v/>
      </c>
      <c r="K339" s="4" t="str">
        <f>IF(Sched3[[#This Row],[Pmt No]]&lt;&gt;"",SUM(INDEX(Sched3[Interest],1,1):Sched3[[#This Row],[Interest]]),"")</f>
        <v/>
      </c>
    </row>
    <row r="340" spans="2:11" x14ac:dyDescent="0.2">
      <c r="B340" s="2" t="str">
        <f>IF(LoanIsGood,IF(ROW()-ROW(Sched3[[#Headers],[Pmt No]])&gt;ScheduledNumberOfPayments,"",ROW()-ROW(Sched3[[#Headers],[Pmt No]])),"")</f>
        <v/>
      </c>
      <c r="C340" s="3" t="str">
        <f>IF(Sched3[[#This Row],[Pmt No]]&lt;&gt;"",EOMONTH(LoanStartDate,ROW(Sched3[[#This Row],[Pmt No]])-ROW(Sched3[[#Headers],[Pmt No]])-2)+DAY(LoanStartDate),"")</f>
        <v/>
      </c>
      <c r="D340" s="4" t="str">
        <f>IF(Sched3[[#This Row],[Pmt No]]&lt;&gt;"",IF(ROW()-ROW(Sched3[[#Headers],[Beginning Balance]])=1,LoanAmount,INDEX(Sched3[Ending Balance],ROW()-ROW(Sched3[[#Headers],[Beginning Balance]])-1)),"")</f>
        <v/>
      </c>
      <c r="E340" s="4" t="str">
        <f>IF(Sched3[[#This Row],[Pmt No]]&lt;&gt;"",ScheduledPayment,"")</f>
        <v/>
      </c>
      <c r="F340" s="4" t="str">
        <f>IF(Sched3[[#This Row],[Pmt No]]&lt;&gt;"",IF(Sched3[[#This Row],[Scheduled Payment]]+ExtraPayments&lt;Sched3[[#This Row],[Beginning Balance]],ExtraPayments,IF(Sched3[[#This Row],[Beginning Balance]]-Sched3[[#This Row],[Scheduled Payment]]&gt;0,Sched3[[#This Row],[Beginning Balance]]-Sched3[[#This Row],[Scheduled Payment]],0)),"")</f>
        <v/>
      </c>
      <c r="G340" s="4" t="str">
        <f>IF(Sched3[[#This Row],[Pmt No]]&lt;&gt;"",IF(Sched3[[#This Row],[Scheduled Payment]]+Sched3[[#This Row],[Extra Payment]]&lt;=Sched3[[#This Row],[Beginning Balance]],Sched3[[#This Row],[Scheduled Payment]]+Sched3[[#This Row],[Extra Payment]],Sched3[[#This Row],[Beginning Balance]]),"")</f>
        <v/>
      </c>
      <c r="H340" s="4" t="str">
        <f>IF(Sched3[[#This Row],[Pmt No]]&lt;&gt;"",Sched3[[#This Row],[Total Payment]]-Sched3[[#This Row],[Interest]],"")</f>
        <v/>
      </c>
      <c r="I340" s="4" t="str">
        <f>IF(Sched3[[#This Row],[Pmt No]]&lt;&gt;"",Sched3[[#This Row],[Beginning Balance]]*(InterestRate/PaymentsPerYear),"")</f>
        <v/>
      </c>
      <c r="J340" s="4" t="str">
        <f>IF(Sched3[[#This Row],[Pmt No]]&lt;&gt;"",IF(Sched3[[#This Row],[Scheduled Payment]]+Sched3[[#This Row],[Extra Payment]]&lt;=Sched3[[#This Row],[Beginning Balance]],Sched3[[#This Row],[Beginning Balance]]-Sched3[[#This Row],[Principal]],0),"")</f>
        <v/>
      </c>
      <c r="K340" s="4" t="str">
        <f>IF(Sched3[[#This Row],[Pmt No]]&lt;&gt;"",SUM(INDEX(Sched3[Interest],1,1):Sched3[[#This Row],[Interest]]),"")</f>
        <v/>
      </c>
    </row>
    <row r="341" spans="2:11" x14ac:dyDescent="0.2">
      <c r="B341" s="2" t="str">
        <f>IF(LoanIsGood,IF(ROW()-ROW(Sched3[[#Headers],[Pmt No]])&gt;ScheduledNumberOfPayments,"",ROW()-ROW(Sched3[[#Headers],[Pmt No]])),"")</f>
        <v/>
      </c>
      <c r="C341" s="3" t="str">
        <f>IF(Sched3[[#This Row],[Pmt No]]&lt;&gt;"",EOMONTH(LoanStartDate,ROW(Sched3[[#This Row],[Pmt No]])-ROW(Sched3[[#Headers],[Pmt No]])-2)+DAY(LoanStartDate),"")</f>
        <v/>
      </c>
      <c r="D341" s="4" t="str">
        <f>IF(Sched3[[#This Row],[Pmt No]]&lt;&gt;"",IF(ROW()-ROW(Sched3[[#Headers],[Beginning Balance]])=1,LoanAmount,INDEX(Sched3[Ending Balance],ROW()-ROW(Sched3[[#Headers],[Beginning Balance]])-1)),"")</f>
        <v/>
      </c>
      <c r="E341" s="4" t="str">
        <f>IF(Sched3[[#This Row],[Pmt No]]&lt;&gt;"",ScheduledPayment,"")</f>
        <v/>
      </c>
      <c r="F341" s="4" t="str">
        <f>IF(Sched3[[#This Row],[Pmt No]]&lt;&gt;"",IF(Sched3[[#This Row],[Scheduled Payment]]+ExtraPayments&lt;Sched3[[#This Row],[Beginning Balance]],ExtraPayments,IF(Sched3[[#This Row],[Beginning Balance]]-Sched3[[#This Row],[Scheduled Payment]]&gt;0,Sched3[[#This Row],[Beginning Balance]]-Sched3[[#This Row],[Scheduled Payment]],0)),"")</f>
        <v/>
      </c>
      <c r="G341" s="4" t="str">
        <f>IF(Sched3[[#This Row],[Pmt No]]&lt;&gt;"",IF(Sched3[[#This Row],[Scheduled Payment]]+Sched3[[#This Row],[Extra Payment]]&lt;=Sched3[[#This Row],[Beginning Balance]],Sched3[[#This Row],[Scheduled Payment]]+Sched3[[#This Row],[Extra Payment]],Sched3[[#This Row],[Beginning Balance]]),"")</f>
        <v/>
      </c>
      <c r="H341" s="4" t="str">
        <f>IF(Sched3[[#This Row],[Pmt No]]&lt;&gt;"",Sched3[[#This Row],[Total Payment]]-Sched3[[#This Row],[Interest]],"")</f>
        <v/>
      </c>
      <c r="I341" s="4" t="str">
        <f>IF(Sched3[[#This Row],[Pmt No]]&lt;&gt;"",Sched3[[#This Row],[Beginning Balance]]*(InterestRate/PaymentsPerYear),"")</f>
        <v/>
      </c>
      <c r="J341" s="4" t="str">
        <f>IF(Sched3[[#This Row],[Pmt No]]&lt;&gt;"",IF(Sched3[[#This Row],[Scheduled Payment]]+Sched3[[#This Row],[Extra Payment]]&lt;=Sched3[[#This Row],[Beginning Balance]],Sched3[[#This Row],[Beginning Balance]]-Sched3[[#This Row],[Principal]],0),"")</f>
        <v/>
      </c>
      <c r="K341" s="4" t="str">
        <f>IF(Sched3[[#This Row],[Pmt No]]&lt;&gt;"",SUM(INDEX(Sched3[Interest],1,1):Sched3[[#This Row],[Interest]]),"")</f>
        <v/>
      </c>
    </row>
    <row r="342" spans="2:11" x14ac:dyDescent="0.2">
      <c r="B342" s="2" t="str">
        <f>IF(LoanIsGood,IF(ROW()-ROW(Sched3[[#Headers],[Pmt No]])&gt;ScheduledNumberOfPayments,"",ROW()-ROW(Sched3[[#Headers],[Pmt No]])),"")</f>
        <v/>
      </c>
      <c r="C342" s="3" t="str">
        <f>IF(Sched3[[#This Row],[Pmt No]]&lt;&gt;"",EOMONTH(LoanStartDate,ROW(Sched3[[#This Row],[Pmt No]])-ROW(Sched3[[#Headers],[Pmt No]])-2)+DAY(LoanStartDate),"")</f>
        <v/>
      </c>
      <c r="D342" s="4" t="str">
        <f>IF(Sched3[[#This Row],[Pmt No]]&lt;&gt;"",IF(ROW()-ROW(Sched3[[#Headers],[Beginning Balance]])=1,LoanAmount,INDEX(Sched3[Ending Balance],ROW()-ROW(Sched3[[#Headers],[Beginning Balance]])-1)),"")</f>
        <v/>
      </c>
      <c r="E342" s="4" t="str">
        <f>IF(Sched3[[#This Row],[Pmt No]]&lt;&gt;"",ScheduledPayment,"")</f>
        <v/>
      </c>
      <c r="F342" s="4" t="str">
        <f>IF(Sched3[[#This Row],[Pmt No]]&lt;&gt;"",IF(Sched3[[#This Row],[Scheduled Payment]]+ExtraPayments&lt;Sched3[[#This Row],[Beginning Balance]],ExtraPayments,IF(Sched3[[#This Row],[Beginning Balance]]-Sched3[[#This Row],[Scheduled Payment]]&gt;0,Sched3[[#This Row],[Beginning Balance]]-Sched3[[#This Row],[Scheduled Payment]],0)),"")</f>
        <v/>
      </c>
      <c r="G342" s="4" t="str">
        <f>IF(Sched3[[#This Row],[Pmt No]]&lt;&gt;"",IF(Sched3[[#This Row],[Scheduled Payment]]+Sched3[[#This Row],[Extra Payment]]&lt;=Sched3[[#This Row],[Beginning Balance]],Sched3[[#This Row],[Scheduled Payment]]+Sched3[[#This Row],[Extra Payment]],Sched3[[#This Row],[Beginning Balance]]),"")</f>
        <v/>
      </c>
      <c r="H342" s="4" t="str">
        <f>IF(Sched3[[#This Row],[Pmt No]]&lt;&gt;"",Sched3[[#This Row],[Total Payment]]-Sched3[[#This Row],[Interest]],"")</f>
        <v/>
      </c>
      <c r="I342" s="4" t="str">
        <f>IF(Sched3[[#This Row],[Pmt No]]&lt;&gt;"",Sched3[[#This Row],[Beginning Balance]]*(InterestRate/PaymentsPerYear),"")</f>
        <v/>
      </c>
      <c r="J342" s="4" t="str">
        <f>IF(Sched3[[#This Row],[Pmt No]]&lt;&gt;"",IF(Sched3[[#This Row],[Scheduled Payment]]+Sched3[[#This Row],[Extra Payment]]&lt;=Sched3[[#This Row],[Beginning Balance]],Sched3[[#This Row],[Beginning Balance]]-Sched3[[#This Row],[Principal]],0),"")</f>
        <v/>
      </c>
      <c r="K342" s="4" t="str">
        <f>IF(Sched3[[#This Row],[Pmt No]]&lt;&gt;"",SUM(INDEX(Sched3[Interest],1,1):Sched3[[#This Row],[Interest]]),"")</f>
        <v/>
      </c>
    </row>
    <row r="343" spans="2:11" x14ac:dyDescent="0.2">
      <c r="B343" s="2" t="str">
        <f>IF(LoanIsGood,IF(ROW()-ROW(Sched3[[#Headers],[Pmt No]])&gt;ScheduledNumberOfPayments,"",ROW()-ROW(Sched3[[#Headers],[Pmt No]])),"")</f>
        <v/>
      </c>
      <c r="C343" s="3" t="str">
        <f>IF(Sched3[[#This Row],[Pmt No]]&lt;&gt;"",EOMONTH(LoanStartDate,ROW(Sched3[[#This Row],[Pmt No]])-ROW(Sched3[[#Headers],[Pmt No]])-2)+DAY(LoanStartDate),"")</f>
        <v/>
      </c>
      <c r="D343" s="4" t="str">
        <f>IF(Sched3[[#This Row],[Pmt No]]&lt;&gt;"",IF(ROW()-ROW(Sched3[[#Headers],[Beginning Balance]])=1,LoanAmount,INDEX(Sched3[Ending Balance],ROW()-ROW(Sched3[[#Headers],[Beginning Balance]])-1)),"")</f>
        <v/>
      </c>
      <c r="E343" s="4" t="str">
        <f>IF(Sched3[[#This Row],[Pmt No]]&lt;&gt;"",ScheduledPayment,"")</f>
        <v/>
      </c>
      <c r="F343" s="4" t="str">
        <f>IF(Sched3[[#This Row],[Pmt No]]&lt;&gt;"",IF(Sched3[[#This Row],[Scheduled Payment]]+ExtraPayments&lt;Sched3[[#This Row],[Beginning Balance]],ExtraPayments,IF(Sched3[[#This Row],[Beginning Balance]]-Sched3[[#This Row],[Scheduled Payment]]&gt;0,Sched3[[#This Row],[Beginning Balance]]-Sched3[[#This Row],[Scheduled Payment]],0)),"")</f>
        <v/>
      </c>
      <c r="G343" s="4" t="str">
        <f>IF(Sched3[[#This Row],[Pmt No]]&lt;&gt;"",IF(Sched3[[#This Row],[Scheduled Payment]]+Sched3[[#This Row],[Extra Payment]]&lt;=Sched3[[#This Row],[Beginning Balance]],Sched3[[#This Row],[Scheduled Payment]]+Sched3[[#This Row],[Extra Payment]],Sched3[[#This Row],[Beginning Balance]]),"")</f>
        <v/>
      </c>
      <c r="H343" s="4" t="str">
        <f>IF(Sched3[[#This Row],[Pmt No]]&lt;&gt;"",Sched3[[#This Row],[Total Payment]]-Sched3[[#This Row],[Interest]],"")</f>
        <v/>
      </c>
      <c r="I343" s="4" t="str">
        <f>IF(Sched3[[#This Row],[Pmt No]]&lt;&gt;"",Sched3[[#This Row],[Beginning Balance]]*(InterestRate/PaymentsPerYear),"")</f>
        <v/>
      </c>
      <c r="J343" s="4" t="str">
        <f>IF(Sched3[[#This Row],[Pmt No]]&lt;&gt;"",IF(Sched3[[#This Row],[Scheduled Payment]]+Sched3[[#This Row],[Extra Payment]]&lt;=Sched3[[#This Row],[Beginning Balance]],Sched3[[#This Row],[Beginning Balance]]-Sched3[[#This Row],[Principal]],0),"")</f>
        <v/>
      </c>
      <c r="K343" s="4" t="str">
        <f>IF(Sched3[[#This Row],[Pmt No]]&lt;&gt;"",SUM(INDEX(Sched3[Interest],1,1):Sched3[[#This Row],[Interest]]),"")</f>
        <v/>
      </c>
    </row>
    <row r="344" spans="2:11" x14ac:dyDescent="0.2">
      <c r="B344" s="2" t="str">
        <f>IF(LoanIsGood,IF(ROW()-ROW(Sched3[[#Headers],[Pmt No]])&gt;ScheduledNumberOfPayments,"",ROW()-ROW(Sched3[[#Headers],[Pmt No]])),"")</f>
        <v/>
      </c>
      <c r="C344" s="3" t="str">
        <f>IF(Sched3[[#This Row],[Pmt No]]&lt;&gt;"",EOMONTH(LoanStartDate,ROW(Sched3[[#This Row],[Pmt No]])-ROW(Sched3[[#Headers],[Pmt No]])-2)+DAY(LoanStartDate),"")</f>
        <v/>
      </c>
      <c r="D344" s="4" t="str">
        <f>IF(Sched3[[#This Row],[Pmt No]]&lt;&gt;"",IF(ROW()-ROW(Sched3[[#Headers],[Beginning Balance]])=1,LoanAmount,INDEX(Sched3[Ending Balance],ROW()-ROW(Sched3[[#Headers],[Beginning Balance]])-1)),"")</f>
        <v/>
      </c>
      <c r="E344" s="4" t="str">
        <f>IF(Sched3[[#This Row],[Pmt No]]&lt;&gt;"",ScheduledPayment,"")</f>
        <v/>
      </c>
      <c r="F344" s="4" t="str">
        <f>IF(Sched3[[#This Row],[Pmt No]]&lt;&gt;"",IF(Sched3[[#This Row],[Scheduled Payment]]+ExtraPayments&lt;Sched3[[#This Row],[Beginning Balance]],ExtraPayments,IF(Sched3[[#This Row],[Beginning Balance]]-Sched3[[#This Row],[Scheduled Payment]]&gt;0,Sched3[[#This Row],[Beginning Balance]]-Sched3[[#This Row],[Scheduled Payment]],0)),"")</f>
        <v/>
      </c>
      <c r="G344" s="4" t="str">
        <f>IF(Sched3[[#This Row],[Pmt No]]&lt;&gt;"",IF(Sched3[[#This Row],[Scheduled Payment]]+Sched3[[#This Row],[Extra Payment]]&lt;=Sched3[[#This Row],[Beginning Balance]],Sched3[[#This Row],[Scheduled Payment]]+Sched3[[#This Row],[Extra Payment]],Sched3[[#This Row],[Beginning Balance]]),"")</f>
        <v/>
      </c>
      <c r="H344" s="4" t="str">
        <f>IF(Sched3[[#This Row],[Pmt No]]&lt;&gt;"",Sched3[[#This Row],[Total Payment]]-Sched3[[#This Row],[Interest]],"")</f>
        <v/>
      </c>
      <c r="I344" s="4" t="str">
        <f>IF(Sched3[[#This Row],[Pmt No]]&lt;&gt;"",Sched3[[#This Row],[Beginning Balance]]*(InterestRate/PaymentsPerYear),"")</f>
        <v/>
      </c>
      <c r="J344" s="4" t="str">
        <f>IF(Sched3[[#This Row],[Pmt No]]&lt;&gt;"",IF(Sched3[[#This Row],[Scheduled Payment]]+Sched3[[#This Row],[Extra Payment]]&lt;=Sched3[[#This Row],[Beginning Balance]],Sched3[[#This Row],[Beginning Balance]]-Sched3[[#This Row],[Principal]],0),"")</f>
        <v/>
      </c>
      <c r="K344" s="4" t="str">
        <f>IF(Sched3[[#This Row],[Pmt No]]&lt;&gt;"",SUM(INDEX(Sched3[Interest],1,1):Sched3[[#This Row],[Interest]]),"")</f>
        <v/>
      </c>
    </row>
    <row r="345" spans="2:11" x14ac:dyDescent="0.2">
      <c r="B345" s="2" t="str">
        <f>IF(LoanIsGood,IF(ROW()-ROW(Sched3[[#Headers],[Pmt No]])&gt;ScheduledNumberOfPayments,"",ROW()-ROW(Sched3[[#Headers],[Pmt No]])),"")</f>
        <v/>
      </c>
      <c r="C345" s="3" t="str">
        <f>IF(Sched3[[#This Row],[Pmt No]]&lt;&gt;"",EOMONTH(LoanStartDate,ROW(Sched3[[#This Row],[Pmt No]])-ROW(Sched3[[#Headers],[Pmt No]])-2)+DAY(LoanStartDate),"")</f>
        <v/>
      </c>
      <c r="D345" s="4" t="str">
        <f>IF(Sched3[[#This Row],[Pmt No]]&lt;&gt;"",IF(ROW()-ROW(Sched3[[#Headers],[Beginning Balance]])=1,LoanAmount,INDEX(Sched3[Ending Balance],ROW()-ROW(Sched3[[#Headers],[Beginning Balance]])-1)),"")</f>
        <v/>
      </c>
      <c r="E345" s="4" t="str">
        <f>IF(Sched3[[#This Row],[Pmt No]]&lt;&gt;"",ScheduledPayment,"")</f>
        <v/>
      </c>
      <c r="F345" s="4" t="str">
        <f>IF(Sched3[[#This Row],[Pmt No]]&lt;&gt;"",IF(Sched3[[#This Row],[Scheduled Payment]]+ExtraPayments&lt;Sched3[[#This Row],[Beginning Balance]],ExtraPayments,IF(Sched3[[#This Row],[Beginning Balance]]-Sched3[[#This Row],[Scheduled Payment]]&gt;0,Sched3[[#This Row],[Beginning Balance]]-Sched3[[#This Row],[Scheduled Payment]],0)),"")</f>
        <v/>
      </c>
      <c r="G345" s="4" t="str">
        <f>IF(Sched3[[#This Row],[Pmt No]]&lt;&gt;"",IF(Sched3[[#This Row],[Scheduled Payment]]+Sched3[[#This Row],[Extra Payment]]&lt;=Sched3[[#This Row],[Beginning Balance]],Sched3[[#This Row],[Scheduled Payment]]+Sched3[[#This Row],[Extra Payment]],Sched3[[#This Row],[Beginning Balance]]),"")</f>
        <v/>
      </c>
      <c r="H345" s="4" t="str">
        <f>IF(Sched3[[#This Row],[Pmt No]]&lt;&gt;"",Sched3[[#This Row],[Total Payment]]-Sched3[[#This Row],[Interest]],"")</f>
        <v/>
      </c>
      <c r="I345" s="4" t="str">
        <f>IF(Sched3[[#This Row],[Pmt No]]&lt;&gt;"",Sched3[[#This Row],[Beginning Balance]]*(InterestRate/PaymentsPerYear),"")</f>
        <v/>
      </c>
      <c r="J345" s="4" t="str">
        <f>IF(Sched3[[#This Row],[Pmt No]]&lt;&gt;"",IF(Sched3[[#This Row],[Scheduled Payment]]+Sched3[[#This Row],[Extra Payment]]&lt;=Sched3[[#This Row],[Beginning Balance]],Sched3[[#This Row],[Beginning Balance]]-Sched3[[#This Row],[Principal]],0),"")</f>
        <v/>
      </c>
      <c r="K345" s="4" t="str">
        <f>IF(Sched3[[#This Row],[Pmt No]]&lt;&gt;"",SUM(INDEX(Sched3[Interest],1,1):Sched3[[#This Row],[Interest]]),"")</f>
        <v/>
      </c>
    </row>
    <row r="346" spans="2:11" x14ac:dyDescent="0.2">
      <c r="B346" s="2" t="str">
        <f>IF(LoanIsGood,IF(ROW()-ROW(Sched3[[#Headers],[Pmt No]])&gt;ScheduledNumberOfPayments,"",ROW()-ROW(Sched3[[#Headers],[Pmt No]])),"")</f>
        <v/>
      </c>
      <c r="C346" s="3" t="str">
        <f>IF(Sched3[[#This Row],[Pmt No]]&lt;&gt;"",EOMONTH(LoanStartDate,ROW(Sched3[[#This Row],[Pmt No]])-ROW(Sched3[[#Headers],[Pmt No]])-2)+DAY(LoanStartDate),"")</f>
        <v/>
      </c>
      <c r="D346" s="4" t="str">
        <f>IF(Sched3[[#This Row],[Pmt No]]&lt;&gt;"",IF(ROW()-ROW(Sched3[[#Headers],[Beginning Balance]])=1,LoanAmount,INDEX(Sched3[Ending Balance],ROW()-ROW(Sched3[[#Headers],[Beginning Balance]])-1)),"")</f>
        <v/>
      </c>
      <c r="E346" s="4" t="str">
        <f>IF(Sched3[[#This Row],[Pmt No]]&lt;&gt;"",ScheduledPayment,"")</f>
        <v/>
      </c>
      <c r="F346" s="4" t="str">
        <f>IF(Sched3[[#This Row],[Pmt No]]&lt;&gt;"",IF(Sched3[[#This Row],[Scheduled Payment]]+ExtraPayments&lt;Sched3[[#This Row],[Beginning Balance]],ExtraPayments,IF(Sched3[[#This Row],[Beginning Balance]]-Sched3[[#This Row],[Scheduled Payment]]&gt;0,Sched3[[#This Row],[Beginning Balance]]-Sched3[[#This Row],[Scheduled Payment]],0)),"")</f>
        <v/>
      </c>
      <c r="G346" s="4" t="str">
        <f>IF(Sched3[[#This Row],[Pmt No]]&lt;&gt;"",IF(Sched3[[#This Row],[Scheduled Payment]]+Sched3[[#This Row],[Extra Payment]]&lt;=Sched3[[#This Row],[Beginning Balance]],Sched3[[#This Row],[Scheduled Payment]]+Sched3[[#This Row],[Extra Payment]],Sched3[[#This Row],[Beginning Balance]]),"")</f>
        <v/>
      </c>
      <c r="H346" s="4" t="str">
        <f>IF(Sched3[[#This Row],[Pmt No]]&lt;&gt;"",Sched3[[#This Row],[Total Payment]]-Sched3[[#This Row],[Interest]],"")</f>
        <v/>
      </c>
      <c r="I346" s="4" t="str">
        <f>IF(Sched3[[#This Row],[Pmt No]]&lt;&gt;"",Sched3[[#This Row],[Beginning Balance]]*(InterestRate/PaymentsPerYear),"")</f>
        <v/>
      </c>
      <c r="J346" s="4" t="str">
        <f>IF(Sched3[[#This Row],[Pmt No]]&lt;&gt;"",IF(Sched3[[#This Row],[Scheduled Payment]]+Sched3[[#This Row],[Extra Payment]]&lt;=Sched3[[#This Row],[Beginning Balance]],Sched3[[#This Row],[Beginning Balance]]-Sched3[[#This Row],[Principal]],0),"")</f>
        <v/>
      </c>
      <c r="K346" s="4" t="str">
        <f>IF(Sched3[[#This Row],[Pmt No]]&lt;&gt;"",SUM(INDEX(Sched3[Interest],1,1):Sched3[[#This Row],[Interest]]),"")</f>
        <v/>
      </c>
    </row>
    <row r="347" spans="2:11" x14ac:dyDescent="0.2">
      <c r="B347" s="2" t="str">
        <f>IF(LoanIsGood,IF(ROW()-ROW(Sched3[[#Headers],[Pmt No]])&gt;ScheduledNumberOfPayments,"",ROW()-ROW(Sched3[[#Headers],[Pmt No]])),"")</f>
        <v/>
      </c>
      <c r="C347" s="3" t="str">
        <f>IF(Sched3[[#This Row],[Pmt No]]&lt;&gt;"",EOMONTH(LoanStartDate,ROW(Sched3[[#This Row],[Pmt No]])-ROW(Sched3[[#Headers],[Pmt No]])-2)+DAY(LoanStartDate),"")</f>
        <v/>
      </c>
      <c r="D347" s="4" t="str">
        <f>IF(Sched3[[#This Row],[Pmt No]]&lt;&gt;"",IF(ROW()-ROW(Sched3[[#Headers],[Beginning Balance]])=1,LoanAmount,INDEX(Sched3[Ending Balance],ROW()-ROW(Sched3[[#Headers],[Beginning Balance]])-1)),"")</f>
        <v/>
      </c>
      <c r="E347" s="4" t="str">
        <f>IF(Sched3[[#This Row],[Pmt No]]&lt;&gt;"",ScheduledPayment,"")</f>
        <v/>
      </c>
      <c r="F347" s="4" t="str">
        <f>IF(Sched3[[#This Row],[Pmt No]]&lt;&gt;"",IF(Sched3[[#This Row],[Scheduled Payment]]+ExtraPayments&lt;Sched3[[#This Row],[Beginning Balance]],ExtraPayments,IF(Sched3[[#This Row],[Beginning Balance]]-Sched3[[#This Row],[Scheduled Payment]]&gt;0,Sched3[[#This Row],[Beginning Balance]]-Sched3[[#This Row],[Scheduled Payment]],0)),"")</f>
        <v/>
      </c>
      <c r="G347" s="4" t="str">
        <f>IF(Sched3[[#This Row],[Pmt No]]&lt;&gt;"",IF(Sched3[[#This Row],[Scheduled Payment]]+Sched3[[#This Row],[Extra Payment]]&lt;=Sched3[[#This Row],[Beginning Balance]],Sched3[[#This Row],[Scheduled Payment]]+Sched3[[#This Row],[Extra Payment]],Sched3[[#This Row],[Beginning Balance]]),"")</f>
        <v/>
      </c>
      <c r="H347" s="4" t="str">
        <f>IF(Sched3[[#This Row],[Pmt No]]&lt;&gt;"",Sched3[[#This Row],[Total Payment]]-Sched3[[#This Row],[Interest]],"")</f>
        <v/>
      </c>
      <c r="I347" s="4" t="str">
        <f>IF(Sched3[[#This Row],[Pmt No]]&lt;&gt;"",Sched3[[#This Row],[Beginning Balance]]*(InterestRate/PaymentsPerYear),"")</f>
        <v/>
      </c>
      <c r="J347" s="4" t="str">
        <f>IF(Sched3[[#This Row],[Pmt No]]&lt;&gt;"",IF(Sched3[[#This Row],[Scheduled Payment]]+Sched3[[#This Row],[Extra Payment]]&lt;=Sched3[[#This Row],[Beginning Balance]],Sched3[[#This Row],[Beginning Balance]]-Sched3[[#This Row],[Principal]],0),"")</f>
        <v/>
      </c>
      <c r="K347" s="4" t="str">
        <f>IF(Sched3[[#This Row],[Pmt No]]&lt;&gt;"",SUM(INDEX(Sched3[Interest],1,1):Sched3[[#This Row],[Interest]]),"")</f>
        <v/>
      </c>
    </row>
    <row r="348" spans="2:11" x14ac:dyDescent="0.2">
      <c r="B348" s="2" t="str">
        <f>IF(LoanIsGood,IF(ROW()-ROW(Sched3[[#Headers],[Pmt No]])&gt;ScheduledNumberOfPayments,"",ROW()-ROW(Sched3[[#Headers],[Pmt No]])),"")</f>
        <v/>
      </c>
      <c r="C348" s="3" t="str">
        <f>IF(Sched3[[#This Row],[Pmt No]]&lt;&gt;"",EOMONTH(LoanStartDate,ROW(Sched3[[#This Row],[Pmt No]])-ROW(Sched3[[#Headers],[Pmt No]])-2)+DAY(LoanStartDate),"")</f>
        <v/>
      </c>
      <c r="D348" s="4" t="str">
        <f>IF(Sched3[[#This Row],[Pmt No]]&lt;&gt;"",IF(ROW()-ROW(Sched3[[#Headers],[Beginning Balance]])=1,LoanAmount,INDEX(Sched3[Ending Balance],ROW()-ROW(Sched3[[#Headers],[Beginning Balance]])-1)),"")</f>
        <v/>
      </c>
      <c r="E348" s="4" t="str">
        <f>IF(Sched3[[#This Row],[Pmt No]]&lt;&gt;"",ScheduledPayment,"")</f>
        <v/>
      </c>
      <c r="F348" s="4" t="str">
        <f>IF(Sched3[[#This Row],[Pmt No]]&lt;&gt;"",IF(Sched3[[#This Row],[Scheduled Payment]]+ExtraPayments&lt;Sched3[[#This Row],[Beginning Balance]],ExtraPayments,IF(Sched3[[#This Row],[Beginning Balance]]-Sched3[[#This Row],[Scheduled Payment]]&gt;0,Sched3[[#This Row],[Beginning Balance]]-Sched3[[#This Row],[Scheduled Payment]],0)),"")</f>
        <v/>
      </c>
      <c r="G348" s="4" t="str">
        <f>IF(Sched3[[#This Row],[Pmt No]]&lt;&gt;"",IF(Sched3[[#This Row],[Scheduled Payment]]+Sched3[[#This Row],[Extra Payment]]&lt;=Sched3[[#This Row],[Beginning Balance]],Sched3[[#This Row],[Scheduled Payment]]+Sched3[[#This Row],[Extra Payment]],Sched3[[#This Row],[Beginning Balance]]),"")</f>
        <v/>
      </c>
      <c r="H348" s="4" t="str">
        <f>IF(Sched3[[#This Row],[Pmt No]]&lt;&gt;"",Sched3[[#This Row],[Total Payment]]-Sched3[[#This Row],[Interest]],"")</f>
        <v/>
      </c>
      <c r="I348" s="4" t="str">
        <f>IF(Sched3[[#This Row],[Pmt No]]&lt;&gt;"",Sched3[[#This Row],[Beginning Balance]]*(InterestRate/PaymentsPerYear),"")</f>
        <v/>
      </c>
      <c r="J348" s="4" t="str">
        <f>IF(Sched3[[#This Row],[Pmt No]]&lt;&gt;"",IF(Sched3[[#This Row],[Scheduled Payment]]+Sched3[[#This Row],[Extra Payment]]&lt;=Sched3[[#This Row],[Beginning Balance]],Sched3[[#This Row],[Beginning Balance]]-Sched3[[#This Row],[Principal]],0),"")</f>
        <v/>
      </c>
      <c r="K348" s="4" t="str">
        <f>IF(Sched3[[#This Row],[Pmt No]]&lt;&gt;"",SUM(INDEX(Sched3[Interest],1,1):Sched3[[#This Row],[Interest]]),"")</f>
        <v/>
      </c>
    </row>
    <row r="349" spans="2:11" x14ac:dyDescent="0.2">
      <c r="B349" s="2" t="str">
        <f>IF(LoanIsGood,IF(ROW()-ROW(Sched3[[#Headers],[Pmt No]])&gt;ScheduledNumberOfPayments,"",ROW()-ROW(Sched3[[#Headers],[Pmt No]])),"")</f>
        <v/>
      </c>
      <c r="C349" s="3" t="str">
        <f>IF(Sched3[[#This Row],[Pmt No]]&lt;&gt;"",EOMONTH(LoanStartDate,ROW(Sched3[[#This Row],[Pmt No]])-ROW(Sched3[[#Headers],[Pmt No]])-2)+DAY(LoanStartDate),"")</f>
        <v/>
      </c>
      <c r="D349" s="4" t="str">
        <f>IF(Sched3[[#This Row],[Pmt No]]&lt;&gt;"",IF(ROW()-ROW(Sched3[[#Headers],[Beginning Balance]])=1,LoanAmount,INDEX(Sched3[Ending Balance],ROW()-ROW(Sched3[[#Headers],[Beginning Balance]])-1)),"")</f>
        <v/>
      </c>
      <c r="E349" s="4" t="str">
        <f>IF(Sched3[[#This Row],[Pmt No]]&lt;&gt;"",ScheduledPayment,"")</f>
        <v/>
      </c>
      <c r="F349" s="4" t="str">
        <f>IF(Sched3[[#This Row],[Pmt No]]&lt;&gt;"",IF(Sched3[[#This Row],[Scheduled Payment]]+ExtraPayments&lt;Sched3[[#This Row],[Beginning Balance]],ExtraPayments,IF(Sched3[[#This Row],[Beginning Balance]]-Sched3[[#This Row],[Scheduled Payment]]&gt;0,Sched3[[#This Row],[Beginning Balance]]-Sched3[[#This Row],[Scheduled Payment]],0)),"")</f>
        <v/>
      </c>
      <c r="G349" s="4" t="str">
        <f>IF(Sched3[[#This Row],[Pmt No]]&lt;&gt;"",IF(Sched3[[#This Row],[Scheduled Payment]]+Sched3[[#This Row],[Extra Payment]]&lt;=Sched3[[#This Row],[Beginning Balance]],Sched3[[#This Row],[Scheduled Payment]]+Sched3[[#This Row],[Extra Payment]],Sched3[[#This Row],[Beginning Balance]]),"")</f>
        <v/>
      </c>
      <c r="H349" s="4" t="str">
        <f>IF(Sched3[[#This Row],[Pmt No]]&lt;&gt;"",Sched3[[#This Row],[Total Payment]]-Sched3[[#This Row],[Interest]],"")</f>
        <v/>
      </c>
      <c r="I349" s="4" t="str">
        <f>IF(Sched3[[#This Row],[Pmt No]]&lt;&gt;"",Sched3[[#This Row],[Beginning Balance]]*(InterestRate/PaymentsPerYear),"")</f>
        <v/>
      </c>
      <c r="J349" s="4" t="str">
        <f>IF(Sched3[[#This Row],[Pmt No]]&lt;&gt;"",IF(Sched3[[#This Row],[Scheduled Payment]]+Sched3[[#This Row],[Extra Payment]]&lt;=Sched3[[#This Row],[Beginning Balance]],Sched3[[#This Row],[Beginning Balance]]-Sched3[[#This Row],[Principal]],0),"")</f>
        <v/>
      </c>
      <c r="K349" s="4" t="str">
        <f>IF(Sched3[[#This Row],[Pmt No]]&lt;&gt;"",SUM(INDEX(Sched3[Interest],1,1):Sched3[[#This Row],[Interest]]),"")</f>
        <v/>
      </c>
    </row>
    <row r="350" spans="2:11" x14ac:dyDescent="0.2">
      <c r="B350" s="2" t="str">
        <f>IF(LoanIsGood,IF(ROW()-ROW(Sched3[[#Headers],[Pmt No]])&gt;ScheduledNumberOfPayments,"",ROW()-ROW(Sched3[[#Headers],[Pmt No]])),"")</f>
        <v/>
      </c>
      <c r="C350" s="3" t="str">
        <f>IF(Sched3[[#This Row],[Pmt No]]&lt;&gt;"",EOMONTH(LoanStartDate,ROW(Sched3[[#This Row],[Pmt No]])-ROW(Sched3[[#Headers],[Pmt No]])-2)+DAY(LoanStartDate),"")</f>
        <v/>
      </c>
      <c r="D350" s="4" t="str">
        <f>IF(Sched3[[#This Row],[Pmt No]]&lt;&gt;"",IF(ROW()-ROW(Sched3[[#Headers],[Beginning Balance]])=1,LoanAmount,INDEX(Sched3[Ending Balance],ROW()-ROW(Sched3[[#Headers],[Beginning Balance]])-1)),"")</f>
        <v/>
      </c>
      <c r="E350" s="4" t="str">
        <f>IF(Sched3[[#This Row],[Pmt No]]&lt;&gt;"",ScheduledPayment,"")</f>
        <v/>
      </c>
      <c r="F350" s="4" t="str">
        <f>IF(Sched3[[#This Row],[Pmt No]]&lt;&gt;"",IF(Sched3[[#This Row],[Scheduled Payment]]+ExtraPayments&lt;Sched3[[#This Row],[Beginning Balance]],ExtraPayments,IF(Sched3[[#This Row],[Beginning Balance]]-Sched3[[#This Row],[Scheduled Payment]]&gt;0,Sched3[[#This Row],[Beginning Balance]]-Sched3[[#This Row],[Scheduled Payment]],0)),"")</f>
        <v/>
      </c>
      <c r="G350" s="4" t="str">
        <f>IF(Sched3[[#This Row],[Pmt No]]&lt;&gt;"",IF(Sched3[[#This Row],[Scheduled Payment]]+Sched3[[#This Row],[Extra Payment]]&lt;=Sched3[[#This Row],[Beginning Balance]],Sched3[[#This Row],[Scheduled Payment]]+Sched3[[#This Row],[Extra Payment]],Sched3[[#This Row],[Beginning Balance]]),"")</f>
        <v/>
      </c>
      <c r="H350" s="4" t="str">
        <f>IF(Sched3[[#This Row],[Pmt No]]&lt;&gt;"",Sched3[[#This Row],[Total Payment]]-Sched3[[#This Row],[Interest]],"")</f>
        <v/>
      </c>
      <c r="I350" s="4" t="str">
        <f>IF(Sched3[[#This Row],[Pmt No]]&lt;&gt;"",Sched3[[#This Row],[Beginning Balance]]*(InterestRate/PaymentsPerYear),"")</f>
        <v/>
      </c>
      <c r="J350" s="4" t="str">
        <f>IF(Sched3[[#This Row],[Pmt No]]&lt;&gt;"",IF(Sched3[[#This Row],[Scheduled Payment]]+Sched3[[#This Row],[Extra Payment]]&lt;=Sched3[[#This Row],[Beginning Balance]],Sched3[[#This Row],[Beginning Balance]]-Sched3[[#This Row],[Principal]],0),"")</f>
        <v/>
      </c>
      <c r="K350" s="4" t="str">
        <f>IF(Sched3[[#This Row],[Pmt No]]&lt;&gt;"",SUM(INDEX(Sched3[Interest],1,1):Sched3[[#This Row],[Interest]]),"")</f>
        <v/>
      </c>
    </row>
    <row r="351" spans="2:11" x14ac:dyDescent="0.2">
      <c r="B351" s="2" t="str">
        <f>IF(LoanIsGood,IF(ROW()-ROW(Sched3[[#Headers],[Pmt No]])&gt;ScheduledNumberOfPayments,"",ROW()-ROW(Sched3[[#Headers],[Pmt No]])),"")</f>
        <v/>
      </c>
      <c r="C351" s="3" t="str">
        <f>IF(Sched3[[#This Row],[Pmt No]]&lt;&gt;"",EOMONTH(LoanStartDate,ROW(Sched3[[#This Row],[Pmt No]])-ROW(Sched3[[#Headers],[Pmt No]])-2)+DAY(LoanStartDate),"")</f>
        <v/>
      </c>
      <c r="D351" s="4" t="str">
        <f>IF(Sched3[[#This Row],[Pmt No]]&lt;&gt;"",IF(ROW()-ROW(Sched3[[#Headers],[Beginning Balance]])=1,LoanAmount,INDEX(Sched3[Ending Balance],ROW()-ROW(Sched3[[#Headers],[Beginning Balance]])-1)),"")</f>
        <v/>
      </c>
      <c r="E351" s="4" t="str">
        <f>IF(Sched3[[#This Row],[Pmt No]]&lt;&gt;"",ScheduledPayment,"")</f>
        <v/>
      </c>
      <c r="F351" s="4" t="str">
        <f>IF(Sched3[[#This Row],[Pmt No]]&lt;&gt;"",IF(Sched3[[#This Row],[Scheduled Payment]]+ExtraPayments&lt;Sched3[[#This Row],[Beginning Balance]],ExtraPayments,IF(Sched3[[#This Row],[Beginning Balance]]-Sched3[[#This Row],[Scheduled Payment]]&gt;0,Sched3[[#This Row],[Beginning Balance]]-Sched3[[#This Row],[Scheduled Payment]],0)),"")</f>
        <v/>
      </c>
      <c r="G351" s="4" t="str">
        <f>IF(Sched3[[#This Row],[Pmt No]]&lt;&gt;"",IF(Sched3[[#This Row],[Scheduled Payment]]+Sched3[[#This Row],[Extra Payment]]&lt;=Sched3[[#This Row],[Beginning Balance]],Sched3[[#This Row],[Scheduled Payment]]+Sched3[[#This Row],[Extra Payment]],Sched3[[#This Row],[Beginning Balance]]),"")</f>
        <v/>
      </c>
      <c r="H351" s="4" t="str">
        <f>IF(Sched3[[#This Row],[Pmt No]]&lt;&gt;"",Sched3[[#This Row],[Total Payment]]-Sched3[[#This Row],[Interest]],"")</f>
        <v/>
      </c>
      <c r="I351" s="4" t="str">
        <f>IF(Sched3[[#This Row],[Pmt No]]&lt;&gt;"",Sched3[[#This Row],[Beginning Balance]]*(InterestRate/PaymentsPerYear),"")</f>
        <v/>
      </c>
      <c r="J351" s="4" t="str">
        <f>IF(Sched3[[#This Row],[Pmt No]]&lt;&gt;"",IF(Sched3[[#This Row],[Scheduled Payment]]+Sched3[[#This Row],[Extra Payment]]&lt;=Sched3[[#This Row],[Beginning Balance]],Sched3[[#This Row],[Beginning Balance]]-Sched3[[#This Row],[Principal]],0),"")</f>
        <v/>
      </c>
      <c r="K351" s="4" t="str">
        <f>IF(Sched3[[#This Row],[Pmt No]]&lt;&gt;"",SUM(INDEX(Sched3[Interest],1,1):Sched3[[#This Row],[Interest]]),"")</f>
        <v/>
      </c>
    </row>
    <row r="352" spans="2:11" x14ac:dyDescent="0.2">
      <c r="B352" s="2" t="str">
        <f>IF(LoanIsGood,IF(ROW()-ROW(Sched3[[#Headers],[Pmt No]])&gt;ScheduledNumberOfPayments,"",ROW()-ROW(Sched3[[#Headers],[Pmt No]])),"")</f>
        <v/>
      </c>
      <c r="C352" s="3" t="str">
        <f>IF(Sched3[[#This Row],[Pmt No]]&lt;&gt;"",EOMONTH(LoanStartDate,ROW(Sched3[[#This Row],[Pmt No]])-ROW(Sched3[[#Headers],[Pmt No]])-2)+DAY(LoanStartDate),"")</f>
        <v/>
      </c>
      <c r="D352" s="4" t="str">
        <f>IF(Sched3[[#This Row],[Pmt No]]&lt;&gt;"",IF(ROW()-ROW(Sched3[[#Headers],[Beginning Balance]])=1,LoanAmount,INDEX(Sched3[Ending Balance],ROW()-ROW(Sched3[[#Headers],[Beginning Balance]])-1)),"")</f>
        <v/>
      </c>
      <c r="E352" s="4" t="str">
        <f>IF(Sched3[[#This Row],[Pmt No]]&lt;&gt;"",ScheduledPayment,"")</f>
        <v/>
      </c>
      <c r="F352" s="4" t="str">
        <f>IF(Sched3[[#This Row],[Pmt No]]&lt;&gt;"",IF(Sched3[[#This Row],[Scheduled Payment]]+ExtraPayments&lt;Sched3[[#This Row],[Beginning Balance]],ExtraPayments,IF(Sched3[[#This Row],[Beginning Balance]]-Sched3[[#This Row],[Scheduled Payment]]&gt;0,Sched3[[#This Row],[Beginning Balance]]-Sched3[[#This Row],[Scheduled Payment]],0)),"")</f>
        <v/>
      </c>
      <c r="G352" s="4" t="str">
        <f>IF(Sched3[[#This Row],[Pmt No]]&lt;&gt;"",IF(Sched3[[#This Row],[Scheduled Payment]]+Sched3[[#This Row],[Extra Payment]]&lt;=Sched3[[#This Row],[Beginning Balance]],Sched3[[#This Row],[Scheduled Payment]]+Sched3[[#This Row],[Extra Payment]],Sched3[[#This Row],[Beginning Balance]]),"")</f>
        <v/>
      </c>
      <c r="H352" s="4" t="str">
        <f>IF(Sched3[[#This Row],[Pmt No]]&lt;&gt;"",Sched3[[#This Row],[Total Payment]]-Sched3[[#This Row],[Interest]],"")</f>
        <v/>
      </c>
      <c r="I352" s="4" t="str">
        <f>IF(Sched3[[#This Row],[Pmt No]]&lt;&gt;"",Sched3[[#This Row],[Beginning Balance]]*(InterestRate/PaymentsPerYear),"")</f>
        <v/>
      </c>
      <c r="J352" s="4" t="str">
        <f>IF(Sched3[[#This Row],[Pmt No]]&lt;&gt;"",IF(Sched3[[#This Row],[Scheduled Payment]]+Sched3[[#This Row],[Extra Payment]]&lt;=Sched3[[#This Row],[Beginning Balance]],Sched3[[#This Row],[Beginning Balance]]-Sched3[[#This Row],[Principal]],0),"")</f>
        <v/>
      </c>
      <c r="K352" s="4" t="str">
        <f>IF(Sched3[[#This Row],[Pmt No]]&lt;&gt;"",SUM(INDEX(Sched3[Interest],1,1):Sched3[[#This Row],[Interest]]),"")</f>
        <v/>
      </c>
    </row>
    <row r="353" spans="2:11" x14ac:dyDescent="0.2">
      <c r="B353" s="2" t="str">
        <f>IF(LoanIsGood,IF(ROW()-ROW(Sched3[[#Headers],[Pmt No]])&gt;ScheduledNumberOfPayments,"",ROW()-ROW(Sched3[[#Headers],[Pmt No]])),"")</f>
        <v/>
      </c>
      <c r="C353" s="3" t="str">
        <f>IF(Sched3[[#This Row],[Pmt No]]&lt;&gt;"",EOMONTH(LoanStartDate,ROW(Sched3[[#This Row],[Pmt No]])-ROW(Sched3[[#Headers],[Pmt No]])-2)+DAY(LoanStartDate),"")</f>
        <v/>
      </c>
      <c r="D353" s="4" t="str">
        <f>IF(Sched3[[#This Row],[Pmt No]]&lt;&gt;"",IF(ROW()-ROW(Sched3[[#Headers],[Beginning Balance]])=1,LoanAmount,INDEX(Sched3[Ending Balance],ROW()-ROW(Sched3[[#Headers],[Beginning Balance]])-1)),"")</f>
        <v/>
      </c>
      <c r="E353" s="4" t="str">
        <f>IF(Sched3[[#This Row],[Pmt No]]&lt;&gt;"",ScheduledPayment,"")</f>
        <v/>
      </c>
      <c r="F353" s="4" t="str">
        <f>IF(Sched3[[#This Row],[Pmt No]]&lt;&gt;"",IF(Sched3[[#This Row],[Scheduled Payment]]+ExtraPayments&lt;Sched3[[#This Row],[Beginning Balance]],ExtraPayments,IF(Sched3[[#This Row],[Beginning Balance]]-Sched3[[#This Row],[Scheduled Payment]]&gt;0,Sched3[[#This Row],[Beginning Balance]]-Sched3[[#This Row],[Scheduled Payment]],0)),"")</f>
        <v/>
      </c>
      <c r="G353" s="4" t="str">
        <f>IF(Sched3[[#This Row],[Pmt No]]&lt;&gt;"",IF(Sched3[[#This Row],[Scheduled Payment]]+Sched3[[#This Row],[Extra Payment]]&lt;=Sched3[[#This Row],[Beginning Balance]],Sched3[[#This Row],[Scheduled Payment]]+Sched3[[#This Row],[Extra Payment]],Sched3[[#This Row],[Beginning Balance]]),"")</f>
        <v/>
      </c>
      <c r="H353" s="4" t="str">
        <f>IF(Sched3[[#This Row],[Pmt No]]&lt;&gt;"",Sched3[[#This Row],[Total Payment]]-Sched3[[#This Row],[Interest]],"")</f>
        <v/>
      </c>
      <c r="I353" s="4" t="str">
        <f>IF(Sched3[[#This Row],[Pmt No]]&lt;&gt;"",Sched3[[#This Row],[Beginning Balance]]*(InterestRate/PaymentsPerYear),"")</f>
        <v/>
      </c>
      <c r="J353" s="4" t="str">
        <f>IF(Sched3[[#This Row],[Pmt No]]&lt;&gt;"",IF(Sched3[[#This Row],[Scheduled Payment]]+Sched3[[#This Row],[Extra Payment]]&lt;=Sched3[[#This Row],[Beginning Balance]],Sched3[[#This Row],[Beginning Balance]]-Sched3[[#This Row],[Principal]],0),"")</f>
        <v/>
      </c>
      <c r="K353" s="4" t="str">
        <f>IF(Sched3[[#This Row],[Pmt No]]&lt;&gt;"",SUM(INDEX(Sched3[Interest],1,1):Sched3[[#This Row],[Interest]]),"")</f>
        <v/>
      </c>
    </row>
    <row r="354" spans="2:11" x14ac:dyDescent="0.2">
      <c r="B354" s="2" t="str">
        <f>IF(LoanIsGood,IF(ROW()-ROW(Sched3[[#Headers],[Pmt No]])&gt;ScheduledNumberOfPayments,"",ROW()-ROW(Sched3[[#Headers],[Pmt No]])),"")</f>
        <v/>
      </c>
      <c r="C354" s="3" t="str">
        <f>IF(Sched3[[#This Row],[Pmt No]]&lt;&gt;"",EOMONTH(LoanStartDate,ROW(Sched3[[#This Row],[Pmt No]])-ROW(Sched3[[#Headers],[Pmt No]])-2)+DAY(LoanStartDate),"")</f>
        <v/>
      </c>
      <c r="D354" s="4" t="str">
        <f>IF(Sched3[[#This Row],[Pmt No]]&lt;&gt;"",IF(ROW()-ROW(Sched3[[#Headers],[Beginning Balance]])=1,LoanAmount,INDEX(Sched3[Ending Balance],ROW()-ROW(Sched3[[#Headers],[Beginning Balance]])-1)),"")</f>
        <v/>
      </c>
      <c r="E354" s="4" t="str">
        <f>IF(Sched3[[#This Row],[Pmt No]]&lt;&gt;"",ScheduledPayment,"")</f>
        <v/>
      </c>
      <c r="F354" s="4" t="str">
        <f>IF(Sched3[[#This Row],[Pmt No]]&lt;&gt;"",IF(Sched3[[#This Row],[Scheduled Payment]]+ExtraPayments&lt;Sched3[[#This Row],[Beginning Balance]],ExtraPayments,IF(Sched3[[#This Row],[Beginning Balance]]-Sched3[[#This Row],[Scheduled Payment]]&gt;0,Sched3[[#This Row],[Beginning Balance]]-Sched3[[#This Row],[Scheduled Payment]],0)),"")</f>
        <v/>
      </c>
      <c r="G354" s="4" t="str">
        <f>IF(Sched3[[#This Row],[Pmt No]]&lt;&gt;"",IF(Sched3[[#This Row],[Scheduled Payment]]+Sched3[[#This Row],[Extra Payment]]&lt;=Sched3[[#This Row],[Beginning Balance]],Sched3[[#This Row],[Scheduled Payment]]+Sched3[[#This Row],[Extra Payment]],Sched3[[#This Row],[Beginning Balance]]),"")</f>
        <v/>
      </c>
      <c r="H354" s="4" t="str">
        <f>IF(Sched3[[#This Row],[Pmt No]]&lt;&gt;"",Sched3[[#This Row],[Total Payment]]-Sched3[[#This Row],[Interest]],"")</f>
        <v/>
      </c>
      <c r="I354" s="4" t="str">
        <f>IF(Sched3[[#This Row],[Pmt No]]&lt;&gt;"",Sched3[[#This Row],[Beginning Balance]]*(InterestRate/PaymentsPerYear),"")</f>
        <v/>
      </c>
      <c r="J354" s="4" t="str">
        <f>IF(Sched3[[#This Row],[Pmt No]]&lt;&gt;"",IF(Sched3[[#This Row],[Scheduled Payment]]+Sched3[[#This Row],[Extra Payment]]&lt;=Sched3[[#This Row],[Beginning Balance]],Sched3[[#This Row],[Beginning Balance]]-Sched3[[#This Row],[Principal]],0),"")</f>
        <v/>
      </c>
      <c r="K354" s="4" t="str">
        <f>IF(Sched3[[#This Row],[Pmt No]]&lt;&gt;"",SUM(INDEX(Sched3[Interest],1,1):Sched3[[#This Row],[Interest]]),"")</f>
        <v/>
      </c>
    </row>
    <row r="355" spans="2:11" x14ac:dyDescent="0.2">
      <c r="B355" s="2" t="str">
        <f>IF(LoanIsGood,IF(ROW()-ROW(Sched3[[#Headers],[Pmt No]])&gt;ScheduledNumberOfPayments,"",ROW()-ROW(Sched3[[#Headers],[Pmt No]])),"")</f>
        <v/>
      </c>
      <c r="C355" s="3" t="str">
        <f>IF(Sched3[[#This Row],[Pmt No]]&lt;&gt;"",EOMONTH(LoanStartDate,ROW(Sched3[[#This Row],[Pmt No]])-ROW(Sched3[[#Headers],[Pmt No]])-2)+DAY(LoanStartDate),"")</f>
        <v/>
      </c>
      <c r="D355" s="4" t="str">
        <f>IF(Sched3[[#This Row],[Pmt No]]&lt;&gt;"",IF(ROW()-ROW(Sched3[[#Headers],[Beginning Balance]])=1,LoanAmount,INDEX(Sched3[Ending Balance],ROW()-ROW(Sched3[[#Headers],[Beginning Balance]])-1)),"")</f>
        <v/>
      </c>
      <c r="E355" s="4" t="str">
        <f>IF(Sched3[[#This Row],[Pmt No]]&lt;&gt;"",ScheduledPayment,"")</f>
        <v/>
      </c>
      <c r="F355" s="4" t="str">
        <f>IF(Sched3[[#This Row],[Pmt No]]&lt;&gt;"",IF(Sched3[[#This Row],[Scheduled Payment]]+ExtraPayments&lt;Sched3[[#This Row],[Beginning Balance]],ExtraPayments,IF(Sched3[[#This Row],[Beginning Balance]]-Sched3[[#This Row],[Scheduled Payment]]&gt;0,Sched3[[#This Row],[Beginning Balance]]-Sched3[[#This Row],[Scheduled Payment]],0)),"")</f>
        <v/>
      </c>
      <c r="G355" s="4" t="str">
        <f>IF(Sched3[[#This Row],[Pmt No]]&lt;&gt;"",IF(Sched3[[#This Row],[Scheduled Payment]]+Sched3[[#This Row],[Extra Payment]]&lt;=Sched3[[#This Row],[Beginning Balance]],Sched3[[#This Row],[Scheduled Payment]]+Sched3[[#This Row],[Extra Payment]],Sched3[[#This Row],[Beginning Balance]]),"")</f>
        <v/>
      </c>
      <c r="H355" s="4" t="str">
        <f>IF(Sched3[[#This Row],[Pmt No]]&lt;&gt;"",Sched3[[#This Row],[Total Payment]]-Sched3[[#This Row],[Interest]],"")</f>
        <v/>
      </c>
      <c r="I355" s="4" t="str">
        <f>IF(Sched3[[#This Row],[Pmt No]]&lt;&gt;"",Sched3[[#This Row],[Beginning Balance]]*(InterestRate/PaymentsPerYear),"")</f>
        <v/>
      </c>
      <c r="J355" s="4" t="str">
        <f>IF(Sched3[[#This Row],[Pmt No]]&lt;&gt;"",IF(Sched3[[#This Row],[Scheduled Payment]]+Sched3[[#This Row],[Extra Payment]]&lt;=Sched3[[#This Row],[Beginning Balance]],Sched3[[#This Row],[Beginning Balance]]-Sched3[[#This Row],[Principal]],0),"")</f>
        <v/>
      </c>
      <c r="K355" s="4" t="str">
        <f>IF(Sched3[[#This Row],[Pmt No]]&lt;&gt;"",SUM(INDEX(Sched3[Interest],1,1):Sched3[[#This Row],[Interest]]),"")</f>
        <v/>
      </c>
    </row>
    <row r="356" spans="2:11" x14ac:dyDescent="0.2">
      <c r="B356" s="2" t="str">
        <f>IF(LoanIsGood,IF(ROW()-ROW(Sched3[[#Headers],[Pmt No]])&gt;ScheduledNumberOfPayments,"",ROW()-ROW(Sched3[[#Headers],[Pmt No]])),"")</f>
        <v/>
      </c>
      <c r="C356" s="3" t="str">
        <f>IF(Sched3[[#This Row],[Pmt No]]&lt;&gt;"",EOMONTH(LoanStartDate,ROW(Sched3[[#This Row],[Pmt No]])-ROW(Sched3[[#Headers],[Pmt No]])-2)+DAY(LoanStartDate),"")</f>
        <v/>
      </c>
      <c r="D356" s="4" t="str">
        <f>IF(Sched3[[#This Row],[Pmt No]]&lt;&gt;"",IF(ROW()-ROW(Sched3[[#Headers],[Beginning Balance]])=1,LoanAmount,INDEX(Sched3[Ending Balance],ROW()-ROW(Sched3[[#Headers],[Beginning Balance]])-1)),"")</f>
        <v/>
      </c>
      <c r="E356" s="4" t="str">
        <f>IF(Sched3[[#This Row],[Pmt No]]&lt;&gt;"",ScheduledPayment,"")</f>
        <v/>
      </c>
      <c r="F356" s="4" t="str">
        <f>IF(Sched3[[#This Row],[Pmt No]]&lt;&gt;"",IF(Sched3[[#This Row],[Scheduled Payment]]+ExtraPayments&lt;Sched3[[#This Row],[Beginning Balance]],ExtraPayments,IF(Sched3[[#This Row],[Beginning Balance]]-Sched3[[#This Row],[Scheduled Payment]]&gt;0,Sched3[[#This Row],[Beginning Balance]]-Sched3[[#This Row],[Scheduled Payment]],0)),"")</f>
        <v/>
      </c>
      <c r="G356" s="4" t="str">
        <f>IF(Sched3[[#This Row],[Pmt No]]&lt;&gt;"",IF(Sched3[[#This Row],[Scheduled Payment]]+Sched3[[#This Row],[Extra Payment]]&lt;=Sched3[[#This Row],[Beginning Balance]],Sched3[[#This Row],[Scheduled Payment]]+Sched3[[#This Row],[Extra Payment]],Sched3[[#This Row],[Beginning Balance]]),"")</f>
        <v/>
      </c>
      <c r="H356" s="4" t="str">
        <f>IF(Sched3[[#This Row],[Pmt No]]&lt;&gt;"",Sched3[[#This Row],[Total Payment]]-Sched3[[#This Row],[Interest]],"")</f>
        <v/>
      </c>
      <c r="I356" s="4" t="str">
        <f>IF(Sched3[[#This Row],[Pmt No]]&lt;&gt;"",Sched3[[#This Row],[Beginning Balance]]*(InterestRate/PaymentsPerYear),"")</f>
        <v/>
      </c>
      <c r="J356" s="4" t="str">
        <f>IF(Sched3[[#This Row],[Pmt No]]&lt;&gt;"",IF(Sched3[[#This Row],[Scheduled Payment]]+Sched3[[#This Row],[Extra Payment]]&lt;=Sched3[[#This Row],[Beginning Balance]],Sched3[[#This Row],[Beginning Balance]]-Sched3[[#This Row],[Principal]],0),"")</f>
        <v/>
      </c>
      <c r="K356" s="4" t="str">
        <f>IF(Sched3[[#This Row],[Pmt No]]&lt;&gt;"",SUM(INDEX(Sched3[Interest],1,1):Sched3[[#This Row],[Interest]]),"")</f>
        <v/>
      </c>
    </row>
    <row r="357" spans="2:11" x14ac:dyDescent="0.2">
      <c r="B357" s="2" t="str">
        <f>IF(LoanIsGood,IF(ROW()-ROW(Sched3[[#Headers],[Pmt No]])&gt;ScheduledNumberOfPayments,"",ROW()-ROW(Sched3[[#Headers],[Pmt No]])),"")</f>
        <v/>
      </c>
      <c r="C357" s="3" t="str">
        <f>IF(Sched3[[#This Row],[Pmt No]]&lt;&gt;"",EOMONTH(LoanStartDate,ROW(Sched3[[#This Row],[Pmt No]])-ROW(Sched3[[#Headers],[Pmt No]])-2)+DAY(LoanStartDate),"")</f>
        <v/>
      </c>
      <c r="D357" s="4" t="str">
        <f>IF(Sched3[[#This Row],[Pmt No]]&lt;&gt;"",IF(ROW()-ROW(Sched3[[#Headers],[Beginning Balance]])=1,LoanAmount,INDEX(Sched3[Ending Balance],ROW()-ROW(Sched3[[#Headers],[Beginning Balance]])-1)),"")</f>
        <v/>
      </c>
      <c r="E357" s="4" t="str">
        <f>IF(Sched3[[#This Row],[Pmt No]]&lt;&gt;"",ScheduledPayment,"")</f>
        <v/>
      </c>
      <c r="F357" s="4" t="str">
        <f>IF(Sched3[[#This Row],[Pmt No]]&lt;&gt;"",IF(Sched3[[#This Row],[Scheduled Payment]]+ExtraPayments&lt;Sched3[[#This Row],[Beginning Balance]],ExtraPayments,IF(Sched3[[#This Row],[Beginning Balance]]-Sched3[[#This Row],[Scheduled Payment]]&gt;0,Sched3[[#This Row],[Beginning Balance]]-Sched3[[#This Row],[Scheduled Payment]],0)),"")</f>
        <v/>
      </c>
      <c r="G357" s="4" t="str">
        <f>IF(Sched3[[#This Row],[Pmt No]]&lt;&gt;"",IF(Sched3[[#This Row],[Scheduled Payment]]+Sched3[[#This Row],[Extra Payment]]&lt;=Sched3[[#This Row],[Beginning Balance]],Sched3[[#This Row],[Scheduled Payment]]+Sched3[[#This Row],[Extra Payment]],Sched3[[#This Row],[Beginning Balance]]),"")</f>
        <v/>
      </c>
      <c r="H357" s="4" t="str">
        <f>IF(Sched3[[#This Row],[Pmt No]]&lt;&gt;"",Sched3[[#This Row],[Total Payment]]-Sched3[[#This Row],[Interest]],"")</f>
        <v/>
      </c>
      <c r="I357" s="4" t="str">
        <f>IF(Sched3[[#This Row],[Pmt No]]&lt;&gt;"",Sched3[[#This Row],[Beginning Balance]]*(InterestRate/PaymentsPerYear),"")</f>
        <v/>
      </c>
      <c r="J357" s="4" t="str">
        <f>IF(Sched3[[#This Row],[Pmt No]]&lt;&gt;"",IF(Sched3[[#This Row],[Scheduled Payment]]+Sched3[[#This Row],[Extra Payment]]&lt;=Sched3[[#This Row],[Beginning Balance]],Sched3[[#This Row],[Beginning Balance]]-Sched3[[#This Row],[Principal]],0),"")</f>
        <v/>
      </c>
      <c r="K357" s="4" t="str">
        <f>IF(Sched3[[#This Row],[Pmt No]]&lt;&gt;"",SUM(INDEX(Sched3[Interest],1,1):Sched3[[#This Row],[Interest]]),"")</f>
        <v/>
      </c>
    </row>
    <row r="358" spans="2:11" x14ac:dyDescent="0.2">
      <c r="B358" s="2" t="str">
        <f>IF(LoanIsGood,IF(ROW()-ROW(Sched3[[#Headers],[Pmt No]])&gt;ScheduledNumberOfPayments,"",ROW()-ROW(Sched3[[#Headers],[Pmt No]])),"")</f>
        <v/>
      </c>
      <c r="C358" s="3" t="str">
        <f>IF(Sched3[[#This Row],[Pmt No]]&lt;&gt;"",EOMONTH(LoanStartDate,ROW(Sched3[[#This Row],[Pmt No]])-ROW(Sched3[[#Headers],[Pmt No]])-2)+DAY(LoanStartDate),"")</f>
        <v/>
      </c>
      <c r="D358" s="4" t="str">
        <f>IF(Sched3[[#This Row],[Pmt No]]&lt;&gt;"",IF(ROW()-ROW(Sched3[[#Headers],[Beginning Balance]])=1,LoanAmount,INDEX(Sched3[Ending Balance],ROW()-ROW(Sched3[[#Headers],[Beginning Balance]])-1)),"")</f>
        <v/>
      </c>
      <c r="E358" s="4" t="str">
        <f>IF(Sched3[[#This Row],[Pmt No]]&lt;&gt;"",ScheduledPayment,"")</f>
        <v/>
      </c>
      <c r="F358" s="4" t="str">
        <f>IF(Sched3[[#This Row],[Pmt No]]&lt;&gt;"",IF(Sched3[[#This Row],[Scheduled Payment]]+ExtraPayments&lt;Sched3[[#This Row],[Beginning Balance]],ExtraPayments,IF(Sched3[[#This Row],[Beginning Balance]]-Sched3[[#This Row],[Scheduled Payment]]&gt;0,Sched3[[#This Row],[Beginning Balance]]-Sched3[[#This Row],[Scheduled Payment]],0)),"")</f>
        <v/>
      </c>
      <c r="G358" s="4" t="str">
        <f>IF(Sched3[[#This Row],[Pmt No]]&lt;&gt;"",IF(Sched3[[#This Row],[Scheduled Payment]]+Sched3[[#This Row],[Extra Payment]]&lt;=Sched3[[#This Row],[Beginning Balance]],Sched3[[#This Row],[Scheduled Payment]]+Sched3[[#This Row],[Extra Payment]],Sched3[[#This Row],[Beginning Balance]]),"")</f>
        <v/>
      </c>
      <c r="H358" s="4" t="str">
        <f>IF(Sched3[[#This Row],[Pmt No]]&lt;&gt;"",Sched3[[#This Row],[Total Payment]]-Sched3[[#This Row],[Interest]],"")</f>
        <v/>
      </c>
      <c r="I358" s="4" t="str">
        <f>IF(Sched3[[#This Row],[Pmt No]]&lt;&gt;"",Sched3[[#This Row],[Beginning Balance]]*(InterestRate/PaymentsPerYear),"")</f>
        <v/>
      </c>
      <c r="J358" s="4" t="str">
        <f>IF(Sched3[[#This Row],[Pmt No]]&lt;&gt;"",IF(Sched3[[#This Row],[Scheduled Payment]]+Sched3[[#This Row],[Extra Payment]]&lt;=Sched3[[#This Row],[Beginning Balance]],Sched3[[#This Row],[Beginning Balance]]-Sched3[[#This Row],[Principal]],0),"")</f>
        <v/>
      </c>
      <c r="K358" s="4" t="str">
        <f>IF(Sched3[[#This Row],[Pmt No]]&lt;&gt;"",SUM(INDEX(Sched3[Interest],1,1):Sched3[[#This Row],[Interest]]),"")</f>
        <v/>
      </c>
    </row>
    <row r="359" spans="2:11" x14ac:dyDescent="0.2">
      <c r="B359" s="2" t="str">
        <f>IF(LoanIsGood,IF(ROW()-ROW(Sched3[[#Headers],[Pmt No]])&gt;ScheduledNumberOfPayments,"",ROW()-ROW(Sched3[[#Headers],[Pmt No]])),"")</f>
        <v/>
      </c>
      <c r="C359" s="3" t="str">
        <f>IF(Sched3[[#This Row],[Pmt No]]&lt;&gt;"",EOMONTH(LoanStartDate,ROW(Sched3[[#This Row],[Pmt No]])-ROW(Sched3[[#Headers],[Pmt No]])-2)+DAY(LoanStartDate),"")</f>
        <v/>
      </c>
      <c r="D359" s="4" t="str">
        <f>IF(Sched3[[#This Row],[Pmt No]]&lt;&gt;"",IF(ROW()-ROW(Sched3[[#Headers],[Beginning Balance]])=1,LoanAmount,INDEX(Sched3[Ending Balance],ROW()-ROW(Sched3[[#Headers],[Beginning Balance]])-1)),"")</f>
        <v/>
      </c>
      <c r="E359" s="4" t="str">
        <f>IF(Sched3[[#This Row],[Pmt No]]&lt;&gt;"",ScheduledPayment,"")</f>
        <v/>
      </c>
      <c r="F359" s="4" t="str">
        <f>IF(Sched3[[#This Row],[Pmt No]]&lt;&gt;"",IF(Sched3[[#This Row],[Scheduled Payment]]+ExtraPayments&lt;Sched3[[#This Row],[Beginning Balance]],ExtraPayments,IF(Sched3[[#This Row],[Beginning Balance]]-Sched3[[#This Row],[Scheduled Payment]]&gt;0,Sched3[[#This Row],[Beginning Balance]]-Sched3[[#This Row],[Scheduled Payment]],0)),"")</f>
        <v/>
      </c>
      <c r="G359" s="4" t="str">
        <f>IF(Sched3[[#This Row],[Pmt No]]&lt;&gt;"",IF(Sched3[[#This Row],[Scheduled Payment]]+Sched3[[#This Row],[Extra Payment]]&lt;=Sched3[[#This Row],[Beginning Balance]],Sched3[[#This Row],[Scheduled Payment]]+Sched3[[#This Row],[Extra Payment]],Sched3[[#This Row],[Beginning Balance]]),"")</f>
        <v/>
      </c>
      <c r="H359" s="4" t="str">
        <f>IF(Sched3[[#This Row],[Pmt No]]&lt;&gt;"",Sched3[[#This Row],[Total Payment]]-Sched3[[#This Row],[Interest]],"")</f>
        <v/>
      </c>
      <c r="I359" s="4" t="str">
        <f>IF(Sched3[[#This Row],[Pmt No]]&lt;&gt;"",Sched3[[#This Row],[Beginning Balance]]*(InterestRate/PaymentsPerYear),"")</f>
        <v/>
      </c>
      <c r="J359" s="4" t="str">
        <f>IF(Sched3[[#This Row],[Pmt No]]&lt;&gt;"",IF(Sched3[[#This Row],[Scheduled Payment]]+Sched3[[#This Row],[Extra Payment]]&lt;=Sched3[[#This Row],[Beginning Balance]],Sched3[[#This Row],[Beginning Balance]]-Sched3[[#This Row],[Principal]],0),"")</f>
        <v/>
      </c>
      <c r="K359" s="4" t="str">
        <f>IF(Sched3[[#This Row],[Pmt No]]&lt;&gt;"",SUM(INDEX(Sched3[Interest],1,1):Sched3[[#This Row],[Interest]]),"")</f>
        <v/>
      </c>
    </row>
    <row r="360" spans="2:11" x14ac:dyDescent="0.2">
      <c r="B360" s="2" t="str">
        <f>IF(LoanIsGood,IF(ROW()-ROW(Sched3[[#Headers],[Pmt No]])&gt;ScheduledNumberOfPayments,"",ROW()-ROW(Sched3[[#Headers],[Pmt No]])),"")</f>
        <v/>
      </c>
      <c r="C360" s="3" t="str">
        <f>IF(Sched3[[#This Row],[Pmt No]]&lt;&gt;"",EOMONTH(LoanStartDate,ROW(Sched3[[#This Row],[Pmt No]])-ROW(Sched3[[#Headers],[Pmt No]])-2)+DAY(LoanStartDate),"")</f>
        <v/>
      </c>
      <c r="D360" s="4" t="str">
        <f>IF(Sched3[[#This Row],[Pmt No]]&lt;&gt;"",IF(ROW()-ROW(Sched3[[#Headers],[Beginning Balance]])=1,LoanAmount,INDEX(Sched3[Ending Balance],ROW()-ROW(Sched3[[#Headers],[Beginning Balance]])-1)),"")</f>
        <v/>
      </c>
      <c r="E360" s="4" t="str">
        <f>IF(Sched3[[#This Row],[Pmt No]]&lt;&gt;"",ScheduledPayment,"")</f>
        <v/>
      </c>
      <c r="F360" s="4" t="str">
        <f>IF(Sched3[[#This Row],[Pmt No]]&lt;&gt;"",IF(Sched3[[#This Row],[Scheduled Payment]]+ExtraPayments&lt;Sched3[[#This Row],[Beginning Balance]],ExtraPayments,IF(Sched3[[#This Row],[Beginning Balance]]-Sched3[[#This Row],[Scheduled Payment]]&gt;0,Sched3[[#This Row],[Beginning Balance]]-Sched3[[#This Row],[Scheduled Payment]],0)),"")</f>
        <v/>
      </c>
      <c r="G360" s="4" t="str">
        <f>IF(Sched3[[#This Row],[Pmt No]]&lt;&gt;"",IF(Sched3[[#This Row],[Scheduled Payment]]+Sched3[[#This Row],[Extra Payment]]&lt;=Sched3[[#This Row],[Beginning Balance]],Sched3[[#This Row],[Scheduled Payment]]+Sched3[[#This Row],[Extra Payment]],Sched3[[#This Row],[Beginning Balance]]),"")</f>
        <v/>
      </c>
      <c r="H360" s="4" t="str">
        <f>IF(Sched3[[#This Row],[Pmt No]]&lt;&gt;"",Sched3[[#This Row],[Total Payment]]-Sched3[[#This Row],[Interest]],"")</f>
        <v/>
      </c>
      <c r="I360" s="4" t="str">
        <f>IF(Sched3[[#This Row],[Pmt No]]&lt;&gt;"",Sched3[[#This Row],[Beginning Balance]]*(InterestRate/PaymentsPerYear),"")</f>
        <v/>
      </c>
      <c r="J360" s="4" t="str">
        <f>IF(Sched3[[#This Row],[Pmt No]]&lt;&gt;"",IF(Sched3[[#This Row],[Scheduled Payment]]+Sched3[[#This Row],[Extra Payment]]&lt;=Sched3[[#This Row],[Beginning Balance]],Sched3[[#This Row],[Beginning Balance]]-Sched3[[#This Row],[Principal]],0),"")</f>
        <v/>
      </c>
      <c r="K360" s="4" t="str">
        <f>IF(Sched3[[#This Row],[Pmt No]]&lt;&gt;"",SUM(INDEX(Sched3[Interest],1,1):Sched3[[#This Row],[Interest]]),"")</f>
        <v/>
      </c>
    </row>
    <row r="361" spans="2:11" x14ac:dyDescent="0.2">
      <c r="B361" s="2" t="str">
        <f>IF(LoanIsGood,IF(ROW()-ROW(Sched3[[#Headers],[Pmt No]])&gt;ScheduledNumberOfPayments,"",ROW()-ROW(Sched3[[#Headers],[Pmt No]])),"")</f>
        <v/>
      </c>
      <c r="C361" s="3" t="str">
        <f>IF(Sched3[[#This Row],[Pmt No]]&lt;&gt;"",EOMONTH(LoanStartDate,ROW(Sched3[[#This Row],[Pmt No]])-ROW(Sched3[[#Headers],[Pmt No]])-2)+DAY(LoanStartDate),"")</f>
        <v/>
      </c>
      <c r="D361" s="4" t="str">
        <f>IF(Sched3[[#This Row],[Pmt No]]&lt;&gt;"",IF(ROW()-ROW(Sched3[[#Headers],[Beginning Balance]])=1,LoanAmount,INDEX(Sched3[Ending Balance],ROW()-ROW(Sched3[[#Headers],[Beginning Balance]])-1)),"")</f>
        <v/>
      </c>
      <c r="E361" s="4" t="str">
        <f>IF(Sched3[[#This Row],[Pmt No]]&lt;&gt;"",ScheduledPayment,"")</f>
        <v/>
      </c>
      <c r="F361" s="4" t="str">
        <f>IF(Sched3[[#This Row],[Pmt No]]&lt;&gt;"",IF(Sched3[[#This Row],[Scheduled Payment]]+ExtraPayments&lt;Sched3[[#This Row],[Beginning Balance]],ExtraPayments,IF(Sched3[[#This Row],[Beginning Balance]]-Sched3[[#This Row],[Scheduled Payment]]&gt;0,Sched3[[#This Row],[Beginning Balance]]-Sched3[[#This Row],[Scheduled Payment]],0)),"")</f>
        <v/>
      </c>
      <c r="G361" s="4" t="str">
        <f>IF(Sched3[[#This Row],[Pmt No]]&lt;&gt;"",IF(Sched3[[#This Row],[Scheduled Payment]]+Sched3[[#This Row],[Extra Payment]]&lt;=Sched3[[#This Row],[Beginning Balance]],Sched3[[#This Row],[Scheduled Payment]]+Sched3[[#This Row],[Extra Payment]],Sched3[[#This Row],[Beginning Balance]]),"")</f>
        <v/>
      </c>
      <c r="H361" s="4" t="str">
        <f>IF(Sched3[[#This Row],[Pmt No]]&lt;&gt;"",Sched3[[#This Row],[Total Payment]]-Sched3[[#This Row],[Interest]],"")</f>
        <v/>
      </c>
      <c r="I361" s="4" t="str">
        <f>IF(Sched3[[#This Row],[Pmt No]]&lt;&gt;"",Sched3[[#This Row],[Beginning Balance]]*(InterestRate/PaymentsPerYear),"")</f>
        <v/>
      </c>
      <c r="J361" s="4" t="str">
        <f>IF(Sched3[[#This Row],[Pmt No]]&lt;&gt;"",IF(Sched3[[#This Row],[Scheduled Payment]]+Sched3[[#This Row],[Extra Payment]]&lt;=Sched3[[#This Row],[Beginning Balance]],Sched3[[#This Row],[Beginning Balance]]-Sched3[[#This Row],[Principal]],0),"")</f>
        <v/>
      </c>
      <c r="K361" s="4" t="str">
        <f>IF(Sched3[[#This Row],[Pmt No]]&lt;&gt;"",SUM(INDEX(Sched3[Interest],1,1):Sched3[[#This Row],[Interest]]),"")</f>
        <v/>
      </c>
    </row>
    <row r="362" spans="2:11" x14ac:dyDescent="0.2">
      <c r="B362" s="2" t="str">
        <f>IF(LoanIsGood,IF(ROW()-ROW(Sched3[[#Headers],[Pmt No]])&gt;ScheduledNumberOfPayments,"",ROW()-ROW(Sched3[[#Headers],[Pmt No]])),"")</f>
        <v/>
      </c>
      <c r="C362" s="3" t="str">
        <f>IF(Sched3[[#This Row],[Pmt No]]&lt;&gt;"",EOMONTH(LoanStartDate,ROW(Sched3[[#This Row],[Pmt No]])-ROW(Sched3[[#Headers],[Pmt No]])-2)+DAY(LoanStartDate),"")</f>
        <v/>
      </c>
      <c r="D362" s="4" t="str">
        <f>IF(Sched3[[#This Row],[Pmt No]]&lt;&gt;"",IF(ROW()-ROW(Sched3[[#Headers],[Beginning Balance]])=1,LoanAmount,INDEX(Sched3[Ending Balance],ROW()-ROW(Sched3[[#Headers],[Beginning Balance]])-1)),"")</f>
        <v/>
      </c>
      <c r="E362" s="4" t="str">
        <f>IF(Sched3[[#This Row],[Pmt No]]&lt;&gt;"",ScheduledPayment,"")</f>
        <v/>
      </c>
      <c r="F362" s="4" t="str">
        <f>IF(Sched3[[#This Row],[Pmt No]]&lt;&gt;"",IF(Sched3[[#This Row],[Scheduled Payment]]+ExtraPayments&lt;Sched3[[#This Row],[Beginning Balance]],ExtraPayments,IF(Sched3[[#This Row],[Beginning Balance]]-Sched3[[#This Row],[Scheduled Payment]]&gt;0,Sched3[[#This Row],[Beginning Balance]]-Sched3[[#This Row],[Scheduled Payment]],0)),"")</f>
        <v/>
      </c>
      <c r="G362" s="4" t="str">
        <f>IF(Sched3[[#This Row],[Pmt No]]&lt;&gt;"",IF(Sched3[[#This Row],[Scheduled Payment]]+Sched3[[#This Row],[Extra Payment]]&lt;=Sched3[[#This Row],[Beginning Balance]],Sched3[[#This Row],[Scheduled Payment]]+Sched3[[#This Row],[Extra Payment]],Sched3[[#This Row],[Beginning Balance]]),"")</f>
        <v/>
      </c>
      <c r="H362" s="4" t="str">
        <f>IF(Sched3[[#This Row],[Pmt No]]&lt;&gt;"",Sched3[[#This Row],[Total Payment]]-Sched3[[#This Row],[Interest]],"")</f>
        <v/>
      </c>
      <c r="I362" s="4" t="str">
        <f>IF(Sched3[[#This Row],[Pmt No]]&lt;&gt;"",Sched3[[#This Row],[Beginning Balance]]*(InterestRate/PaymentsPerYear),"")</f>
        <v/>
      </c>
      <c r="J362" s="4" t="str">
        <f>IF(Sched3[[#This Row],[Pmt No]]&lt;&gt;"",IF(Sched3[[#This Row],[Scheduled Payment]]+Sched3[[#This Row],[Extra Payment]]&lt;=Sched3[[#This Row],[Beginning Balance]],Sched3[[#This Row],[Beginning Balance]]-Sched3[[#This Row],[Principal]],0),"")</f>
        <v/>
      </c>
      <c r="K362" s="4" t="str">
        <f>IF(Sched3[[#This Row],[Pmt No]]&lt;&gt;"",SUM(INDEX(Sched3[Interest],1,1):Sched3[[#This Row],[Interest]]),"")</f>
        <v/>
      </c>
    </row>
    <row r="363" spans="2:11" x14ac:dyDescent="0.2">
      <c r="B363" s="2" t="str">
        <f>IF(LoanIsGood,IF(ROW()-ROW(Sched3[[#Headers],[Pmt No]])&gt;ScheduledNumberOfPayments,"",ROW()-ROW(Sched3[[#Headers],[Pmt No]])),"")</f>
        <v/>
      </c>
      <c r="C363" s="3" t="str">
        <f>IF(Sched3[[#This Row],[Pmt No]]&lt;&gt;"",EOMONTH(LoanStartDate,ROW(Sched3[[#This Row],[Pmt No]])-ROW(Sched3[[#Headers],[Pmt No]])-2)+DAY(LoanStartDate),"")</f>
        <v/>
      </c>
      <c r="D363" s="4" t="str">
        <f>IF(Sched3[[#This Row],[Pmt No]]&lt;&gt;"",IF(ROW()-ROW(Sched3[[#Headers],[Beginning Balance]])=1,LoanAmount,INDEX(Sched3[Ending Balance],ROW()-ROW(Sched3[[#Headers],[Beginning Balance]])-1)),"")</f>
        <v/>
      </c>
      <c r="E363" s="4" t="str">
        <f>IF(Sched3[[#This Row],[Pmt No]]&lt;&gt;"",ScheduledPayment,"")</f>
        <v/>
      </c>
      <c r="F363" s="4" t="str">
        <f>IF(Sched3[[#This Row],[Pmt No]]&lt;&gt;"",IF(Sched3[[#This Row],[Scheduled Payment]]+ExtraPayments&lt;Sched3[[#This Row],[Beginning Balance]],ExtraPayments,IF(Sched3[[#This Row],[Beginning Balance]]-Sched3[[#This Row],[Scheduled Payment]]&gt;0,Sched3[[#This Row],[Beginning Balance]]-Sched3[[#This Row],[Scheduled Payment]],0)),"")</f>
        <v/>
      </c>
      <c r="G363" s="4" t="str">
        <f>IF(Sched3[[#This Row],[Pmt No]]&lt;&gt;"",IF(Sched3[[#This Row],[Scheduled Payment]]+Sched3[[#This Row],[Extra Payment]]&lt;=Sched3[[#This Row],[Beginning Balance]],Sched3[[#This Row],[Scheduled Payment]]+Sched3[[#This Row],[Extra Payment]],Sched3[[#This Row],[Beginning Balance]]),"")</f>
        <v/>
      </c>
      <c r="H363" s="4" t="str">
        <f>IF(Sched3[[#This Row],[Pmt No]]&lt;&gt;"",Sched3[[#This Row],[Total Payment]]-Sched3[[#This Row],[Interest]],"")</f>
        <v/>
      </c>
      <c r="I363" s="4" t="str">
        <f>IF(Sched3[[#This Row],[Pmt No]]&lt;&gt;"",Sched3[[#This Row],[Beginning Balance]]*(InterestRate/PaymentsPerYear),"")</f>
        <v/>
      </c>
      <c r="J363" s="4" t="str">
        <f>IF(Sched3[[#This Row],[Pmt No]]&lt;&gt;"",IF(Sched3[[#This Row],[Scheduled Payment]]+Sched3[[#This Row],[Extra Payment]]&lt;=Sched3[[#This Row],[Beginning Balance]],Sched3[[#This Row],[Beginning Balance]]-Sched3[[#This Row],[Principal]],0),"")</f>
        <v/>
      </c>
      <c r="K363" s="4" t="str">
        <f>IF(Sched3[[#This Row],[Pmt No]]&lt;&gt;"",SUM(INDEX(Sched3[Interest],1,1):Sched3[[#This Row],[Interest]]),"")</f>
        <v/>
      </c>
    </row>
    <row r="364" spans="2:11" x14ac:dyDescent="0.2">
      <c r="B364" s="2" t="str">
        <f>IF(LoanIsGood,IF(ROW()-ROW(Sched3[[#Headers],[Pmt No]])&gt;ScheduledNumberOfPayments,"",ROW()-ROW(Sched3[[#Headers],[Pmt No]])),"")</f>
        <v/>
      </c>
      <c r="C364" s="3" t="str">
        <f>IF(Sched3[[#This Row],[Pmt No]]&lt;&gt;"",EOMONTH(LoanStartDate,ROW(Sched3[[#This Row],[Pmt No]])-ROW(Sched3[[#Headers],[Pmt No]])-2)+DAY(LoanStartDate),"")</f>
        <v/>
      </c>
      <c r="D364" s="4" t="str">
        <f>IF(Sched3[[#This Row],[Pmt No]]&lt;&gt;"",IF(ROW()-ROW(Sched3[[#Headers],[Beginning Balance]])=1,LoanAmount,INDEX(Sched3[Ending Balance],ROW()-ROW(Sched3[[#Headers],[Beginning Balance]])-1)),"")</f>
        <v/>
      </c>
      <c r="E364" s="4" t="str">
        <f>IF(Sched3[[#This Row],[Pmt No]]&lt;&gt;"",ScheduledPayment,"")</f>
        <v/>
      </c>
      <c r="F364" s="4" t="str">
        <f>IF(Sched3[[#This Row],[Pmt No]]&lt;&gt;"",IF(Sched3[[#This Row],[Scheduled Payment]]+ExtraPayments&lt;Sched3[[#This Row],[Beginning Balance]],ExtraPayments,IF(Sched3[[#This Row],[Beginning Balance]]-Sched3[[#This Row],[Scheduled Payment]]&gt;0,Sched3[[#This Row],[Beginning Balance]]-Sched3[[#This Row],[Scheduled Payment]],0)),"")</f>
        <v/>
      </c>
      <c r="G364" s="4" t="str">
        <f>IF(Sched3[[#This Row],[Pmt No]]&lt;&gt;"",IF(Sched3[[#This Row],[Scheduled Payment]]+Sched3[[#This Row],[Extra Payment]]&lt;=Sched3[[#This Row],[Beginning Balance]],Sched3[[#This Row],[Scheduled Payment]]+Sched3[[#This Row],[Extra Payment]],Sched3[[#This Row],[Beginning Balance]]),"")</f>
        <v/>
      </c>
      <c r="H364" s="4" t="str">
        <f>IF(Sched3[[#This Row],[Pmt No]]&lt;&gt;"",Sched3[[#This Row],[Total Payment]]-Sched3[[#This Row],[Interest]],"")</f>
        <v/>
      </c>
      <c r="I364" s="4" t="str">
        <f>IF(Sched3[[#This Row],[Pmt No]]&lt;&gt;"",Sched3[[#This Row],[Beginning Balance]]*(InterestRate/PaymentsPerYear),"")</f>
        <v/>
      </c>
      <c r="J364" s="4" t="str">
        <f>IF(Sched3[[#This Row],[Pmt No]]&lt;&gt;"",IF(Sched3[[#This Row],[Scheduled Payment]]+Sched3[[#This Row],[Extra Payment]]&lt;=Sched3[[#This Row],[Beginning Balance]],Sched3[[#This Row],[Beginning Balance]]-Sched3[[#This Row],[Principal]],0),"")</f>
        <v/>
      </c>
      <c r="K364" s="4" t="str">
        <f>IF(Sched3[[#This Row],[Pmt No]]&lt;&gt;"",SUM(INDEX(Sched3[Interest],1,1):Sched3[[#This Row],[Interest]]),"")</f>
        <v/>
      </c>
    </row>
    <row r="365" spans="2:11" x14ac:dyDescent="0.2">
      <c r="B365" s="2" t="str">
        <f>IF(LoanIsGood,IF(ROW()-ROW(Sched3[[#Headers],[Pmt No]])&gt;ScheduledNumberOfPayments,"",ROW()-ROW(Sched3[[#Headers],[Pmt No]])),"")</f>
        <v/>
      </c>
      <c r="C365" s="3" t="str">
        <f>IF(Sched3[[#This Row],[Pmt No]]&lt;&gt;"",EOMONTH(LoanStartDate,ROW(Sched3[[#This Row],[Pmt No]])-ROW(Sched3[[#Headers],[Pmt No]])-2)+DAY(LoanStartDate),"")</f>
        <v/>
      </c>
      <c r="D365" s="4" t="str">
        <f>IF(Sched3[[#This Row],[Pmt No]]&lt;&gt;"",IF(ROW()-ROW(Sched3[[#Headers],[Beginning Balance]])=1,LoanAmount,INDEX(Sched3[Ending Balance],ROW()-ROW(Sched3[[#Headers],[Beginning Balance]])-1)),"")</f>
        <v/>
      </c>
      <c r="E365" s="4" t="str">
        <f>IF(Sched3[[#This Row],[Pmt No]]&lt;&gt;"",ScheduledPayment,"")</f>
        <v/>
      </c>
      <c r="F365" s="4" t="str">
        <f>IF(Sched3[[#This Row],[Pmt No]]&lt;&gt;"",IF(Sched3[[#This Row],[Scheduled Payment]]+ExtraPayments&lt;Sched3[[#This Row],[Beginning Balance]],ExtraPayments,IF(Sched3[[#This Row],[Beginning Balance]]-Sched3[[#This Row],[Scheduled Payment]]&gt;0,Sched3[[#This Row],[Beginning Balance]]-Sched3[[#This Row],[Scheduled Payment]],0)),"")</f>
        <v/>
      </c>
      <c r="G365" s="4" t="str">
        <f>IF(Sched3[[#This Row],[Pmt No]]&lt;&gt;"",IF(Sched3[[#This Row],[Scheduled Payment]]+Sched3[[#This Row],[Extra Payment]]&lt;=Sched3[[#This Row],[Beginning Balance]],Sched3[[#This Row],[Scheduled Payment]]+Sched3[[#This Row],[Extra Payment]],Sched3[[#This Row],[Beginning Balance]]),"")</f>
        <v/>
      </c>
      <c r="H365" s="4" t="str">
        <f>IF(Sched3[[#This Row],[Pmt No]]&lt;&gt;"",Sched3[[#This Row],[Total Payment]]-Sched3[[#This Row],[Interest]],"")</f>
        <v/>
      </c>
      <c r="I365" s="4" t="str">
        <f>IF(Sched3[[#This Row],[Pmt No]]&lt;&gt;"",Sched3[[#This Row],[Beginning Balance]]*(InterestRate/PaymentsPerYear),"")</f>
        <v/>
      </c>
      <c r="J365" s="4" t="str">
        <f>IF(Sched3[[#This Row],[Pmt No]]&lt;&gt;"",IF(Sched3[[#This Row],[Scheduled Payment]]+Sched3[[#This Row],[Extra Payment]]&lt;=Sched3[[#This Row],[Beginning Balance]],Sched3[[#This Row],[Beginning Balance]]-Sched3[[#This Row],[Principal]],0),"")</f>
        <v/>
      </c>
      <c r="K365" s="4" t="str">
        <f>IF(Sched3[[#This Row],[Pmt No]]&lt;&gt;"",SUM(INDEX(Sched3[Interest],1,1):Sched3[[#This Row],[Interest]]),"")</f>
        <v/>
      </c>
    </row>
    <row r="366" spans="2:11" x14ac:dyDescent="0.2">
      <c r="B366" s="2" t="str">
        <f>IF(LoanIsGood,IF(ROW()-ROW(Sched3[[#Headers],[Pmt No]])&gt;ScheduledNumberOfPayments,"",ROW()-ROW(Sched3[[#Headers],[Pmt No]])),"")</f>
        <v/>
      </c>
      <c r="C366" s="3" t="str">
        <f>IF(Sched3[[#This Row],[Pmt No]]&lt;&gt;"",EOMONTH(LoanStartDate,ROW(Sched3[[#This Row],[Pmt No]])-ROW(Sched3[[#Headers],[Pmt No]])-2)+DAY(LoanStartDate),"")</f>
        <v/>
      </c>
      <c r="D366" s="4" t="str">
        <f>IF(Sched3[[#This Row],[Pmt No]]&lt;&gt;"",IF(ROW()-ROW(Sched3[[#Headers],[Beginning Balance]])=1,LoanAmount,INDEX(Sched3[Ending Balance],ROW()-ROW(Sched3[[#Headers],[Beginning Balance]])-1)),"")</f>
        <v/>
      </c>
      <c r="E366" s="4" t="str">
        <f>IF(Sched3[[#This Row],[Pmt No]]&lt;&gt;"",ScheduledPayment,"")</f>
        <v/>
      </c>
      <c r="F366" s="4" t="str">
        <f>IF(Sched3[[#This Row],[Pmt No]]&lt;&gt;"",IF(Sched3[[#This Row],[Scheduled Payment]]+ExtraPayments&lt;Sched3[[#This Row],[Beginning Balance]],ExtraPayments,IF(Sched3[[#This Row],[Beginning Balance]]-Sched3[[#This Row],[Scheduled Payment]]&gt;0,Sched3[[#This Row],[Beginning Balance]]-Sched3[[#This Row],[Scheduled Payment]],0)),"")</f>
        <v/>
      </c>
      <c r="G366" s="4" t="str">
        <f>IF(Sched3[[#This Row],[Pmt No]]&lt;&gt;"",IF(Sched3[[#This Row],[Scheduled Payment]]+Sched3[[#This Row],[Extra Payment]]&lt;=Sched3[[#This Row],[Beginning Balance]],Sched3[[#This Row],[Scheduled Payment]]+Sched3[[#This Row],[Extra Payment]],Sched3[[#This Row],[Beginning Balance]]),"")</f>
        <v/>
      </c>
      <c r="H366" s="4" t="str">
        <f>IF(Sched3[[#This Row],[Pmt No]]&lt;&gt;"",Sched3[[#This Row],[Total Payment]]-Sched3[[#This Row],[Interest]],"")</f>
        <v/>
      </c>
      <c r="I366" s="4" t="str">
        <f>IF(Sched3[[#This Row],[Pmt No]]&lt;&gt;"",Sched3[[#This Row],[Beginning Balance]]*(InterestRate/PaymentsPerYear),"")</f>
        <v/>
      </c>
      <c r="J366" s="4" t="str">
        <f>IF(Sched3[[#This Row],[Pmt No]]&lt;&gt;"",IF(Sched3[[#This Row],[Scheduled Payment]]+Sched3[[#This Row],[Extra Payment]]&lt;=Sched3[[#This Row],[Beginning Balance]],Sched3[[#This Row],[Beginning Balance]]-Sched3[[#This Row],[Principal]],0),"")</f>
        <v/>
      </c>
      <c r="K366" s="4" t="str">
        <f>IF(Sched3[[#This Row],[Pmt No]]&lt;&gt;"",SUM(INDEX(Sched3[Interest],1,1):Sched3[[#This Row],[Interest]]),"")</f>
        <v/>
      </c>
    </row>
    <row r="367" spans="2:11" x14ac:dyDescent="0.2">
      <c r="B367" s="2" t="str">
        <f>IF(LoanIsGood,IF(ROW()-ROW(Sched3[[#Headers],[Pmt No]])&gt;ScheduledNumberOfPayments,"",ROW()-ROW(Sched3[[#Headers],[Pmt No]])),"")</f>
        <v/>
      </c>
      <c r="C367" s="3" t="str">
        <f>IF(Sched3[[#This Row],[Pmt No]]&lt;&gt;"",EOMONTH(LoanStartDate,ROW(Sched3[[#This Row],[Pmt No]])-ROW(Sched3[[#Headers],[Pmt No]])-2)+DAY(LoanStartDate),"")</f>
        <v/>
      </c>
      <c r="D367" s="4" t="str">
        <f>IF(Sched3[[#This Row],[Pmt No]]&lt;&gt;"",IF(ROW()-ROW(Sched3[[#Headers],[Beginning Balance]])=1,LoanAmount,INDEX(Sched3[Ending Balance],ROW()-ROW(Sched3[[#Headers],[Beginning Balance]])-1)),"")</f>
        <v/>
      </c>
      <c r="E367" s="4" t="str">
        <f>IF(Sched3[[#This Row],[Pmt No]]&lt;&gt;"",ScheduledPayment,"")</f>
        <v/>
      </c>
      <c r="F367" s="4" t="str">
        <f>IF(Sched3[[#This Row],[Pmt No]]&lt;&gt;"",IF(Sched3[[#This Row],[Scheduled Payment]]+ExtraPayments&lt;Sched3[[#This Row],[Beginning Balance]],ExtraPayments,IF(Sched3[[#This Row],[Beginning Balance]]-Sched3[[#This Row],[Scheduled Payment]]&gt;0,Sched3[[#This Row],[Beginning Balance]]-Sched3[[#This Row],[Scheduled Payment]],0)),"")</f>
        <v/>
      </c>
      <c r="G367" s="4" t="str">
        <f>IF(Sched3[[#This Row],[Pmt No]]&lt;&gt;"",IF(Sched3[[#This Row],[Scheduled Payment]]+Sched3[[#This Row],[Extra Payment]]&lt;=Sched3[[#This Row],[Beginning Balance]],Sched3[[#This Row],[Scheduled Payment]]+Sched3[[#This Row],[Extra Payment]],Sched3[[#This Row],[Beginning Balance]]),"")</f>
        <v/>
      </c>
      <c r="H367" s="4" t="str">
        <f>IF(Sched3[[#This Row],[Pmt No]]&lt;&gt;"",Sched3[[#This Row],[Total Payment]]-Sched3[[#This Row],[Interest]],"")</f>
        <v/>
      </c>
      <c r="I367" s="4" t="str">
        <f>IF(Sched3[[#This Row],[Pmt No]]&lt;&gt;"",Sched3[[#This Row],[Beginning Balance]]*(InterestRate/PaymentsPerYear),"")</f>
        <v/>
      </c>
      <c r="J367" s="4" t="str">
        <f>IF(Sched3[[#This Row],[Pmt No]]&lt;&gt;"",IF(Sched3[[#This Row],[Scheduled Payment]]+Sched3[[#This Row],[Extra Payment]]&lt;=Sched3[[#This Row],[Beginning Balance]],Sched3[[#This Row],[Beginning Balance]]-Sched3[[#This Row],[Principal]],0),"")</f>
        <v/>
      </c>
      <c r="K367" s="4" t="str">
        <f>IF(Sched3[[#This Row],[Pmt No]]&lt;&gt;"",SUM(INDEX(Sched3[Interest],1,1):Sched3[[#This Row],[Interest]]),"")</f>
        <v/>
      </c>
    </row>
    <row r="368" spans="2:11" x14ac:dyDescent="0.2">
      <c r="B368" s="2" t="str">
        <f>IF(LoanIsGood,IF(ROW()-ROW(Sched3[[#Headers],[Pmt No]])&gt;ScheduledNumberOfPayments,"",ROW()-ROW(Sched3[[#Headers],[Pmt No]])),"")</f>
        <v/>
      </c>
      <c r="C368" s="3" t="str">
        <f>IF(Sched3[[#This Row],[Pmt No]]&lt;&gt;"",EOMONTH(LoanStartDate,ROW(Sched3[[#This Row],[Pmt No]])-ROW(Sched3[[#Headers],[Pmt No]])-2)+DAY(LoanStartDate),"")</f>
        <v/>
      </c>
      <c r="D368" s="4" t="str">
        <f>IF(Sched3[[#This Row],[Pmt No]]&lt;&gt;"",IF(ROW()-ROW(Sched3[[#Headers],[Beginning Balance]])=1,LoanAmount,INDEX(Sched3[Ending Balance],ROW()-ROW(Sched3[[#Headers],[Beginning Balance]])-1)),"")</f>
        <v/>
      </c>
      <c r="E368" s="4" t="str">
        <f>IF(Sched3[[#This Row],[Pmt No]]&lt;&gt;"",ScheduledPayment,"")</f>
        <v/>
      </c>
      <c r="F368" s="4" t="str">
        <f>IF(Sched3[[#This Row],[Pmt No]]&lt;&gt;"",IF(Sched3[[#This Row],[Scheduled Payment]]+ExtraPayments&lt;Sched3[[#This Row],[Beginning Balance]],ExtraPayments,IF(Sched3[[#This Row],[Beginning Balance]]-Sched3[[#This Row],[Scheduled Payment]]&gt;0,Sched3[[#This Row],[Beginning Balance]]-Sched3[[#This Row],[Scheduled Payment]],0)),"")</f>
        <v/>
      </c>
      <c r="G368" s="4" t="str">
        <f>IF(Sched3[[#This Row],[Pmt No]]&lt;&gt;"",IF(Sched3[[#This Row],[Scheduled Payment]]+Sched3[[#This Row],[Extra Payment]]&lt;=Sched3[[#This Row],[Beginning Balance]],Sched3[[#This Row],[Scheduled Payment]]+Sched3[[#This Row],[Extra Payment]],Sched3[[#This Row],[Beginning Balance]]),"")</f>
        <v/>
      </c>
      <c r="H368" s="4" t="str">
        <f>IF(Sched3[[#This Row],[Pmt No]]&lt;&gt;"",Sched3[[#This Row],[Total Payment]]-Sched3[[#This Row],[Interest]],"")</f>
        <v/>
      </c>
      <c r="I368" s="4" t="str">
        <f>IF(Sched3[[#This Row],[Pmt No]]&lt;&gt;"",Sched3[[#This Row],[Beginning Balance]]*(InterestRate/PaymentsPerYear),"")</f>
        <v/>
      </c>
      <c r="J368" s="4" t="str">
        <f>IF(Sched3[[#This Row],[Pmt No]]&lt;&gt;"",IF(Sched3[[#This Row],[Scheduled Payment]]+Sched3[[#This Row],[Extra Payment]]&lt;=Sched3[[#This Row],[Beginning Balance]],Sched3[[#This Row],[Beginning Balance]]-Sched3[[#This Row],[Principal]],0),"")</f>
        <v/>
      </c>
      <c r="K368" s="4" t="str">
        <f>IF(Sched3[[#This Row],[Pmt No]]&lt;&gt;"",SUM(INDEX(Sched3[Interest],1,1):Sched3[[#This Row],[Interest]]),"")</f>
        <v/>
      </c>
    </row>
    <row r="369" spans="2:11" x14ac:dyDescent="0.2">
      <c r="B369" s="2" t="str">
        <f>IF(LoanIsGood,IF(ROW()-ROW(Sched3[[#Headers],[Pmt No]])&gt;ScheduledNumberOfPayments,"",ROW()-ROW(Sched3[[#Headers],[Pmt No]])),"")</f>
        <v/>
      </c>
      <c r="C369" s="3" t="str">
        <f>IF(Sched3[[#This Row],[Pmt No]]&lt;&gt;"",EOMONTH(LoanStartDate,ROW(Sched3[[#This Row],[Pmt No]])-ROW(Sched3[[#Headers],[Pmt No]])-2)+DAY(LoanStartDate),"")</f>
        <v/>
      </c>
      <c r="D369" s="4" t="str">
        <f>IF(Sched3[[#This Row],[Pmt No]]&lt;&gt;"",IF(ROW()-ROW(Sched3[[#Headers],[Beginning Balance]])=1,LoanAmount,INDEX(Sched3[Ending Balance],ROW()-ROW(Sched3[[#Headers],[Beginning Balance]])-1)),"")</f>
        <v/>
      </c>
      <c r="E369" s="4" t="str">
        <f>IF(Sched3[[#This Row],[Pmt No]]&lt;&gt;"",ScheduledPayment,"")</f>
        <v/>
      </c>
      <c r="F369" s="4" t="str">
        <f>IF(Sched3[[#This Row],[Pmt No]]&lt;&gt;"",IF(Sched3[[#This Row],[Scheduled Payment]]+ExtraPayments&lt;Sched3[[#This Row],[Beginning Balance]],ExtraPayments,IF(Sched3[[#This Row],[Beginning Balance]]-Sched3[[#This Row],[Scheduled Payment]]&gt;0,Sched3[[#This Row],[Beginning Balance]]-Sched3[[#This Row],[Scheduled Payment]],0)),"")</f>
        <v/>
      </c>
      <c r="G369" s="4" t="str">
        <f>IF(Sched3[[#This Row],[Pmt No]]&lt;&gt;"",IF(Sched3[[#This Row],[Scheduled Payment]]+Sched3[[#This Row],[Extra Payment]]&lt;=Sched3[[#This Row],[Beginning Balance]],Sched3[[#This Row],[Scheduled Payment]]+Sched3[[#This Row],[Extra Payment]],Sched3[[#This Row],[Beginning Balance]]),"")</f>
        <v/>
      </c>
      <c r="H369" s="4" t="str">
        <f>IF(Sched3[[#This Row],[Pmt No]]&lt;&gt;"",Sched3[[#This Row],[Total Payment]]-Sched3[[#This Row],[Interest]],"")</f>
        <v/>
      </c>
      <c r="I369" s="4" t="str">
        <f>IF(Sched3[[#This Row],[Pmt No]]&lt;&gt;"",Sched3[[#This Row],[Beginning Balance]]*(InterestRate/PaymentsPerYear),"")</f>
        <v/>
      </c>
      <c r="J369" s="4" t="str">
        <f>IF(Sched3[[#This Row],[Pmt No]]&lt;&gt;"",IF(Sched3[[#This Row],[Scheduled Payment]]+Sched3[[#This Row],[Extra Payment]]&lt;=Sched3[[#This Row],[Beginning Balance]],Sched3[[#This Row],[Beginning Balance]]-Sched3[[#This Row],[Principal]],0),"")</f>
        <v/>
      </c>
      <c r="K369" s="4" t="str">
        <f>IF(Sched3[[#This Row],[Pmt No]]&lt;&gt;"",SUM(INDEX(Sched3[Interest],1,1):Sched3[[#This Row],[Interest]]),"")</f>
        <v/>
      </c>
    </row>
    <row r="370" spans="2:11" x14ac:dyDescent="0.2">
      <c r="B370" s="2" t="str">
        <f>IF(LoanIsGood,IF(ROW()-ROW(Sched3[[#Headers],[Pmt No]])&gt;ScheduledNumberOfPayments,"",ROW()-ROW(Sched3[[#Headers],[Pmt No]])),"")</f>
        <v/>
      </c>
      <c r="C370" s="3" t="str">
        <f>IF(Sched3[[#This Row],[Pmt No]]&lt;&gt;"",EOMONTH(LoanStartDate,ROW(Sched3[[#This Row],[Pmt No]])-ROW(Sched3[[#Headers],[Pmt No]])-2)+DAY(LoanStartDate),"")</f>
        <v/>
      </c>
      <c r="D370" s="4" t="str">
        <f>IF(Sched3[[#This Row],[Pmt No]]&lt;&gt;"",IF(ROW()-ROW(Sched3[[#Headers],[Beginning Balance]])=1,LoanAmount,INDEX(Sched3[Ending Balance],ROW()-ROW(Sched3[[#Headers],[Beginning Balance]])-1)),"")</f>
        <v/>
      </c>
      <c r="E370" s="4" t="str">
        <f>IF(Sched3[[#This Row],[Pmt No]]&lt;&gt;"",ScheduledPayment,"")</f>
        <v/>
      </c>
      <c r="F370" s="4" t="str">
        <f>IF(Sched3[[#This Row],[Pmt No]]&lt;&gt;"",IF(Sched3[[#This Row],[Scheduled Payment]]+ExtraPayments&lt;Sched3[[#This Row],[Beginning Balance]],ExtraPayments,IF(Sched3[[#This Row],[Beginning Balance]]-Sched3[[#This Row],[Scheduled Payment]]&gt;0,Sched3[[#This Row],[Beginning Balance]]-Sched3[[#This Row],[Scheduled Payment]],0)),"")</f>
        <v/>
      </c>
      <c r="G370" s="4" t="str">
        <f>IF(Sched3[[#This Row],[Pmt No]]&lt;&gt;"",IF(Sched3[[#This Row],[Scheduled Payment]]+Sched3[[#This Row],[Extra Payment]]&lt;=Sched3[[#This Row],[Beginning Balance]],Sched3[[#This Row],[Scheduled Payment]]+Sched3[[#This Row],[Extra Payment]],Sched3[[#This Row],[Beginning Balance]]),"")</f>
        <v/>
      </c>
      <c r="H370" s="4" t="str">
        <f>IF(Sched3[[#This Row],[Pmt No]]&lt;&gt;"",Sched3[[#This Row],[Total Payment]]-Sched3[[#This Row],[Interest]],"")</f>
        <v/>
      </c>
      <c r="I370" s="4" t="str">
        <f>IF(Sched3[[#This Row],[Pmt No]]&lt;&gt;"",Sched3[[#This Row],[Beginning Balance]]*(InterestRate/PaymentsPerYear),"")</f>
        <v/>
      </c>
      <c r="J370" s="4" t="str">
        <f>IF(Sched3[[#This Row],[Pmt No]]&lt;&gt;"",IF(Sched3[[#This Row],[Scheduled Payment]]+Sched3[[#This Row],[Extra Payment]]&lt;=Sched3[[#This Row],[Beginning Balance]],Sched3[[#This Row],[Beginning Balance]]-Sched3[[#This Row],[Principal]],0),"")</f>
        <v/>
      </c>
      <c r="K370" s="4" t="str">
        <f>IF(Sched3[[#This Row],[Pmt No]]&lt;&gt;"",SUM(INDEX(Sched3[Interest],1,1):Sched3[[#This Row],[Interest]]),"")</f>
        <v/>
      </c>
    </row>
    <row r="371" spans="2:11" x14ac:dyDescent="0.2">
      <c r="B371" s="2" t="str">
        <f>IF(LoanIsGood,IF(ROW()-ROW(Sched3[[#Headers],[Pmt No]])&gt;ScheduledNumberOfPayments,"",ROW()-ROW(Sched3[[#Headers],[Pmt No]])),"")</f>
        <v/>
      </c>
      <c r="C371" s="3" t="str">
        <f>IF(Sched3[[#This Row],[Pmt No]]&lt;&gt;"",EOMONTH(LoanStartDate,ROW(Sched3[[#This Row],[Pmt No]])-ROW(Sched3[[#Headers],[Pmt No]])-2)+DAY(LoanStartDate),"")</f>
        <v/>
      </c>
      <c r="D371" s="4" t="str">
        <f>IF(Sched3[[#This Row],[Pmt No]]&lt;&gt;"",IF(ROW()-ROW(Sched3[[#Headers],[Beginning Balance]])=1,LoanAmount,INDEX(Sched3[Ending Balance],ROW()-ROW(Sched3[[#Headers],[Beginning Balance]])-1)),"")</f>
        <v/>
      </c>
      <c r="E371" s="4" t="str">
        <f>IF(Sched3[[#This Row],[Pmt No]]&lt;&gt;"",ScheduledPayment,"")</f>
        <v/>
      </c>
      <c r="F371" s="4" t="str">
        <f>IF(Sched3[[#This Row],[Pmt No]]&lt;&gt;"",IF(Sched3[[#This Row],[Scheduled Payment]]+ExtraPayments&lt;Sched3[[#This Row],[Beginning Balance]],ExtraPayments,IF(Sched3[[#This Row],[Beginning Balance]]-Sched3[[#This Row],[Scheduled Payment]]&gt;0,Sched3[[#This Row],[Beginning Balance]]-Sched3[[#This Row],[Scheduled Payment]],0)),"")</f>
        <v/>
      </c>
      <c r="G371" s="4" t="str">
        <f>IF(Sched3[[#This Row],[Pmt No]]&lt;&gt;"",IF(Sched3[[#This Row],[Scheduled Payment]]+Sched3[[#This Row],[Extra Payment]]&lt;=Sched3[[#This Row],[Beginning Balance]],Sched3[[#This Row],[Scheduled Payment]]+Sched3[[#This Row],[Extra Payment]],Sched3[[#This Row],[Beginning Balance]]),"")</f>
        <v/>
      </c>
      <c r="H371" s="4" t="str">
        <f>IF(Sched3[[#This Row],[Pmt No]]&lt;&gt;"",Sched3[[#This Row],[Total Payment]]-Sched3[[#This Row],[Interest]],"")</f>
        <v/>
      </c>
      <c r="I371" s="4" t="str">
        <f>IF(Sched3[[#This Row],[Pmt No]]&lt;&gt;"",Sched3[[#This Row],[Beginning Balance]]*(InterestRate/PaymentsPerYear),"")</f>
        <v/>
      </c>
      <c r="J371" s="4" t="str">
        <f>IF(Sched3[[#This Row],[Pmt No]]&lt;&gt;"",IF(Sched3[[#This Row],[Scheduled Payment]]+Sched3[[#This Row],[Extra Payment]]&lt;=Sched3[[#This Row],[Beginning Balance]],Sched3[[#This Row],[Beginning Balance]]-Sched3[[#This Row],[Principal]],0),"")</f>
        <v/>
      </c>
      <c r="K371" s="4" t="str">
        <f>IF(Sched3[[#This Row],[Pmt No]]&lt;&gt;"",SUM(INDEX(Sched3[Interest],1,1):Sched3[[#This Row],[Interest]]),"")</f>
        <v/>
      </c>
    </row>
    <row r="372" spans="2:11" x14ac:dyDescent="0.2">
      <c r="B372" s="2" t="str">
        <f>IF(LoanIsGood,IF(ROW()-ROW(Sched3[[#Headers],[Pmt No]])&gt;ScheduledNumberOfPayments,"",ROW()-ROW(Sched3[[#Headers],[Pmt No]])),"")</f>
        <v/>
      </c>
      <c r="C372" s="3" t="str">
        <f>IF(Sched3[[#This Row],[Pmt No]]&lt;&gt;"",EOMONTH(LoanStartDate,ROW(Sched3[[#This Row],[Pmt No]])-ROW(Sched3[[#Headers],[Pmt No]])-2)+DAY(LoanStartDate),"")</f>
        <v/>
      </c>
      <c r="D372" s="4" t="str">
        <f>IF(Sched3[[#This Row],[Pmt No]]&lt;&gt;"",IF(ROW()-ROW(Sched3[[#Headers],[Beginning Balance]])=1,LoanAmount,INDEX(Sched3[Ending Balance],ROW()-ROW(Sched3[[#Headers],[Beginning Balance]])-1)),"")</f>
        <v/>
      </c>
      <c r="E372" s="4" t="str">
        <f>IF(Sched3[[#This Row],[Pmt No]]&lt;&gt;"",ScheduledPayment,"")</f>
        <v/>
      </c>
      <c r="F372" s="4" t="str">
        <f>IF(Sched3[[#This Row],[Pmt No]]&lt;&gt;"",IF(Sched3[[#This Row],[Scheduled Payment]]+ExtraPayments&lt;Sched3[[#This Row],[Beginning Balance]],ExtraPayments,IF(Sched3[[#This Row],[Beginning Balance]]-Sched3[[#This Row],[Scheduled Payment]]&gt;0,Sched3[[#This Row],[Beginning Balance]]-Sched3[[#This Row],[Scheduled Payment]],0)),"")</f>
        <v/>
      </c>
      <c r="G372" s="4" t="str">
        <f>IF(Sched3[[#This Row],[Pmt No]]&lt;&gt;"",IF(Sched3[[#This Row],[Scheduled Payment]]+Sched3[[#This Row],[Extra Payment]]&lt;=Sched3[[#This Row],[Beginning Balance]],Sched3[[#This Row],[Scheduled Payment]]+Sched3[[#This Row],[Extra Payment]],Sched3[[#This Row],[Beginning Balance]]),"")</f>
        <v/>
      </c>
      <c r="H372" s="4" t="str">
        <f>IF(Sched3[[#This Row],[Pmt No]]&lt;&gt;"",Sched3[[#This Row],[Total Payment]]-Sched3[[#This Row],[Interest]],"")</f>
        <v/>
      </c>
      <c r="I372" s="4" t="str">
        <f>IF(Sched3[[#This Row],[Pmt No]]&lt;&gt;"",Sched3[[#This Row],[Beginning Balance]]*(InterestRate/PaymentsPerYear),"")</f>
        <v/>
      </c>
      <c r="J372" s="4" t="str">
        <f>IF(Sched3[[#This Row],[Pmt No]]&lt;&gt;"",IF(Sched3[[#This Row],[Scheduled Payment]]+Sched3[[#This Row],[Extra Payment]]&lt;=Sched3[[#This Row],[Beginning Balance]],Sched3[[#This Row],[Beginning Balance]]-Sched3[[#This Row],[Principal]],0),"")</f>
        <v/>
      </c>
      <c r="K372" s="4" t="str">
        <f>IF(Sched3[[#This Row],[Pmt No]]&lt;&gt;"",SUM(INDEX(Sched3[Interest],1,1):Sched3[[#This Row],[Interest]]),"")</f>
        <v/>
      </c>
    </row>
    <row r="373" spans="2:11" x14ac:dyDescent="0.2">
      <c r="B373" s="2" t="str">
        <f>IF(LoanIsGood,IF(ROW()-ROW(Sched3[[#Headers],[Pmt No]])&gt;ScheduledNumberOfPayments,"",ROW()-ROW(Sched3[[#Headers],[Pmt No]])),"")</f>
        <v/>
      </c>
      <c r="C373" s="3" t="str">
        <f>IF(Sched3[[#This Row],[Pmt No]]&lt;&gt;"",EOMONTH(LoanStartDate,ROW(Sched3[[#This Row],[Pmt No]])-ROW(Sched3[[#Headers],[Pmt No]])-2)+DAY(LoanStartDate),"")</f>
        <v/>
      </c>
      <c r="D373" s="4" t="str">
        <f>IF(Sched3[[#This Row],[Pmt No]]&lt;&gt;"",IF(ROW()-ROW(Sched3[[#Headers],[Beginning Balance]])=1,LoanAmount,INDEX(Sched3[Ending Balance],ROW()-ROW(Sched3[[#Headers],[Beginning Balance]])-1)),"")</f>
        <v/>
      </c>
      <c r="E373" s="4" t="str">
        <f>IF(Sched3[[#This Row],[Pmt No]]&lt;&gt;"",ScheduledPayment,"")</f>
        <v/>
      </c>
      <c r="F373" s="4" t="str">
        <f>IF(Sched3[[#This Row],[Pmt No]]&lt;&gt;"",IF(Sched3[[#This Row],[Scheduled Payment]]+ExtraPayments&lt;Sched3[[#This Row],[Beginning Balance]],ExtraPayments,IF(Sched3[[#This Row],[Beginning Balance]]-Sched3[[#This Row],[Scheduled Payment]]&gt;0,Sched3[[#This Row],[Beginning Balance]]-Sched3[[#This Row],[Scheduled Payment]],0)),"")</f>
        <v/>
      </c>
      <c r="G373" s="4" t="str">
        <f>IF(Sched3[[#This Row],[Pmt No]]&lt;&gt;"",IF(Sched3[[#This Row],[Scheduled Payment]]+Sched3[[#This Row],[Extra Payment]]&lt;=Sched3[[#This Row],[Beginning Balance]],Sched3[[#This Row],[Scheduled Payment]]+Sched3[[#This Row],[Extra Payment]],Sched3[[#This Row],[Beginning Balance]]),"")</f>
        <v/>
      </c>
      <c r="H373" s="4" t="str">
        <f>IF(Sched3[[#This Row],[Pmt No]]&lt;&gt;"",Sched3[[#This Row],[Total Payment]]-Sched3[[#This Row],[Interest]],"")</f>
        <v/>
      </c>
      <c r="I373" s="4" t="str">
        <f>IF(Sched3[[#This Row],[Pmt No]]&lt;&gt;"",Sched3[[#This Row],[Beginning Balance]]*(InterestRate/PaymentsPerYear),"")</f>
        <v/>
      </c>
      <c r="J373" s="4" t="str">
        <f>IF(Sched3[[#This Row],[Pmt No]]&lt;&gt;"",IF(Sched3[[#This Row],[Scheduled Payment]]+Sched3[[#This Row],[Extra Payment]]&lt;=Sched3[[#This Row],[Beginning Balance]],Sched3[[#This Row],[Beginning Balance]]-Sched3[[#This Row],[Principal]],0),"")</f>
        <v/>
      </c>
      <c r="K373" s="4" t="str">
        <f>IF(Sched3[[#This Row],[Pmt No]]&lt;&gt;"",SUM(INDEX(Sched3[Interest],1,1):Sched3[[#This Row],[Interest]]),"")</f>
        <v/>
      </c>
    </row>
  </sheetData>
  <mergeCells count="7">
    <mergeCell ref="A1:B1"/>
    <mergeCell ref="J1:K1"/>
    <mergeCell ref="D3:E3"/>
    <mergeCell ref="H3:I3"/>
    <mergeCell ref="D1:E1"/>
    <mergeCell ref="F1:G1"/>
    <mergeCell ref="H1:I1"/>
  </mergeCells>
  <conditionalFormatting sqref="B14:K373">
    <cfRule type="expression" dxfId="2" priority="1">
      <formula>($B14="")+(($D14=0)*($F14=0))</formula>
    </cfRule>
  </conditionalFormatting>
  <dataValidations count="1">
    <dataValidation allowBlank="1" showErrorMessage="1" sqref="C1:D1 H1 J1 L1:XFD1 F1 A1 A2:XFD1048576" xr:uid="{7B8552BE-1B2F-438C-96D9-C523BAAAE992}"/>
  </dataValidations>
  <hyperlinks>
    <hyperlink ref="A1" location="Introduction!A1" display="Introduction" xr:uid="{45C1718A-DFE9-46B5-8B60-C706AD9FE9E4}"/>
    <hyperlink ref="D1" location="'Loan Schedule 1'!A1" display="Loan 1 Schedule" xr:uid="{92E1D3CF-665F-4AE8-98E1-47B03F3340BD}"/>
    <hyperlink ref="C1" location="Dashboard!A1" display="Dashboard" xr:uid="{9F0849E8-5DBA-478D-8ADB-C5F43B785EAB}"/>
    <hyperlink ref="H1" location="'Loan Schedule 4'!A1" display="'Loan Schedule 4'!A1" xr:uid="{31015871-FD86-4C8F-A98A-2AB62783A2F7}"/>
    <hyperlink ref="J1" location="'Loan Schedule 5'!A1" display="Loan 5 Schedule" xr:uid="{BF9ED3D2-C725-440E-8BA4-ED26740CF09D}"/>
    <hyperlink ref="F1" location="'Loan Schedule 1'!A1" display="Loan 1 Schedule" xr:uid="{9F1B6470-7B5A-4CA7-8874-D10DD2541B63}"/>
    <hyperlink ref="F1:G1" location="'Loan Schedule 2'!A1" display="'Loan Schedule 2'!A1" xr:uid="{6DDF7F76-181F-4565-B7A4-B83C37DE7B0E}"/>
  </hyperlinks>
  <printOptions horizontalCentered="1"/>
  <pageMargins left="0.4" right="0.4" top="0.4" bottom="0.5" header="0.3" footer="0.3"/>
  <pageSetup scale="79" fitToHeight="0" orientation="landscape" r:id="rId1"/>
  <headerFooter differentFirst="1">
    <oddFooter>Page &amp;P of &amp;N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033D8-B93A-4D80-ADC9-CC137BE099BD}">
  <sheetPr codeName="Sheet7">
    <tabColor rgb="FF8FCFAD"/>
    <pageSetUpPr autoPageBreaks="0" fitToPage="1"/>
  </sheetPr>
  <dimension ref="A1:L373"/>
  <sheetViews>
    <sheetView showGridLines="0" showRowColHeaders="0" zoomScaleNormal="100" workbookViewId="0">
      <pane ySplit="13" topLeftCell="A14" activePane="bottomLeft" state="frozen"/>
      <selection activeCell="E1" sqref="E1:F1"/>
      <selection pane="bottomLeft" activeCell="M1" sqref="M1:XFD1048576"/>
    </sheetView>
  </sheetViews>
  <sheetFormatPr defaultColWidth="0" defaultRowHeight="12.75" x14ac:dyDescent="0.2"/>
  <cols>
    <col min="1" max="1" width="2.625" style="1" customWidth="1"/>
    <col min="2" max="2" width="6.875" style="1" customWidth="1"/>
    <col min="3" max="11" width="16.875" style="1" customWidth="1"/>
    <col min="12" max="12" width="5.375" style="1" customWidth="1"/>
    <col min="13" max="16384" width="9" style="1" hidden="1"/>
  </cols>
  <sheetData>
    <row r="1" spans="1:12" s="31" customFormat="1" ht="17.100000000000001" customHeight="1" x14ac:dyDescent="0.2">
      <c r="A1" s="88" t="s">
        <v>12</v>
      </c>
      <c r="B1" s="88"/>
      <c r="C1" s="67" t="s">
        <v>13</v>
      </c>
      <c r="D1" s="88" t="str">
        <f>IF('Loan Schedule 1'!D3&lt;&gt;"",'Loan Schedule 1'!D3&amp;" Schedule","Loan 1 Schedule")</f>
        <v>Mortgage Schedule</v>
      </c>
      <c r="E1" s="88"/>
      <c r="F1" s="88" t="str">
        <f>IF('Loan Schedule 2'!D3&lt;&gt;"",'Loan Schedule 2'!D3&amp;" Schedule","Loan 2 Schedule")</f>
        <v>Vehicle - Truck Schedule</v>
      </c>
      <c r="G1" s="88"/>
      <c r="H1" s="88" t="str">
        <f>IF('Loan Schedule 3'!D3&lt;&gt;"",'Loan Schedule 3'!D3&amp;" Schedule","Loan 3 Schedule")</f>
        <v>Personal Debt Schedule</v>
      </c>
      <c r="I1" s="88"/>
      <c r="J1" s="89" t="str">
        <f>IF('Loan Schedule 5'!D3&lt;&gt;"",'Loan Schedule 5'!D3&amp;" Schedule",'Loan Schedule 5'!D30)</f>
        <v>Personal - Furniture purchase Schedule</v>
      </c>
      <c r="K1" s="89"/>
      <c r="L1" s="68"/>
    </row>
    <row r="2" spans="1:12" s="18" customFormat="1" ht="6" customHeight="1" x14ac:dyDescent="0.2">
      <c r="B2" s="17"/>
      <c r="D2" s="19"/>
      <c r="E2" s="17"/>
      <c r="F2" s="20"/>
      <c r="G2" s="21"/>
      <c r="H2" s="20"/>
      <c r="I2" s="20"/>
      <c r="J2" s="20"/>
      <c r="K2" s="22"/>
      <c r="L2" s="20"/>
    </row>
    <row r="3" spans="1:12" s="29" customFormat="1" ht="13.15" customHeight="1" x14ac:dyDescent="0.2">
      <c r="C3" s="30" t="s">
        <v>27</v>
      </c>
      <c r="D3" s="86" t="s">
        <v>32</v>
      </c>
      <c r="E3" s="86"/>
      <c r="G3" s="30" t="s">
        <v>26</v>
      </c>
      <c r="H3" s="87" t="s">
        <v>11</v>
      </c>
      <c r="I3" s="87"/>
    </row>
    <row r="4" spans="1:12" ht="6" customHeight="1" x14ac:dyDescent="0.2"/>
    <row r="5" spans="1:12" ht="20.100000000000001" customHeight="1" thickBot="1" x14ac:dyDescent="0.25">
      <c r="C5" s="5" t="s">
        <v>24</v>
      </c>
      <c r="D5" s="5"/>
      <c r="E5" s="5"/>
      <c r="G5" s="5" t="s">
        <v>25</v>
      </c>
      <c r="H5" s="5"/>
      <c r="I5" s="5"/>
    </row>
    <row r="6" spans="1:12" x14ac:dyDescent="0.2">
      <c r="C6" s="25"/>
      <c r="D6" s="23" t="s">
        <v>0</v>
      </c>
      <c r="E6" s="11">
        <v>19000</v>
      </c>
      <c r="G6" s="25"/>
      <c r="H6" s="28" t="s">
        <v>6</v>
      </c>
      <c r="I6" s="8">
        <f ca="1">IF(LoanIsGood,-PMT(InterestRate/PaymentsPerYear,ScheduledNumberOfPayments,LoanAmount),"")</f>
        <v>349.91391905006066</v>
      </c>
    </row>
    <row r="7" spans="1:12" x14ac:dyDescent="0.2">
      <c r="C7" s="26"/>
      <c r="D7" s="24" t="s">
        <v>1</v>
      </c>
      <c r="E7" s="12">
        <v>0.04</v>
      </c>
      <c r="G7" s="26"/>
      <c r="H7" s="27" t="s">
        <v>7</v>
      </c>
      <c r="I7" s="9">
        <f ca="1">IF(LoanIsGood,LoanPeriod*PaymentsPerYear,"")</f>
        <v>60</v>
      </c>
    </row>
    <row r="8" spans="1:12" x14ac:dyDescent="0.2">
      <c r="C8" s="26"/>
      <c r="D8" s="24" t="s">
        <v>2</v>
      </c>
      <c r="E8" s="13">
        <v>5</v>
      </c>
      <c r="G8" s="26"/>
      <c r="H8" s="27" t="s">
        <v>8</v>
      </c>
      <c r="I8" s="9">
        <f ca="1">IF(ActualNumberOfPayments=FALSE,"",ActualNumberOfPayments)</f>
        <v>52</v>
      </c>
    </row>
    <row r="9" spans="1:12" x14ac:dyDescent="0.2">
      <c r="C9" s="26"/>
      <c r="D9" s="24" t="s">
        <v>3</v>
      </c>
      <c r="E9" s="14">
        <v>12</v>
      </c>
      <c r="G9" s="26"/>
      <c r="H9" s="27" t="s">
        <v>9</v>
      </c>
      <c r="I9" s="10">
        <f ca="1">IF(OR(LoanAmount="",InterestRate="",LoanPeriod="",PaymentsPerYear="",LoanStartDate=""),"",TotalEarlyPayments)</f>
        <v>2554.59</v>
      </c>
    </row>
    <row r="10" spans="1:12" x14ac:dyDescent="0.2">
      <c r="C10" s="26"/>
      <c r="D10" s="24" t="s">
        <v>4</v>
      </c>
      <c r="E10" s="15">
        <f ca="1">TODAY()</f>
        <v>45555</v>
      </c>
      <c r="G10" s="26"/>
      <c r="H10" s="27" t="s">
        <v>10</v>
      </c>
      <c r="I10" s="10">
        <f ca="1">IF(OR(LoanAmount="",InterestRate="",LoanPeriod="",PaymentsPerYear="",LoanStartDate=""),"",TotalInterest)</f>
        <v>1719.0913582038042</v>
      </c>
    </row>
    <row r="11" spans="1:12" x14ac:dyDescent="0.2">
      <c r="C11" s="26"/>
      <c r="D11" s="24" t="s">
        <v>5</v>
      </c>
      <c r="E11" s="16">
        <v>50.09</v>
      </c>
    </row>
    <row r="13" spans="1:12" ht="35.1" customHeight="1" x14ac:dyDescent="0.2">
      <c r="B13" s="6" t="s">
        <v>14</v>
      </c>
      <c r="C13" s="6" t="s">
        <v>15</v>
      </c>
      <c r="D13" s="7" t="s">
        <v>16</v>
      </c>
      <c r="E13" s="7" t="s">
        <v>17</v>
      </c>
      <c r="F13" s="7" t="s">
        <v>18</v>
      </c>
      <c r="G13" s="7" t="s">
        <v>19</v>
      </c>
      <c r="H13" s="7" t="s">
        <v>20</v>
      </c>
      <c r="I13" s="7" t="s">
        <v>21</v>
      </c>
      <c r="J13" s="7" t="s">
        <v>22</v>
      </c>
      <c r="K13" s="7" t="s">
        <v>23</v>
      </c>
    </row>
    <row r="14" spans="1:12" x14ac:dyDescent="0.2">
      <c r="B14" s="2">
        <f ca="1">IF(LoanIsGood,IF(ROW()-ROW(Sched4[[#Headers],[Pmt No]])&gt;ScheduledNumberOfPayments,"",ROW()-ROW(Sched4[[#Headers],[Pmt No]])),"")</f>
        <v>1</v>
      </c>
      <c r="C14" s="3">
        <f ca="1">IF(Sched4[[#This Row],[Pmt No]]&lt;&gt;"",EOMONTH(LoanStartDate,ROW(Sched4[[#This Row],[Pmt No]])-ROW(Sched4[[#Headers],[Pmt No]])-2)+DAY(LoanStartDate),"")</f>
        <v>45555</v>
      </c>
      <c r="D14" s="4">
        <f ca="1">IF(Sched4[[#This Row],[Pmt No]]&lt;&gt;"",IF(ROW()-ROW(Sched4[[#Headers],[Beginning Balance]])=1,LoanAmount,INDEX(Sched4[Ending Balance],ROW()-ROW(Sched4[[#Headers],[Beginning Balance]])-1)),"")</f>
        <v>19000</v>
      </c>
      <c r="E14" s="4">
        <f ca="1">IF(Sched4[[#This Row],[Pmt No]]&lt;&gt;"",ScheduledPayment,"")</f>
        <v>349.91391905006066</v>
      </c>
      <c r="F14" s="4">
        <f ca="1">IF(Sched4[[#This Row],[Pmt No]]&lt;&gt;"",IF(Sched4[[#This Row],[Scheduled Payment]]+ExtraPayments&lt;Sched4[[#This Row],[Beginning Balance]],ExtraPayments,IF(Sched4[[#This Row],[Beginning Balance]]-Sched4[[#This Row],[Scheduled Payment]]&gt;0,Sched4[[#This Row],[Beginning Balance]]-Sched4[[#This Row],[Scheduled Payment]],0)),"")</f>
        <v>50.09</v>
      </c>
      <c r="G14" s="4">
        <f ca="1">IF(Sched4[[#This Row],[Pmt No]]&lt;&gt;"",IF(Sched4[[#This Row],[Scheduled Payment]]+Sched4[[#This Row],[Extra Payment]]&lt;=Sched4[[#This Row],[Beginning Balance]],Sched4[[#This Row],[Scheduled Payment]]+Sched4[[#This Row],[Extra Payment]],Sched4[[#This Row],[Beginning Balance]]),"")</f>
        <v>400.00391905006063</v>
      </c>
      <c r="H14" s="4">
        <f ca="1">IF(Sched4[[#This Row],[Pmt No]]&lt;&gt;"",Sched4[[#This Row],[Total Payment]]-Sched4[[#This Row],[Interest]],"")</f>
        <v>336.67058571672732</v>
      </c>
      <c r="I14" s="4">
        <f ca="1">IF(Sched4[[#This Row],[Pmt No]]&lt;&gt;"",Sched4[[#This Row],[Beginning Balance]]*(InterestRate/PaymentsPerYear),"")</f>
        <v>63.333333333333336</v>
      </c>
      <c r="J14" s="4">
        <f ca="1">IF(Sched4[[#This Row],[Pmt No]]&lt;&gt;"",IF(Sched4[[#This Row],[Scheduled Payment]]+Sched4[[#This Row],[Extra Payment]]&lt;=Sched4[[#This Row],[Beginning Balance]],Sched4[[#This Row],[Beginning Balance]]-Sched4[[#This Row],[Principal]],0),"")</f>
        <v>18663.329414283271</v>
      </c>
      <c r="K14" s="4">
        <f ca="1">IF(Sched4[[#This Row],[Pmt No]]&lt;&gt;"",SUM(INDEX(Sched4[Interest],1,1):Sched4[[#This Row],[Interest]]),"")</f>
        <v>63.333333333333336</v>
      </c>
    </row>
    <row r="15" spans="1:12" x14ac:dyDescent="0.2">
      <c r="B15" s="2">
        <f ca="1">IF(LoanIsGood,IF(ROW()-ROW(Sched4[[#Headers],[Pmt No]])&gt;ScheduledNumberOfPayments,"",ROW()-ROW(Sched4[[#Headers],[Pmt No]])),"")</f>
        <v>2</v>
      </c>
      <c r="C15" s="3">
        <f ca="1">IF(Sched4[[#This Row],[Pmt No]]&lt;&gt;"",EOMONTH(LoanStartDate,ROW(Sched4[[#This Row],[Pmt No]])-ROW(Sched4[[#Headers],[Pmt No]])-2)+DAY(LoanStartDate),"")</f>
        <v>45585</v>
      </c>
      <c r="D15" s="4">
        <f ca="1">IF(Sched4[[#This Row],[Pmt No]]&lt;&gt;"",IF(ROW()-ROW(Sched4[[#Headers],[Beginning Balance]])=1,LoanAmount,INDEX(Sched4[Ending Balance],ROW()-ROW(Sched4[[#Headers],[Beginning Balance]])-1)),"")</f>
        <v>18663.329414283271</v>
      </c>
      <c r="E15" s="4">
        <f ca="1">IF(Sched4[[#This Row],[Pmt No]]&lt;&gt;"",ScheduledPayment,"")</f>
        <v>349.91391905006066</v>
      </c>
      <c r="F15" s="4">
        <f ca="1">IF(Sched4[[#This Row],[Pmt No]]&lt;&gt;"",IF(Sched4[[#This Row],[Scheduled Payment]]+ExtraPayments&lt;Sched4[[#This Row],[Beginning Balance]],ExtraPayments,IF(Sched4[[#This Row],[Beginning Balance]]-Sched4[[#This Row],[Scheduled Payment]]&gt;0,Sched4[[#This Row],[Beginning Balance]]-Sched4[[#This Row],[Scheduled Payment]],0)),"")</f>
        <v>50.09</v>
      </c>
      <c r="G15" s="4">
        <f ca="1">IF(Sched4[[#This Row],[Pmt No]]&lt;&gt;"",IF(Sched4[[#This Row],[Scheduled Payment]]+Sched4[[#This Row],[Extra Payment]]&lt;=Sched4[[#This Row],[Beginning Balance]],Sched4[[#This Row],[Scheduled Payment]]+Sched4[[#This Row],[Extra Payment]],Sched4[[#This Row],[Beginning Balance]]),"")</f>
        <v>400.00391905006063</v>
      </c>
      <c r="H15" s="4">
        <f ca="1">IF(Sched4[[#This Row],[Pmt No]]&lt;&gt;"",Sched4[[#This Row],[Total Payment]]-Sched4[[#This Row],[Interest]],"")</f>
        <v>337.79282100244973</v>
      </c>
      <c r="I15" s="4">
        <f ca="1">IF(Sched4[[#This Row],[Pmt No]]&lt;&gt;"",Sched4[[#This Row],[Beginning Balance]]*(InterestRate/PaymentsPerYear),"")</f>
        <v>62.211098047610911</v>
      </c>
      <c r="J15" s="4">
        <f ca="1">IF(Sched4[[#This Row],[Pmt No]]&lt;&gt;"",IF(Sched4[[#This Row],[Scheduled Payment]]+Sched4[[#This Row],[Extra Payment]]&lt;=Sched4[[#This Row],[Beginning Balance]],Sched4[[#This Row],[Beginning Balance]]-Sched4[[#This Row],[Principal]],0),"")</f>
        <v>18325.53659328082</v>
      </c>
      <c r="K15" s="4">
        <f ca="1">IF(Sched4[[#This Row],[Pmt No]]&lt;&gt;"",SUM(INDEX(Sched4[Interest],1,1):Sched4[[#This Row],[Interest]]),"")</f>
        <v>125.54443138094425</v>
      </c>
    </row>
    <row r="16" spans="1:12" x14ac:dyDescent="0.2">
      <c r="B16" s="2">
        <f ca="1">IF(LoanIsGood,IF(ROW()-ROW(Sched4[[#Headers],[Pmt No]])&gt;ScheduledNumberOfPayments,"",ROW()-ROW(Sched4[[#Headers],[Pmt No]])),"")</f>
        <v>3</v>
      </c>
      <c r="C16" s="3">
        <f ca="1">IF(Sched4[[#This Row],[Pmt No]]&lt;&gt;"",EOMONTH(LoanStartDate,ROW(Sched4[[#This Row],[Pmt No]])-ROW(Sched4[[#Headers],[Pmt No]])-2)+DAY(LoanStartDate),"")</f>
        <v>45616</v>
      </c>
      <c r="D16" s="4">
        <f ca="1">IF(Sched4[[#This Row],[Pmt No]]&lt;&gt;"",IF(ROW()-ROW(Sched4[[#Headers],[Beginning Balance]])=1,LoanAmount,INDEX(Sched4[Ending Balance],ROW()-ROW(Sched4[[#Headers],[Beginning Balance]])-1)),"")</f>
        <v>18325.53659328082</v>
      </c>
      <c r="E16" s="4">
        <f ca="1">IF(Sched4[[#This Row],[Pmt No]]&lt;&gt;"",ScheduledPayment,"")</f>
        <v>349.91391905006066</v>
      </c>
      <c r="F16" s="4">
        <f ca="1">IF(Sched4[[#This Row],[Pmt No]]&lt;&gt;"",IF(Sched4[[#This Row],[Scheduled Payment]]+ExtraPayments&lt;Sched4[[#This Row],[Beginning Balance]],ExtraPayments,IF(Sched4[[#This Row],[Beginning Balance]]-Sched4[[#This Row],[Scheduled Payment]]&gt;0,Sched4[[#This Row],[Beginning Balance]]-Sched4[[#This Row],[Scheduled Payment]],0)),"")</f>
        <v>50.09</v>
      </c>
      <c r="G16" s="4">
        <f ca="1">IF(Sched4[[#This Row],[Pmt No]]&lt;&gt;"",IF(Sched4[[#This Row],[Scheduled Payment]]+Sched4[[#This Row],[Extra Payment]]&lt;=Sched4[[#This Row],[Beginning Balance]],Sched4[[#This Row],[Scheduled Payment]]+Sched4[[#This Row],[Extra Payment]],Sched4[[#This Row],[Beginning Balance]]),"")</f>
        <v>400.00391905006063</v>
      </c>
      <c r="H16" s="4">
        <f ca="1">IF(Sched4[[#This Row],[Pmt No]]&lt;&gt;"",Sched4[[#This Row],[Total Payment]]-Sched4[[#This Row],[Interest]],"")</f>
        <v>338.91879707245789</v>
      </c>
      <c r="I16" s="4">
        <f ca="1">IF(Sched4[[#This Row],[Pmt No]]&lt;&gt;"",Sched4[[#This Row],[Beginning Balance]]*(InterestRate/PaymentsPerYear),"")</f>
        <v>61.085121977602739</v>
      </c>
      <c r="J16" s="4">
        <f ca="1">IF(Sched4[[#This Row],[Pmt No]]&lt;&gt;"",IF(Sched4[[#This Row],[Scheduled Payment]]+Sched4[[#This Row],[Extra Payment]]&lt;=Sched4[[#This Row],[Beginning Balance]],Sched4[[#This Row],[Beginning Balance]]-Sched4[[#This Row],[Principal]],0),"")</f>
        <v>17986.61779620836</v>
      </c>
      <c r="K16" s="4">
        <f ca="1">IF(Sched4[[#This Row],[Pmt No]]&lt;&gt;"",SUM(INDEX(Sched4[Interest],1,1):Sched4[[#This Row],[Interest]]),"")</f>
        <v>186.62955335854699</v>
      </c>
    </row>
    <row r="17" spans="2:11" x14ac:dyDescent="0.2">
      <c r="B17" s="2">
        <f ca="1">IF(LoanIsGood,IF(ROW()-ROW(Sched4[[#Headers],[Pmt No]])&gt;ScheduledNumberOfPayments,"",ROW()-ROW(Sched4[[#Headers],[Pmt No]])),"")</f>
        <v>4</v>
      </c>
      <c r="C17" s="3">
        <f ca="1">IF(Sched4[[#This Row],[Pmt No]]&lt;&gt;"",EOMONTH(LoanStartDate,ROW(Sched4[[#This Row],[Pmt No]])-ROW(Sched4[[#Headers],[Pmt No]])-2)+DAY(LoanStartDate),"")</f>
        <v>45646</v>
      </c>
      <c r="D17" s="4">
        <f ca="1">IF(Sched4[[#This Row],[Pmt No]]&lt;&gt;"",IF(ROW()-ROW(Sched4[[#Headers],[Beginning Balance]])=1,LoanAmount,INDEX(Sched4[Ending Balance],ROW()-ROW(Sched4[[#Headers],[Beginning Balance]])-1)),"")</f>
        <v>17986.61779620836</v>
      </c>
      <c r="E17" s="4">
        <f ca="1">IF(Sched4[[#This Row],[Pmt No]]&lt;&gt;"",ScheduledPayment,"")</f>
        <v>349.91391905006066</v>
      </c>
      <c r="F17" s="4">
        <f ca="1">IF(Sched4[[#This Row],[Pmt No]]&lt;&gt;"",IF(Sched4[[#This Row],[Scheduled Payment]]+ExtraPayments&lt;Sched4[[#This Row],[Beginning Balance]],ExtraPayments,IF(Sched4[[#This Row],[Beginning Balance]]-Sched4[[#This Row],[Scheduled Payment]]&gt;0,Sched4[[#This Row],[Beginning Balance]]-Sched4[[#This Row],[Scheduled Payment]],0)),"")</f>
        <v>50.09</v>
      </c>
      <c r="G17" s="4">
        <f ca="1">IF(Sched4[[#This Row],[Pmt No]]&lt;&gt;"",IF(Sched4[[#This Row],[Scheduled Payment]]+Sched4[[#This Row],[Extra Payment]]&lt;=Sched4[[#This Row],[Beginning Balance]],Sched4[[#This Row],[Scheduled Payment]]+Sched4[[#This Row],[Extra Payment]],Sched4[[#This Row],[Beginning Balance]]),"")</f>
        <v>400.00391905006063</v>
      </c>
      <c r="H17" s="4">
        <f ca="1">IF(Sched4[[#This Row],[Pmt No]]&lt;&gt;"",Sched4[[#This Row],[Total Payment]]-Sched4[[#This Row],[Interest]],"")</f>
        <v>340.04852639603274</v>
      </c>
      <c r="I17" s="4">
        <f ca="1">IF(Sched4[[#This Row],[Pmt No]]&lt;&gt;"",Sched4[[#This Row],[Beginning Balance]]*(InterestRate/PaymentsPerYear),"")</f>
        <v>59.955392654027868</v>
      </c>
      <c r="J17" s="4">
        <f ca="1">IF(Sched4[[#This Row],[Pmt No]]&lt;&gt;"",IF(Sched4[[#This Row],[Scheduled Payment]]+Sched4[[#This Row],[Extra Payment]]&lt;=Sched4[[#This Row],[Beginning Balance]],Sched4[[#This Row],[Beginning Balance]]-Sched4[[#This Row],[Principal]],0),"")</f>
        <v>17646.569269812328</v>
      </c>
      <c r="K17" s="4">
        <f ca="1">IF(Sched4[[#This Row],[Pmt No]]&lt;&gt;"",SUM(INDEX(Sched4[Interest],1,1):Sched4[[#This Row],[Interest]]),"")</f>
        <v>246.58494601257485</v>
      </c>
    </row>
    <row r="18" spans="2:11" x14ac:dyDescent="0.2">
      <c r="B18" s="2">
        <f ca="1">IF(LoanIsGood,IF(ROW()-ROW(Sched4[[#Headers],[Pmt No]])&gt;ScheduledNumberOfPayments,"",ROW()-ROW(Sched4[[#Headers],[Pmt No]])),"")</f>
        <v>5</v>
      </c>
      <c r="C18" s="3">
        <f ca="1">IF(Sched4[[#This Row],[Pmt No]]&lt;&gt;"",EOMONTH(LoanStartDate,ROW(Sched4[[#This Row],[Pmt No]])-ROW(Sched4[[#Headers],[Pmt No]])-2)+DAY(LoanStartDate),"")</f>
        <v>45677</v>
      </c>
      <c r="D18" s="4">
        <f ca="1">IF(Sched4[[#This Row],[Pmt No]]&lt;&gt;"",IF(ROW()-ROW(Sched4[[#Headers],[Beginning Balance]])=1,LoanAmount,INDEX(Sched4[Ending Balance],ROW()-ROW(Sched4[[#Headers],[Beginning Balance]])-1)),"")</f>
        <v>17646.569269812328</v>
      </c>
      <c r="E18" s="4">
        <f ca="1">IF(Sched4[[#This Row],[Pmt No]]&lt;&gt;"",ScheduledPayment,"")</f>
        <v>349.91391905006066</v>
      </c>
      <c r="F18" s="4">
        <f ca="1">IF(Sched4[[#This Row],[Pmt No]]&lt;&gt;"",IF(Sched4[[#This Row],[Scheduled Payment]]+ExtraPayments&lt;Sched4[[#This Row],[Beginning Balance]],ExtraPayments,IF(Sched4[[#This Row],[Beginning Balance]]-Sched4[[#This Row],[Scheduled Payment]]&gt;0,Sched4[[#This Row],[Beginning Balance]]-Sched4[[#This Row],[Scheduled Payment]],0)),"")</f>
        <v>50.09</v>
      </c>
      <c r="G18" s="4">
        <f ca="1">IF(Sched4[[#This Row],[Pmt No]]&lt;&gt;"",IF(Sched4[[#This Row],[Scheduled Payment]]+Sched4[[#This Row],[Extra Payment]]&lt;=Sched4[[#This Row],[Beginning Balance]],Sched4[[#This Row],[Scheduled Payment]]+Sched4[[#This Row],[Extra Payment]],Sched4[[#This Row],[Beginning Balance]]),"")</f>
        <v>400.00391905006063</v>
      </c>
      <c r="H18" s="4">
        <f ca="1">IF(Sched4[[#This Row],[Pmt No]]&lt;&gt;"",Sched4[[#This Row],[Total Payment]]-Sched4[[#This Row],[Interest]],"")</f>
        <v>341.18202148401951</v>
      </c>
      <c r="I18" s="4">
        <f ca="1">IF(Sched4[[#This Row],[Pmt No]]&lt;&gt;"",Sched4[[#This Row],[Beginning Balance]]*(InterestRate/PaymentsPerYear),"")</f>
        <v>58.821897566041095</v>
      </c>
      <c r="J18" s="4">
        <f ca="1">IF(Sched4[[#This Row],[Pmt No]]&lt;&gt;"",IF(Sched4[[#This Row],[Scheduled Payment]]+Sched4[[#This Row],[Extra Payment]]&lt;=Sched4[[#This Row],[Beginning Balance]],Sched4[[#This Row],[Beginning Balance]]-Sched4[[#This Row],[Principal]],0),"")</f>
        <v>17305.387248328308</v>
      </c>
      <c r="K18" s="4">
        <f ca="1">IF(Sched4[[#This Row],[Pmt No]]&lt;&gt;"",SUM(INDEX(Sched4[Interest],1,1):Sched4[[#This Row],[Interest]]),"")</f>
        <v>305.40684357861596</v>
      </c>
    </row>
    <row r="19" spans="2:11" x14ac:dyDescent="0.2">
      <c r="B19" s="2">
        <f ca="1">IF(LoanIsGood,IF(ROW()-ROW(Sched4[[#Headers],[Pmt No]])&gt;ScheduledNumberOfPayments,"",ROW()-ROW(Sched4[[#Headers],[Pmt No]])),"")</f>
        <v>6</v>
      </c>
      <c r="C19" s="3">
        <f ca="1">IF(Sched4[[#This Row],[Pmt No]]&lt;&gt;"",EOMONTH(LoanStartDate,ROW(Sched4[[#This Row],[Pmt No]])-ROW(Sched4[[#Headers],[Pmt No]])-2)+DAY(LoanStartDate),"")</f>
        <v>45708</v>
      </c>
      <c r="D19" s="4">
        <f ca="1">IF(Sched4[[#This Row],[Pmt No]]&lt;&gt;"",IF(ROW()-ROW(Sched4[[#Headers],[Beginning Balance]])=1,LoanAmount,INDEX(Sched4[Ending Balance],ROW()-ROW(Sched4[[#Headers],[Beginning Balance]])-1)),"")</f>
        <v>17305.387248328308</v>
      </c>
      <c r="E19" s="4">
        <f ca="1">IF(Sched4[[#This Row],[Pmt No]]&lt;&gt;"",ScheduledPayment,"")</f>
        <v>349.91391905006066</v>
      </c>
      <c r="F19" s="4">
        <f ca="1">IF(Sched4[[#This Row],[Pmt No]]&lt;&gt;"",IF(Sched4[[#This Row],[Scheduled Payment]]+ExtraPayments&lt;Sched4[[#This Row],[Beginning Balance]],ExtraPayments,IF(Sched4[[#This Row],[Beginning Balance]]-Sched4[[#This Row],[Scheduled Payment]]&gt;0,Sched4[[#This Row],[Beginning Balance]]-Sched4[[#This Row],[Scheduled Payment]],0)),"")</f>
        <v>50.09</v>
      </c>
      <c r="G19" s="4">
        <f ca="1">IF(Sched4[[#This Row],[Pmt No]]&lt;&gt;"",IF(Sched4[[#This Row],[Scheduled Payment]]+Sched4[[#This Row],[Extra Payment]]&lt;=Sched4[[#This Row],[Beginning Balance]],Sched4[[#This Row],[Scheduled Payment]]+Sched4[[#This Row],[Extra Payment]],Sched4[[#This Row],[Beginning Balance]]),"")</f>
        <v>400.00391905006063</v>
      </c>
      <c r="H19" s="4">
        <f ca="1">IF(Sched4[[#This Row],[Pmt No]]&lt;&gt;"",Sched4[[#This Row],[Total Payment]]-Sched4[[#This Row],[Interest]],"")</f>
        <v>342.31929488896628</v>
      </c>
      <c r="I19" s="4">
        <f ca="1">IF(Sched4[[#This Row],[Pmt No]]&lt;&gt;"",Sched4[[#This Row],[Beginning Balance]]*(InterestRate/PaymentsPerYear),"")</f>
        <v>57.684624161094362</v>
      </c>
      <c r="J19" s="4">
        <f ca="1">IF(Sched4[[#This Row],[Pmt No]]&lt;&gt;"",IF(Sched4[[#This Row],[Scheduled Payment]]+Sched4[[#This Row],[Extra Payment]]&lt;=Sched4[[#This Row],[Beginning Balance]],Sched4[[#This Row],[Beginning Balance]]-Sched4[[#This Row],[Principal]],0),"")</f>
        <v>16963.067953439342</v>
      </c>
      <c r="K19" s="4">
        <f ca="1">IF(Sched4[[#This Row],[Pmt No]]&lt;&gt;"",SUM(INDEX(Sched4[Interest],1,1):Sched4[[#This Row],[Interest]]),"")</f>
        <v>363.09146773971031</v>
      </c>
    </row>
    <row r="20" spans="2:11" x14ac:dyDescent="0.2">
      <c r="B20" s="2">
        <f ca="1">IF(LoanIsGood,IF(ROW()-ROW(Sched4[[#Headers],[Pmt No]])&gt;ScheduledNumberOfPayments,"",ROW()-ROW(Sched4[[#Headers],[Pmt No]])),"")</f>
        <v>7</v>
      </c>
      <c r="C20" s="3">
        <f ca="1">IF(Sched4[[#This Row],[Pmt No]]&lt;&gt;"",EOMONTH(LoanStartDate,ROW(Sched4[[#This Row],[Pmt No]])-ROW(Sched4[[#Headers],[Pmt No]])-2)+DAY(LoanStartDate),"")</f>
        <v>45736</v>
      </c>
      <c r="D20" s="4">
        <f ca="1">IF(Sched4[[#This Row],[Pmt No]]&lt;&gt;"",IF(ROW()-ROW(Sched4[[#Headers],[Beginning Balance]])=1,LoanAmount,INDEX(Sched4[Ending Balance],ROW()-ROW(Sched4[[#Headers],[Beginning Balance]])-1)),"")</f>
        <v>16963.067953439342</v>
      </c>
      <c r="E20" s="4">
        <f ca="1">IF(Sched4[[#This Row],[Pmt No]]&lt;&gt;"",ScheduledPayment,"")</f>
        <v>349.91391905006066</v>
      </c>
      <c r="F20" s="4">
        <f ca="1">IF(Sched4[[#This Row],[Pmt No]]&lt;&gt;"",IF(Sched4[[#This Row],[Scheduled Payment]]+ExtraPayments&lt;Sched4[[#This Row],[Beginning Balance]],ExtraPayments,IF(Sched4[[#This Row],[Beginning Balance]]-Sched4[[#This Row],[Scheduled Payment]]&gt;0,Sched4[[#This Row],[Beginning Balance]]-Sched4[[#This Row],[Scheduled Payment]],0)),"")</f>
        <v>50.09</v>
      </c>
      <c r="G20" s="4">
        <f ca="1">IF(Sched4[[#This Row],[Pmt No]]&lt;&gt;"",IF(Sched4[[#This Row],[Scheduled Payment]]+Sched4[[#This Row],[Extra Payment]]&lt;=Sched4[[#This Row],[Beginning Balance]],Sched4[[#This Row],[Scheduled Payment]]+Sched4[[#This Row],[Extra Payment]],Sched4[[#This Row],[Beginning Balance]]),"")</f>
        <v>400.00391905006063</v>
      </c>
      <c r="H20" s="4">
        <f ca="1">IF(Sched4[[#This Row],[Pmt No]]&lt;&gt;"",Sched4[[#This Row],[Total Payment]]-Sched4[[#This Row],[Interest]],"")</f>
        <v>343.46035920526282</v>
      </c>
      <c r="I20" s="4">
        <f ca="1">IF(Sched4[[#This Row],[Pmt No]]&lt;&gt;"",Sched4[[#This Row],[Beginning Balance]]*(InterestRate/PaymentsPerYear),"")</f>
        <v>56.543559844797812</v>
      </c>
      <c r="J20" s="4">
        <f ca="1">IF(Sched4[[#This Row],[Pmt No]]&lt;&gt;"",IF(Sched4[[#This Row],[Scheduled Payment]]+Sched4[[#This Row],[Extra Payment]]&lt;=Sched4[[#This Row],[Beginning Balance]],Sched4[[#This Row],[Beginning Balance]]-Sched4[[#This Row],[Principal]],0),"")</f>
        <v>16619.607594234079</v>
      </c>
      <c r="K20" s="4">
        <f ca="1">IF(Sched4[[#This Row],[Pmt No]]&lt;&gt;"",SUM(INDEX(Sched4[Interest],1,1):Sched4[[#This Row],[Interest]]),"")</f>
        <v>419.63502758450812</v>
      </c>
    </row>
    <row r="21" spans="2:11" x14ac:dyDescent="0.2">
      <c r="B21" s="2">
        <f ca="1">IF(LoanIsGood,IF(ROW()-ROW(Sched4[[#Headers],[Pmt No]])&gt;ScheduledNumberOfPayments,"",ROW()-ROW(Sched4[[#Headers],[Pmt No]])),"")</f>
        <v>8</v>
      </c>
      <c r="C21" s="3">
        <f ca="1">IF(Sched4[[#This Row],[Pmt No]]&lt;&gt;"",EOMONTH(LoanStartDate,ROW(Sched4[[#This Row],[Pmt No]])-ROW(Sched4[[#Headers],[Pmt No]])-2)+DAY(LoanStartDate),"")</f>
        <v>45767</v>
      </c>
      <c r="D21" s="4">
        <f ca="1">IF(Sched4[[#This Row],[Pmt No]]&lt;&gt;"",IF(ROW()-ROW(Sched4[[#Headers],[Beginning Balance]])=1,LoanAmount,INDEX(Sched4[Ending Balance],ROW()-ROW(Sched4[[#Headers],[Beginning Balance]])-1)),"")</f>
        <v>16619.607594234079</v>
      </c>
      <c r="E21" s="4">
        <f ca="1">IF(Sched4[[#This Row],[Pmt No]]&lt;&gt;"",ScheduledPayment,"")</f>
        <v>349.91391905006066</v>
      </c>
      <c r="F21" s="4">
        <f ca="1">IF(Sched4[[#This Row],[Pmt No]]&lt;&gt;"",IF(Sched4[[#This Row],[Scheduled Payment]]+ExtraPayments&lt;Sched4[[#This Row],[Beginning Balance]],ExtraPayments,IF(Sched4[[#This Row],[Beginning Balance]]-Sched4[[#This Row],[Scheduled Payment]]&gt;0,Sched4[[#This Row],[Beginning Balance]]-Sched4[[#This Row],[Scheduled Payment]],0)),"")</f>
        <v>50.09</v>
      </c>
      <c r="G21" s="4">
        <f ca="1">IF(Sched4[[#This Row],[Pmt No]]&lt;&gt;"",IF(Sched4[[#This Row],[Scheduled Payment]]+Sched4[[#This Row],[Extra Payment]]&lt;=Sched4[[#This Row],[Beginning Balance]],Sched4[[#This Row],[Scheduled Payment]]+Sched4[[#This Row],[Extra Payment]],Sched4[[#This Row],[Beginning Balance]]),"")</f>
        <v>400.00391905006063</v>
      </c>
      <c r="H21" s="4">
        <f ca="1">IF(Sched4[[#This Row],[Pmt No]]&lt;&gt;"",Sched4[[#This Row],[Total Payment]]-Sched4[[#This Row],[Interest]],"")</f>
        <v>344.60522706928037</v>
      </c>
      <c r="I21" s="4">
        <f ca="1">IF(Sched4[[#This Row],[Pmt No]]&lt;&gt;"",Sched4[[#This Row],[Beginning Balance]]*(InterestRate/PaymentsPerYear),"")</f>
        <v>55.398691980780271</v>
      </c>
      <c r="J21" s="4">
        <f ca="1">IF(Sched4[[#This Row],[Pmt No]]&lt;&gt;"",IF(Sched4[[#This Row],[Scheduled Payment]]+Sched4[[#This Row],[Extra Payment]]&lt;=Sched4[[#This Row],[Beginning Balance]],Sched4[[#This Row],[Beginning Balance]]-Sched4[[#This Row],[Principal]],0),"")</f>
        <v>16275.0023671648</v>
      </c>
      <c r="K21" s="4">
        <f ca="1">IF(Sched4[[#This Row],[Pmt No]]&lt;&gt;"",SUM(INDEX(Sched4[Interest],1,1):Sched4[[#This Row],[Interest]]),"")</f>
        <v>475.03371956528838</v>
      </c>
    </row>
    <row r="22" spans="2:11" x14ac:dyDescent="0.2">
      <c r="B22" s="2">
        <f ca="1">IF(LoanIsGood,IF(ROW()-ROW(Sched4[[#Headers],[Pmt No]])&gt;ScheduledNumberOfPayments,"",ROW()-ROW(Sched4[[#Headers],[Pmt No]])),"")</f>
        <v>9</v>
      </c>
      <c r="C22" s="3">
        <f ca="1">IF(Sched4[[#This Row],[Pmt No]]&lt;&gt;"",EOMONTH(LoanStartDate,ROW(Sched4[[#This Row],[Pmt No]])-ROW(Sched4[[#Headers],[Pmt No]])-2)+DAY(LoanStartDate),"")</f>
        <v>45797</v>
      </c>
      <c r="D22" s="4">
        <f ca="1">IF(Sched4[[#This Row],[Pmt No]]&lt;&gt;"",IF(ROW()-ROW(Sched4[[#Headers],[Beginning Balance]])=1,LoanAmount,INDEX(Sched4[Ending Balance],ROW()-ROW(Sched4[[#Headers],[Beginning Balance]])-1)),"")</f>
        <v>16275.0023671648</v>
      </c>
      <c r="E22" s="4">
        <f ca="1">IF(Sched4[[#This Row],[Pmt No]]&lt;&gt;"",ScheduledPayment,"")</f>
        <v>349.91391905006066</v>
      </c>
      <c r="F22" s="4">
        <f ca="1">IF(Sched4[[#This Row],[Pmt No]]&lt;&gt;"",IF(Sched4[[#This Row],[Scheduled Payment]]+ExtraPayments&lt;Sched4[[#This Row],[Beginning Balance]],ExtraPayments,IF(Sched4[[#This Row],[Beginning Balance]]-Sched4[[#This Row],[Scheduled Payment]]&gt;0,Sched4[[#This Row],[Beginning Balance]]-Sched4[[#This Row],[Scheduled Payment]],0)),"")</f>
        <v>50.09</v>
      </c>
      <c r="G22" s="4">
        <f ca="1">IF(Sched4[[#This Row],[Pmt No]]&lt;&gt;"",IF(Sched4[[#This Row],[Scheduled Payment]]+Sched4[[#This Row],[Extra Payment]]&lt;=Sched4[[#This Row],[Beginning Balance]],Sched4[[#This Row],[Scheduled Payment]]+Sched4[[#This Row],[Extra Payment]],Sched4[[#This Row],[Beginning Balance]]),"")</f>
        <v>400.00391905006063</v>
      </c>
      <c r="H22" s="4">
        <f ca="1">IF(Sched4[[#This Row],[Pmt No]]&lt;&gt;"",Sched4[[#This Row],[Total Payment]]-Sched4[[#This Row],[Interest]],"")</f>
        <v>345.75391115951129</v>
      </c>
      <c r="I22" s="4">
        <f ca="1">IF(Sched4[[#This Row],[Pmt No]]&lt;&gt;"",Sched4[[#This Row],[Beginning Balance]]*(InterestRate/PaymentsPerYear),"")</f>
        <v>54.250007890549334</v>
      </c>
      <c r="J22" s="4">
        <f ca="1">IF(Sched4[[#This Row],[Pmt No]]&lt;&gt;"",IF(Sched4[[#This Row],[Scheduled Payment]]+Sched4[[#This Row],[Extra Payment]]&lt;=Sched4[[#This Row],[Beginning Balance]],Sched4[[#This Row],[Beginning Balance]]-Sched4[[#This Row],[Principal]],0),"")</f>
        <v>15929.248456005289</v>
      </c>
      <c r="K22" s="4">
        <f ca="1">IF(Sched4[[#This Row],[Pmt No]]&lt;&gt;"",SUM(INDEX(Sched4[Interest],1,1):Sched4[[#This Row],[Interest]]),"")</f>
        <v>529.28372745583772</v>
      </c>
    </row>
    <row r="23" spans="2:11" x14ac:dyDescent="0.2">
      <c r="B23" s="2">
        <f ca="1">IF(LoanIsGood,IF(ROW()-ROW(Sched4[[#Headers],[Pmt No]])&gt;ScheduledNumberOfPayments,"",ROW()-ROW(Sched4[[#Headers],[Pmt No]])),"")</f>
        <v>10</v>
      </c>
      <c r="C23" s="3">
        <f ca="1">IF(Sched4[[#This Row],[Pmt No]]&lt;&gt;"",EOMONTH(LoanStartDate,ROW(Sched4[[#This Row],[Pmt No]])-ROW(Sched4[[#Headers],[Pmt No]])-2)+DAY(LoanStartDate),"")</f>
        <v>45828</v>
      </c>
      <c r="D23" s="4">
        <f ca="1">IF(Sched4[[#This Row],[Pmt No]]&lt;&gt;"",IF(ROW()-ROW(Sched4[[#Headers],[Beginning Balance]])=1,LoanAmount,INDEX(Sched4[Ending Balance],ROW()-ROW(Sched4[[#Headers],[Beginning Balance]])-1)),"")</f>
        <v>15929.248456005289</v>
      </c>
      <c r="E23" s="4">
        <f ca="1">IF(Sched4[[#This Row],[Pmt No]]&lt;&gt;"",ScheduledPayment,"")</f>
        <v>349.91391905006066</v>
      </c>
      <c r="F23" s="4">
        <f ca="1">IF(Sched4[[#This Row],[Pmt No]]&lt;&gt;"",IF(Sched4[[#This Row],[Scheduled Payment]]+ExtraPayments&lt;Sched4[[#This Row],[Beginning Balance]],ExtraPayments,IF(Sched4[[#This Row],[Beginning Balance]]-Sched4[[#This Row],[Scheduled Payment]]&gt;0,Sched4[[#This Row],[Beginning Balance]]-Sched4[[#This Row],[Scheduled Payment]],0)),"")</f>
        <v>50.09</v>
      </c>
      <c r="G23" s="4">
        <f ca="1">IF(Sched4[[#This Row],[Pmt No]]&lt;&gt;"",IF(Sched4[[#This Row],[Scheduled Payment]]+Sched4[[#This Row],[Extra Payment]]&lt;=Sched4[[#This Row],[Beginning Balance]],Sched4[[#This Row],[Scheduled Payment]]+Sched4[[#This Row],[Extra Payment]],Sched4[[#This Row],[Beginning Balance]]),"")</f>
        <v>400.00391905006063</v>
      </c>
      <c r="H23" s="4">
        <f ca="1">IF(Sched4[[#This Row],[Pmt No]]&lt;&gt;"",Sched4[[#This Row],[Total Payment]]-Sched4[[#This Row],[Interest]],"")</f>
        <v>346.90642419670968</v>
      </c>
      <c r="I23" s="4">
        <f ca="1">IF(Sched4[[#This Row],[Pmt No]]&lt;&gt;"",Sched4[[#This Row],[Beginning Balance]]*(InterestRate/PaymentsPerYear),"")</f>
        <v>53.097494853350966</v>
      </c>
      <c r="J23" s="4">
        <f ca="1">IF(Sched4[[#This Row],[Pmt No]]&lt;&gt;"",IF(Sched4[[#This Row],[Scheduled Payment]]+Sched4[[#This Row],[Extra Payment]]&lt;=Sched4[[#This Row],[Beginning Balance]],Sched4[[#This Row],[Beginning Balance]]-Sched4[[#This Row],[Principal]],0),"")</f>
        <v>15582.342031808579</v>
      </c>
      <c r="K23" s="4">
        <f ca="1">IF(Sched4[[#This Row],[Pmt No]]&lt;&gt;"",SUM(INDEX(Sched4[Interest],1,1):Sched4[[#This Row],[Interest]]),"")</f>
        <v>582.38122230918873</v>
      </c>
    </row>
    <row r="24" spans="2:11" x14ac:dyDescent="0.2">
      <c r="B24" s="2">
        <f ca="1">IF(LoanIsGood,IF(ROW()-ROW(Sched4[[#Headers],[Pmt No]])&gt;ScheduledNumberOfPayments,"",ROW()-ROW(Sched4[[#Headers],[Pmt No]])),"")</f>
        <v>11</v>
      </c>
      <c r="C24" s="3">
        <f ca="1">IF(Sched4[[#This Row],[Pmt No]]&lt;&gt;"",EOMONTH(LoanStartDate,ROW(Sched4[[#This Row],[Pmt No]])-ROW(Sched4[[#Headers],[Pmt No]])-2)+DAY(LoanStartDate),"")</f>
        <v>45858</v>
      </c>
      <c r="D24" s="4">
        <f ca="1">IF(Sched4[[#This Row],[Pmt No]]&lt;&gt;"",IF(ROW()-ROW(Sched4[[#Headers],[Beginning Balance]])=1,LoanAmount,INDEX(Sched4[Ending Balance],ROW()-ROW(Sched4[[#Headers],[Beginning Balance]])-1)),"")</f>
        <v>15582.342031808579</v>
      </c>
      <c r="E24" s="4">
        <f ca="1">IF(Sched4[[#This Row],[Pmt No]]&lt;&gt;"",ScheduledPayment,"")</f>
        <v>349.91391905006066</v>
      </c>
      <c r="F24" s="4">
        <f ca="1">IF(Sched4[[#This Row],[Pmt No]]&lt;&gt;"",IF(Sched4[[#This Row],[Scheduled Payment]]+ExtraPayments&lt;Sched4[[#This Row],[Beginning Balance]],ExtraPayments,IF(Sched4[[#This Row],[Beginning Balance]]-Sched4[[#This Row],[Scheduled Payment]]&gt;0,Sched4[[#This Row],[Beginning Balance]]-Sched4[[#This Row],[Scheduled Payment]],0)),"")</f>
        <v>50.09</v>
      </c>
      <c r="G24" s="4">
        <f ca="1">IF(Sched4[[#This Row],[Pmt No]]&lt;&gt;"",IF(Sched4[[#This Row],[Scheduled Payment]]+Sched4[[#This Row],[Extra Payment]]&lt;=Sched4[[#This Row],[Beginning Balance]],Sched4[[#This Row],[Scheduled Payment]]+Sched4[[#This Row],[Extra Payment]],Sched4[[#This Row],[Beginning Balance]]),"")</f>
        <v>400.00391905006063</v>
      </c>
      <c r="H24" s="4">
        <f ca="1">IF(Sched4[[#This Row],[Pmt No]]&lt;&gt;"",Sched4[[#This Row],[Total Payment]]-Sched4[[#This Row],[Interest]],"")</f>
        <v>348.06277894403206</v>
      </c>
      <c r="I24" s="4">
        <f ca="1">IF(Sched4[[#This Row],[Pmt No]]&lt;&gt;"",Sched4[[#This Row],[Beginning Balance]]*(InterestRate/PaymentsPerYear),"")</f>
        <v>51.941140106028598</v>
      </c>
      <c r="J24" s="4">
        <f ca="1">IF(Sched4[[#This Row],[Pmt No]]&lt;&gt;"",IF(Sched4[[#This Row],[Scheduled Payment]]+Sched4[[#This Row],[Extra Payment]]&lt;=Sched4[[#This Row],[Beginning Balance]],Sched4[[#This Row],[Beginning Balance]]-Sched4[[#This Row],[Principal]],0),"")</f>
        <v>15234.279252864548</v>
      </c>
      <c r="K24" s="4">
        <f ca="1">IF(Sched4[[#This Row],[Pmt No]]&lt;&gt;"",SUM(INDEX(Sched4[Interest],1,1):Sched4[[#This Row],[Interest]]),"")</f>
        <v>634.3223624152173</v>
      </c>
    </row>
    <row r="25" spans="2:11" x14ac:dyDescent="0.2">
      <c r="B25" s="2">
        <f ca="1">IF(LoanIsGood,IF(ROW()-ROW(Sched4[[#Headers],[Pmt No]])&gt;ScheduledNumberOfPayments,"",ROW()-ROW(Sched4[[#Headers],[Pmt No]])),"")</f>
        <v>12</v>
      </c>
      <c r="C25" s="3">
        <f ca="1">IF(Sched4[[#This Row],[Pmt No]]&lt;&gt;"",EOMONTH(LoanStartDate,ROW(Sched4[[#This Row],[Pmt No]])-ROW(Sched4[[#Headers],[Pmt No]])-2)+DAY(LoanStartDate),"")</f>
        <v>45889</v>
      </c>
      <c r="D25" s="4">
        <f ca="1">IF(Sched4[[#This Row],[Pmt No]]&lt;&gt;"",IF(ROW()-ROW(Sched4[[#Headers],[Beginning Balance]])=1,LoanAmount,INDEX(Sched4[Ending Balance],ROW()-ROW(Sched4[[#Headers],[Beginning Balance]])-1)),"")</f>
        <v>15234.279252864548</v>
      </c>
      <c r="E25" s="4">
        <f ca="1">IF(Sched4[[#This Row],[Pmt No]]&lt;&gt;"",ScheduledPayment,"")</f>
        <v>349.91391905006066</v>
      </c>
      <c r="F25" s="4">
        <f ca="1">IF(Sched4[[#This Row],[Pmt No]]&lt;&gt;"",IF(Sched4[[#This Row],[Scheduled Payment]]+ExtraPayments&lt;Sched4[[#This Row],[Beginning Balance]],ExtraPayments,IF(Sched4[[#This Row],[Beginning Balance]]-Sched4[[#This Row],[Scheduled Payment]]&gt;0,Sched4[[#This Row],[Beginning Balance]]-Sched4[[#This Row],[Scheduled Payment]],0)),"")</f>
        <v>50.09</v>
      </c>
      <c r="G25" s="4">
        <f ca="1">IF(Sched4[[#This Row],[Pmt No]]&lt;&gt;"",IF(Sched4[[#This Row],[Scheduled Payment]]+Sched4[[#This Row],[Extra Payment]]&lt;=Sched4[[#This Row],[Beginning Balance]],Sched4[[#This Row],[Scheduled Payment]]+Sched4[[#This Row],[Extra Payment]],Sched4[[#This Row],[Beginning Balance]]),"")</f>
        <v>400.00391905006063</v>
      </c>
      <c r="H25" s="4">
        <f ca="1">IF(Sched4[[#This Row],[Pmt No]]&lt;&gt;"",Sched4[[#This Row],[Total Payment]]-Sched4[[#This Row],[Interest]],"")</f>
        <v>349.22298820717879</v>
      </c>
      <c r="I25" s="4">
        <f ca="1">IF(Sched4[[#This Row],[Pmt No]]&lt;&gt;"",Sched4[[#This Row],[Beginning Balance]]*(InterestRate/PaymentsPerYear),"")</f>
        <v>50.78093084288183</v>
      </c>
      <c r="J25" s="4">
        <f ca="1">IF(Sched4[[#This Row],[Pmt No]]&lt;&gt;"",IF(Sched4[[#This Row],[Scheduled Payment]]+Sched4[[#This Row],[Extra Payment]]&lt;=Sched4[[#This Row],[Beginning Balance]],Sched4[[#This Row],[Beginning Balance]]-Sched4[[#This Row],[Principal]],0),"")</f>
        <v>14885.056264657369</v>
      </c>
      <c r="K25" s="4">
        <f ca="1">IF(Sched4[[#This Row],[Pmt No]]&lt;&gt;"",SUM(INDEX(Sched4[Interest],1,1):Sched4[[#This Row],[Interest]]),"")</f>
        <v>685.10329325809914</v>
      </c>
    </row>
    <row r="26" spans="2:11" x14ac:dyDescent="0.2">
      <c r="B26" s="2">
        <f ca="1">IF(LoanIsGood,IF(ROW()-ROW(Sched4[[#Headers],[Pmt No]])&gt;ScheduledNumberOfPayments,"",ROW()-ROW(Sched4[[#Headers],[Pmt No]])),"")</f>
        <v>13</v>
      </c>
      <c r="C26" s="3">
        <f ca="1">IF(Sched4[[#This Row],[Pmt No]]&lt;&gt;"",EOMONTH(LoanStartDate,ROW(Sched4[[#This Row],[Pmt No]])-ROW(Sched4[[#Headers],[Pmt No]])-2)+DAY(LoanStartDate),"")</f>
        <v>45920</v>
      </c>
      <c r="D26" s="4">
        <f ca="1">IF(Sched4[[#This Row],[Pmt No]]&lt;&gt;"",IF(ROW()-ROW(Sched4[[#Headers],[Beginning Balance]])=1,LoanAmount,INDEX(Sched4[Ending Balance],ROW()-ROW(Sched4[[#Headers],[Beginning Balance]])-1)),"")</f>
        <v>14885.056264657369</v>
      </c>
      <c r="E26" s="4">
        <f ca="1">IF(Sched4[[#This Row],[Pmt No]]&lt;&gt;"",ScheduledPayment,"")</f>
        <v>349.91391905006066</v>
      </c>
      <c r="F26" s="4">
        <f ca="1">IF(Sched4[[#This Row],[Pmt No]]&lt;&gt;"",IF(Sched4[[#This Row],[Scheduled Payment]]+ExtraPayments&lt;Sched4[[#This Row],[Beginning Balance]],ExtraPayments,IF(Sched4[[#This Row],[Beginning Balance]]-Sched4[[#This Row],[Scheduled Payment]]&gt;0,Sched4[[#This Row],[Beginning Balance]]-Sched4[[#This Row],[Scheduled Payment]],0)),"")</f>
        <v>50.09</v>
      </c>
      <c r="G26" s="4">
        <f ca="1">IF(Sched4[[#This Row],[Pmt No]]&lt;&gt;"",IF(Sched4[[#This Row],[Scheduled Payment]]+Sched4[[#This Row],[Extra Payment]]&lt;=Sched4[[#This Row],[Beginning Balance]],Sched4[[#This Row],[Scheduled Payment]]+Sched4[[#This Row],[Extra Payment]],Sched4[[#This Row],[Beginning Balance]]),"")</f>
        <v>400.00391905006063</v>
      </c>
      <c r="H26" s="4">
        <f ca="1">IF(Sched4[[#This Row],[Pmt No]]&lt;&gt;"",Sched4[[#This Row],[Total Payment]]-Sched4[[#This Row],[Interest]],"")</f>
        <v>350.38706483453609</v>
      </c>
      <c r="I26" s="4">
        <f ca="1">IF(Sched4[[#This Row],[Pmt No]]&lt;&gt;"",Sched4[[#This Row],[Beginning Balance]]*(InterestRate/PaymentsPerYear),"")</f>
        <v>49.616854215524569</v>
      </c>
      <c r="J26" s="4">
        <f ca="1">IF(Sched4[[#This Row],[Pmt No]]&lt;&gt;"",IF(Sched4[[#This Row],[Scheduled Payment]]+Sched4[[#This Row],[Extra Payment]]&lt;=Sched4[[#This Row],[Beginning Balance]],Sched4[[#This Row],[Beginning Balance]]-Sched4[[#This Row],[Principal]],0),"")</f>
        <v>14534.669199822833</v>
      </c>
      <c r="K26" s="4">
        <f ca="1">IF(Sched4[[#This Row],[Pmt No]]&lt;&gt;"",SUM(INDEX(Sched4[Interest],1,1):Sched4[[#This Row],[Interest]]),"")</f>
        <v>734.72014747362368</v>
      </c>
    </row>
    <row r="27" spans="2:11" x14ac:dyDescent="0.2">
      <c r="B27" s="2">
        <f ca="1">IF(LoanIsGood,IF(ROW()-ROW(Sched4[[#Headers],[Pmt No]])&gt;ScheduledNumberOfPayments,"",ROW()-ROW(Sched4[[#Headers],[Pmt No]])),"")</f>
        <v>14</v>
      </c>
      <c r="C27" s="3">
        <f ca="1">IF(Sched4[[#This Row],[Pmt No]]&lt;&gt;"",EOMONTH(LoanStartDate,ROW(Sched4[[#This Row],[Pmt No]])-ROW(Sched4[[#Headers],[Pmt No]])-2)+DAY(LoanStartDate),"")</f>
        <v>45950</v>
      </c>
      <c r="D27" s="4">
        <f ca="1">IF(Sched4[[#This Row],[Pmt No]]&lt;&gt;"",IF(ROW()-ROW(Sched4[[#Headers],[Beginning Balance]])=1,LoanAmount,INDEX(Sched4[Ending Balance],ROW()-ROW(Sched4[[#Headers],[Beginning Balance]])-1)),"")</f>
        <v>14534.669199822833</v>
      </c>
      <c r="E27" s="4">
        <f ca="1">IF(Sched4[[#This Row],[Pmt No]]&lt;&gt;"",ScheduledPayment,"")</f>
        <v>349.91391905006066</v>
      </c>
      <c r="F27" s="4">
        <f ca="1">IF(Sched4[[#This Row],[Pmt No]]&lt;&gt;"",IF(Sched4[[#This Row],[Scheduled Payment]]+ExtraPayments&lt;Sched4[[#This Row],[Beginning Balance]],ExtraPayments,IF(Sched4[[#This Row],[Beginning Balance]]-Sched4[[#This Row],[Scheduled Payment]]&gt;0,Sched4[[#This Row],[Beginning Balance]]-Sched4[[#This Row],[Scheduled Payment]],0)),"")</f>
        <v>50.09</v>
      </c>
      <c r="G27" s="4">
        <f ca="1">IF(Sched4[[#This Row],[Pmt No]]&lt;&gt;"",IF(Sched4[[#This Row],[Scheduled Payment]]+Sched4[[#This Row],[Extra Payment]]&lt;=Sched4[[#This Row],[Beginning Balance]],Sched4[[#This Row],[Scheduled Payment]]+Sched4[[#This Row],[Extra Payment]],Sched4[[#This Row],[Beginning Balance]]),"")</f>
        <v>400.00391905006063</v>
      </c>
      <c r="H27" s="4">
        <f ca="1">IF(Sched4[[#This Row],[Pmt No]]&lt;&gt;"",Sched4[[#This Row],[Total Payment]]-Sched4[[#This Row],[Interest]],"")</f>
        <v>351.55502171731786</v>
      </c>
      <c r="I27" s="4">
        <f ca="1">IF(Sched4[[#This Row],[Pmt No]]&lt;&gt;"",Sched4[[#This Row],[Beginning Balance]]*(InterestRate/PaymentsPerYear),"")</f>
        <v>48.448897332742781</v>
      </c>
      <c r="J27" s="4">
        <f ca="1">IF(Sched4[[#This Row],[Pmt No]]&lt;&gt;"",IF(Sched4[[#This Row],[Scheduled Payment]]+Sched4[[#This Row],[Extra Payment]]&lt;=Sched4[[#This Row],[Beginning Balance]],Sched4[[#This Row],[Beginning Balance]]-Sched4[[#This Row],[Principal]],0),"")</f>
        <v>14183.114178105514</v>
      </c>
      <c r="K27" s="4">
        <f ca="1">IF(Sched4[[#This Row],[Pmt No]]&lt;&gt;"",SUM(INDEX(Sched4[Interest],1,1):Sched4[[#This Row],[Interest]]),"")</f>
        <v>783.16904480636651</v>
      </c>
    </row>
    <row r="28" spans="2:11" x14ac:dyDescent="0.2">
      <c r="B28" s="2">
        <f ca="1">IF(LoanIsGood,IF(ROW()-ROW(Sched4[[#Headers],[Pmt No]])&gt;ScheduledNumberOfPayments,"",ROW()-ROW(Sched4[[#Headers],[Pmt No]])),"")</f>
        <v>15</v>
      </c>
      <c r="C28" s="3">
        <f ca="1">IF(Sched4[[#This Row],[Pmt No]]&lt;&gt;"",EOMONTH(LoanStartDate,ROW(Sched4[[#This Row],[Pmt No]])-ROW(Sched4[[#Headers],[Pmt No]])-2)+DAY(LoanStartDate),"")</f>
        <v>45981</v>
      </c>
      <c r="D28" s="4">
        <f ca="1">IF(Sched4[[#This Row],[Pmt No]]&lt;&gt;"",IF(ROW()-ROW(Sched4[[#Headers],[Beginning Balance]])=1,LoanAmount,INDEX(Sched4[Ending Balance],ROW()-ROW(Sched4[[#Headers],[Beginning Balance]])-1)),"")</f>
        <v>14183.114178105514</v>
      </c>
      <c r="E28" s="4">
        <f ca="1">IF(Sched4[[#This Row],[Pmt No]]&lt;&gt;"",ScheduledPayment,"")</f>
        <v>349.91391905006066</v>
      </c>
      <c r="F28" s="4">
        <f ca="1">IF(Sched4[[#This Row],[Pmt No]]&lt;&gt;"",IF(Sched4[[#This Row],[Scheduled Payment]]+ExtraPayments&lt;Sched4[[#This Row],[Beginning Balance]],ExtraPayments,IF(Sched4[[#This Row],[Beginning Balance]]-Sched4[[#This Row],[Scheduled Payment]]&gt;0,Sched4[[#This Row],[Beginning Balance]]-Sched4[[#This Row],[Scheduled Payment]],0)),"")</f>
        <v>50.09</v>
      </c>
      <c r="G28" s="4">
        <f ca="1">IF(Sched4[[#This Row],[Pmt No]]&lt;&gt;"",IF(Sched4[[#This Row],[Scheduled Payment]]+Sched4[[#This Row],[Extra Payment]]&lt;=Sched4[[#This Row],[Beginning Balance]],Sched4[[#This Row],[Scheduled Payment]]+Sched4[[#This Row],[Extra Payment]],Sched4[[#This Row],[Beginning Balance]]),"")</f>
        <v>400.00391905006063</v>
      </c>
      <c r="H28" s="4">
        <f ca="1">IF(Sched4[[#This Row],[Pmt No]]&lt;&gt;"",Sched4[[#This Row],[Total Payment]]-Sched4[[#This Row],[Interest]],"")</f>
        <v>352.72687178970892</v>
      </c>
      <c r="I28" s="4">
        <f ca="1">IF(Sched4[[#This Row],[Pmt No]]&lt;&gt;"",Sched4[[#This Row],[Beginning Balance]]*(InterestRate/PaymentsPerYear),"")</f>
        <v>47.277047260351715</v>
      </c>
      <c r="J28" s="4">
        <f ca="1">IF(Sched4[[#This Row],[Pmt No]]&lt;&gt;"",IF(Sched4[[#This Row],[Scheduled Payment]]+Sched4[[#This Row],[Extra Payment]]&lt;=Sched4[[#This Row],[Beginning Balance]],Sched4[[#This Row],[Beginning Balance]]-Sched4[[#This Row],[Principal]],0),"")</f>
        <v>13830.387306315804</v>
      </c>
      <c r="K28" s="4">
        <f ca="1">IF(Sched4[[#This Row],[Pmt No]]&lt;&gt;"",SUM(INDEX(Sched4[Interest],1,1):Sched4[[#This Row],[Interest]]),"")</f>
        <v>830.44609206671828</v>
      </c>
    </row>
    <row r="29" spans="2:11" x14ac:dyDescent="0.2">
      <c r="B29" s="2">
        <f ca="1">IF(LoanIsGood,IF(ROW()-ROW(Sched4[[#Headers],[Pmt No]])&gt;ScheduledNumberOfPayments,"",ROW()-ROW(Sched4[[#Headers],[Pmt No]])),"")</f>
        <v>16</v>
      </c>
      <c r="C29" s="3">
        <f ca="1">IF(Sched4[[#This Row],[Pmt No]]&lt;&gt;"",EOMONTH(LoanStartDate,ROW(Sched4[[#This Row],[Pmt No]])-ROW(Sched4[[#Headers],[Pmt No]])-2)+DAY(LoanStartDate),"")</f>
        <v>46011</v>
      </c>
      <c r="D29" s="4">
        <f ca="1">IF(Sched4[[#This Row],[Pmt No]]&lt;&gt;"",IF(ROW()-ROW(Sched4[[#Headers],[Beginning Balance]])=1,LoanAmount,INDEX(Sched4[Ending Balance],ROW()-ROW(Sched4[[#Headers],[Beginning Balance]])-1)),"")</f>
        <v>13830.387306315804</v>
      </c>
      <c r="E29" s="4">
        <f ca="1">IF(Sched4[[#This Row],[Pmt No]]&lt;&gt;"",ScheduledPayment,"")</f>
        <v>349.91391905006066</v>
      </c>
      <c r="F29" s="4">
        <f ca="1">IF(Sched4[[#This Row],[Pmt No]]&lt;&gt;"",IF(Sched4[[#This Row],[Scheduled Payment]]+ExtraPayments&lt;Sched4[[#This Row],[Beginning Balance]],ExtraPayments,IF(Sched4[[#This Row],[Beginning Balance]]-Sched4[[#This Row],[Scheduled Payment]]&gt;0,Sched4[[#This Row],[Beginning Balance]]-Sched4[[#This Row],[Scheduled Payment]],0)),"")</f>
        <v>50.09</v>
      </c>
      <c r="G29" s="4">
        <f ca="1">IF(Sched4[[#This Row],[Pmt No]]&lt;&gt;"",IF(Sched4[[#This Row],[Scheduled Payment]]+Sched4[[#This Row],[Extra Payment]]&lt;=Sched4[[#This Row],[Beginning Balance]],Sched4[[#This Row],[Scheduled Payment]]+Sched4[[#This Row],[Extra Payment]],Sched4[[#This Row],[Beginning Balance]]),"")</f>
        <v>400.00391905006063</v>
      </c>
      <c r="H29" s="4">
        <f ca="1">IF(Sched4[[#This Row],[Pmt No]]&lt;&gt;"",Sched4[[#This Row],[Total Payment]]-Sched4[[#This Row],[Interest]],"")</f>
        <v>353.90262802900793</v>
      </c>
      <c r="I29" s="4">
        <f ca="1">IF(Sched4[[#This Row],[Pmt No]]&lt;&gt;"",Sched4[[#This Row],[Beginning Balance]]*(InterestRate/PaymentsPerYear),"")</f>
        <v>46.101291021052681</v>
      </c>
      <c r="J29" s="4">
        <f ca="1">IF(Sched4[[#This Row],[Pmt No]]&lt;&gt;"",IF(Sched4[[#This Row],[Scheduled Payment]]+Sched4[[#This Row],[Extra Payment]]&lt;=Sched4[[#This Row],[Beginning Balance]],Sched4[[#This Row],[Beginning Balance]]-Sched4[[#This Row],[Principal]],0),"")</f>
        <v>13476.484678286797</v>
      </c>
      <c r="K29" s="4">
        <f ca="1">IF(Sched4[[#This Row],[Pmt No]]&lt;&gt;"",SUM(INDEX(Sched4[Interest],1,1):Sched4[[#This Row],[Interest]]),"")</f>
        <v>876.54738308777098</v>
      </c>
    </row>
    <row r="30" spans="2:11" x14ac:dyDescent="0.2">
      <c r="B30" s="2">
        <f ca="1">IF(LoanIsGood,IF(ROW()-ROW(Sched4[[#Headers],[Pmt No]])&gt;ScheduledNumberOfPayments,"",ROW()-ROW(Sched4[[#Headers],[Pmt No]])),"")</f>
        <v>17</v>
      </c>
      <c r="C30" s="3">
        <f ca="1">IF(Sched4[[#This Row],[Pmt No]]&lt;&gt;"",EOMONTH(LoanStartDate,ROW(Sched4[[#This Row],[Pmt No]])-ROW(Sched4[[#Headers],[Pmt No]])-2)+DAY(LoanStartDate),"")</f>
        <v>46042</v>
      </c>
      <c r="D30" s="4">
        <f ca="1">IF(Sched4[[#This Row],[Pmt No]]&lt;&gt;"",IF(ROW()-ROW(Sched4[[#Headers],[Beginning Balance]])=1,LoanAmount,INDEX(Sched4[Ending Balance],ROW()-ROW(Sched4[[#Headers],[Beginning Balance]])-1)),"")</f>
        <v>13476.484678286797</v>
      </c>
      <c r="E30" s="4">
        <f ca="1">IF(Sched4[[#This Row],[Pmt No]]&lt;&gt;"",ScheduledPayment,"")</f>
        <v>349.91391905006066</v>
      </c>
      <c r="F30" s="4">
        <f ca="1">IF(Sched4[[#This Row],[Pmt No]]&lt;&gt;"",IF(Sched4[[#This Row],[Scheduled Payment]]+ExtraPayments&lt;Sched4[[#This Row],[Beginning Balance]],ExtraPayments,IF(Sched4[[#This Row],[Beginning Balance]]-Sched4[[#This Row],[Scheduled Payment]]&gt;0,Sched4[[#This Row],[Beginning Balance]]-Sched4[[#This Row],[Scheduled Payment]],0)),"")</f>
        <v>50.09</v>
      </c>
      <c r="G30" s="4">
        <f ca="1">IF(Sched4[[#This Row],[Pmt No]]&lt;&gt;"",IF(Sched4[[#This Row],[Scheduled Payment]]+Sched4[[#This Row],[Extra Payment]]&lt;=Sched4[[#This Row],[Beginning Balance]],Sched4[[#This Row],[Scheduled Payment]]+Sched4[[#This Row],[Extra Payment]],Sched4[[#This Row],[Beginning Balance]]),"")</f>
        <v>400.00391905006063</v>
      </c>
      <c r="H30" s="4">
        <f ca="1">IF(Sched4[[#This Row],[Pmt No]]&lt;&gt;"",Sched4[[#This Row],[Total Payment]]-Sched4[[#This Row],[Interest]],"")</f>
        <v>355.0823034557713</v>
      </c>
      <c r="I30" s="4">
        <f ca="1">IF(Sched4[[#This Row],[Pmt No]]&lt;&gt;"",Sched4[[#This Row],[Beginning Balance]]*(InterestRate/PaymentsPerYear),"")</f>
        <v>44.921615594289328</v>
      </c>
      <c r="J30" s="4">
        <f ca="1">IF(Sched4[[#This Row],[Pmt No]]&lt;&gt;"",IF(Sched4[[#This Row],[Scheduled Payment]]+Sched4[[#This Row],[Extra Payment]]&lt;=Sched4[[#This Row],[Beginning Balance]],Sched4[[#This Row],[Beginning Balance]]-Sched4[[#This Row],[Principal]],0),"")</f>
        <v>13121.402374831026</v>
      </c>
      <c r="K30" s="4">
        <f ca="1">IF(Sched4[[#This Row],[Pmt No]]&lt;&gt;"",SUM(INDEX(Sched4[Interest],1,1):Sched4[[#This Row],[Interest]]),"")</f>
        <v>921.46899868206026</v>
      </c>
    </row>
    <row r="31" spans="2:11" x14ac:dyDescent="0.2">
      <c r="B31" s="2">
        <f ca="1">IF(LoanIsGood,IF(ROW()-ROW(Sched4[[#Headers],[Pmt No]])&gt;ScheduledNumberOfPayments,"",ROW()-ROW(Sched4[[#Headers],[Pmt No]])),"")</f>
        <v>18</v>
      </c>
      <c r="C31" s="3">
        <f ca="1">IF(Sched4[[#This Row],[Pmt No]]&lt;&gt;"",EOMONTH(LoanStartDate,ROW(Sched4[[#This Row],[Pmt No]])-ROW(Sched4[[#Headers],[Pmt No]])-2)+DAY(LoanStartDate),"")</f>
        <v>46073</v>
      </c>
      <c r="D31" s="4">
        <f ca="1">IF(Sched4[[#This Row],[Pmt No]]&lt;&gt;"",IF(ROW()-ROW(Sched4[[#Headers],[Beginning Balance]])=1,LoanAmount,INDEX(Sched4[Ending Balance],ROW()-ROW(Sched4[[#Headers],[Beginning Balance]])-1)),"")</f>
        <v>13121.402374831026</v>
      </c>
      <c r="E31" s="4">
        <f ca="1">IF(Sched4[[#This Row],[Pmt No]]&lt;&gt;"",ScheduledPayment,"")</f>
        <v>349.91391905006066</v>
      </c>
      <c r="F31" s="4">
        <f ca="1">IF(Sched4[[#This Row],[Pmt No]]&lt;&gt;"",IF(Sched4[[#This Row],[Scheduled Payment]]+ExtraPayments&lt;Sched4[[#This Row],[Beginning Balance]],ExtraPayments,IF(Sched4[[#This Row],[Beginning Balance]]-Sched4[[#This Row],[Scheduled Payment]]&gt;0,Sched4[[#This Row],[Beginning Balance]]-Sched4[[#This Row],[Scheduled Payment]],0)),"")</f>
        <v>50.09</v>
      </c>
      <c r="G31" s="4">
        <f ca="1">IF(Sched4[[#This Row],[Pmt No]]&lt;&gt;"",IF(Sched4[[#This Row],[Scheduled Payment]]+Sched4[[#This Row],[Extra Payment]]&lt;=Sched4[[#This Row],[Beginning Balance]],Sched4[[#This Row],[Scheduled Payment]]+Sched4[[#This Row],[Extra Payment]],Sched4[[#This Row],[Beginning Balance]]),"")</f>
        <v>400.00391905006063</v>
      </c>
      <c r="H31" s="4">
        <f ca="1">IF(Sched4[[#This Row],[Pmt No]]&lt;&gt;"",Sched4[[#This Row],[Total Payment]]-Sched4[[#This Row],[Interest]],"")</f>
        <v>356.26591113395722</v>
      </c>
      <c r="I31" s="4">
        <f ca="1">IF(Sched4[[#This Row],[Pmt No]]&lt;&gt;"",Sched4[[#This Row],[Beginning Balance]]*(InterestRate/PaymentsPerYear),"")</f>
        <v>43.738007916103427</v>
      </c>
      <c r="J31" s="4">
        <f ca="1">IF(Sched4[[#This Row],[Pmt No]]&lt;&gt;"",IF(Sched4[[#This Row],[Scheduled Payment]]+Sched4[[#This Row],[Extra Payment]]&lt;=Sched4[[#This Row],[Beginning Balance]],Sched4[[#This Row],[Beginning Balance]]-Sched4[[#This Row],[Principal]],0),"")</f>
        <v>12765.136463697068</v>
      </c>
      <c r="K31" s="4">
        <f ca="1">IF(Sched4[[#This Row],[Pmt No]]&lt;&gt;"",SUM(INDEX(Sched4[Interest],1,1):Sched4[[#This Row],[Interest]]),"")</f>
        <v>965.20700659816373</v>
      </c>
    </row>
    <row r="32" spans="2:11" x14ac:dyDescent="0.2">
      <c r="B32" s="2">
        <f ca="1">IF(LoanIsGood,IF(ROW()-ROW(Sched4[[#Headers],[Pmt No]])&gt;ScheduledNumberOfPayments,"",ROW()-ROW(Sched4[[#Headers],[Pmt No]])),"")</f>
        <v>19</v>
      </c>
      <c r="C32" s="3">
        <f ca="1">IF(Sched4[[#This Row],[Pmt No]]&lt;&gt;"",EOMONTH(LoanStartDate,ROW(Sched4[[#This Row],[Pmt No]])-ROW(Sched4[[#Headers],[Pmt No]])-2)+DAY(LoanStartDate),"")</f>
        <v>46101</v>
      </c>
      <c r="D32" s="4">
        <f ca="1">IF(Sched4[[#This Row],[Pmt No]]&lt;&gt;"",IF(ROW()-ROW(Sched4[[#Headers],[Beginning Balance]])=1,LoanAmount,INDEX(Sched4[Ending Balance],ROW()-ROW(Sched4[[#Headers],[Beginning Balance]])-1)),"")</f>
        <v>12765.136463697068</v>
      </c>
      <c r="E32" s="4">
        <f ca="1">IF(Sched4[[#This Row],[Pmt No]]&lt;&gt;"",ScheduledPayment,"")</f>
        <v>349.91391905006066</v>
      </c>
      <c r="F32" s="4">
        <f ca="1">IF(Sched4[[#This Row],[Pmt No]]&lt;&gt;"",IF(Sched4[[#This Row],[Scheduled Payment]]+ExtraPayments&lt;Sched4[[#This Row],[Beginning Balance]],ExtraPayments,IF(Sched4[[#This Row],[Beginning Balance]]-Sched4[[#This Row],[Scheduled Payment]]&gt;0,Sched4[[#This Row],[Beginning Balance]]-Sched4[[#This Row],[Scheduled Payment]],0)),"")</f>
        <v>50.09</v>
      </c>
      <c r="G32" s="4">
        <f ca="1">IF(Sched4[[#This Row],[Pmt No]]&lt;&gt;"",IF(Sched4[[#This Row],[Scheduled Payment]]+Sched4[[#This Row],[Extra Payment]]&lt;=Sched4[[#This Row],[Beginning Balance]],Sched4[[#This Row],[Scheduled Payment]]+Sched4[[#This Row],[Extra Payment]],Sched4[[#This Row],[Beginning Balance]]),"")</f>
        <v>400.00391905006063</v>
      </c>
      <c r="H32" s="4">
        <f ca="1">IF(Sched4[[#This Row],[Pmt No]]&lt;&gt;"",Sched4[[#This Row],[Total Payment]]-Sched4[[#This Row],[Interest]],"")</f>
        <v>357.45346417107038</v>
      </c>
      <c r="I32" s="4">
        <f ca="1">IF(Sched4[[#This Row],[Pmt No]]&lt;&gt;"",Sched4[[#This Row],[Beginning Balance]]*(InterestRate/PaymentsPerYear),"")</f>
        <v>42.55045487899023</v>
      </c>
      <c r="J32" s="4">
        <f ca="1">IF(Sched4[[#This Row],[Pmt No]]&lt;&gt;"",IF(Sched4[[#This Row],[Scheduled Payment]]+Sched4[[#This Row],[Extra Payment]]&lt;=Sched4[[#This Row],[Beginning Balance]],Sched4[[#This Row],[Beginning Balance]]-Sched4[[#This Row],[Principal]],0),"")</f>
        <v>12407.682999525998</v>
      </c>
      <c r="K32" s="4">
        <f ca="1">IF(Sched4[[#This Row],[Pmt No]]&lt;&gt;"",SUM(INDEX(Sched4[Interest],1,1):Sched4[[#This Row],[Interest]]),"")</f>
        <v>1007.7574614771539</v>
      </c>
    </row>
    <row r="33" spans="2:11" x14ac:dyDescent="0.2">
      <c r="B33" s="2">
        <f ca="1">IF(LoanIsGood,IF(ROW()-ROW(Sched4[[#Headers],[Pmt No]])&gt;ScheduledNumberOfPayments,"",ROW()-ROW(Sched4[[#Headers],[Pmt No]])),"")</f>
        <v>20</v>
      </c>
      <c r="C33" s="3">
        <f ca="1">IF(Sched4[[#This Row],[Pmt No]]&lt;&gt;"",EOMONTH(LoanStartDate,ROW(Sched4[[#This Row],[Pmt No]])-ROW(Sched4[[#Headers],[Pmt No]])-2)+DAY(LoanStartDate),"")</f>
        <v>46132</v>
      </c>
      <c r="D33" s="4">
        <f ca="1">IF(Sched4[[#This Row],[Pmt No]]&lt;&gt;"",IF(ROW()-ROW(Sched4[[#Headers],[Beginning Balance]])=1,LoanAmount,INDEX(Sched4[Ending Balance],ROW()-ROW(Sched4[[#Headers],[Beginning Balance]])-1)),"")</f>
        <v>12407.682999525998</v>
      </c>
      <c r="E33" s="4">
        <f ca="1">IF(Sched4[[#This Row],[Pmt No]]&lt;&gt;"",ScheduledPayment,"")</f>
        <v>349.91391905006066</v>
      </c>
      <c r="F33" s="4">
        <f ca="1">IF(Sched4[[#This Row],[Pmt No]]&lt;&gt;"",IF(Sched4[[#This Row],[Scheduled Payment]]+ExtraPayments&lt;Sched4[[#This Row],[Beginning Balance]],ExtraPayments,IF(Sched4[[#This Row],[Beginning Balance]]-Sched4[[#This Row],[Scheduled Payment]]&gt;0,Sched4[[#This Row],[Beginning Balance]]-Sched4[[#This Row],[Scheduled Payment]],0)),"")</f>
        <v>50.09</v>
      </c>
      <c r="G33" s="4">
        <f ca="1">IF(Sched4[[#This Row],[Pmt No]]&lt;&gt;"",IF(Sched4[[#This Row],[Scheduled Payment]]+Sched4[[#This Row],[Extra Payment]]&lt;=Sched4[[#This Row],[Beginning Balance]],Sched4[[#This Row],[Scheduled Payment]]+Sched4[[#This Row],[Extra Payment]],Sched4[[#This Row],[Beginning Balance]]),"")</f>
        <v>400.00391905006063</v>
      </c>
      <c r="H33" s="4">
        <f ca="1">IF(Sched4[[#This Row],[Pmt No]]&lt;&gt;"",Sched4[[#This Row],[Total Payment]]-Sched4[[#This Row],[Interest]],"")</f>
        <v>358.64497571830731</v>
      </c>
      <c r="I33" s="4">
        <f ca="1">IF(Sched4[[#This Row],[Pmt No]]&lt;&gt;"",Sched4[[#This Row],[Beginning Balance]]*(InterestRate/PaymentsPerYear),"")</f>
        <v>41.358943331753331</v>
      </c>
      <c r="J33" s="4">
        <f ca="1">IF(Sched4[[#This Row],[Pmt No]]&lt;&gt;"",IF(Sched4[[#This Row],[Scheduled Payment]]+Sched4[[#This Row],[Extra Payment]]&lt;=Sched4[[#This Row],[Beginning Balance]],Sched4[[#This Row],[Beginning Balance]]-Sched4[[#This Row],[Principal]],0),"")</f>
        <v>12049.03802380769</v>
      </c>
      <c r="K33" s="4">
        <f ca="1">IF(Sched4[[#This Row],[Pmt No]]&lt;&gt;"",SUM(INDEX(Sched4[Interest],1,1):Sched4[[#This Row],[Interest]]),"")</f>
        <v>1049.1164048089072</v>
      </c>
    </row>
    <row r="34" spans="2:11" x14ac:dyDescent="0.2">
      <c r="B34" s="2">
        <f ca="1">IF(LoanIsGood,IF(ROW()-ROW(Sched4[[#Headers],[Pmt No]])&gt;ScheduledNumberOfPayments,"",ROW()-ROW(Sched4[[#Headers],[Pmt No]])),"")</f>
        <v>21</v>
      </c>
      <c r="C34" s="3">
        <f ca="1">IF(Sched4[[#This Row],[Pmt No]]&lt;&gt;"",EOMONTH(LoanStartDate,ROW(Sched4[[#This Row],[Pmt No]])-ROW(Sched4[[#Headers],[Pmt No]])-2)+DAY(LoanStartDate),"")</f>
        <v>46162</v>
      </c>
      <c r="D34" s="4">
        <f ca="1">IF(Sched4[[#This Row],[Pmt No]]&lt;&gt;"",IF(ROW()-ROW(Sched4[[#Headers],[Beginning Balance]])=1,LoanAmount,INDEX(Sched4[Ending Balance],ROW()-ROW(Sched4[[#Headers],[Beginning Balance]])-1)),"")</f>
        <v>12049.03802380769</v>
      </c>
      <c r="E34" s="4">
        <f ca="1">IF(Sched4[[#This Row],[Pmt No]]&lt;&gt;"",ScheduledPayment,"")</f>
        <v>349.91391905006066</v>
      </c>
      <c r="F34" s="4">
        <f ca="1">IF(Sched4[[#This Row],[Pmt No]]&lt;&gt;"",IF(Sched4[[#This Row],[Scheduled Payment]]+ExtraPayments&lt;Sched4[[#This Row],[Beginning Balance]],ExtraPayments,IF(Sched4[[#This Row],[Beginning Balance]]-Sched4[[#This Row],[Scheduled Payment]]&gt;0,Sched4[[#This Row],[Beginning Balance]]-Sched4[[#This Row],[Scheduled Payment]],0)),"")</f>
        <v>50.09</v>
      </c>
      <c r="G34" s="4">
        <f ca="1">IF(Sched4[[#This Row],[Pmt No]]&lt;&gt;"",IF(Sched4[[#This Row],[Scheduled Payment]]+Sched4[[#This Row],[Extra Payment]]&lt;=Sched4[[#This Row],[Beginning Balance]],Sched4[[#This Row],[Scheduled Payment]]+Sched4[[#This Row],[Extra Payment]],Sched4[[#This Row],[Beginning Balance]]),"")</f>
        <v>400.00391905006063</v>
      </c>
      <c r="H34" s="4">
        <f ca="1">IF(Sched4[[#This Row],[Pmt No]]&lt;&gt;"",Sched4[[#This Row],[Total Payment]]-Sched4[[#This Row],[Interest]],"")</f>
        <v>359.84045897070166</v>
      </c>
      <c r="I34" s="4">
        <f ca="1">IF(Sched4[[#This Row],[Pmt No]]&lt;&gt;"",Sched4[[#This Row],[Beginning Balance]]*(InterestRate/PaymentsPerYear),"")</f>
        <v>40.16346007935897</v>
      </c>
      <c r="J34" s="4">
        <f ca="1">IF(Sched4[[#This Row],[Pmt No]]&lt;&gt;"",IF(Sched4[[#This Row],[Scheduled Payment]]+Sched4[[#This Row],[Extra Payment]]&lt;=Sched4[[#This Row],[Beginning Balance]],Sched4[[#This Row],[Beginning Balance]]-Sched4[[#This Row],[Principal]],0),"")</f>
        <v>11689.197564836988</v>
      </c>
      <c r="K34" s="4">
        <f ca="1">IF(Sched4[[#This Row],[Pmt No]]&lt;&gt;"",SUM(INDEX(Sched4[Interest],1,1):Sched4[[#This Row],[Interest]]),"")</f>
        <v>1089.2798648882663</v>
      </c>
    </row>
    <row r="35" spans="2:11" x14ac:dyDescent="0.2">
      <c r="B35" s="2">
        <f ca="1">IF(LoanIsGood,IF(ROW()-ROW(Sched4[[#Headers],[Pmt No]])&gt;ScheduledNumberOfPayments,"",ROW()-ROW(Sched4[[#Headers],[Pmt No]])),"")</f>
        <v>22</v>
      </c>
      <c r="C35" s="3">
        <f ca="1">IF(Sched4[[#This Row],[Pmt No]]&lt;&gt;"",EOMONTH(LoanStartDate,ROW(Sched4[[#This Row],[Pmt No]])-ROW(Sched4[[#Headers],[Pmt No]])-2)+DAY(LoanStartDate),"")</f>
        <v>46193</v>
      </c>
      <c r="D35" s="4">
        <f ca="1">IF(Sched4[[#This Row],[Pmt No]]&lt;&gt;"",IF(ROW()-ROW(Sched4[[#Headers],[Beginning Balance]])=1,LoanAmount,INDEX(Sched4[Ending Balance],ROW()-ROW(Sched4[[#Headers],[Beginning Balance]])-1)),"")</f>
        <v>11689.197564836988</v>
      </c>
      <c r="E35" s="4">
        <f ca="1">IF(Sched4[[#This Row],[Pmt No]]&lt;&gt;"",ScheduledPayment,"")</f>
        <v>349.91391905006066</v>
      </c>
      <c r="F35" s="4">
        <f ca="1">IF(Sched4[[#This Row],[Pmt No]]&lt;&gt;"",IF(Sched4[[#This Row],[Scheduled Payment]]+ExtraPayments&lt;Sched4[[#This Row],[Beginning Balance]],ExtraPayments,IF(Sched4[[#This Row],[Beginning Balance]]-Sched4[[#This Row],[Scheduled Payment]]&gt;0,Sched4[[#This Row],[Beginning Balance]]-Sched4[[#This Row],[Scheduled Payment]],0)),"")</f>
        <v>50.09</v>
      </c>
      <c r="G35" s="4">
        <f ca="1">IF(Sched4[[#This Row],[Pmt No]]&lt;&gt;"",IF(Sched4[[#This Row],[Scheduled Payment]]+Sched4[[#This Row],[Extra Payment]]&lt;=Sched4[[#This Row],[Beginning Balance]],Sched4[[#This Row],[Scheduled Payment]]+Sched4[[#This Row],[Extra Payment]],Sched4[[#This Row],[Beginning Balance]]),"")</f>
        <v>400.00391905006063</v>
      </c>
      <c r="H35" s="4">
        <f ca="1">IF(Sched4[[#This Row],[Pmt No]]&lt;&gt;"",Sched4[[#This Row],[Total Payment]]-Sched4[[#This Row],[Interest]],"")</f>
        <v>361.03992716727066</v>
      </c>
      <c r="I35" s="4">
        <f ca="1">IF(Sched4[[#This Row],[Pmt No]]&lt;&gt;"",Sched4[[#This Row],[Beginning Balance]]*(InterestRate/PaymentsPerYear),"")</f>
        <v>38.963991882789962</v>
      </c>
      <c r="J35" s="4">
        <f ca="1">IF(Sched4[[#This Row],[Pmt No]]&lt;&gt;"",IF(Sched4[[#This Row],[Scheduled Payment]]+Sched4[[#This Row],[Extra Payment]]&lt;=Sched4[[#This Row],[Beginning Balance]],Sched4[[#This Row],[Beginning Balance]]-Sched4[[#This Row],[Principal]],0),"")</f>
        <v>11328.157637669718</v>
      </c>
      <c r="K35" s="4">
        <f ca="1">IF(Sched4[[#This Row],[Pmt No]]&lt;&gt;"",SUM(INDEX(Sched4[Interest],1,1):Sched4[[#This Row],[Interest]]),"")</f>
        <v>1128.2438567710562</v>
      </c>
    </row>
    <row r="36" spans="2:11" x14ac:dyDescent="0.2">
      <c r="B36" s="2">
        <f ca="1">IF(LoanIsGood,IF(ROW()-ROW(Sched4[[#Headers],[Pmt No]])&gt;ScheduledNumberOfPayments,"",ROW()-ROW(Sched4[[#Headers],[Pmt No]])),"")</f>
        <v>23</v>
      </c>
      <c r="C36" s="3">
        <f ca="1">IF(Sched4[[#This Row],[Pmt No]]&lt;&gt;"",EOMONTH(LoanStartDate,ROW(Sched4[[#This Row],[Pmt No]])-ROW(Sched4[[#Headers],[Pmt No]])-2)+DAY(LoanStartDate),"")</f>
        <v>46223</v>
      </c>
      <c r="D36" s="4">
        <f ca="1">IF(Sched4[[#This Row],[Pmt No]]&lt;&gt;"",IF(ROW()-ROW(Sched4[[#Headers],[Beginning Balance]])=1,LoanAmount,INDEX(Sched4[Ending Balance],ROW()-ROW(Sched4[[#Headers],[Beginning Balance]])-1)),"")</f>
        <v>11328.157637669718</v>
      </c>
      <c r="E36" s="4">
        <f ca="1">IF(Sched4[[#This Row],[Pmt No]]&lt;&gt;"",ScheduledPayment,"")</f>
        <v>349.91391905006066</v>
      </c>
      <c r="F36" s="4">
        <f ca="1">IF(Sched4[[#This Row],[Pmt No]]&lt;&gt;"",IF(Sched4[[#This Row],[Scheduled Payment]]+ExtraPayments&lt;Sched4[[#This Row],[Beginning Balance]],ExtraPayments,IF(Sched4[[#This Row],[Beginning Balance]]-Sched4[[#This Row],[Scheduled Payment]]&gt;0,Sched4[[#This Row],[Beginning Balance]]-Sched4[[#This Row],[Scheduled Payment]],0)),"")</f>
        <v>50.09</v>
      </c>
      <c r="G36" s="4">
        <f ca="1">IF(Sched4[[#This Row],[Pmt No]]&lt;&gt;"",IF(Sched4[[#This Row],[Scheduled Payment]]+Sched4[[#This Row],[Extra Payment]]&lt;=Sched4[[#This Row],[Beginning Balance]],Sched4[[#This Row],[Scheduled Payment]]+Sched4[[#This Row],[Extra Payment]],Sched4[[#This Row],[Beginning Balance]]),"")</f>
        <v>400.00391905006063</v>
      </c>
      <c r="H36" s="4">
        <f ca="1">IF(Sched4[[#This Row],[Pmt No]]&lt;&gt;"",Sched4[[#This Row],[Total Payment]]-Sched4[[#This Row],[Interest]],"")</f>
        <v>362.24339359116158</v>
      </c>
      <c r="I36" s="4">
        <f ca="1">IF(Sched4[[#This Row],[Pmt No]]&lt;&gt;"",Sched4[[#This Row],[Beginning Balance]]*(InterestRate/PaymentsPerYear),"")</f>
        <v>37.76052545889906</v>
      </c>
      <c r="J36" s="4">
        <f ca="1">IF(Sched4[[#This Row],[Pmt No]]&lt;&gt;"",IF(Sched4[[#This Row],[Scheduled Payment]]+Sched4[[#This Row],[Extra Payment]]&lt;=Sched4[[#This Row],[Beginning Balance]],Sched4[[#This Row],[Beginning Balance]]-Sched4[[#This Row],[Principal]],0),"")</f>
        <v>10965.914244078556</v>
      </c>
      <c r="K36" s="4">
        <f ca="1">IF(Sched4[[#This Row],[Pmt No]]&lt;&gt;"",SUM(INDEX(Sched4[Interest],1,1):Sched4[[#This Row],[Interest]]),"")</f>
        <v>1166.0043822299554</v>
      </c>
    </row>
    <row r="37" spans="2:11" x14ac:dyDescent="0.2">
      <c r="B37" s="2">
        <f ca="1">IF(LoanIsGood,IF(ROW()-ROW(Sched4[[#Headers],[Pmt No]])&gt;ScheduledNumberOfPayments,"",ROW()-ROW(Sched4[[#Headers],[Pmt No]])),"")</f>
        <v>24</v>
      </c>
      <c r="C37" s="3">
        <f ca="1">IF(Sched4[[#This Row],[Pmt No]]&lt;&gt;"",EOMONTH(LoanStartDate,ROW(Sched4[[#This Row],[Pmt No]])-ROW(Sched4[[#Headers],[Pmt No]])-2)+DAY(LoanStartDate),"")</f>
        <v>46254</v>
      </c>
      <c r="D37" s="4">
        <f ca="1">IF(Sched4[[#This Row],[Pmt No]]&lt;&gt;"",IF(ROW()-ROW(Sched4[[#Headers],[Beginning Balance]])=1,LoanAmount,INDEX(Sched4[Ending Balance],ROW()-ROW(Sched4[[#Headers],[Beginning Balance]])-1)),"")</f>
        <v>10965.914244078556</v>
      </c>
      <c r="E37" s="4">
        <f ca="1">IF(Sched4[[#This Row],[Pmt No]]&lt;&gt;"",ScheduledPayment,"")</f>
        <v>349.91391905006066</v>
      </c>
      <c r="F37" s="4">
        <f ca="1">IF(Sched4[[#This Row],[Pmt No]]&lt;&gt;"",IF(Sched4[[#This Row],[Scheduled Payment]]+ExtraPayments&lt;Sched4[[#This Row],[Beginning Balance]],ExtraPayments,IF(Sched4[[#This Row],[Beginning Balance]]-Sched4[[#This Row],[Scheduled Payment]]&gt;0,Sched4[[#This Row],[Beginning Balance]]-Sched4[[#This Row],[Scheduled Payment]],0)),"")</f>
        <v>50.09</v>
      </c>
      <c r="G37" s="4">
        <f ca="1">IF(Sched4[[#This Row],[Pmt No]]&lt;&gt;"",IF(Sched4[[#This Row],[Scheduled Payment]]+Sched4[[#This Row],[Extra Payment]]&lt;=Sched4[[#This Row],[Beginning Balance]],Sched4[[#This Row],[Scheduled Payment]]+Sched4[[#This Row],[Extra Payment]],Sched4[[#This Row],[Beginning Balance]]),"")</f>
        <v>400.00391905006063</v>
      </c>
      <c r="H37" s="4">
        <f ca="1">IF(Sched4[[#This Row],[Pmt No]]&lt;&gt;"",Sched4[[#This Row],[Total Payment]]-Sched4[[#This Row],[Interest]],"")</f>
        <v>363.45087156979878</v>
      </c>
      <c r="I37" s="4">
        <f ca="1">IF(Sched4[[#This Row],[Pmt No]]&lt;&gt;"",Sched4[[#This Row],[Beginning Balance]]*(InterestRate/PaymentsPerYear),"")</f>
        <v>36.55304748026186</v>
      </c>
      <c r="J37" s="4">
        <f ca="1">IF(Sched4[[#This Row],[Pmt No]]&lt;&gt;"",IF(Sched4[[#This Row],[Scheduled Payment]]+Sched4[[#This Row],[Extra Payment]]&lt;=Sched4[[#This Row],[Beginning Balance]],Sched4[[#This Row],[Beginning Balance]]-Sched4[[#This Row],[Principal]],0),"")</f>
        <v>10602.463372508757</v>
      </c>
      <c r="K37" s="4">
        <f ca="1">IF(Sched4[[#This Row],[Pmt No]]&lt;&gt;"",SUM(INDEX(Sched4[Interest],1,1):Sched4[[#This Row],[Interest]]),"")</f>
        <v>1202.5574297102173</v>
      </c>
    </row>
    <row r="38" spans="2:11" x14ac:dyDescent="0.2">
      <c r="B38" s="2">
        <f ca="1">IF(LoanIsGood,IF(ROW()-ROW(Sched4[[#Headers],[Pmt No]])&gt;ScheduledNumberOfPayments,"",ROW()-ROW(Sched4[[#Headers],[Pmt No]])),"")</f>
        <v>25</v>
      </c>
      <c r="C38" s="3">
        <f ca="1">IF(Sched4[[#This Row],[Pmt No]]&lt;&gt;"",EOMONTH(LoanStartDate,ROW(Sched4[[#This Row],[Pmt No]])-ROW(Sched4[[#Headers],[Pmt No]])-2)+DAY(LoanStartDate),"")</f>
        <v>46285</v>
      </c>
      <c r="D38" s="4">
        <f ca="1">IF(Sched4[[#This Row],[Pmt No]]&lt;&gt;"",IF(ROW()-ROW(Sched4[[#Headers],[Beginning Balance]])=1,LoanAmount,INDEX(Sched4[Ending Balance],ROW()-ROW(Sched4[[#Headers],[Beginning Balance]])-1)),"")</f>
        <v>10602.463372508757</v>
      </c>
      <c r="E38" s="4">
        <f ca="1">IF(Sched4[[#This Row],[Pmt No]]&lt;&gt;"",ScheduledPayment,"")</f>
        <v>349.91391905006066</v>
      </c>
      <c r="F38" s="4">
        <f ca="1">IF(Sched4[[#This Row],[Pmt No]]&lt;&gt;"",IF(Sched4[[#This Row],[Scheduled Payment]]+ExtraPayments&lt;Sched4[[#This Row],[Beginning Balance]],ExtraPayments,IF(Sched4[[#This Row],[Beginning Balance]]-Sched4[[#This Row],[Scheduled Payment]]&gt;0,Sched4[[#This Row],[Beginning Balance]]-Sched4[[#This Row],[Scheduled Payment]],0)),"")</f>
        <v>50.09</v>
      </c>
      <c r="G38" s="4">
        <f ca="1">IF(Sched4[[#This Row],[Pmt No]]&lt;&gt;"",IF(Sched4[[#This Row],[Scheduled Payment]]+Sched4[[#This Row],[Extra Payment]]&lt;=Sched4[[#This Row],[Beginning Balance]],Sched4[[#This Row],[Scheduled Payment]]+Sched4[[#This Row],[Extra Payment]],Sched4[[#This Row],[Beginning Balance]]),"")</f>
        <v>400.00391905006063</v>
      </c>
      <c r="H38" s="4">
        <f ca="1">IF(Sched4[[#This Row],[Pmt No]]&lt;&gt;"",Sched4[[#This Row],[Total Payment]]-Sched4[[#This Row],[Interest]],"")</f>
        <v>364.66237447503147</v>
      </c>
      <c r="I38" s="4">
        <f ca="1">IF(Sched4[[#This Row],[Pmt No]]&lt;&gt;"",Sched4[[#This Row],[Beginning Balance]]*(InterestRate/PaymentsPerYear),"")</f>
        <v>35.341544575029189</v>
      </c>
      <c r="J38" s="4">
        <f ca="1">IF(Sched4[[#This Row],[Pmt No]]&lt;&gt;"",IF(Sched4[[#This Row],[Scheduled Payment]]+Sched4[[#This Row],[Extra Payment]]&lt;=Sched4[[#This Row],[Beginning Balance]],Sched4[[#This Row],[Beginning Balance]]-Sched4[[#This Row],[Principal]],0),"")</f>
        <v>10237.800998033725</v>
      </c>
      <c r="K38" s="4">
        <f ca="1">IF(Sched4[[#This Row],[Pmt No]]&lt;&gt;"",SUM(INDEX(Sched4[Interest],1,1):Sched4[[#This Row],[Interest]]),"")</f>
        <v>1237.8989742852466</v>
      </c>
    </row>
    <row r="39" spans="2:11" x14ac:dyDescent="0.2">
      <c r="B39" s="2">
        <f ca="1">IF(LoanIsGood,IF(ROW()-ROW(Sched4[[#Headers],[Pmt No]])&gt;ScheduledNumberOfPayments,"",ROW()-ROW(Sched4[[#Headers],[Pmt No]])),"")</f>
        <v>26</v>
      </c>
      <c r="C39" s="3">
        <f ca="1">IF(Sched4[[#This Row],[Pmt No]]&lt;&gt;"",EOMONTH(LoanStartDate,ROW(Sched4[[#This Row],[Pmt No]])-ROW(Sched4[[#Headers],[Pmt No]])-2)+DAY(LoanStartDate),"")</f>
        <v>46315</v>
      </c>
      <c r="D39" s="4">
        <f ca="1">IF(Sched4[[#This Row],[Pmt No]]&lt;&gt;"",IF(ROW()-ROW(Sched4[[#Headers],[Beginning Balance]])=1,LoanAmount,INDEX(Sched4[Ending Balance],ROW()-ROW(Sched4[[#Headers],[Beginning Balance]])-1)),"")</f>
        <v>10237.800998033725</v>
      </c>
      <c r="E39" s="4">
        <f ca="1">IF(Sched4[[#This Row],[Pmt No]]&lt;&gt;"",ScheduledPayment,"")</f>
        <v>349.91391905006066</v>
      </c>
      <c r="F39" s="4">
        <f ca="1">IF(Sched4[[#This Row],[Pmt No]]&lt;&gt;"",IF(Sched4[[#This Row],[Scheduled Payment]]+ExtraPayments&lt;Sched4[[#This Row],[Beginning Balance]],ExtraPayments,IF(Sched4[[#This Row],[Beginning Balance]]-Sched4[[#This Row],[Scheduled Payment]]&gt;0,Sched4[[#This Row],[Beginning Balance]]-Sched4[[#This Row],[Scheduled Payment]],0)),"")</f>
        <v>50.09</v>
      </c>
      <c r="G39" s="4">
        <f ca="1">IF(Sched4[[#This Row],[Pmt No]]&lt;&gt;"",IF(Sched4[[#This Row],[Scheduled Payment]]+Sched4[[#This Row],[Extra Payment]]&lt;=Sched4[[#This Row],[Beginning Balance]],Sched4[[#This Row],[Scheduled Payment]]+Sched4[[#This Row],[Extra Payment]],Sched4[[#This Row],[Beginning Balance]]),"")</f>
        <v>400.00391905006063</v>
      </c>
      <c r="H39" s="4">
        <f ca="1">IF(Sched4[[#This Row],[Pmt No]]&lt;&gt;"",Sched4[[#This Row],[Total Payment]]-Sched4[[#This Row],[Interest]],"")</f>
        <v>365.87791572328155</v>
      </c>
      <c r="I39" s="4">
        <f ca="1">IF(Sched4[[#This Row],[Pmt No]]&lt;&gt;"",Sched4[[#This Row],[Beginning Balance]]*(InterestRate/PaymentsPerYear),"")</f>
        <v>34.126003326779085</v>
      </c>
      <c r="J39" s="4">
        <f ca="1">IF(Sched4[[#This Row],[Pmt No]]&lt;&gt;"",IF(Sched4[[#This Row],[Scheduled Payment]]+Sched4[[#This Row],[Extra Payment]]&lt;=Sched4[[#This Row],[Beginning Balance]],Sched4[[#This Row],[Beginning Balance]]-Sched4[[#This Row],[Principal]],0),"")</f>
        <v>9871.9230823104426</v>
      </c>
      <c r="K39" s="4">
        <f ca="1">IF(Sched4[[#This Row],[Pmt No]]&lt;&gt;"",SUM(INDEX(Sched4[Interest],1,1):Sched4[[#This Row],[Interest]]),"")</f>
        <v>1272.0249776120256</v>
      </c>
    </row>
    <row r="40" spans="2:11" x14ac:dyDescent="0.2">
      <c r="B40" s="2">
        <f ca="1">IF(LoanIsGood,IF(ROW()-ROW(Sched4[[#Headers],[Pmt No]])&gt;ScheduledNumberOfPayments,"",ROW()-ROW(Sched4[[#Headers],[Pmt No]])),"")</f>
        <v>27</v>
      </c>
      <c r="C40" s="3">
        <f ca="1">IF(Sched4[[#This Row],[Pmt No]]&lt;&gt;"",EOMONTH(LoanStartDate,ROW(Sched4[[#This Row],[Pmt No]])-ROW(Sched4[[#Headers],[Pmt No]])-2)+DAY(LoanStartDate),"")</f>
        <v>46346</v>
      </c>
      <c r="D40" s="4">
        <f ca="1">IF(Sched4[[#This Row],[Pmt No]]&lt;&gt;"",IF(ROW()-ROW(Sched4[[#Headers],[Beginning Balance]])=1,LoanAmount,INDEX(Sched4[Ending Balance],ROW()-ROW(Sched4[[#Headers],[Beginning Balance]])-1)),"")</f>
        <v>9871.9230823104426</v>
      </c>
      <c r="E40" s="4">
        <f ca="1">IF(Sched4[[#This Row],[Pmt No]]&lt;&gt;"",ScheduledPayment,"")</f>
        <v>349.91391905006066</v>
      </c>
      <c r="F40" s="4">
        <f ca="1">IF(Sched4[[#This Row],[Pmt No]]&lt;&gt;"",IF(Sched4[[#This Row],[Scheduled Payment]]+ExtraPayments&lt;Sched4[[#This Row],[Beginning Balance]],ExtraPayments,IF(Sched4[[#This Row],[Beginning Balance]]-Sched4[[#This Row],[Scheduled Payment]]&gt;0,Sched4[[#This Row],[Beginning Balance]]-Sched4[[#This Row],[Scheduled Payment]],0)),"")</f>
        <v>50.09</v>
      </c>
      <c r="G40" s="4">
        <f ca="1">IF(Sched4[[#This Row],[Pmt No]]&lt;&gt;"",IF(Sched4[[#This Row],[Scheduled Payment]]+Sched4[[#This Row],[Extra Payment]]&lt;=Sched4[[#This Row],[Beginning Balance]],Sched4[[#This Row],[Scheduled Payment]]+Sched4[[#This Row],[Extra Payment]],Sched4[[#This Row],[Beginning Balance]]),"")</f>
        <v>400.00391905006063</v>
      </c>
      <c r="H40" s="4">
        <f ca="1">IF(Sched4[[#This Row],[Pmt No]]&lt;&gt;"",Sched4[[#This Row],[Total Payment]]-Sched4[[#This Row],[Interest]],"")</f>
        <v>367.09750877569252</v>
      </c>
      <c r="I40" s="4">
        <f ca="1">IF(Sched4[[#This Row],[Pmt No]]&lt;&gt;"",Sched4[[#This Row],[Beginning Balance]]*(InterestRate/PaymentsPerYear),"")</f>
        <v>32.906410274368142</v>
      </c>
      <c r="J40" s="4">
        <f ca="1">IF(Sched4[[#This Row],[Pmt No]]&lt;&gt;"",IF(Sched4[[#This Row],[Scheduled Payment]]+Sched4[[#This Row],[Extra Payment]]&lt;=Sched4[[#This Row],[Beginning Balance]],Sched4[[#This Row],[Beginning Balance]]-Sched4[[#This Row],[Principal]],0),"")</f>
        <v>9504.8255735347502</v>
      </c>
      <c r="K40" s="4">
        <f ca="1">IF(Sched4[[#This Row],[Pmt No]]&lt;&gt;"",SUM(INDEX(Sched4[Interest],1,1):Sched4[[#This Row],[Interest]]),"")</f>
        <v>1304.9313878863938</v>
      </c>
    </row>
    <row r="41" spans="2:11" x14ac:dyDescent="0.2">
      <c r="B41" s="2">
        <f ca="1">IF(LoanIsGood,IF(ROW()-ROW(Sched4[[#Headers],[Pmt No]])&gt;ScheduledNumberOfPayments,"",ROW()-ROW(Sched4[[#Headers],[Pmt No]])),"")</f>
        <v>28</v>
      </c>
      <c r="C41" s="3">
        <f ca="1">IF(Sched4[[#This Row],[Pmt No]]&lt;&gt;"",EOMONTH(LoanStartDate,ROW(Sched4[[#This Row],[Pmt No]])-ROW(Sched4[[#Headers],[Pmt No]])-2)+DAY(LoanStartDate),"")</f>
        <v>46376</v>
      </c>
      <c r="D41" s="4">
        <f ca="1">IF(Sched4[[#This Row],[Pmt No]]&lt;&gt;"",IF(ROW()-ROW(Sched4[[#Headers],[Beginning Balance]])=1,LoanAmount,INDEX(Sched4[Ending Balance],ROW()-ROW(Sched4[[#Headers],[Beginning Balance]])-1)),"")</f>
        <v>9504.8255735347502</v>
      </c>
      <c r="E41" s="4">
        <f ca="1">IF(Sched4[[#This Row],[Pmt No]]&lt;&gt;"",ScheduledPayment,"")</f>
        <v>349.91391905006066</v>
      </c>
      <c r="F41" s="4">
        <f ca="1">IF(Sched4[[#This Row],[Pmt No]]&lt;&gt;"",IF(Sched4[[#This Row],[Scheduled Payment]]+ExtraPayments&lt;Sched4[[#This Row],[Beginning Balance]],ExtraPayments,IF(Sched4[[#This Row],[Beginning Balance]]-Sched4[[#This Row],[Scheduled Payment]]&gt;0,Sched4[[#This Row],[Beginning Balance]]-Sched4[[#This Row],[Scheduled Payment]],0)),"")</f>
        <v>50.09</v>
      </c>
      <c r="G41" s="4">
        <f ca="1">IF(Sched4[[#This Row],[Pmt No]]&lt;&gt;"",IF(Sched4[[#This Row],[Scheduled Payment]]+Sched4[[#This Row],[Extra Payment]]&lt;=Sched4[[#This Row],[Beginning Balance]],Sched4[[#This Row],[Scheduled Payment]]+Sched4[[#This Row],[Extra Payment]],Sched4[[#This Row],[Beginning Balance]]),"")</f>
        <v>400.00391905006063</v>
      </c>
      <c r="H41" s="4">
        <f ca="1">IF(Sched4[[#This Row],[Pmt No]]&lt;&gt;"",Sched4[[#This Row],[Total Payment]]-Sched4[[#This Row],[Interest]],"")</f>
        <v>368.32116713827816</v>
      </c>
      <c r="I41" s="4">
        <f ca="1">IF(Sched4[[#This Row],[Pmt No]]&lt;&gt;"",Sched4[[#This Row],[Beginning Balance]]*(InterestRate/PaymentsPerYear),"")</f>
        <v>31.682751911782503</v>
      </c>
      <c r="J41" s="4">
        <f ca="1">IF(Sched4[[#This Row],[Pmt No]]&lt;&gt;"",IF(Sched4[[#This Row],[Scheduled Payment]]+Sched4[[#This Row],[Extra Payment]]&lt;=Sched4[[#This Row],[Beginning Balance]],Sched4[[#This Row],[Beginning Balance]]-Sched4[[#This Row],[Principal]],0),"")</f>
        <v>9136.5044063964724</v>
      </c>
      <c r="K41" s="4">
        <f ca="1">IF(Sched4[[#This Row],[Pmt No]]&lt;&gt;"",SUM(INDEX(Sched4[Interest],1,1):Sched4[[#This Row],[Interest]]),"")</f>
        <v>1336.6141397981764</v>
      </c>
    </row>
    <row r="42" spans="2:11" x14ac:dyDescent="0.2">
      <c r="B42" s="2">
        <f ca="1">IF(LoanIsGood,IF(ROW()-ROW(Sched4[[#Headers],[Pmt No]])&gt;ScheduledNumberOfPayments,"",ROW()-ROW(Sched4[[#Headers],[Pmt No]])),"")</f>
        <v>29</v>
      </c>
      <c r="C42" s="3">
        <f ca="1">IF(Sched4[[#This Row],[Pmt No]]&lt;&gt;"",EOMONTH(LoanStartDate,ROW(Sched4[[#This Row],[Pmt No]])-ROW(Sched4[[#Headers],[Pmt No]])-2)+DAY(LoanStartDate),"")</f>
        <v>46407</v>
      </c>
      <c r="D42" s="4">
        <f ca="1">IF(Sched4[[#This Row],[Pmt No]]&lt;&gt;"",IF(ROW()-ROW(Sched4[[#Headers],[Beginning Balance]])=1,LoanAmount,INDEX(Sched4[Ending Balance],ROW()-ROW(Sched4[[#Headers],[Beginning Balance]])-1)),"")</f>
        <v>9136.5044063964724</v>
      </c>
      <c r="E42" s="4">
        <f ca="1">IF(Sched4[[#This Row],[Pmt No]]&lt;&gt;"",ScheduledPayment,"")</f>
        <v>349.91391905006066</v>
      </c>
      <c r="F42" s="4">
        <f ca="1">IF(Sched4[[#This Row],[Pmt No]]&lt;&gt;"",IF(Sched4[[#This Row],[Scheduled Payment]]+ExtraPayments&lt;Sched4[[#This Row],[Beginning Balance]],ExtraPayments,IF(Sched4[[#This Row],[Beginning Balance]]-Sched4[[#This Row],[Scheduled Payment]]&gt;0,Sched4[[#This Row],[Beginning Balance]]-Sched4[[#This Row],[Scheduled Payment]],0)),"")</f>
        <v>50.09</v>
      </c>
      <c r="G42" s="4">
        <f ca="1">IF(Sched4[[#This Row],[Pmt No]]&lt;&gt;"",IF(Sched4[[#This Row],[Scheduled Payment]]+Sched4[[#This Row],[Extra Payment]]&lt;=Sched4[[#This Row],[Beginning Balance]],Sched4[[#This Row],[Scheduled Payment]]+Sched4[[#This Row],[Extra Payment]],Sched4[[#This Row],[Beginning Balance]]),"")</f>
        <v>400.00391905006063</v>
      </c>
      <c r="H42" s="4">
        <f ca="1">IF(Sched4[[#This Row],[Pmt No]]&lt;&gt;"",Sched4[[#This Row],[Total Payment]]-Sched4[[#This Row],[Interest]],"")</f>
        <v>369.54890436207239</v>
      </c>
      <c r="I42" s="4">
        <f ca="1">IF(Sched4[[#This Row],[Pmt No]]&lt;&gt;"",Sched4[[#This Row],[Beginning Balance]]*(InterestRate/PaymentsPerYear),"")</f>
        <v>30.455014687988243</v>
      </c>
      <c r="J42" s="4">
        <f ca="1">IF(Sched4[[#This Row],[Pmt No]]&lt;&gt;"",IF(Sched4[[#This Row],[Scheduled Payment]]+Sched4[[#This Row],[Extra Payment]]&lt;=Sched4[[#This Row],[Beginning Balance]],Sched4[[#This Row],[Beginning Balance]]-Sched4[[#This Row],[Principal]],0),"")</f>
        <v>8766.9555020343996</v>
      </c>
      <c r="K42" s="4">
        <f ca="1">IF(Sched4[[#This Row],[Pmt No]]&lt;&gt;"",SUM(INDEX(Sched4[Interest],1,1):Sched4[[#This Row],[Interest]]),"")</f>
        <v>1367.0691544861647</v>
      </c>
    </row>
    <row r="43" spans="2:11" x14ac:dyDescent="0.2">
      <c r="B43" s="2">
        <f ca="1">IF(LoanIsGood,IF(ROW()-ROW(Sched4[[#Headers],[Pmt No]])&gt;ScheduledNumberOfPayments,"",ROW()-ROW(Sched4[[#Headers],[Pmt No]])),"")</f>
        <v>30</v>
      </c>
      <c r="C43" s="3">
        <f ca="1">IF(Sched4[[#This Row],[Pmt No]]&lt;&gt;"",EOMONTH(LoanStartDate,ROW(Sched4[[#This Row],[Pmt No]])-ROW(Sched4[[#Headers],[Pmt No]])-2)+DAY(LoanStartDate),"")</f>
        <v>46438</v>
      </c>
      <c r="D43" s="4">
        <f ca="1">IF(Sched4[[#This Row],[Pmt No]]&lt;&gt;"",IF(ROW()-ROW(Sched4[[#Headers],[Beginning Balance]])=1,LoanAmount,INDEX(Sched4[Ending Balance],ROW()-ROW(Sched4[[#Headers],[Beginning Balance]])-1)),"")</f>
        <v>8766.9555020343996</v>
      </c>
      <c r="E43" s="4">
        <f ca="1">IF(Sched4[[#This Row],[Pmt No]]&lt;&gt;"",ScheduledPayment,"")</f>
        <v>349.91391905006066</v>
      </c>
      <c r="F43" s="4">
        <f ca="1">IF(Sched4[[#This Row],[Pmt No]]&lt;&gt;"",IF(Sched4[[#This Row],[Scheduled Payment]]+ExtraPayments&lt;Sched4[[#This Row],[Beginning Balance]],ExtraPayments,IF(Sched4[[#This Row],[Beginning Balance]]-Sched4[[#This Row],[Scheduled Payment]]&gt;0,Sched4[[#This Row],[Beginning Balance]]-Sched4[[#This Row],[Scheduled Payment]],0)),"")</f>
        <v>50.09</v>
      </c>
      <c r="G43" s="4">
        <f ca="1">IF(Sched4[[#This Row],[Pmt No]]&lt;&gt;"",IF(Sched4[[#This Row],[Scheduled Payment]]+Sched4[[#This Row],[Extra Payment]]&lt;=Sched4[[#This Row],[Beginning Balance]],Sched4[[#This Row],[Scheduled Payment]]+Sched4[[#This Row],[Extra Payment]],Sched4[[#This Row],[Beginning Balance]]),"")</f>
        <v>400.00391905006063</v>
      </c>
      <c r="H43" s="4">
        <f ca="1">IF(Sched4[[#This Row],[Pmt No]]&lt;&gt;"",Sched4[[#This Row],[Total Payment]]-Sched4[[#This Row],[Interest]],"")</f>
        <v>370.78073404327927</v>
      </c>
      <c r="I43" s="4">
        <f ca="1">IF(Sched4[[#This Row],[Pmt No]]&lt;&gt;"",Sched4[[#This Row],[Beginning Balance]]*(InterestRate/PaymentsPerYear),"")</f>
        <v>29.223185006781335</v>
      </c>
      <c r="J43" s="4">
        <f ca="1">IF(Sched4[[#This Row],[Pmt No]]&lt;&gt;"",IF(Sched4[[#This Row],[Scheduled Payment]]+Sched4[[#This Row],[Extra Payment]]&lt;=Sched4[[#This Row],[Beginning Balance]],Sched4[[#This Row],[Beginning Balance]]-Sched4[[#This Row],[Principal]],0),"")</f>
        <v>8396.1747679911205</v>
      </c>
      <c r="K43" s="4">
        <f ca="1">IF(Sched4[[#This Row],[Pmt No]]&lt;&gt;"",SUM(INDEX(Sched4[Interest],1,1):Sched4[[#This Row],[Interest]]),"")</f>
        <v>1396.292339492946</v>
      </c>
    </row>
    <row r="44" spans="2:11" x14ac:dyDescent="0.2">
      <c r="B44" s="2">
        <f ca="1">IF(LoanIsGood,IF(ROW()-ROW(Sched4[[#Headers],[Pmt No]])&gt;ScheduledNumberOfPayments,"",ROW()-ROW(Sched4[[#Headers],[Pmt No]])),"")</f>
        <v>31</v>
      </c>
      <c r="C44" s="3">
        <f ca="1">IF(Sched4[[#This Row],[Pmt No]]&lt;&gt;"",EOMONTH(LoanStartDate,ROW(Sched4[[#This Row],[Pmt No]])-ROW(Sched4[[#Headers],[Pmt No]])-2)+DAY(LoanStartDate),"")</f>
        <v>46466</v>
      </c>
      <c r="D44" s="4">
        <f ca="1">IF(Sched4[[#This Row],[Pmt No]]&lt;&gt;"",IF(ROW()-ROW(Sched4[[#Headers],[Beginning Balance]])=1,LoanAmount,INDEX(Sched4[Ending Balance],ROW()-ROW(Sched4[[#Headers],[Beginning Balance]])-1)),"")</f>
        <v>8396.1747679911205</v>
      </c>
      <c r="E44" s="4">
        <f ca="1">IF(Sched4[[#This Row],[Pmt No]]&lt;&gt;"",ScheduledPayment,"")</f>
        <v>349.91391905006066</v>
      </c>
      <c r="F44" s="4">
        <f ca="1">IF(Sched4[[#This Row],[Pmt No]]&lt;&gt;"",IF(Sched4[[#This Row],[Scheduled Payment]]+ExtraPayments&lt;Sched4[[#This Row],[Beginning Balance]],ExtraPayments,IF(Sched4[[#This Row],[Beginning Balance]]-Sched4[[#This Row],[Scheduled Payment]]&gt;0,Sched4[[#This Row],[Beginning Balance]]-Sched4[[#This Row],[Scheduled Payment]],0)),"")</f>
        <v>50.09</v>
      </c>
      <c r="G44" s="4">
        <f ca="1">IF(Sched4[[#This Row],[Pmt No]]&lt;&gt;"",IF(Sched4[[#This Row],[Scheduled Payment]]+Sched4[[#This Row],[Extra Payment]]&lt;=Sched4[[#This Row],[Beginning Balance]],Sched4[[#This Row],[Scheduled Payment]]+Sched4[[#This Row],[Extra Payment]],Sched4[[#This Row],[Beginning Balance]]),"")</f>
        <v>400.00391905006063</v>
      </c>
      <c r="H44" s="4">
        <f ca="1">IF(Sched4[[#This Row],[Pmt No]]&lt;&gt;"",Sched4[[#This Row],[Total Payment]]-Sched4[[#This Row],[Interest]],"")</f>
        <v>372.01666982342357</v>
      </c>
      <c r="I44" s="4">
        <f ca="1">IF(Sched4[[#This Row],[Pmt No]]&lt;&gt;"",Sched4[[#This Row],[Beginning Balance]]*(InterestRate/PaymentsPerYear),"")</f>
        <v>27.987249226637068</v>
      </c>
      <c r="J44" s="4">
        <f ca="1">IF(Sched4[[#This Row],[Pmt No]]&lt;&gt;"",IF(Sched4[[#This Row],[Scheduled Payment]]+Sched4[[#This Row],[Extra Payment]]&lt;=Sched4[[#This Row],[Beginning Balance]],Sched4[[#This Row],[Beginning Balance]]-Sched4[[#This Row],[Principal]],0),"")</f>
        <v>8024.1580981676971</v>
      </c>
      <c r="K44" s="4">
        <f ca="1">IF(Sched4[[#This Row],[Pmt No]]&lt;&gt;"",SUM(INDEX(Sched4[Interest],1,1):Sched4[[#This Row],[Interest]]),"")</f>
        <v>1424.279588719583</v>
      </c>
    </row>
    <row r="45" spans="2:11" x14ac:dyDescent="0.2">
      <c r="B45" s="2">
        <f ca="1">IF(LoanIsGood,IF(ROW()-ROW(Sched4[[#Headers],[Pmt No]])&gt;ScheduledNumberOfPayments,"",ROW()-ROW(Sched4[[#Headers],[Pmt No]])),"")</f>
        <v>32</v>
      </c>
      <c r="C45" s="3">
        <f ca="1">IF(Sched4[[#This Row],[Pmt No]]&lt;&gt;"",EOMONTH(LoanStartDate,ROW(Sched4[[#This Row],[Pmt No]])-ROW(Sched4[[#Headers],[Pmt No]])-2)+DAY(LoanStartDate),"")</f>
        <v>46497</v>
      </c>
      <c r="D45" s="4">
        <f ca="1">IF(Sched4[[#This Row],[Pmt No]]&lt;&gt;"",IF(ROW()-ROW(Sched4[[#Headers],[Beginning Balance]])=1,LoanAmount,INDEX(Sched4[Ending Balance],ROW()-ROW(Sched4[[#Headers],[Beginning Balance]])-1)),"")</f>
        <v>8024.1580981676971</v>
      </c>
      <c r="E45" s="4">
        <f ca="1">IF(Sched4[[#This Row],[Pmt No]]&lt;&gt;"",ScheduledPayment,"")</f>
        <v>349.91391905006066</v>
      </c>
      <c r="F45" s="4">
        <f ca="1">IF(Sched4[[#This Row],[Pmt No]]&lt;&gt;"",IF(Sched4[[#This Row],[Scheduled Payment]]+ExtraPayments&lt;Sched4[[#This Row],[Beginning Balance]],ExtraPayments,IF(Sched4[[#This Row],[Beginning Balance]]-Sched4[[#This Row],[Scheduled Payment]]&gt;0,Sched4[[#This Row],[Beginning Balance]]-Sched4[[#This Row],[Scheduled Payment]],0)),"")</f>
        <v>50.09</v>
      </c>
      <c r="G45" s="4">
        <f ca="1">IF(Sched4[[#This Row],[Pmt No]]&lt;&gt;"",IF(Sched4[[#This Row],[Scheduled Payment]]+Sched4[[#This Row],[Extra Payment]]&lt;=Sched4[[#This Row],[Beginning Balance]],Sched4[[#This Row],[Scheduled Payment]]+Sched4[[#This Row],[Extra Payment]],Sched4[[#This Row],[Beginning Balance]]),"")</f>
        <v>400.00391905006063</v>
      </c>
      <c r="H45" s="4">
        <f ca="1">IF(Sched4[[#This Row],[Pmt No]]&lt;&gt;"",Sched4[[#This Row],[Total Payment]]-Sched4[[#This Row],[Interest]],"")</f>
        <v>373.25672538950164</v>
      </c>
      <c r="I45" s="4">
        <f ca="1">IF(Sched4[[#This Row],[Pmt No]]&lt;&gt;"",Sched4[[#This Row],[Beginning Balance]]*(InterestRate/PaymentsPerYear),"")</f>
        <v>26.747193660558992</v>
      </c>
      <c r="J45" s="4">
        <f ca="1">IF(Sched4[[#This Row],[Pmt No]]&lt;&gt;"",IF(Sched4[[#This Row],[Scheduled Payment]]+Sched4[[#This Row],[Extra Payment]]&lt;=Sched4[[#This Row],[Beginning Balance]],Sched4[[#This Row],[Beginning Balance]]-Sched4[[#This Row],[Principal]],0),"")</f>
        <v>7650.9013727781958</v>
      </c>
      <c r="K45" s="4">
        <f ca="1">IF(Sched4[[#This Row],[Pmt No]]&lt;&gt;"",SUM(INDEX(Sched4[Interest],1,1):Sched4[[#This Row],[Interest]]),"")</f>
        <v>1451.0267823801419</v>
      </c>
    </row>
    <row r="46" spans="2:11" x14ac:dyDescent="0.2">
      <c r="B46" s="2">
        <f ca="1">IF(LoanIsGood,IF(ROW()-ROW(Sched4[[#Headers],[Pmt No]])&gt;ScheduledNumberOfPayments,"",ROW()-ROW(Sched4[[#Headers],[Pmt No]])),"")</f>
        <v>33</v>
      </c>
      <c r="C46" s="3">
        <f ca="1">IF(Sched4[[#This Row],[Pmt No]]&lt;&gt;"",EOMONTH(LoanStartDate,ROW(Sched4[[#This Row],[Pmt No]])-ROW(Sched4[[#Headers],[Pmt No]])-2)+DAY(LoanStartDate),"")</f>
        <v>46527</v>
      </c>
      <c r="D46" s="4">
        <f ca="1">IF(Sched4[[#This Row],[Pmt No]]&lt;&gt;"",IF(ROW()-ROW(Sched4[[#Headers],[Beginning Balance]])=1,LoanAmount,INDEX(Sched4[Ending Balance],ROW()-ROW(Sched4[[#Headers],[Beginning Balance]])-1)),"")</f>
        <v>7650.9013727781958</v>
      </c>
      <c r="E46" s="4">
        <f ca="1">IF(Sched4[[#This Row],[Pmt No]]&lt;&gt;"",ScheduledPayment,"")</f>
        <v>349.91391905006066</v>
      </c>
      <c r="F46" s="4">
        <f ca="1">IF(Sched4[[#This Row],[Pmt No]]&lt;&gt;"",IF(Sched4[[#This Row],[Scheduled Payment]]+ExtraPayments&lt;Sched4[[#This Row],[Beginning Balance]],ExtraPayments,IF(Sched4[[#This Row],[Beginning Balance]]-Sched4[[#This Row],[Scheduled Payment]]&gt;0,Sched4[[#This Row],[Beginning Balance]]-Sched4[[#This Row],[Scheduled Payment]],0)),"")</f>
        <v>50.09</v>
      </c>
      <c r="G46" s="4">
        <f ca="1">IF(Sched4[[#This Row],[Pmt No]]&lt;&gt;"",IF(Sched4[[#This Row],[Scheduled Payment]]+Sched4[[#This Row],[Extra Payment]]&lt;=Sched4[[#This Row],[Beginning Balance]],Sched4[[#This Row],[Scheduled Payment]]+Sched4[[#This Row],[Extra Payment]],Sched4[[#This Row],[Beginning Balance]]),"")</f>
        <v>400.00391905006063</v>
      </c>
      <c r="H46" s="4">
        <f ca="1">IF(Sched4[[#This Row],[Pmt No]]&lt;&gt;"",Sched4[[#This Row],[Total Payment]]-Sched4[[#This Row],[Interest]],"")</f>
        <v>374.50091447413331</v>
      </c>
      <c r="I46" s="4">
        <f ca="1">IF(Sched4[[#This Row],[Pmt No]]&lt;&gt;"",Sched4[[#This Row],[Beginning Balance]]*(InterestRate/PaymentsPerYear),"")</f>
        <v>25.503004575927321</v>
      </c>
      <c r="J46" s="4">
        <f ca="1">IF(Sched4[[#This Row],[Pmt No]]&lt;&gt;"",IF(Sched4[[#This Row],[Scheduled Payment]]+Sched4[[#This Row],[Extra Payment]]&lt;=Sched4[[#This Row],[Beginning Balance]],Sched4[[#This Row],[Beginning Balance]]-Sched4[[#This Row],[Principal]],0),"")</f>
        <v>7276.4004583040623</v>
      </c>
      <c r="K46" s="4">
        <f ca="1">IF(Sched4[[#This Row],[Pmt No]]&lt;&gt;"",SUM(INDEX(Sched4[Interest],1,1):Sched4[[#This Row],[Interest]]),"")</f>
        <v>1476.5297869560691</v>
      </c>
    </row>
    <row r="47" spans="2:11" x14ac:dyDescent="0.2">
      <c r="B47" s="2">
        <f ca="1">IF(LoanIsGood,IF(ROW()-ROW(Sched4[[#Headers],[Pmt No]])&gt;ScheduledNumberOfPayments,"",ROW()-ROW(Sched4[[#Headers],[Pmt No]])),"")</f>
        <v>34</v>
      </c>
      <c r="C47" s="3">
        <f ca="1">IF(Sched4[[#This Row],[Pmt No]]&lt;&gt;"",EOMONTH(LoanStartDate,ROW(Sched4[[#This Row],[Pmt No]])-ROW(Sched4[[#Headers],[Pmt No]])-2)+DAY(LoanStartDate),"")</f>
        <v>46558</v>
      </c>
      <c r="D47" s="4">
        <f ca="1">IF(Sched4[[#This Row],[Pmt No]]&lt;&gt;"",IF(ROW()-ROW(Sched4[[#Headers],[Beginning Balance]])=1,LoanAmount,INDEX(Sched4[Ending Balance],ROW()-ROW(Sched4[[#Headers],[Beginning Balance]])-1)),"")</f>
        <v>7276.4004583040623</v>
      </c>
      <c r="E47" s="4">
        <f ca="1">IF(Sched4[[#This Row],[Pmt No]]&lt;&gt;"",ScheduledPayment,"")</f>
        <v>349.91391905006066</v>
      </c>
      <c r="F47" s="4">
        <f ca="1">IF(Sched4[[#This Row],[Pmt No]]&lt;&gt;"",IF(Sched4[[#This Row],[Scheduled Payment]]+ExtraPayments&lt;Sched4[[#This Row],[Beginning Balance]],ExtraPayments,IF(Sched4[[#This Row],[Beginning Balance]]-Sched4[[#This Row],[Scheduled Payment]]&gt;0,Sched4[[#This Row],[Beginning Balance]]-Sched4[[#This Row],[Scheduled Payment]],0)),"")</f>
        <v>50.09</v>
      </c>
      <c r="G47" s="4">
        <f ca="1">IF(Sched4[[#This Row],[Pmt No]]&lt;&gt;"",IF(Sched4[[#This Row],[Scheduled Payment]]+Sched4[[#This Row],[Extra Payment]]&lt;=Sched4[[#This Row],[Beginning Balance]],Sched4[[#This Row],[Scheduled Payment]]+Sched4[[#This Row],[Extra Payment]],Sched4[[#This Row],[Beginning Balance]]),"")</f>
        <v>400.00391905006063</v>
      </c>
      <c r="H47" s="4">
        <f ca="1">IF(Sched4[[#This Row],[Pmt No]]&lt;&gt;"",Sched4[[#This Row],[Total Payment]]-Sched4[[#This Row],[Interest]],"")</f>
        <v>375.74925085571374</v>
      </c>
      <c r="I47" s="4">
        <f ca="1">IF(Sched4[[#This Row],[Pmt No]]&lt;&gt;"",Sched4[[#This Row],[Beginning Balance]]*(InterestRate/PaymentsPerYear),"")</f>
        <v>24.254668194346877</v>
      </c>
      <c r="J47" s="4">
        <f ca="1">IF(Sched4[[#This Row],[Pmt No]]&lt;&gt;"",IF(Sched4[[#This Row],[Scheduled Payment]]+Sched4[[#This Row],[Extra Payment]]&lt;=Sched4[[#This Row],[Beginning Balance]],Sched4[[#This Row],[Beginning Balance]]-Sched4[[#This Row],[Principal]],0),"")</f>
        <v>6900.6512074483489</v>
      </c>
      <c r="K47" s="4">
        <f ca="1">IF(Sched4[[#This Row],[Pmt No]]&lt;&gt;"",SUM(INDEX(Sched4[Interest],1,1):Sched4[[#This Row],[Interest]]),"")</f>
        <v>1500.7844551504159</v>
      </c>
    </row>
    <row r="48" spans="2:11" x14ac:dyDescent="0.2">
      <c r="B48" s="2">
        <f ca="1">IF(LoanIsGood,IF(ROW()-ROW(Sched4[[#Headers],[Pmt No]])&gt;ScheduledNumberOfPayments,"",ROW()-ROW(Sched4[[#Headers],[Pmt No]])),"")</f>
        <v>35</v>
      </c>
      <c r="C48" s="3">
        <f ca="1">IF(Sched4[[#This Row],[Pmt No]]&lt;&gt;"",EOMONTH(LoanStartDate,ROW(Sched4[[#This Row],[Pmt No]])-ROW(Sched4[[#Headers],[Pmt No]])-2)+DAY(LoanStartDate),"")</f>
        <v>46588</v>
      </c>
      <c r="D48" s="4">
        <f ca="1">IF(Sched4[[#This Row],[Pmt No]]&lt;&gt;"",IF(ROW()-ROW(Sched4[[#Headers],[Beginning Balance]])=1,LoanAmount,INDEX(Sched4[Ending Balance],ROW()-ROW(Sched4[[#Headers],[Beginning Balance]])-1)),"")</f>
        <v>6900.6512074483489</v>
      </c>
      <c r="E48" s="4">
        <f ca="1">IF(Sched4[[#This Row],[Pmt No]]&lt;&gt;"",ScheduledPayment,"")</f>
        <v>349.91391905006066</v>
      </c>
      <c r="F48" s="4">
        <f ca="1">IF(Sched4[[#This Row],[Pmt No]]&lt;&gt;"",IF(Sched4[[#This Row],[Scheduled Payment]]+ExtraPayments&lt;Sched4[[#This Row],[Beginning Balance]],ExtraPayments,IF(Sched4[[#This Row],[Beginning Balance]]-Sched4[[#This Row],[Scheduled Payment]]&gt;0,Sched4[[#This Row],[Beginning Balance]]-Sched4[[#This Row],[Scheduled Payment]],0)),"")</f>
        <v>50.09</v>
      </c>
      <c r="G48" s="4">
        <f ca="1">IF(Sched4[[#This Row],[Pmt No]]&lt;&gt;"",IF(Sched4[[#This Row],[Scheduled Payment]]+Sched4[[#This Row],[Extra Payment]]&lt;=Sched4[[#This Row],[Beginning Balance]],Sched4[[#This Row],[Scheduled Payment]]+Sched4[[#This Row],[Extra Payment]],Sched4[[#This Row],[Beginning Balance]]),"")</f>
        <v>400.00391905006063</v>
      </c>
      <c r="H48" s="4">
        <f ca="1">IF(Sched4[[#This Row],[Pmt No]]&lt;&gt;"",Sched4[[#This Row],[Total Payment]]-Sched4[[#This Row],[Interest]],"")</f>
        <v>377.00174835856615</v>
      </c>
      <c r="I48" s="4">
        <f ca="1">IF(Sched4[[#This Row],[Pmt No]]&lt;&gt;"",Sched4[[#This Row],[Beginning Balance]]*(InterestRate/PaymentsPerYear),"")</f>
        <v>23.002170691494499</v>
      </c>
      <c r="J48" s="4">
        <f ca="1">IF(Sched4[[#This Row],[Pmt No]]&lt;&gt;"",IF(Sched4[[#This Row],[Scheduled Payment]]+Sched4[[#This Row],[Extra Payment]]&lt;=Sched4[[#This Row],[Beginning Balance]],Sched4[[#This Row],[Beginning Balance]]-Sched4[[#This Row],[Principal]],0),"")</f>
        <v>6523.6494590897828</v>
      </c>
      <c r="K48" s="4">
        <f ca="1">IF(Sched4[[#This Row],[Pmt No]]&lt;&gt;"",SUM(INDEX(Sched4[Interest],1,1):Sched4[[#This Row],[Interest]]),"")</f>
        <v>1523.7866258419103</v>
      </c>
    </row>
    <row r="49" spans="2:11" x14ac:dyDescent="0.2">
      <c r="B49" s="2">
        <f ca="1">IF(LoanIsGood,IF(ROW()-ROW(Sched4[[#Headers],[Pmt No]])&gt;ScheduledNumberOfPayments,"",ROW()-ROW(Sched4[[#Headers],[Pmt No]])),"")</f>
        <v>36</v>
      </c>
      <c r="C49" s="3">
        <f ca="1">IF(Sched4[[#This Row],[Pmt No]]&lt;&gt;"",EOMONTH(LoanStartDate,ROW(Sched4[[#This Row],[Pmt No]])-ROW(Sched4[[#Headers],[Pmt No]])-2)+DAY(LoanStartDate),"")</f>
        <v>46619</v>
      </c>
      <c r="D49" s="4">
        <f ca="1">IF(Sched4[[#This Row],[Pmt No]]&lt;&gt;"",IF(ROW()-ROW(Sched4[[#Headers],[Beginning Balance]])=1,LoanAmount,INDEX(Sched4[Ending Balance],ROW()-ROW(Sched4[[#Headers],[Beginning Balance]])-1)),"")</f>
        <v>6523.6494590897828</v>
      </c>
      <c r="E49" s="4">
        <f ca="1">IF(Sched4[[#This Row],[Pmt No]]&lt;&gt;"",ScheduledPayment,"")</f>
        <v>349.91391905006066</v>
      </c>
      <c r="F49" s="4">
        <f ca="1">IF(Sched4[[#This Row],[Pmt No]]&lt;&gt;"",IF(Sched4[[#This Row],[Scheduled Payment]]+ExtraPayments&lt;Sched4[[#This Row],[Beginning Balance]],ExtraPayments,IF(Sched4[[#This Row],[Beginning Balance]]-Sched4[[#This Row],[Scheduled Payment]]&gt;0,Sched4[[#This Row],[Beginning Balance]]-Sched4[[#This Row],[Scheduled Payment]],0)),"")</f>
        <v>50.09</v>
      </c>
      <c r="G49" s="4">
        <f ca="1">IF(Sched4[[#This Row],[Pmt No]]&lt;&gt;"",IF(Sched4[[#This Row],[Scheduled Payment]]+Sched4[[#This Row],[Extra Payment]]&lt;=Sched4[[#This Row],[Beginning Balance]],Sched4[[#This Row],[Scheduled Payment]]+Sched4[[#This Row],[Extra Payment]],Sched4[[#This Row],[Beginning Balance]]),"")</f>
        <v>400.00391905006063</v>
      </c>
      <c r="H49" s="4">
        <f ca="1">IF(Sched4[[#This Row],[Pmt No]]&lt;&gt;"",Sched4[[#This Row],[Total Payment]]-Sched4[[#This Row],[Interest]],"")</f>
        <v>378.25842085309466</v>
      </c>
      <c r="I49" s="4">
        <f ca="1">IF(Sched4[[#This Row],[Pmt No]]&lt;&gt;"",Sched4[[#This Row],[Beginning Balance]]*(InterestRate/PaymentsPerYear),"")</f>
        <v>21.745498196965944</v>
      </c>
      <c r="J49" s="4">
        <f ca="1">IF(Sched4[[#This Row],[Pmt No]]&lt;&gt;"",IF(Sched4[[#This Row],[Scheduled Payment]]+Sched4[[#This Row],[Extra Payment]]&lt;=Sched4[[#This Row],[Beginning Balance]],Sched4[[#This Row],[Beginning Balance]]-Sched4[[#This Row],[Principal]],0),"")</f>
        <v>6145.3910382366885</v>
      </c>
      <c r="K49" s="4">
        <f ca="1">IF(Sched4[[#This Row],[Pmt No]]&lt;&gt;"",SUM(INDEX(Sched4[Interest],1,1):Sched4[[#This Row],[Interest]]),"")</f>
        <v>1545.5321240388762</v>
      </c>
    </row>
    <row r="50" spans="2:11" x14ac:dyDescent="0.2">
      <c r="B50" s="2">
        <f ca="1">IF(LoanIsGood,IF(ROW()-ROW(Sched4[[#Headers],[Pmt No]])&gt;ScheduledNumberOfPayments,"",ROW()-ROW(Sched4[[#Headers],[Pmt No]])),"")</f>
        <v>37</v>
      </c>
      <c r="C50" s="3">
        <f ca="1">IF(Sched4[[#This Row],[Pmt No]]&lt;&gt;"",EOMONTH(LoanStartDate,ROW(Sched4[[#This Row],[Pmt No]])-ROW(Sched4[[#Headers],[Pmt No]])-2)+DAY(LoanStartDate),"")</f>
        <v>46650</v>
      </c>
      <c r="D50" s="4">
        <f ca="1">IF(Sched4[[#This Row],[Pmt No]]&lt;&gt;"",IF(ROW()-ROW(Sched4[[#Headers],[Beginning Balance]])=1,LoanAmount,INDEX(Sched4[Ending Balance],ROW()-ROW(Sched4[[#Headers],[Beginning Balance]])-1)),"")</f>
        <v>6145.3910382366885</v>
      </c>
      <c r="E50" s="4">
        <f ca="1">IF(Sched4[[#This Row],[Pmt No]]&lt;&gt;"",ScheduledPayment,"")</f>
        <v>349.91391905006066</v>
      </c>
      <c r="F50" s="4">
        <f ca="1">IF(Sched4[[#This Row],[Pmt No]]&lt;&gt;"",IF(Sched4[[#This Row],[Scheduled Payment]]+ExtraPayments&lt;Sched4[[#This Row],[Beginning Balance]],ExtraPayments,IF(Sched4[[#This Row],[Beginning Balance]]-Sched4[[#This Row],[Scheduled Payment]]&gt;0,Sched4[[#This Row],[Beginning Balance]]-Sched4[[#This Row],[Scheduled Payment]],0)),"")</f>
        <v>50.09</v>
      </c>
      <c r="G50" s="4">
        <f ca="1">IF(Sched4[[#This Row],[Pmt No]]&lt;&gt;"",IF(Sched4[[#This Row],[Scheduled Payment]]+Sched4[[#This Row],[Extra Payment]]&lt;=Sched4[[#This Row],[Beginning Balance]],Sched4[[#This Row],[Scheduled Payment]]+Sched4[[#This Row],[Extra Payment]],Sched4[[#This Row],[Beginning Balance]]),"")</f>
        <v>400.00391905006063</v>
      </c>
      <c r="H50" s="4">
        <f ca="1">IF(Sched4[[#This Row],[Pmt No]]&lt;&gt;"",Sched4[[#This Row],[Total Payment]]-Sched4[[#This Row],[Interest]],"")</f>
        <v>379.51928225593832</v>
      </c>
      <c r="I50" s="4">
        <f ca="1">IF(Sched4[[#This Row],[Pmt No]]&lt;&gt;"",Sched4[[#This Row],[Beginning Balance]]*(InterestRate/PaymentsPerYear),"")</f>
        <v>20.484636794122295</v>
      </c>
      <c r="J50" s="4">
        <f ca="1">IF(Sched4[[#This Row],[Pmt No]]&lt;&gt;"",IF(Sched4[[#This Row],[Scheduled Payment]]+Sched4[[#This Row],[Extra Payment]]&lt;=Sched4[[#This Row],[Beginning Balance]],Sched4[[#This Row],[Beginning Balance]]-Sched4[[#This Row],[Principal]],0),"")</f>
        <v>5765.8717559807501</v>
      </c>
      <c r="K50" s="4">
        <f ca="1">IF(Sched4[[#This Row],[Pmt No]]&lt;&gt;"",SUM(INDEX(Sched4[Interest],1,1):Sched4[[#This Row],[Interest]]),"")</f>
        <v>1566.0167608329984</v>
      </c>
    </row>
    <row r="51" spans="2:11" x14ac:dyDescent="0.2">
      <c r="B51" s="2">
        <f ca="1">IF(LoanIsGood,IF(ROW()-ROW(Sched4[[#Headers],[Pmt No]])&gt;ScheduledNumberOfPayments,"",ROW()-ROW(Sched4[[#Headers],[Pmt No]])),"")</f>
        <v>38</v>
      </c>
      <c r="C51" s="3">
        <f ca="1">IF(Sched4[[#This Row],[Pmt No]]&lt;&gt;"",EOMONTH(LoanStartDate,ROW(Sched4[[#This Row],[Pmt No]])-ROW(Sched4[[#Headers],[Pmt No]])-2)+DAY(LoanStartDate),"")</f>
        <v>46680</v>
      </c>
      <c r="D51" s="4">
        <f ca="1">IF(Sched4[[#This Row],[Pmt No]]&lt;&gt;"",IF(ROW()-ROW(Sched4[[#Headers],[Beginning Balance]])=1,LoanAmount,INDEX(Sched4[Ending Balance],ROW()-ROW(Sched4[[#Headers],[Beginning Balance]])-1)),"")</f>
        <v>5765.8717559807501</v>
      </c>
      <c r="E51" s="4">
        <f ca="1">IF(Sched4[[#This Row],[Pmt No]]&lt;&gt;"",ScheduledPayment,"")</f>
        <v>349.91391905006066</v>
      </c>
      <c r="F51" s="4">
        <f ca="1">IF(Sched4[[#This Row],[Pmt No]]&lt;&gt;"",IF(Sched4[[#This Row],[Scheduled Payment]]+ExtraPayments&lt;Sched4[[#This Row],[Beginning Balance]],ExtraPayments,IF(Sched4[[#This Row],[Beginning Balance]]-Sched4[[#This Row],[Scheduled Payment]]&gt;0,Sched4[[#This Row],[Beginning Balance]]-Sched4[[#This Row],[Scheduled Payment]],0)),"")</f>
        <v>50.09</v>
      </c>
      <c r="G51" s="4">
        <f ca="1">IF(Sched4[[#This Row],[Pmt No]]&lt;&gt;"",IF(Sched4[[#This Row],[Scheduled Payment]]+Sched4[[#This Row],[Extra Payment]]&lt;=Sched4[[#This Row],[Beginning Balance]],Sched4[[#This Row],[Scheduled Payment]]+Sched4[[#This Row],[Extra Payment]],Sched4[[#This Row],[Beginning Balance]]),"")</f>
        <v>400.00391905006063</v>
      </c>
      <c r="H51" s="4">
        <f ca="1">IF(Sched4[[#This Row],[Pmt No]]&lt;&gt;"",Sched4[[#This Row],[Total Payment]]-Sched4[[#This Row],[Interest]],"")</f>
        <v>380.78434653012482</v>
      </c>
      <c r="I51" s="4">
        <f ca="1">IF(Sched4[[#This Row],[Pmt No]]&lt;&gt;"",Sched4[[#This Row],[Beginning Balance]]*(InterestRate/PaymentsPerYear),"")</f>
        <v>19.219572519935834</v>
      </c>
      <c r="J51" s="4">
        <f ca="1">IF(Sched4[[#This Row],[Pmt No]]&lt;&gt;"",IF(Sched4[[#This Row],[Scheduled Payment]]+Sched4[[#This Row],[Extra Payment]]&lt;=Sched4[[#This Row],[Beginning Balance]],Sched4[[#This Row],[Beginning Balance]]-Sched4[[#This Row],[Principal]],0),"")</f>
        <v>5385.0874094506253</v>
      </c>
      <c r="K51" s="4">
        <f ca="1">IF(Sched4[[#This Row],[Pmt No]]&lt;&gt;"",SUM(INDEX(Sched4[Interest],1,1):Sched4[[#This Row],[Interest]]),"")</f>
        <v>1585.2363333529343</v>
      </c>
    </row>
    <row r="52" spans="2:11" x14ac:dyDescent="0.2">
      <c r="B52" s="2">
        <f ca="1">IF(LoanIsGood,IF(ROW()-ROW(Sched4[[#Headers],[Pmt No]])&gt;ScheduledNumberOfPayments,"",ROW()-ROW(Sched4[[#Headers],[Pmt No]])),"")</f>
        <v>39</v>
      </c>
      <c r="C52" s="3">
        <f ca="1">IF(Sched4[[#This Row],[Pmt No]]&lt;&gt;"",EOMONTH(LoanStartDate,ROW(Sched4[[#This Row],[Pmt No]])-ROW(Sched4[[#Headers],[Pmt No]])-2)+DAY(LoanStartDate),"")</f>
        <v>46711</v>
      </c>
      <c r="D52" s="4">
        <f ca="1">IF(Sched4[[#This Row],[Pmt No]]&lt;&gt;"",IF(ROW()-ROW(Sched4[[#Headers],[Beginning Balance]])=1,LoanAmount,INDEX(Sched4[Ending Balance],ROW()-ROW(Sched4[[#Headers],[Beginning Balance]])-1)),"")</f>
        <v>5385.0874094506253</v>
      </c>
      <c r="E52" s="4">
        <f ca="1">IF(Sched4[[#This Row],[Pmt No]]&lt;&gt;"",ScheduledPayment,"")</f>
        <v>349.91391905006066</v>
      </c>
      <c r="F52" s="4">
        <f ca="1">IF(Sched4[[#This Row],[Pmt No]]&lt;&gt;"",IF(Sched4[[#This Row],[Scheduled Payment]]+ExtraPayments&lt;Sched4[[#This Row],[Beginning Balance]],ExtraPayments,IF(Sched4[[#This Row],[Beginning Balance]]-Sched4[[#This Row],[Scheduled Payment]]&gt;0,Sched4[[#This Row],[Beginning Balance]]-Sched4[[#This Row],[Scheduled Payment]],0)),"")</f>
        <v>50.09</v>
      </c>
      <c r="G52" s="4">
        <f ca="1">IF(Sched4[[#This Row],[Pmt No]]&lt;&gt;"",IF(Sched4[[#This Row],[Scheduled Payment]]+Sched4[[#This Row],[Extra Payment]]&lt;=Sched4[[#This Row],[Beginning Balance]],Sched4[[#This Row],[Scheduled Payment]]+Sched4[[#This Row],[Extra Payment]],Sched4[[#This Row],[Beginning Balance]]),"")</f>
        <v>400.00391905006063</v>
      </c>
      <c r="H52" s="4">
        <f ca="1">IF(Sched4[[#This Row],[Pmt No]]&lt;&gt;"",Sched4[[#This Row],[Total Payment]]-Sched4[[#This Row],[Interest]],"")</f>
        <v>382.05362768522519</v>
      </c>
      <c r="I52" s="4">
        <f ca="1">IF(Sched4[[#This Row],[Pmt No]]&lt;&gt;"",Sched4[[#This Row],[Beginning Balance]]*(InterestRate/PaymentsPerYear),"")</f>
        <v>17.950291364835419</v>
      </c>
      <c r="J52" s="4">
        <f ca="1">IF(Sched4[[#This Row],[Pmt No]]&lt;&gt;"",IF(Sched4[[#This Row],[Scheduled Payment]]+Sched4[[#This Row],[Extra Payment]]&lt;=Sched4[[#This Row],[Beginning Balance]],Sched4[[#This Row],[Beginning Balance]]-Sched4[[#This Row],[Principal]],0),"")</f>
        <v>5003.0337817653999</v>
      </c>
      <c r="K52" s="4">
        <f ca="1">IF(Sched4[[#This Row],[Pmt No]]&lt;&gt;"",SUM(INDEX(Sched4[Interest],1,1):Sched4[[#This Row],[Interest]]),"")</f>
        <v>1603.1866247177697</v>
      </c>
    </row>
    <row r="53" spans="2:11" x14ac:dyDescent="0.2">
      <c r="B53" s="2">
        <f ca="1">IF(LoanIsGood,IF(ROW()-ROW(Sched4[[#Headers],[Pmt No]])&gt;ScheduledNumberOfPayments,"",ROW()-ROW(Sched4[[#Headers],[Pmt No]])),"")</f>
        <v>40</v>
      </c>
      <c r="C53" s="3">
        <f ca="1">IF(Sched4[[#This Row],[Pmt No]]&lt;&gt;"",EOMONTH(LoanStartDate,ROW(Sched4[[#This Row],[Pmt No]])-ROW(Sched4[[#Headers],[Pmt No]])-2)+DAY(LoanStartDate),"")</f>
        <v>46741</v>
      </c>
      <c r="D53" s="4">
        <f ca="1">IF(Sched4[[#This Row],[Pmt No]]&lt;&gt;"",IF(ROW()-ROW(Sched4[[#Headers],[Beginning Balance]])=1,LoanAmount,INDEX(Sched4[Ending Balance],ROW()-ROW(Sched4[[#Headers],[Beginning Balance]])-1)),"")</f>
        <v>5003.0337817653999</v>
      </c>
      <c r="E53" s="4">
        <f ca="1">IF(Sched4[[#This Row],[Pmt No]]&lt;&gt;"",ScheduledPayment,"")</f>
        <v>349.91391905006066</v>
      </c>
      <c r="F53" s="4">
        <f ca="1">IF(Sched4[[#This Row],[Pmt No]]&lt;&gt;"",IF(Sched4[[#This Row],[Scheduled Payment]]+ExtraPayments&lt;Sched4[[#This Row],[Beginning Balance]],ExtraPayments,IF(Sched4[[#This Row],[Beginning Balance]]-Sched4[[#This Row],[Scheduled Payment]]&gt;0,Sched4[[#This Row],[Beginning Balance]]-Sched4[[#This Row],[Scheduled Payment]],0)),"")</f>
        <v>50.09</v>
      </c>
      <c r="G53" s="4">
        <f ca="1">IF(Sched4[[#This Row],[Pmt No]]&lt;&gt;"",IF(Sched4[[#This Row],[Scheduled Payment]]+Sched4[[#This Row],[Extra Payment]]&lt;=Sched4[[#This Row],[Beginning Balance]],Sched4[[#This Row],[Scheduled Payment]]+Sched4[[#This Row],[Extra Payment]],Sched4[[#This Row],[Beginning Balance]]),"")</f>
        <v>400.00391905006063</v>
      </c>
      <c r="H53" s="4">
        <f ca="1">IF(Sched4[[#This Row],[Pmt No]]&lt;&gt;"",Sched4[[#This Row],[Total Payment]]-Sched4[[#This Row],[Interest]],"")</f>
        <v>383.32713977750927</v>
      </c>
      <c r="I53" s="4">
        <f ca="1">IF(Sched4[[#This Row],[Pmt No]]&lt;&gt;"",Sched4[[#This Row],[Beginning Balance]]*(InterestRate/PaymentsPerYear),"")</f>
        <v>16.676779272551332</v>
      </c>
      <c r="J53" s="4">
        <f ca="1">IF(Sched4[[#This Row],[Pmt No]]&lt;&gt;"",IF(Sched4[[#This Row],[Scheduled Payment]]+Sched4[[#This Row],[Extra Payment]]&lt;=Sched4[[#This Row],[Beginning Balance]],Sched4[[#This Row],[Beginning Balance]]-Sched4[[#This Row],[Principal]],0),"")</f>
        <v>4619.7066419878902</v>
      </c>
      <c r="K53" s="4">
        <f ca="1">IF(Sched4[[#This Row],[Pmt No]]&lt;&gt;"",SUM(INDEX(Sched4[Interest],1,1):Sched4[[#This Row],[Interest]]),"")</f>
        <v>1619.8634039903211</v>
      </c>
    </row>
    <row r="54" spans="2:11" x14ac:dyDescent="0.2">
      <c r="B54" s="2">
        <f ca="1">IF(LoanIsGood,IF(ROW()-ROW(Sched4[[#Headers],[Pmt No]])&gt;ScheduledNumberOfPayments,"",ROW()-ROW(Sched4[[#Headers],[Pmt No]])),"")</f>
        <v>41</v>
      </c>
      <c r="C54" s="3">
        <f ca="1">IF(Sched4[[#This Row],[Pmt No]]&lt;&gt;"",EOMONTH(LoanStartDate,ROW(Sched4[[#This Row],[Pmt No]])-ROW(Sched4[[#Headers],[Pmt No]])-2)+DAY(LoanStartDate),"")</f>
        <v>46772</v>
      </c>
      <c r="D54" s="4">
        <f ca="1">IF(Sched4[[#This Row],[Pmt No]]&lt;&gt;"",IF(ROW()-ROW(Sched4[[#Headers],[Beginning Balance]])=1,LoanAmount,INDEX(Sched4[Ending Balance],ROW()-ROW(Sched4[[#Headers],[Beginning Balance]])-1)),"")</f>
        <v>4619.7066419878902</v>
      </c>
      <c r="E54" s="4">
        <f ca="1">IF(Sched4[[#This Row],[Pmt No]]&lt;&gt;"",ScheduledPayment,"")</f>
        <v>349.91391905006066</v>
      </c>
      <c r="F54" s="4">
        <f ca="1">IF(Sched4[[#This Row],[Pmt No]]&lt;&gt;"",IF(Sched4[[#This Row],[Scheduled Payment]]+ExtraPayments&lt;Sched4[[#This Row],[Beginning Balance]],ExtraPayments,IF(Sched4[[#This Row],[Beginning Balance]]-Sched4[[#This Row],[Scheduled Payment]]&gt;0,Sched4[[#This Row],[Beginning Balance]]-Sched4[[#This Row],[Scheduled Payment]],0)),"")</f>
        <v>50.09</v>
      </c>
      <c r="G54" s="4">
        <f ca="1">IF(Sched4[[#This Row],[Pmt No]]&lt;&gt;"",IF(Sched4[[#This Row],[Scheduled Payment]]+Sched4[[#This Row],[Extra Payment]]&lt;=Sched4[[#This Row],[Beginning Balance]],Sched4[[#This Row],[Scheduled Payment]]+Sched4[[#This Row],[Extra Payment]],Sched4[[#This Row],[Beginning Balance]]),"")</f>
        <v>400.00391905006063</v>
      </c>
      <c r="H54" s="4">
        <f ca="1">IF(Sched4[[#This Row],[Pmt No]]&lt;&gt;"",Sched4[[#This Row],[Total Payment]]-Sched4[[#This Row],[Interest]],"")</f>
        <v>384.60489691010099</v>
      </c>
      <c r="I54" s="4">
        <f ca="1">IF(Sched4[[#This Row],[Pmt No]]&lt;&gt;"",Sched4[[#This Row],[Beginning Balance]]*(InterestRate/PaymentsPerYear),"")</f>
        <v>15.399022139959635</v>
      </c>
      <c r="J54" s="4">
        <f ca="1">IF(Sched4[[#This Row],[Pmt No]]&lt;&gt;"",IF(Sched4[[#This Row],[Scheduled Payment]]+Sched4[[#This Row],[Extra Payment]]&lt;=Sched4[[#This Row],[Beginning Balance]],Sched4[[#This Row],[Beginning Balance]]-Sched4[[#This Row],[Principal]],0),"")</f>
        <v>4235.101745077789</v>
      </c>
      <c r="K54" s="4">
        <f ca="1">IF(Sched4[[#This Row],[Pmt No]]&lt;&gt;"",SUM(INDEX(Sched4[Interest],1,1):Sched4[[#This Row],[Interest]]),"")</f>
        <v>1635.2624261302808</v>
      </c>
    </row>
    <row r="55" spans="2:11" x14ac:dyDescent="0.2">
      <c r="B55" s="2">
        <f ca="1">IF(LoanIsGood,IF(ROW()-ROW(Sched4[[#Headers],[Pmt No]])&gt;ScheduledNumberOfPayments,"",ROW()-ROW(Sched4[[#Headers],[Pmt No]])),"")</f>
        <v>42</v>
      </c>
      <c r="C55" s="3">
        <f ca="1">IF(Sched4[[#This Row],[Pmt No]]&lt;&gt;"",EOMONTH(LoanStartDate,ROW(Sched4[[#This Row],[Pmt No]])-ROW(Sched4[[#Headers],[Pmt No]])-2)+DAY(LoanStartDate),"")</f>
        <v>46803</v>
      </c>
      <c r="D55" s="4">
        <f ca="1">IF(Sched4[[#This Row],[Pmt No]]&lt;&gt;"",IF(ROW()-ROW(Sched4[[#Headers],[Beginning Balance]])=1,LoanAmount,INDEX(Sched4[Ending Balance],ROW()-ROW(Sched4[[#Headers],[Beginning Balance]])-1)),"")</f>
        <v>4235.101745077789</v>
      </c>
      <c r="E55" s="4">
        <f ca="1">IF(Sched4[[#This Row],[Pmt No]]&lt;&gt;"",ScheduledPayment,"")</f>
        <v>349.91391905006066</v>
      </c>
      <c r="F55" s="4">
        <f ca="1">IF(Sched4[[#This Row],[Pmt No]]&lt;&gt;"",IF(Sched4[[#This Row],[Scheduled Payment]]+ExtraPayments&lt;Sched4[[#This Row],[Beginning Balance]],ExtraPayments,IF(Sched4[[#This Row],[Beginning Balance]]-Sched4[[#This Row],[Scheduled Payment]]&gt;0,Sched4[[#This Row],[Beginning Balance]]-Sched4[[#This Row],[Scheduled Payment]],0)),"")</f>
        <v>50.09</v>
      </c>
      <c r="G55" s="4">
        <f ca="1">IF(Sched4[[#This Row],[Pmt No]]&lt;&gt;"",IF(Sched4[[#This Row],[Scheduled Payment]]+Sched4[[#This Row],[Extra Payment]]&lt;=Sched4[[#This Row],[Beginning Balance]],Sched4[[#This Row],[Scheduled Payment]]+Sched4[[#This Row],[Extra Payment]],Sched4[[#This Row],[Beginning Balance]]),"")</f>
        <v>400.00391905006063</v>
      </c>
      <c r="H55" s="4">
        <f ca="1">IF(Sched4[[#This Row],[Pmt No]]&lt;&gt;"",Sched4[[#This Row],[Total Payment]]-Sched4[[#This Row],[Interest]],"")</f>
        <v>385.88691323313469</v>
      </c>
      <c r="I55" s="4">
        <f ca="1">IF(Sched4[[#This Row],[Pmt No]]&lt;&gt;"",Sched4[[#This Row],[Beginning Balance]]*(InterestRate/PaymentsPerYear),"")</f>
        <v>14.117005816925964</v>
      </c>
      <c r="J55" s="4">
        <f ca="1">IF(Sched4[[#This Row],[Pmt No]]&lt;&gt;"",IF(Sched4[[#This Row],[Scheduled Payment]]+Sched4[[#This Row],[Extra Payment]]&lt;=Sched4[[#This Row],[Beginning Balance]],Sched4[[#This Row],[Beginning Balance]]-Sched4[[#This Row],[Principal]],0),"")</f>
        <v>3849.2148318446543</v>
      </c>
      <c r="K55" s="4">
        <f ca="1">IF(Sched4[[#This Row],[Pmt No]]&lt;&gt;"",SUM(INDEX(Sched4[Interest],1,1):Sched4[[#This Row],[Interest]]),"")</f>
        <v>1649.3794319472067</v>
      </c>
    </row>
    <row r="56" spans="2:11" x14ac:dyDescent="0.2">
      <c r="B56" s="2">
        <f ca="1">IF(LoanIsGood,IF(ROW()-ROW(Sched4[[#Headers],[Pmt No]])&gt;ScheduledNumberOfPayments,"",ROW()-ROW(Sched4[[#Headers],[Pmt No]])),"")</f>
        <v>43</v>
      </c>
      <c r="C56" s="3">
        <f ca="1">IF(Sched4[[#This Row],[Pmt No]]&lt;&gt;"",EOMONTH(LoanStartDate,ROW(Sched4[[#This Row],[Pmt No]])-ROW(Sched4[[#Headers],[Pmt No]])-2)+DAY(LoanStartDate),"")</f>
        <v>46832</v>
      </c>
      <c r="D56" s="4">
        <f ca="1">IF(Sched4[[#This Row],[Pmt No]]&lt;&gt;"",IF(ROW()-ROW(Sched4[[#Headers],[Beginning Balance]])=1,LoanAmount,INDEX(Sched4[Ending Balance],ROW()-ROW(Sched4[[#Headers],[Beginning Balance]])-1)),"")</f>
        <v>3849.2148318446543</v>
      </c>
      <c r="E56" s="4">
        <f ca="1">IF(Sched4[[#This Row],[Pmt No]]&lt;&gt;"",ScheduledPayment,"")</f>
        <v>349.91391905006066</v>
      </c>
      <c r="F56" s="4">
        <f ca="1">IF(Sched4[[#This Row],[Pmt No]]&lt;&gt;"",IF(Sched4[[#This Row],[Scheduled Payment]]+ExtraPayments&lt;Sched4[[#This Row],[Beginning Balance]],ExtraPayments,IF(Sched4[[#This Row],[Beginning Balance]]-Sched4[[#This Row],[Scheduled Payment]]&gt;0,Sched4[[#This Row],[Beginning Balance]]-Sched4[[#This Row],[Scheduled Payment]],0)),"")</f>
        <v>50.09</v>
      </c>
      <c r="G56" s="4">
        <f ca="1">IF(Sched4[[#This Row],[Pmt No]]&lt;&gt;"",IF(Sched4[[#This Row],[Scheduled Payment]]+Sched4[[#This Row],[Extra Payment]]&lt;=Sched4[[#This Row],[Beginning Balance]],Sched4[[#This Row],[Scheduled Payment]]+Sched4[[#This Row],[Extra Payment]],Sched4[[#This Row],[Beginning Balance]]),"")</f>
        <v>400.00391905006063</v>
      </c>
      <c r="H56" s="4">
        <f ca="1">IF(Sched4[[#This Row],[Pmt No]]&lt;&gt;"",Sched4[[#This Row],[Total Payment]]-Sched4[[#This Row],[Interest]],"")</f>
        <v>387.1732029439118</v>
      </c>
      <c r="I56" s="4">
        <f ca="1">IF(Sched4[[#This Row],[Pmt No]]&lt;&gt;"",Sched4[[#This Row],[Beginning Balance]]*(InterestRate/PaymentsPerYear),"")</f>
        <v>12.830716106148849</v>
      </c>
      <c r="J56" s="4">
        <f ca="1">IF(Sched4[[#This Row],[Pmt No]]&lt;&gt;"",IF(Sched4[[#This Row],[Scheduled Payment]]+Sched4[[#This Row],[Extra Payment]]&lt;=Sched4[[#This Row],[Beginning Balance]],Sched4[[#This Row],[Beginning Balance]]-Sched4[[#This Row],[Principal]],0),"")</f>
        <v>3462.0416289007426</v>
      </c>
      <c r="K56" s="4">
        <f ca="1">IF(Sched4[[#This Row],[Pmt No]]&lt;&gt;"",SUM(INDEX(Sched4[Interest],1,1):Sched4[[#This Row],[Interest]]),"")</f>
        <v>1662.2101480533556</v>
      </c>
    </row>
    <row r="57" spans="2:11" x14ac:dyDescent="0.2">
      <c r="B57" s="2">
        <f ca="1">IF(LoanIsGood,IF(ROW()-ROW(Sched4[[#Headers],[Pmt No]])&gt;ScheduledNumberOfPayments,"",ROW()-ROW(Sched4[[#Headers],[Pmt No]])),"")</f>
        <v>44</v>
      </c>
      <c r="C57" s="3">
        <f ca="1">IF(Sched4[[#This Row],[Pmt No]]&lt;&gt;"",EOMONTH(LoanStartDate,ROW(Sched4[[#This Row],[Pmt No]])-ROW(Sched4[[#Headers],[Pmt No]])-2)+DAY(LoanStartDate),"")</f>
        <v>46863</v>
      </c>
      <c r="D57" s="4">
        <f ca="1">IF(Sched4[[#This Row],[Pmt No]]&lt;&gt;"",IF(ROW()-ROW(Sched4[[#Headers],[Beginning Balance]])=1,LoanAmount,INDEX(Sched4[Ending Balance],ROW()-ROW(Sched4[[#Headers],[Beginning Balance]])-1)),"")</f>
        <v>3462.0416289007426</v>
      </c>
      <c r="E57" s="4">
        <f ca="1">IF(Sched4[[#This Row],[Pmt No]]&lt;&gt;"",ScheduledPayment,"")</f>
        <v>349.91391905006066</v>
      </c>
      <c r="F57" s="4">
        <f ca="1">IF(Sched4[[#This Row],[Pmt No]]&lt;&gt;"",IF(Sched4[[#This Row],[Scheduled Payment]]+ExtraPayments&lt;Sched4[[#This Row],[Beginning Balance]],ExtraPayments,IF(Sched4[[#This Row],[Beginning Balance]]-Sched4[[#This Row],[Scheduled Payment]]&gt;0,Sched4[[#This Row],[Beginning Balance]]-Sched4[[#This Row],[Scheduled Payment]],0)),"")</f>
        <v>50.09</v>
      </c>
      <c r="G57" s="4">
        <f ca="1">IF(Sched4[[#This Row],[Pmt No]]&lt;&gt;"",IF(Sched4[[#This Row],[Scheduled Payment]]+Sched4[[#This Row],[Extra Payment]]&lt;=Sched4[[#This Row],[Beginning Balance]],Sched4[[#This Row],[Scheduled Payment]]+Sched4[[#This Row],[Extra Payment]],Sched4[[#This Row],[Beginning Balance]]),"")</f>
        <v>400.00391905006063</v>
      </c>
      <c r="H57" s="4">
        <f ca="1">IF(Sched4[[#This Row],[Pmt No]]&lt;&gt;"",Sched4[[#This Row],[Total Payment]]-Sched4[[#This Row],[Interest]],"")</f>
        <v>388.46378028705817</v>
      </c>
      <c r="I57" s="4">
        <f ca="1">IF(Sched4[[#This Row],[Pmt No]]&lt;&gt;"",Sched4[[#This Row],[Beginning Balance]]*(InterestRate/PaymentsPerYear),"")</f>
        <v>11.540138763002476</v>
      </c>
      <c r="J57" s="4">
        <f ca="1">IF(Sched4[[#This Row],[Pmt No]]&lt;&gt;"",IF(Sched4[[#This Row],[Scheduled Payment]]+Sched4[[#This Row],[Extra Payment]]&lt;=Sched4[[#This Row],[Beginning Balance]],Sched4[[#This Row],[Beginning Balance]]-Sched4[[#This Row],[Principal]],0),"")</f>
        <v>3073.5778486136842</v>
      </c>
      <c r="K57" s="4">
        <f ca="1">IF(Sched4[[#This Row],[Pmt No]]&lt;&gt;"",SUM(INDEX(Sched4[Interest],1,1):Sched4[[#This Row],[Interest]]),"")</f>
        <v>1673.7502868163581</v>
      </c>
    </row>
    <row r="58" spans="2:11" x14ac:dyDescent="0.2">
      <c r="B58" s="2">
        <f ca="1">IF(LoanIsGood,IF(ROW()-ROW(Sched4[[#Headers],[Pmt No]])&gt;ScheduledNumberOfPayments,"",ROW()-ROW(Sched4[[#Headers],[Pmt No]])),"")</f>
        <v>45</v>
      </c>
      <c r="C58" s="3">
        <f ca="1">IF(Sched4[[#This Row],[Pmt No]]&lt;&gt;"",EOMONTH(LoanStartDate,ROW(Sched4[[#This Row],[Pmt No]])-ROW(Sched4[[#Headers],[Pmt No]])-2)+DAY(LoanStartDate),"")</f>
        <v>46893</v>
      </c>
      <c r="D58" s="4">
        <f ca="1">IF(Sched4[[#This Row],[Pmt No]]&lt;&gt;"",IF(ROW()-ROW(Sched4[[#Headers],[Beginning Balance]])=1,LoanAmount,INDEX(Sched4[Ending Balance],ROW()-ROW(Sched4[[#Headers],[Beginning Balance]])-1)),"")</f>
        <v>3073.5778486136842</v>
      </c>
      <c r="E58" s="4">
        <f ca="1">IF(Sched4[[#This Row],[Pmt No]]&lt;&gt;"",ScheduledPayment,"")</f>
        <v>349.91391905006066</v>
      </c>
      <c r="F58" s="4">
        <f ca="1">IF(Sched4[[#This Row],[Pmt No]]&lt;&gt;"",IF(Sched4[[#This Row],[Scheduled Payment]]+ExtraPayments&lt;Sched4[[#This Row],[Beginning Balance]],ExtraPayments,IF(Sched4[[#This Row],[Beginning Balance]]-Sched4[[#This Row],[Scheduled Payment]]&gt;0,Sched4[[#This Row],[Beginning Balance]]-Sched4[[#This Row],[Scheduled Payment]],0)),"")</f>
        <v>50.09</v>
      </c>
      <c r="G58" s="4">
        <f ca="1">IF(Sched4[[#This Row],[Pmt No]]&lt;&gt;"",IF(Sched4[[#This Row],[Scheduled Payment]]+Sched4[[#This Row],[Extra Payment]]&lt;=Sched4[[#This Row],[Beginning Balance]],Sched4[[#This Row],[Scheduled Payment]]+Sched4[[#This Row],[Extra Payment]],Sched4[[#This Row],[Beginning Balance]]),"")</f>
        <v>400.00391905006063</v>
      </c>
      <c r="H58" s="4">
        <f ca="1">IF(Sched4[[#This Row],[Pmt No]]&lt;&gt;"",Sched4[[#This Row],[Total Payment]]-Sched4[[#This Row],[Interest]],"")</f>
        <v>389.75865955468169</v>
      </c>
      <c r="I58" s="4">
        <f ca="1">IF(Sched4[[#This Row],[Pmt No]]&lt;&gt;"",Sched4[[#This Row],[Beginning Balance]]*(InterestRate/PaymentsPerYear),"")</f>
        <v>10.245259495378948</v>
      </c>
      <c r="J58" s="4">
        <f ca="1">IF(Sched4[[#This Row],[Pmt No]]&lt;&gt;"",IF(Sched4[[#This Row],[Scheduled Payment]]+Sched4[[#This Row],[Extra Payment]]&lt;=Sched4[[#This Row],[Beginning Balance]],Sched4[[#This Row],[Beginning Balance]]-Sched4[[#This Row],[Principal]],0),"")</f>
        <v>2683.8191890590024</v>
      </c>
      <c r="K58" s="4">
        <f ca="1">IF(Sched4[[#This Row],[Pmt No]]&lt;&gt;"",SUM(INDEX(Sched4[Interest],1,1):Sched4[[#This Row],[Interest]]),"")</f>
        <v>1683.9955463117371</v>
      </c>
    </row>
    <row r="59" spans="2:11" x14ac:dyDescent="0.2">
      <c r="B59" s="2">
        <f ca="1">IF(LoanIsGood,IF(ROW()-ROW(Sched4[[#Headers],[Pmt No]])&gt;ScheduledNumberOfPayments,"",ROW()-ROW(Sched4[[#Headers],[Pmt No]])),"")</f>
        <v>46</v>
      </c>
      <c r="C59" s="3">
        <f ca="1">IF(Sched4[[#This Row],[Pmt No]]&lt;&gt;"",EOMONTH(LoanStartDate,ROW(Sched4[[#This Row],[Pmt No]])-ROW(Sched4[[#Headers],[Pmt No]])-2)+DAY(LoanStartDate),"")</f>
        <v>46924</v>
      </c>
      <c r="D59" s="4">
        <f ca="1">IF(Sched4[[#This Row],[Pmt No]]&lt;&gt;"",IF(ROW()-ROW(Sched4[[#Headers],[Beginning Balance]])=1,LoanAmount,INDEX(Sched4[Ending Balance],ROW()-ROW(Sched4[[#Headers],[Beginning Balance]])-1)),"")</f>
        <v>2683.8191890590024</v>
      </c>
      <c r="E59" s="4">
        <f ca="1">IF(Sched4[[#This Row],[Pmt No]]&lt;&gt;"",ScheduledPayment,"")</f>
        <v>349.91391905006066</v>
      </c>
      <c r="F59" s="4">
        <f ca="1">IF(Sched4[[#This Row],[Pmt No]]&lt;&gt;"",IF(Sched4[[#This Row],[Scheduled Payment]]+ExtraPayments&lt;Sched4[[#This Row],[Beginning Balance]],ExtraPayments,IF(Sched4[[#This Row],[Beginning Balance]]-Sched4[[#This Row],[Scheduled Payment]]&gt;0,Sched4[[#This Row],[Beginning Balance]]-Sched4[[#This Row],[Scheduled Payment]],0)),"")</f>
        <v>50.09</v>
      </c>
      <c r="G59" s="4">
        <f ca="1">IF(Sched4[[#This Row],[Pmt No]]&lt;&gt;"",IF(Sched4[[#This Row],[Scheduled Payment]]+Sched4[[#This Row],[Extra Payment]]&lt;=Sched4[[#This Row],[Beginning Balance]],Sched4[[#This Row],[Scheduled Payment]]+Sched4[[#This Row],[Extra Payment]],Sched4[[#This Row],[Beginning Balance]]),"")</f>
        <v>400.00391905006063</v>
      </c>
      <c r="H59" s="4">
        <f ca="1">IF(Sched4[[#This Row],[Pmt No]]&lt;&gt;"",Sched4[[#This Row],[Total Payment]]-Sched4[[#This Row],[Interest]],"")</f>
        <v>391.05785508653059</v>
      </c>
      <c r="I59" s="4">
        <f ca="1">IF(Sched4[[#This Row],[Pmt No]]&lt;&gt;"",Sched4[[#This Row],[Beginning Balance]]*(InterestRate/PaymentsPerYear),"")</f>
        <v>8.9460639635300083</v>
      </c>
      <c r="J59" s="4">
        <f ca="1">IF(Sched4[[#This Row],[Pmt No]]&lt;&gt;"",IF(Sched4[[#This Row],[Scheduled Payment]]+Sched4[[#This Row],[Extra Payment]]&lt;=Sched4[[#This Row],[Beginning Balance]],Sched4[[#This Row],[Beginning Balance]]-Sched4[[#This Row],[Principal]],0),"")</f>
        <v>2292.7613339724717</v>
      </c>
      <c r="K59" s="4">
        <f ca="1">IF(Sched4[[#This Row],[Pmt No]]&lt;&gt;"",SUM(INDEX(Sched4[Interest],1,1):Sched4[[#This Row],[Interest]]),"")</f>
        <v>1692.9416102752671</v>
      </c>
    </row>
    <row r="60" spans="2:11" x14ac:dyDescent="0.2">
      <c r="B60" s="2">
        <f ca="1">IF(LoanIsGood,IF(ROW()-ROW(Sched4[[#Headers],[Pmt No]])&gt;ScheduledNumberOfPayments,"",ROW()-ROW(Sched4[[#Headers],[Pmt No]])),"")</f>
        <v>47</v>
      </c>
      <c r="C60" s="3">
        <f ca="1">IF(Sched4[[#This Row],[Pmt No]]&lt;&gt;"",EOMONTH(LoanStartDate,ROW(Sched4[[#This Row],[Pmt No]])-ROW(Sched4[[#Headers],[Pmt No]])-2)+DAY(LoanStartDate),"")</f>
        <v>46954</v>
      </c>
      <c r="D60" s="4">
        <f ca="1">IF(Sched4[[#This Row],[Pmt No]]&lt;&gt;"",IF(ROW()-ROW(Sched4[[#Headers],[Beginning Balance]])=1,LoanAmount,INDEX(Sched4[Ending Balance],ROW()-ROW(Sched4[[#Headers],[Beginning Balance]])-1)),"")</f>
        <v>2292.7613339724717</v>
      </c>
      <c r="E60" s="4">
        <f ca="1">IF(Sched4[[#This Row],[Pmt No]]&lt;&gt;"",ScheduledPayment,"")</f>
        <v>349.91391905006066</v>
      </c>
      <c r="F60" s="4">
        <f ca="1">IF(Sched4[[#This Row],[Pmt No]]&lt;&gt;"",IF(Sched4[[#This Row],[Scheduled Payment]]+ExtraPayments&lt;Sched4[[#This Row],[Beginning Balance]],ExtraPayments,IF(Sched4[[#This Row],[Beginning Balance]]-Sched4[[#This Row],[Scheduled Payment]]&gt;0,Sched4[[#This Row],[Beginning Balance]]-Sched4[[#This Row],[Scheduled Payment]],0)),"")</f>
        <v>50.09</v>
      </c>
      <c r="G60" s="4">
        <f ca="1">IF(Sched4[[#This Row],[Pmt No]]&lt;&gt;"",IF(Sched4[[#This Row],[Scheduled Payment]]+Sched4[[#This Row],[Extra Payment]]&lt;=Sched4[[#This Row],[Beginning Balance]],Sched4[[#This Row],[Scheduled Payment]]+Sched4[[#This Row],[Extra Payment]],Sched4[[#This Row],[Beginning Balance]]),"")</f>
        <v>400.00391905006063</v>
      </c>
      <c r="H60" s="4">
        <f ca="1">IF(Sched4[[#This Row],[Pmt No]]&lt;&gt;"",Sched4[[#This Row],[Total Payment]]-Sched4[[#This Row],[Interest]],"")</f>
        <v>392.36138127015238</v>
      </c>
      <c r="I60" s="4">
        <f ca="1">IF(Sched4[[#This Row],[Pmt No]]&lt;&gt;"",Sched4[[#This Row],[Beginning Balance]]*(InterestRate/PaymentsPerYear),"")</f>
        <v>7.6425377799082392</v>
      </c>
      <c r="J60" s="4">
        <f ca="1">IF(Sched4[[#This Row],[Pmt No]]&lt;&gt;"",IF(Sched4[[#This Row],[Scheduled Payment]]+Sched4[[#This Row],[Extra Payment]]&lt;=Sched4[[#This Row],[Beginning Balance]],Sched4[[#This Row],[Beginning Balance]]-Sched4[[#This Row],[Principal]],0),"")</f>
        <v>1900.3999527023193</v>
      </c>
      <c r="K60" s="4">
        <f ca="1">IF(Sched4[[#This Row],[Pmt No]]&lt;&gt;"",SUM(INDEX(Sched4[Interest],1,1):Sched4[[#This Row],[Interest]]),"")</f>
        <v>1700.5841480551753</v>
      </c>
    </row>
    <row r="61" spans="2:11" x14ac:dyDescent="0.2">
      <c r="B61" s="2">
        <f ca="1">IF(LoanIsGood,IF(ROW()-ROW(Sched4[[#Headers],[Pmt No]])&gt;ScheduledNumberOfPayments,"",ROW()-ROW(Sched4[[#Headers],[Pmt No]])),"")</f>
        <v>48</v>
      </c>
      <c r="C61" s="3">
        <f ca="1">IF(Sched4[[#This Row],[Pmt No]]&lt;&gt;"",EOMONTH(LoanStartDate,ROW(Sched4[[#This Row],[Pmt No]])-ROW(Sched4[[#Headers],[Pmt No]])-2)+DAY(LoanStartDate),"")</f>
        <v>46985</v>
      </c>
      <c r="D61" s="4">
        <f ca="1">IF(Sched4[[#This Row],[Pmt No]]&lt;&gt;"",IF(ROW()-ROW(Sched4[[#Headers],[Beginning Balance]])=1,LoanAmount,INDEX(Sched4[Ending Balance],ROW()-ROW(Sched4[[#Headers],[Beginning Balance]])-1)),"")</f>
        <v>1900.3999527023193</v>
      </c>
      <c r="E61" s="4">
        <f ca="1">IF(Sched4[[#This Row],[Pmt No]]&lt;&gt;"",ScheduledPayment,"")</f>
        <v>349.91391905006066</v>
      </c>
      <c r="F61" s="4">
        <f ca="1">IF(Sched4[[#This Row],[Pmt No]]&lt;&gt;"",IF(Sched4[[#This Row],[Scheduled Payment]]+ExtraPayments&lt;Sched4[[#This Row],[Beginning Balance]],ExtraPayments,IF(Sched4[[#This Row],[Beginning Balance]]-Sched4[[#This Row],[Scheduled Payment]]&gt;0,Sched4[[#This Row],[Beginning Balance]]-Sched4[[#This Row],[Scheduled Payment]],0)),"")</f>
        <v>50.09</v>
      </c>
      <c r="G61" s="4">
        <f ca="1">IF(Sched4[[#This Row],[Pmt No]]&lt;&gt;"",IF(Sched4[[#This Row],[Scheduled Payment]]+Sched4[[#This Row],[Extra Payment]]&lt;=Sched4[[#This Row],[Beginning Balance]],Sched4[[#This Row],[Scheduled Payment]]+Sched4[[#This Row],[Extra Payment]],Sched4[[#This Row],[Beginning Balance]]),"")</f>
        <v>400.00391905006063</v>
      </c>
      <c r="H61" s="4">
        <f ca="1">IF(Sched4[[#This Row],[Pmt No]]&lt;&gt;"",Sched4[[#This Row],[Total Payment]]-Sched4[[#This Row],[Interest]],"")</f>
        <v>393.66925254105291</v>
      </c>
      <c r="I61" s="4">
        <f ca="1">IF(Sched4[[#This Row],[Pmt No]]&lt;&gt;"",Sched4[[#This Row],[Beginning Balance]]*(InterestRate/PaymentsPerYear),"")</f>
        <v>6.3346665090077314</v>
      </c>
      <c r="J61" s="4">
        <f ca="1">IF(Sched4[[#This Row],[Pmt No]]&lt;&gt;"",IF(Sched4[[#This Row],[Scheduled Payment]]+Sched4[[#This Row],[Extra Payment]]&lt;=Sched4[[#This Row],[Beginning Balance]],Sched4[[#This Row],[Beginning Balance]]-Sched4[[#This Row],[Principal]],0),"")</f>
        <v>1506.7307001612664</v>
      </c>
      <c r="K61" s="4">
        <f ca="1">IF(Sched4[[#This Row],[Pmt No]]&lt;&gt;"",SUM(INDEX(Sched4[Interest],1,1):Sched4[[#This Row],[Interest]]),"")</f>
        <v>1706.9188145641831</v>
      </c>
    </row>
    <row r="62" spans="2:11" x14ac:dyDescent="0.2">
      <c r="B62" s="2">
        <f ca="1">IF(LoanIsGood,IF(ROW()-ROW(Sched4[[#Headers],[Pmt No]])&gt;ScheduledNumberOfPayments,"",ROW()-ROW(Sched4[[#Headers],[Pmt No]])),"")</f>
        <v>49</v>
      </c>
      <c r="C62" s="3">
        <f ca="1">IF(Sched4[[#This Row],[Pmt No]]&lt;&gt;"",EOMONTH(LoanStartDate,ROW(Sched4[[#This Row],[Pmt No]])-ROW(Sched4[[#Headers],[Pmt No]])-2)+DAY(LoanStartDate),"")</f>
        <v>47016</v>
      </c>
      <c r="D62" s="4">
        <f ca="1">IF(Sched4[[#This Row],[Pmt No]]&lt;&gt;"",IF(ROW()-ROW(Sched4[[#Headers],[Beginning Balance]])=1,LoanAmount,INDEX(Sched4[Ending Balance],ROW()-ROW(Sched4[[#Headers],[Beginning Balance]])-1)),"")</f>
        <v>1506.7307001612664</v>
      </c>
      <c r="E62" s="4">
        <f ca="1">IF(Sched4[[#This Row],[Pmt No]]&lt;&gt;"",ScheduledPayment,"")</f>
        <v>349.91391905006066</v>
      </c>
      <c r="F62" s="4">
        <f ca="1">IF(Sched4[[#This Row],[Pmt No]]&lt;&gt;"",IF(Sched4[[#This Row],[Scheduled Payment]]+ExtraPayments&lt;Sched4[[#This Row],[Beginning Balance]],ExtraPayments,IF(Sched4[[#This Row],[Beginning Balance]]-Sched4[[#This Row],[Scheduled Payment]]&gt;0,Sched4[[#This Row],[Beginning Balance]]-Sched4[[#This Row],[Scheduled Payment]],0)),"")</f>
        <v>50.09</v>
      </c>
      <c r="G62" s="4">
        <f ca="1">IF(Sched4[[#This Row],[Pmt No]]&lt;&gt;"",IF(Sched4[[#This Row],[Scheduled Payment]]+Sched4[[#This Row],[Extra Payment]]&lt;=Sched4[[#This Row],[Beginning Balance]],Sched4[[#This Row],[Scheduled Payment]]+Sched4[[#This Row],[Extra Payment]],Sched4[[#This Row],[Beginning Balance]]),"")</f>
        <v>400.00391905006063</v>
      </c>
      <c r="H62" s="4">
        <f ca="1">IF(Sched4[[#This Row],[Pmt No]]&lt;&gt;"",Sched4[[#This Row],[Total Payment]]-Sched4[[#This Row],[Interest]],"")</f>
        <v>394.98148338285642</v>
      </c>
      <c r="I62" s="4">
        <f ca="1">IF(Sched4[[#This Row],[Pmt No]]&lt;&gt;"",Sched4[[#This Row],[Beginning Balance]]*(InterestRate/PaymentsPerYear),"")</f>
        <v>5.0224356672042214</v>
      </c>
      <c r="J62" s="4">
        <f ca="1">IF(Sched4[[#This Row],[Pmt No]]&lt;&gt;"",IF(Sched4[[#This Row],[Scheduled Payment]]+Sched4[[#This Row],[Extra Payment]]&lt;=Sched4[[#This Row],[Beginning Balance]],Sched4[[#This Row],[Beginning Balance]]-Sched4[[#This Row],[Principal]],0),"")</f>
        <v>1111.7492167784101</v>
      </c>
      <c r="K62" s="4">
        <f ca="1">IF(Sched4[[#This Row],[Pmt No]]&lt;&gt;"",SUM(INDEX(Sched4[Interest],1,1):Sched4[[#This Row],[Interest]]),"")</f>
        <v>1711.9412502313874</v>
      </c>
    </row>
    <row r="63" spans="2:11" x14ac:dyDescent="0.2">
      <c r="B63" s="2">
        <f ca="1">IF(LoanIsGood,IF(ROW()-ROW(Sched4[[#Headers],[Pmt No]])&gt;ScheduledNumberOfPayments,"",ROW()-ROW(Sched4[[#Headers],[Pmt No]])),"")</f>
        <v>50</v>
      </c>
      <c r="C63" s="3">
        <f ca="1">IF(Sched4[[#This Row],[Pmt No]]&lt;&gt;"",EOMONTH(LoanStartDate,ROW(Sched4[[#This Row],[Pmt No]])-ROW(Sched4[[#Headers],[Pmt No]])-2)+DAY(LoanStartDate),"")</f>
        <v>47046</v>
      </c>
      <c r="D63" s="4">
        <f ca="1">IF(Sched4[[#This Row],[Pmt No]]&lt;&gt;"",IF(ROW()-ROW(Sched4[[#Headers],[Beginning Balance]])=1,LoanAmount,INDEX(Sched4[Ending Balance],ROW()-ROW(Sched4[[#Headers],[Beginning Balance]])-1)),"")</f>
        <v>1111.7492167784101</v>
      </c>
      <c r="E63" s="4">
        <f ca="1">IF(Sched4[[#This Row],[Pmt No]]&lt;&gt;"",ScheduledPayment,"")</f>
        <v>349.91391905006066</v>
      </c>
      <c r="F63" s="4">
        <f ca="1">IF(Sched4[[#This Row],[Pmt No]]&lt;&gt;"",IF(Sched4[[#This Row],[Scheduled Payment]]+ExtraPayments&lt;Sched4[[#This Row],[Beginning Balance]],ExtraPayments,IF(Sched4[[#This Row],[Beginning Balance]]-Sched4[[#This Row],[Scheduled Payment]]&gt;0,Sched4[[#This Row],[Beginning Balance]]-Sched4[[#This Row],[Scheduled Payment]],0)),"")</f>
        <v>50.09</v>
      </c>
      <c r="G63" s="4">
        <f ca="1">IF(Sched4[[#This Row],[Pmt No]]&lt;&gt;"",IF(Sched4[[#This Row],[Scheduled Payment]]+Sched4[[#This Row],[Extra Payment]]&lt;=Sched4[[#This Row],[Beginning Balance]],Sched4[[#This Row],[Scheduled Payment]]+Sched4[[#This Row],[Extra Payment]],Sched4[[#This Row],[Beginning Balance]]),"")</f>
        <v>400.00391905006063</v>
      </c>
      <c r="H63" s="4">
        <f ca="1">IF(Sched4[[#This Row],[Pmt No]]&lt;&gt;"",Sched4[[#This Row],[Total Payment]]-Sched4[[#This Row],[Interest]],"")</f>
        <v>396.2980883274659</v>
      </c>
      <c r="I63" s="4">
        <f ca="1">IF(Sched4[[#This Row],[Pmt No]]&lt;&gt;"",Sched4[[#This Row],[Beginning Balance]]*(InterestRate/PaymentsPerYear),"")</f>
        <v>3.7058307225947007</v>
      </c>
      <c r="J63" s="4">
        <f ca="1">IF(Sched4[[#This Row],[Pmt No]]&lt;&gt;"",IF(Sched4[[#This Row],[Scheduled Payment]]+Sched4[[#This Row],[Extra Payment]]&lt;=Sched4[[#This Row],[Beginning Balance]],Sched4[[#This Row],[Beginning Balance]]-Sched4[[#This Row],[Principal]],0),"")</f>
        <v>715.45112845094422</v>
      </c>
      <c r="K63" s="4">
        <f ca="1">IF(Sched4[[#This Row],[Pmt No]]&lt;&gt;"",SUM(INDEX(Sched4[Interest],1,1):Sched4[[#This Row],[Interest]]),"")</f>
        <v>1715.6470809539821</v>
      </c>
    </row>
    <row r="64" spans="2:11" x14ac:dyDescent="0.2">
      <c r="B64" s="2">
        <f ca="1">IF(LoanIsGood,IF(ROW()-ROW(Sched4[[#Headers],[Pmt No]])&gt;ScheduledNumberOfPayments,"",ROW()-ROW(Sched4[[#Headers],[Pmt No]])),"")</f>
        <v>51</v>
      </c>
      <c r="C64" s="3">
        <f ca="1">IF(Sched4[[#This Row],[Pmt No]]&lt;&gt;"",EOMONTH(LoanStartDate,ROW(Sched4[[#This Row],[Pmt No]])-ROW(Sched4[[#Headers],[Pmt No]])-2)+DAY(LoanStartDate),"")</f>
        <v>47077</v>
      </c>
      <c r="D64" s="4">
        <f ca="1">IF(Sched4[[#This Row],[Pmt No]]&lt;&gt;"",IF(ROW()-ROW(Sched4[[#Headers],[Beginning Balance]])=1,LoanAmount,INDEX(Sched4[Ending Balance],ROW()-ROW(Sched4[[#Headers],[Beginning Balance]])-1)),"")</f>
        <v>715.45112845094422</v>
      </c>
      <c r="E64" s="4">
        <f ca="1">IF(Sched4[[#This Row],[Pmt No]]&lt;&gt;"",ScheduledPayment,"")</f>
        <v>349.91391905006066</v>
      </c>
      <c r="F64" s="4">
        <f ca="1">IF(Sched4[[#This Row],[Pmt No]]&lt;&gt;"",IF(Sched4[[#This Row],[Scheduled Payment]]+ExtraPayments&lt;Sched4[[#This Row],[Beginning Balance]],ExtraPayments,IF(Sched4[[#This Row],[Beginning Balance]]-Sched4[[#This Row],[Scheduled Payment]]&gt;0,Sched4[[#This Row],[Beginning Balance]]-Sched4[[#This Row],[Scheduled Payment]],0)),"")</f>
        <v>50.09</v>
      </c>
      <c r="G64" s="4">
        <f ca="1">IF(Sched4[[#This Row],[Pmt No]]&lt;&gt;"",IF(Sched4[[#This Row],[Scheduled Payment]]+Sched4[[#This Row],[Extra Payment]]&lt;=Sched4[[#This Row],[Beginning Balance]],Sched4[[#This Row],[Scheduled Payment]]+Sched4[[#This Row],[Extra Payment]],Sched4[[#This Row],[Beginning Balance]]),"")</f>
        <v>400.00391905006063</v>
      </c>
      <c r="H64" s="4">
        <f ca="1">IF(Sched4[[#This Row],[Pmt No]]&lt;&gt;"",Sched4[[#This Row],[Total Payment]]-Sched4[[#This Row],[Interest]],"")</f>
        <v>397.61908195522415</v>
      </c>
      <c r="I64" s="4">
        <f ca="1">IF(Sched4[[#This Row],[Pmt No]]&lt;&gt;"",Sched4[[#This Row],[Beginning Balance]]*(InterestRate/PaymentsPerYear),"")</f>
        <v>2.384837094836481</v>
      </c>
      <c r="J64" s="4">
        <f ca="1">IF(Sched4[[#This Row],[Pmt No]]&lt;&gt;"",IF(Sched4[[#This Row],[Scheduled Payment]]+Sched4[[#This Row],[Extra Payment]]&lt;=Sched4[[#This Row],[Beginning Balance]],Sched4[[#This Row],[Beginning Balance]]-Sched4[[#This Row],[Principal]],0),"")</f>
        <v>317.83204649572008</v>
      </c>
      <c r="K64" s="4">
        <f ca="1">IF(Sched4[[#This Row],[Pmt No]]&lt;&gt;"",SUM(INDEX(Sched4[Interest],1,1):Sched4[[#This Row],[Interest]]),"")</f>
        <v>1718.0319180488186</v>
      </c>
    </row>
    <row r="65" spans="2:11" x14ac:dyDescent="0.2">
      <c r="B65" s="2">
        <f ca="1">IF(LoanIsGood,IF(ROW()-ROW(Sched4[[#Headers],[Pmt No]])&gt;ScheduledNumberOfPayments,"",ROW()-ROW(Sched4[[#Headers],[Pmt No]])),"")</f>
        <v>52</v>
      </c>
      <c r="C65" s="3">
        <f ca="1">IF(Sched4[[#This Row],[Pmt No]]&lt;&gt;"",EOMONTH(LoanStartDate,ROW(Sched4[[#This Row],[Pmt No]])-ROW(Sched4[[#Headers],[Pmt No]])-2)+DAY(LoanStartDate),"")</f>
        <v>47107</v>
      </c>
      <c r="D65" s="4">
        <f ca="1">IF(Sched4[[#This Row],[Pmt No]]&lt;&gt;"",IF(ROW()-ROW(Sched4[[#Headers],[Beginning Balance]])=1,LoanAmount,INDEX(Sched4[Ending Balance],ROW()-ROW(Sched4[[#Headers],[Beginning Balance]])-1)),"")</f>
        <v>317.83204649572008</v>
      </c>
      <c r="E65" s="4">
        <f ca="1">IF(Sched4[[#This Row],[Pmt No]]&lt;&gt;"",ScheduledPayment,"")</f>
        <v>349.91391905006066</v>
      </c>
      <c r="F65" s="4">
        <f ca="1">IF(Sched4[[#This Row],[Pmt No]]&lt;&gt;"",IF(Sched4[[#This Row],[Scheduled Payment]]+ExtraPayments&lt;Sched4[[#This Row],[Beginning Balance]],ExtraPayments,IF(Sched4[[#This Row],[Beginning Balance]]-Sched4[[#This Row],[Scheduled Payment]]&gt;0,Sched4[[#This Row],[Beginning Balance]]-Sched4[[#This Row],[Scheduled Payment]],0)),"")</f>
        <v>0</v>
      </c>
      <c r="G65" s="4">
        <f ca="1">IF(Sched4[[#This Row],[Pmt No]]&lt;&gt;"",IF(Sched4[[#This Row],[Scheduled Payment]]+Sched4[[#This Row],[Extra Payment]]&lt;=Sched4[[#This Row],[Beginning Balance]],Sched4[[#This Row],[Scheduled Payment]]+Sched4[[#This Row],[Extra Payment]],Sched4[[#This Row],[Beginning Balance]]),"")</f>
        <v>317.83204649572008</v>
      </c>
      <c r="H65" s="4">
        <f ca="1">IF(Sched4[[#This Row],[Pmt No]]&lt;&gt;"",Sched4[[#This Row],[Total Payment]]-Sched4[[#This Row],[Interest]],"")</f>
        <v>316.77260634073434</v>
      </c>
      <c r="I65" s="4">
        <f ca="1">IF(Sched4[[#This Row],[Pmt No]]&lt;&gt;"",Sched4[[#This Row],[Beginning Balance]]*(InterestRate/PaymentsPerYear),"")</f>
        <v>1.0594401549857337</v>
      </c>
      <c r="J65" s="4">
        <f ca="1">IF(Sched4[[#This Row],[Pmt No]]&lt;&gt;"",IF(Sched4[[#This Row],[Scheduled Payment]]+Sched4[[#This Row],[Extra Payment]]&lt;=Sched4[[#This Row],[Beginning Balance]],Sched4[[#This Row],[Beginning Balance]]-Sched4[[#This Row],[Principal]],0),"")</f>
        <v>0</v>
      </c>
      <c r="K65" s="4">
        <f ca="1">IF(Sched4[[#This Row],[Pmt No]]&lt;&gt;"",SUM(INDEX(Sched4[Interest],1,1):Sched4[[#This Row],[Interest]]),"")</f>
        <v>1719.0913582038042</v>
      </c>
    </row>
    <row r="66" spans="2:11" x14ac:dyDescent="0.2">
      <c r="B66" s="2">
        <f ca="1">IF(LoanIsGood,IF(ROW()-ROW(Sched4[[#Headers],[Pmt No]])&gt;ScheduledNumberOfPayments,"",ROW()-ROW(Sched4[[#Headers],[Pmt No]])),"")</f>
        <v>53</v>
      </c>
      <c r="C66" s="3">
        <f ca="1">IF(Sched4[[#This Row],[Pmt No]]&lt;&gt;"",EOMONTH(LoanStartDate,ROW(Sched4[[#This Row],[Pmt No]])-ROW(Sched4[[#Headers],[Pmt No]])-2)+DAY(LoanStartDate),"")</f>
        <v>47138</v>
      </c>
      <c r="D66" s="4">
        <f ca="1">IF(Sched4[[#This Row],[Pmt No]]&lt;&gt;"",IF(ROW()-ROW(Sched4[[#Headers],[Beginning Balance]])=1,LoanAmount,INDEX(Sched4[Ending Balance],ROW()-ROW(Sched4[[#Headers],[Beginning Balance]])-1)),"")</f>
        <v>0</v>
      </c>
      <c r="E66" s="4">
        <f ca="1">IF(Sched4[[#This Row],[Pmt No]]&lt;&gt;"",ScheduledPayment,"")</f>
        <v>349.91391905006066</v>
      </c>
      <c r="F66" s="4">
        <f ca="1">IF(Sched4[[#This Row],[Pmt No]]&lt;&gt;"",IF(Sched4[[#This Row],[Scheduled Payment]]+ExtraPayments&lt;Sched4[[#This Row],[Beginning Balance]],ExtraPayments,IF(Sched4[[#This Row],[Beginning Balance]]-Sched4[[#This Row],[Scheduled Payment]]&gt;0,Sched4[[#This Row],[Beginning Balance]]-Sched4[[#This Row],[Scheduled Payment]],0)),"")</f>
        <v>0</v>
      </c>
      <c r="G66" s="4">
        <f ca="1">IF(Sched4[[#This Row],[Pmt No]]&lt;&gt;"",IF(Sched4[[#This Row],[Scheduled Payment]]+Sched4[[#This Row],[Extra Payment]]&lt;=Sched4[[#This Row],[Beginning Balance]],Sched4[[#This Row],[Scheduled Payment]]+Sched4[[#This Row],[Extra Payment]],Sched4[[#This Row],[Beginning Balance]]),"")</f>
        <v>0</v>
      </c>
      <c r="H66" s="4">
        <f ca="1">IF(Sched4[[#This Row],[Pmt No]]&lt;&gt;"",Sched4[[#This Row],[Total Payment]]-Sched4[[#This Row],[Interest]],"")</f>
        <v>0</v>
      </c>
      <c r="I66" s="4">
        <f ca="1">IF(Sched4[[#This Row],[Pmt No]]&lt;&gt;"",Sched4[[#This Row],[Beginning Balance]]*(InterestRate/PaymentsPerYear),"")</f>
        <v>0</v>
      </c>
      <c r="J66" s="4">
        <f ca="1">IF(Sched4[[#This Row],[Pmt No]]&lt;&gt;"",IF(Sched4[[#This Row],[Scheduled Payment]]+Sched4[[#This Row],[Extra Payment]]&lt;=Sched4[[#This Row],[Beginning Balance]],Sched4[[#This Row],[Beginning Balance]]-Sched4[[#This Row],[Principal]],0),"")</f>
        <v>0</v>
      </c>
      <c r="K66" s="4">
        <f ca="1">IF(Sched4[[#This Row],[Pmt No]]&lt;&gt;"",SUM(INDEX(Sched4[Interest],1,1):Sched4[[#This Row],[Interest]]),"")</f>
        <v>1719.0913582038042</v>
      </c>
    </row>
    <row r="67" spans="2:11" x14ac:dyDescent="0.2">
      <c r="B67" s="2">
        <f ca="1">IF(LoanIsGood,IF(ROW()-ROW(Sched4[[#Headers],[Pmt No]])&gt;ScheduledNumberOfPayments,"",ROW()-ROW(Sched4[[#Headers],[Pmt No]])),"")</f>
        <v>54</v>
      </c>
      <c r="C67" s="3">
        <f ca="1">IF(Sched4[[#This Row],[Pmt No]]&lt;&gt;"",EOMONTH(LoanStartDate,ROW(Sched4[[#This Row],[Pmt No]])-ROW(Sched4[[#Headers],[Pmt No]])-2)+DAY(LoanStartDate),"")</f>
        <v>47169</v>
      </c>
      <c r="D67" s="4">
        <f ca="1">IF(Sched4[[#This Row],[Pmt No]]&lt;&gt;"",IF(ROW()-ROW(Sched4[[#Headers],[Beginning Balance]])=1,LoanAmount,INDEX(Sched4[Ending Balance],ROW()-ROW(Sched4[[#Headers],[Beginning Balance]])-1)),"")</f>
        <v>0</v>
      </c>
      <c r="E67" s="4">
        <f ca="1">IF(Sched4[[#This Row],[Pmt No]]&lt;&gt;"",ScheduledPayment,"")</f>
        <v>349.91391905006066</v>
      </c>
      <c r="F67" s="4">
        <f ca="1">IF(Sched4[[#This Row],[Pmt No]]&lt;&gt;"",IF(Sched4[[#This Row],[Scheduled Payment]]+ExtraPayments&lt;Sched4[[#This Row],[Beginning Balance]],ExtraPayments,IF(Sched4[[#This Row],[Beginning Balance]]-Sched4[[#This Row],[Scheduled Payment]]&gt;0,Sched4[[#This Row],[Beginning Balance]]-Sched4[[#This Row],[Scheduled Payment]],0)),"")</f>
        <v>0</v>
      </c>
      <c r="G67" s="4">
        <f ca="1">IF(Sched4[[#This Row],[Pmt No]]&lt;&gt;"",IF(Sched4[[#This Row],[Scheduled Payment]]+Sched4[[#This Row],[Extra Payment]]&lt;=Sched4[[#This Row],[Beginning Balance]],Sched4[[#This Row],[Scheduled Payment]]+Sched4[[#This Row],[Extra Payment]],Sched4[[#This Row],[Beginning Balance]]),"")</f>
        <v>0</v>
      </c>
      <c r="H67" s="4">
        <f ca="1">IF(Sched4[[#This Row],[Pmt No]]&lt;&gt;"",Sched4[[#This Row],[Total Payment]]-Sched4[[#This Row],[Interest]],"")</f>
        <v>0</v>
      </c>
      <c r="I67" s="4">
        <f ca="1">IF(Sched4[[#This Row],[Pmt No]]&lt;&gt;"",Sched4[[#This Row],[Beginning Balance]]*(InterestRate/PaymentsPerYear),"")</f>
        <v>0</v>
      </c>
      <c r="J67" s="4">
        <f ca="1">IF(Sched4[[#This Row],[Pmt No]]&lt;&gt;"",IF(Sched4[[#This Row],[Scheduled Payment]]+Sched4[[#This Row],[Extra Payment]]&lt;=Sched4[[#This Row],[Beginning Balance]],Sched4[[#This Row],[Beginning Balance]]-Sched4[[#This Row],[Principal]],0),"")</f>
        <v>0</v>
      </c>
      <c r="K67" s="4">
        <f ca="1">IF(Sched4[[#This Row],[Pmt No]]&lt;&gt;"",SUM(INDEX(Sched4[Interest],1,1):Sched4[[#This Row],[Interest]]),"")</f>
        <v>1719.0913582038042</v>
      </c>
    </row>
    <row r="68" spans="2:11" x14ac:dyDescent="0.2">
      <c r="B68" s="2">
        <f ca="1">IF(LoanIsGood,IF(ROW()-ROW(Sched4[[#Headers],[Pmt No]])&gt;ScheduledNumberOfPayments,"",ROW()-ROW(Sched4[[#Headers],[Pmt No]])),"")</f>
        <v>55</v>
      </c>
      <c r="C68" s="3">
        <f ca="1">IF(Sched4[[#This Row],[Pmt No]]&lt;&gt;"",EOMONTH(LoanStartDate,ROW(Sched4[[#This Row],[Pmt No]])-ROW(Sched4[[#Headers],[Pmt No]])-2)+DAY(LoanStartDate),"")</f>
        <v>47197</v>
      </c>
      <c r="D68" s="4">
        <f ca="1">IF(Sched4[[#This Row],[Pmt No]]&lt;&gt;"",IF(ROW()-ROW(Sched4[[#Headers],[Beginning Balance]])=1,LoanAmount,INDEX(Sched4[Ending Balance],ROW()-ROW(Sched4[[#Headers],[Beginning Balance]])-1)),"")</f>
        <v>0</v>
      </c>
      <c r="E68" s="4">
        <f ca="1">IF(Sched4[[#This Row],[Pmt No]]&lt;&gt;"",ScheduledPayment,"")</f>
        <v>349.91391905006066</v>
      </c>
      <c r="F68" s="4">
        <f ca="1">IF(Sched4[[#This Row],[Pmt No]]&lt;&gt;"",IF(Sched4[[#This Row],[Scheduled Payment]]+ExtraPayments&lt;Sched4[[#This Row],[Beginning Balance]],ExtraPayments,IF(Sched4[[#This Row],[Beginning Balance]]-Sched4[[#This Row],[Scheduled Payment]]&gt;0,Sched4[[#This Row],[Beginning Balance]]-Sched4[[#This Row],[Scheduled Payment]],0)),"")</f>
        <v>0</v>
      </c>
      <c r="G68" s="4">
        <f ca="1">IF(Sched4[[#This Row],[Pmt No]]&lt;&gt;"",IF(Sched4[[#This Row],[Scheduled Payment]]+Sched4[[#This Row],[Extra Payment]]&lt;=Sched4[[#This Row],[Beginning Balance]],Sched4[[#This Row],[Scheduled Payment]]+Sched4[[#This Row],[Extra Payment]],Sched4[[#This Row],[Beginning Balance]]),"")</f>
        <v>0</v>
      </c>
      <c r="H68" s="4">
        <f ca="1">IF(Sched4[[#This Row],[Pmt No]]&lt;&gt;"",Sched4[[#This Row],[Total Payment]]-Sched4[[#This Row],[Interest]],"")</f>
        <v>0</v>
      </c>
      <c r="I68" s="4">
        <f ca="1">IF(Sched4[[#This Row],[Pmt No]]&lt;&gt;"",Sched4[[#This Row],[Beginning Balance]]*(InterestRate/PaymentsPerYear),"")</f>
        <v>0</v>
      </c>
      <c r="J68" s="4">
        <f ca="1">IF(Sched4[[#This Row],[Pmt No]]&lt;&gt;"",IF(Sched4[[#This Row],[Scheduled Payment]]+Sched4[[#This Row],[Extra Payment]]&lt;=Sched4[[#This Row],[Beginning Balance]],Sched4[[#This Row],[Beginning Balance]]-Sched4[[#This Row],[Principal]],0),"")</f>
        <v>0</v>
      </c>
      <c r="K68" s="4">
        <f ca="1">IF(Sched4[[#This Row],[Pmt No]]&lt;&gt;"",SUM(INDEX(Sched4[Interest],1,1):Sched4[[#This Row],[Interest]]),"")</f>
        <v>1719.0913582038042</v>
      </c>
    </row>
    <row r="69" spans="2:11" x14ac:dyDescent="0.2">
      <c r="B69" s="2">
        <f ca="1">IF(LoanIsGood,IF(ROW()-ROW(Sched4[[#Headers],[Pmt No]])&gt;ScheduledNumberOfPayments,"",ROW()-ROW(Sched4[[#Headers],[Pmt No]])),"")</f>
        <v>56</v>
      </c>
      <c r="C69" s="3">
        <f ca="1">IF(Sched4[[#This Row],[Pmt No]]&lt;&gt;"",EOMONTH(LoanStartDate,ROW(Sched4[[#This Row],[Pmt No]])-ROW(Sched4[[#Headers],[Pmt No]])-2)+DAY(LoanStartDate),"")</f>
        <v>47228</v>
      </c>
      <c r="D69" s="4">
        <f ca="1">IF(Sched4[[#This Row],[Pmt No]]&lt;&gt;"",IF(ROW()-ROW(Sched4[[#Headers],[Beginning Balance]])=1,LoanAmount,INDEX(Sched4[Ending Balance],ROW()-ROW(Sched4[[#Headers],[Beginning Balance]])-1)),"")</f>
        <v>0</v>
      </c>
      <c r="E69" s="4">
        <f ca="1">IF(Sched4[[#This Row],[Pmt No]]&lt;&gt;"",ScheduledPayment,"")</f>
        <v>349.91391905006066</v>
      </c>
      <c r="F69" s="4">
        <f ca="1">IF(Sched4[[#This Row],[Pmt No]]&lt;&gt;"",IF(Sched4[[#This Row],[Scheduled Payment]]+ExtraPayments&lt;Sched4[[#This Row],[Beginning Balance]],ExtraPayments,IF(Sched4[[#This Row],[Beginning Balance]]-Sched4[[#This Row],[Scheduled Payment]]&gt;0,Sched4[[#This Row],[Beginning Balance]]-Sched4[[#This Row],[Scheduled Payment]],0)),"")</f>
        <v>0</v>
      </c>
      <c r="G69" s="4">
        <f ca="1">IF(Sched4[[#This Row],[Pmt No]]&lt;&gt;"",IF(Sched4[[#This Row],[Scheduled Payment]]+Sched4[[#This Row],[Extra Payment]]&lt;=Sched4[[#This Row],[Beginning Balance]],Sched4[[#This Row],[Scheduled Payment]]+Sched4[[#This Row],[Extra Payment]],Sched4[[#This Row],[Beginning Balance]]),"")</f>
        <v>0</v>
      </c>
      <c r="H69" s="4">
        <f ca="1">IF(Sched4[[#This Row],[Pmt No]]&lt;&gt;"",Sched4[[#This Row],[Total Payment]]-Sched4[[#This Row],[Interest]],"")</f>
        <v>0</v>
      </c>
      <c r="I69" s="4">
        <f ca="1">IF(Sched4[[#This Row],[Pmt No]]&lt;&gt;"",Sched4[[#This Row],[Beginning Balance]]*(InterestRate/PaymentsPerYear),"")</f>
        <v>0</v>
      </c>
      <c r="J69" s="4">
        <f ca="1">IF(Sched4[[#This Row],[Pmt No]]&lt;&gt;"",IF(Sched4[[#This Row],[Scheduled Payment]]+Sched4[[#This Row],[Extra Payment]]&lt;=Sched4[[#This Row],[Beginning Balance]],Sched4[[#This Row],[Beginning Balance]]-Sched4[[#This Row],[Principal]],0),"")</f>
        <v>0</v>
      </c>
      <c r="K69" s="4">
        <f ca="1">IF(Sched4[[#This Row],[Pmt No]]&lt;&gt;"",SUM(INDEX(Sched4[Interest],1,1):Sched4[[#This Row],[Interest]]),"")</f>
        <v>1719.0913582038042</v>
      </c>
    </row>
    <row r="70" spans="2:11" x14ac:dyDescent="0.2">
      <c r="B70" s="2">
        <f ca="1">IF(LoanIsGood,IF(ROW()-ROW(Sched4[[#Headers],[Pmt No]])&gt;ScheduledNumberOfPayments,"",ROW()-ROW(Sched4[[#Headers],[Pmt No]])),"")</f>
        <v>57</v>
      </c>
      <c r="C70" s="3">
        <f ca="1">IF(Sched4[[#This Row],[Pmt No]]&lt;&gt;"",EOMONTH(LoanStartDate,ROW(Sched4[[#This Row],[Pmt No]])-ROW(Sched4[[#Headers],[Pmt No]])-2)+DAY(LoanStartDate),"")</f>
        <v>47258</v>
      </c>
      <c r="D70" s="4">
        <f ca="1">IF(Sched4[[#This Row],[Pmt No]]&lt;&gt;"",IF(ROW()-ROW(Sched4[[#Headers],[Beginning Balance]])=1,LoanAmount,INDEX(Sched4[Ending Balance],ROW()-ROW(Sched4[[#Headers],[Beginning Balance]])-1)),"")</f>
        <v>0</v>
      </c>
      <c r="E70" s="4">
        <f ca="1">IF(Sched4[[#This Row],[Pmt No]]&lt;&gt;"",ScheduledPayment,"")</f>
        <v>349.91391905006066</v>
      </c>
      <c r="F70" s="4">
        <f ca="1">IF(Sched4[[#This Row],[Pmt No]]&lt;&gt;"",IF(Sched4[[#This Row],[Scheduled Payment]]+ExtraPayments&lt;Sched4[[#This Row],[Beginning Balance]],ExtraPayments,IF(Sched4[[#This Row],[Beginning Balance]]-Sched4[[#This Row],[Scheduled Payment]]&gt;0,Sched4[[#This Row],[Beginning Balance]]-Sched4[[#This Row],[Scheduled Payment]],0)),"")</f>
        <v>0</v>
      </c>
      <c r="G70" s="4">
        <f ca="1">IF(Sched4[[#This Row],[Pmt No]]&lt;&gt;"",IF(Sched4[[#This Row],[Scheduled Payment]]+Sched4[[#This Row],[Extra Payment]]&lt;=Sched4[[#This Row],[Beginning Balance]],Sched4[[#This Row],[Scheduled Payment]]+Sched4[[#This Row],[Extra Payment]],Sched4[[#This Row],[Beginning Balance]]),"")</f>
        <v>0</v>
      </c>
      <c r="H70" s="4">
        <f ca="1">IF(Sched4[[#This Row],[Pmt No]]&lt;&gt;"",Sched4[[#This Row],[Total Payment]]-Sched4[[#This Row],[Interest]],"")</f>
        <v>0</v>
      </c>
      <c r="I70" s="4">
        <f ca="1">IF(Sched4[[#This Row],[Pmt No]]&lt;&gt;"",Sched4[[#This Row],[Beginning Balance]]*(InterestRate/PaymentsPerYear),"")</f>
        <v>0</v>
      </c>
      <c r="J70" s="4">
        <f ca="1">IF(Sched4[[#This Row],[Pmt No]]&lt;&gt;"",IF(Sched4[[#This Row],[Scheduled Payment]]+Sched4[[#This Row],[Extra Payment]]&lt;=Sched4[[#This Row],[Beginning Balance]],Sched4[[#This Row],[Beginning Balance]]-Sched4[[#This Row],[Principal]],0),"")</f>
        <v>0</v>
      </c>
      <c r="K70" s="4">
        <f ca="1">IF(Sched4[[#This Row],[Pmt No]]&lt;&gt;"",SUM(INDEX(Sched4[Interest],1,1):Sched4[[#This Row],[Interest]]),"")</f>
        <v>1719.0913582038042</v>
      </c>
    </row>
    <row r="71" spans="2:11" x14ac:dyDescent="0.2">
      <c r="B71" s="2">
        <f ca="1">IF(LoanIsGood,IF(ROW()-ROW(Sched4[[#Headers],[Pmt No]])&gt;ScheduledNumberOfPayments,"",ROW()-ROW(Sched4[[#Headers],[Pmt No]])),"")</f>
        <v>58</v>
      </c>
      <c r="C71" s="3">
        <f ca="1">IF(Sched4[[#This Row],[Pmt No]]&lt;&gt;"",EOMONTH(LoanStartDate,ROW(Sched4[[#This Row],[Pmt No]])-ROW(Sched4[[#Headers],[Pmt No]])-2)+DAY(LoanStartDate),"")</f>
        <v>47289</v>
      </c>
      <c r="D71" s="4">
        <f ca="1">IF(Sched4[[#This Row],[Pmt No]]&lt;&gt;"",IF(ROW()-ROW(Sched4[[#Headers],[Beginning Balance]])=1,LoanAmount,INDEX(Sched4[Ending Balance],ROW()-ROW(Sched4[[#Headers],[Beginning Balance]])-1)),"")</f>
        <v>0</v>
      </c>
      <c r="E71" s="4">
        <f ca="1">IF(Sched4[[#This Row],[Pmt No]]&lt;&gt;"",ScheduledPayment,"")</f>
        <v>349.91391905006066</v>
      </c>
      <c r="F71" s="4">
        <f ca="1">IF(Sched4[[#This Row],[Pmt No]]&lt;&gt;"",IF(Sched4[[#This Row],[Scheduled Payment]]+ExtraPayments&lt;Sched4[[#This Row],[Beginning Balance]],ExtraPayments,IF(Sched4[[#This Row],[Beginning Balance]]-Sched4[[#This Row],[Scheduled Payment]]&gt;0,Sched4[[#This Row],[Beginning Balance]]-Sched4[[#This Row],[Scheduled Payment]],0)),"")</f>
        <v>0</v>
      </c>
      <c r="G71" s="4">
        <f ca="1">IF(Sched4[[#This Row],[Pmt No]]&lt;&gt;"",IF(Sched4[[#This Row],[Scheduled Payment]]+Sched4[[#This Row],[Extra Payment]]&lt;=Sched4[[#This Row],[Beginning Balance]],Sched4[[#This Row],[Scheduled Payment]]+Sched4[[#This Row],[Extra Payment]],Sched4[[#This Row],[Beginning Balance]]),"")</f>
        <v>0</v>
      </c>
      <c r="H71" s="4">
        <f ca="1">IF(Sched4[[#This Row],[Pmt No]]&lt;&gt;"",Sched4[[#This Row],[Total Payment]]-Sched4[[#This Row],[Interest]],"")</f>
        <v>0</v>
      </c>
      <c r="I71" s="4">
        <f ca="1">IF(Sched4[[#This Row],[Pmt No]]&lt;&gt;"",Sched4[[#This Row],[Beginning Balance]]*(InterestRate/PaymentsPerYear),"")</f>
        <v>0</v>
      </c>
      <c r="J71" s="4">
        <f ca="1">IF(Sched4[[#This Row],[Pmt No]]&lt;&gt;"",IF(Sched4[[#This Row],[Scheduled Payment]]+Sched4[[#This Row],[Extra Payment]]&lt;=Sched4[[#This Row],[Beginning Balance]],Sched4[[#This Row],[Beginning Balance]]-Sched4[[#This Row],[Principal]],0),"")</f>
        <v>0</v>
      </c>
      <c r="K71" s="4">
        <f ca="1">IF(Sched4[[#This Row],[Pmt No]]&lt;&gt;"",SUM(INDEX(Sched4[Interest],1,1):Sched4[[#This Row],[Interest]]),"")</f>
        <v>1719.0913582038042</v>
      </c>
    </row>
    <row r="72" spans="2:11" x14ac:dyDescent="0.2">
      <c r="B72" s="2">
        <f ca="1">IF(LoanIsGood,IF(ROW()-ROW(Sched4[[#Headers],[Pmt No]])&gt;ScheduledNumberOfPayments,"",ROW()-ROW(Sched4[[#Headers],[Pmt No]])),"")</f>
        <v>59</v>
      </c>
      <c r="C72" s="3">
        <f ca="1">IF(Sched4[[#This Row],[Pmt No]]&lt;&gt;"",EOMONTH(LoanStartDate,ROW(Sched4[[#This Row],[Pmt No]])-ROW(Sched4[[#Headers],[Pmt No]])-2)+DAY(LoanStartDate),"")</f>
        <v>47319</v>
      </c>
      <c r="D72" s="4">
        <f ca="1">IF(Sched4[[#This Row],[Pmt No]]&lt;&gt;"",IF(ROW()-ROW(Sched4[[#Headers],[Beginning Balance]])=1,LoanAmount,INDEX(Sched4[Ending Balance],ROW()-ROW(Sched4[[#Headers],[Beginning Balance]])-1)),"")</f>
        <v>0</v>
      </c>
      <c r="E72" s="4">
        <f ca="1">IF(Sched4[[#This Row],[Pmt No]]&lt;&gt;"",ScheduledPayment,"")</f>
        <v>349.91391905006066</v>
      </c>
      <c r="F72" s="4">
        <f ca="1">IF(Sched4[[#This Row],[Pmt No]]&lt;&gt;"",IF(Sched4[[#This Row],[Scheduled Payment]]+ExtraPayments&lt;Sched4[[#This Row],[Beginning Balance]],ExtraPayments,IF(Sched4[[#This Row],[Beginning Balance]]-Sched4[[#This Row],[Scheduled Payment]]&gt;0,Sched4[[#This Row],[Beginning Balance]]-Sched4[[#This Row],[Scheduled Payment]],0)),"")</f>
        <v>0</v>
      </c>
      <c r="G72" s="4">
        <f ca="1">IF(Sched4[[#This Row],[Pmt No]]&lt;&gt;"",IF(Sched4[[#This Row],[Scheduled Payment]]+Sched4[[#This Row],[Extra Payment]]&lt;=Sched4[[#This Row],[Beginning Balance]],Sched4[[#This Row],[Scheduled Payment]]+Sched4[[#This Row],[Extra Payment]],Sched4[[#This Row],[Beginning Balance]]),"")</f>
        <v>0</v>
      </c>
      <c r="H72" s="4">
        <f ca="1">IF(Sched4[[#This Row],[Pmt No]]&lt;&gt;"",Sched4[[#This Row],[Total Payment]]-Sched4[[#This Row],[Interest]],"")</f>
        <v>0</v>
      </c>
      <c r="I72" s="4">
        <f ca="1">IF(Sched4[[#This Row],[Pmt No]]&lt;&gt;"",Sched4[[#This Row],[Beginning Balance]]*(InterestRate/PaymentsPerYear),"")</f>
        <v>0</v>
      </c>
      <c r="J72" s="4">
        <f ca="1">IF(Sched4[[#This Row],[Pmt No]]&lt;&gt;"",IF(Sched4[[#This Row],[Scheduled Payment]]+Sched4[[#This Row],[Extra Payment]]&lt;=Sched4[[#This Row],[Beginning Balance]],Sched4[[#This Row],[Beginning Balance]]-Sched4[[#This Row],[Principal]],0),"")</f>
        <v>0</v>
      </c>
      <c r="K72" s="4">
        <f ca="1">IF(Sched4[[#This Row],[Pmt No]]&lt;&gt;"",SUM(INDEX(Sched4[Interest],1,1):Sched4[[#This Row],[Interest]]),"")</f>
        <v>1719.0913582038042</v>
      </c>
    </row>
    <row r="73" spans="2:11" x14ac:dyDescent="0.2">
      <c r="B73" s="2">
        <f ca="1">IF(LoanIsGood,IF(ROW()-ROW(Sched4[[#Headers],[Pmt No]])&gt;ScheduledNumberOfPayments,"",ROW()-ROW(Sched4[[#Headers],[Pmt No]])),"")</f>
        <v>60</v>
      </c>
      <c r="C73" s="3">
        <f ca="1">IF(Sched4[[#This Row],[Pmt No]]&lt;&gt;"",EOMONTH(LoanStartDate,ROW(Sched4[[#This Row],[Pmt No]])-ROW(Sched4[[#Headers],[Pmt No]])-2)+DAY(LoanStartDate),"")</f>
        <v>47350</v>
      </c>
      <c r="D73" s="4">
        <f ca="1">IF(Sched4[[#This Row],[Pmt No]]&lt;&gt;"",IF(ROW()-ROW(Sched4[[#Headers],[Beginning Balance]])=1,LoanAmount,INDEX(Sched4[Ending Balance],ROW()-ROW(Sched4[[#Headers],[Beginning Balance]])-1)),"")</f>
        <v>0</v>
      </c>
      <c r="E73" s="4">
        <f ca="1">IF(Sched4[[#This Row],[Pmt No]]&lt;&gt;"",ScheduledPayment,"")</f>
        <v>349.91391905006066</v>
      </c>
      <c r="F73" s="4">
        <f ca="1">IF(Sched4[[#This Row],[Pmt No]]&lt;&gt;"",IF(Sched4[[#This Row],[Scheduled Payment]]+ExtraPayments&lt;Sched4[[#This Row],[Beginning Balance]],ExtraPayments,IF(Sched4[[#This Row],[Beginning Balance]]-Sched4[[#This Row],[Scheduled Payment]]&gt;0,Sched4[[#This Row],[Beginning Balance]]-Sched4[[#This Row],[Scheduled Payment]],0)),"")</f>
        <v>0</v>
      </c>
      <c r="G73" s="4">
        <f ca="1">IF(Sched4[[#This Row],[Pmt No]]&lt;&gt;"",IF(Sched4[[#This Row],[Scheduled Payment]]+Sched4[[#This Row],[Extra Payment]]&lt;=Sched4[[#This Row],[Beginning Balance]],Sched4[[#This Row],[Scheduled Payment]]+Sched4[[#This Row],[Extra Payment]],Sched4[[#This Row],[Beginning Balance]]),"")</f>
        <v>0</v>
      </c>
      <c r="H73" s="4">
        <f ca="1">IF(Sched4[[#This Row],[Pmt No]]&lt;&gt;"",Sched4[[#This Row],[Total Payment]]-Sched4[[#This Row],[Interest]],"")</f>
        <v>0</v>
      </c>
      <c r="I73" s="4">
        <f ca="1">IF(Sched4[[#This Row],[Pmt No]]&lt;&gt;"",Sched4[[#This Row],[Beginning Balance]]*(InterestRate/PaymentsPerYear),"")</f>
        <v>0</v>
      </c>
      <c r="J73" s="4">
        <f ca="1">IF(Sched4[[#This Row],[Pmt No]]&lt;&gt;"",IF(Sched4[[#This Row],[Scheduled Payment]]+Sched4[[#This Row],[Extra Payment]]&lt;=Sched4[[#This Row],[Beginning Balance]],Sched4[[#This Row],[Beginning Balance]]-Sched4[[#This Row],[Principal]],0),"")</f>
        <v>0</v>
      </c>
      <c r="K73" s="4">
        <f ca="1">IF(Sched4[[#This Row],[Pmt No]]&lt;&gt;"",SUM(INDEX(Sched4[Interest],1,1):Sched4[[#This Row],[Interest]]),"")</f>
        <v>1719.0913582038042</v>
      </c>
    </row>
    <row r="74" spans="2:11" x14ac:dyDescent="0.2">
      <c r="B74" s="2" t="str">
        <f ca="1">IF(LoanIsGood,IF(ROW()-ROW(Sched4[[#Headers],[Pmt No]])&gt;ScheduledNumberOfPayments,"",ROW()-ROW(Sched4[[#Headers],[Pmt No]])),"")</f>
        <v/>
      </c>
      <c r="C74" s="3" t="str">
        <f ca="1">IF(Sched4[[#This Row],[Pmt No]]&lt;&gt;"",EOMONTH(LoanStartDate,ROW(Sched4[[#This Row],[Pmt No]])-ROW(Sched4[[#Headers],[Pmt No]])-2)+DAY(LoanStartDate),"")</f>
        <v/>
      </c>
      <c r="D74" s="4" t="str">
        <f ca="1">IF(Sched4[[#This Row],[Pmt No]]&lt;&gt;"",IF(ROW()-ROW(Sched4[[#Headers],[Beginning Balance]])=1,LoanAmount,INDEX(Sched4[Ending Balance],ROW()-ROW(Sched4[[#Headers],[Beginning Balance]])-1)),"")</f>
        <v/>
      </c>
      <c r="E74" s="4" t="str">
        <f ca="1">IF(Sched4[[#This Row],[Pmt No]]&lt;&gt;"",ScheduledPayment,"")</f>
        <v/>
      </c>
      <c r="F74" s="4" t="str">
        <f ca="1">IF(Sched4[[#This Row],[Pmt No]]&lt;&gt;"",IF(Sched4[[#This Row],[Scheduled Payment]]+ExtraPayments&lt;Sched4[[#This Row],[Beginning Balance]],ExtraPayments,IF(Sched4[[#This Row],[Beginning Balance]]-Sched4[[#This Row],[Scheduled Payment]]&gt;0,Sched4[[#This Row],[Beginning Balance]]-Sched4[[#This Row],[Scheduled Payment]],0)),"")</f>
        <v/>
      </c>
      <c r="G74" s="4" t="str">
        <f ca="1">IF(Sched4[[#This Row],[Pmt No]]&lt;&gt;"",IF(Sched4[[#This Row],[Scheduled Payment]]+Sched4[[#This Row],[Extra Payment]]&lt;=Sched4[[#This Row],[Beginning Balance]],Sched4[[#This Row],[Scheduled Payment]]+Sched4[[#This Row],[Extra Payment]],Sched4[[#This Row],[Beginning Balance]]),"")</f>
        <v/>
      </c>
      <c r="H74" s="4" t="str">
        <f ca="1">IF(Sched4[[#This Row],[Pmt No]]&lt;&gt;"",Sched4[[#This Row],[Total Payment]]-Sched4[[#This Row],[Interest]],"")</f>
        <v/>
      </c>
      <c r="I74" s="4" t="str">
        <f ca="1">IF(Sched4[[#This Row],[Pmt No]]&lt;&gt;"",Sched4[[#This Row],[Beginning Balance]]*(InterestRate/PaymentsPerYear),"")</f>
        <v/>
      </c>
      <c r="J74" s="4" t="str">
        <f ca="1">IF(Sched4[[#This Row],[Pmt No]]&lt;&gt;"",IF(Sched4[[#This Row],[Scheduled Payment]]+Sched4[[#This Row],[Extra Payment]]&lt;=Sched4[[#This Row],[Beginning Balance]],Sched4[[#This Row],[Beginning Balance]]-Sched4[[#This Row],[Principal]],0),"")</f>
        <v/>
      </c>
      <c r="K74" s="4" t="str">
        <f ca="1">IF(Sched4[[#This Row],[Pmt No]]&lt;&gt;"",SUM(INDEX(Sched4[Interest],1,1):Sched4[[#This Row],[Interest]]),"")</f>
        <v/>
      </c>
    </row>
    <row r="75" spans="2:11" x14ac:dyDescent="0.2">
      <c r="B75" s="2" t="str">
        <f ca="1">IF(LoanIsGood,IF(ROW()-ROW(Sched4[[#Headers],[Pmt No]])&gt;ScheduledNumberOfPayments,"",ROW()-ROW(Sched4[[#Headers],[Pmt No]])),"")</f>
        <v/>
      </c>
      <c r="C75" s="3" t="str">
        <f ca="1">IF(Sched4[[#This Row],[Pmt No]]&lt;&gt;"",EOMONTH(LoanStartDate,ROW(Sched4[[#This Row],[Pmt No]])-ROW(Sched4[[#Headers],[Pmt No]])-2)+DAY(LoanStartDate),"")</f>
        <v/>
      </c>
      <c r="D75" s="4" t="str">
        <f ca="1">IF(Sched4[[#This Row],[Pmt No]]&lt;&gt;"",IF(ROW()-ROW(Sched4[[#Headers],[Beginning Balance]])=1,LoanAmount,INDEX(Sched4[Ending Balance],ROW()-ROW(Sched4[[#Headers],[Beginning Balance]])-1)),"")</f>
        <v/>
      </c>
      <c r="E75" s="4" t="str">
        <f ca="1">IF(Sched4[[#This Row],[Pmt No]]&lt;&gt;"",ScheduledPayment,"")</f>
        <v/>
      </c>
      <c r="F75" s="4" t="str">
        <f ca="1">IF(Sched4[[#This Row],[Pmt No]]&lt;&gt;"",IF(Sched4[[#This Row],[Scheduled Payment]]+ExtraPayments&lt;Sched4[[#This Row],[Beginning Balance]],ExtraPayments,IF(Sched4[[#This Row],[Beginning Balance]]-Sched4[[#This Row],[Scheduled Payment]]&gt;0,Sched4[[#This Row],[Beginning Balance]]-Sched4[[#This Row],[Scheduled Payment]],0)),"")</f>
        <v/>
      </c>
      <c r="G75" s="4" t="str">
        <f ca="1">IF(Sched4[[#This Row],[Pmt No]]&lt;&gt;"",IF(Sched4[[#This Row],[Scheduled Payment]]+Sched4[[#This Row],[Extra Payment]]&lt;=Sched4[[#This Row],[Beginning Balance]],Sched4[[#This Row],[Scheduled Payment]]+Sched4[[#This Row],[Extra Payment]],Sched4[[#This Row],[Beginning Balance]]),"")</f>
        <v/>
      </c>
      <c r="H75" s="4" t="str">
        <f ca="1">IF(Sched4[[#This Row],[Pmt No]]&lt;&gt;"",Sched4[[#This Row],[Total Payment]]-Sched4[[#This Row],[Interest]],"")</f>
        <v/>
      </c>
      <c r="I75" s="4" t="str">
        <f ca="1">IF(Sched4[[#This Row],[Pmt No]]&lt;&gt;"",Sched4[[#This Row],[Beginning Balance]]*(InterestRate/PaymentsPerYear),"")</f>
        <v/>
      </c>
      <c r="J75" s="4" t="str">
        <f ca="1">IF(Sched4[[#This Row],[Pmt No]]&lt;&gt;"",IF(Sched4[[#This Row],[Scheduled Payment]]+Sched4[[#This Row],[Extra Payment]]&lt;=Sched4[[#This Row],[Beginning Balance]],Sched4[[#This Row],[Beginning Balance]]-Sched4[[#This Row],[Principal]],0),"")</f>
        <v/>
      </c>
      <c r="K75" s="4" t="str">
        <f ca="1">IF(Sched4[[#This Row],[Pmt No]]&lt;&gt;"",SUM(INDEX(Sched4[Interest],1,1):Sched4[[#This Row],[Interest]]),"")</f>
        <v/>
      </c>
    </row>
    <row r="76" spans="2:11" x14ac:dyDescent="0.2">
      <c r="B76" s="2" t="str">
        <f ca="1">IF(LoanIsGood,IF(ROW()-ROW(Sched4[[#Headers],[Pmt No]])&gt;ScheduledNumberOfPayments,"",ROW()-ROW(Sched4[[#Headers],[Pmt No]])),"")</f>
        <v/>
      </c>
      <c r="C76" s="3" t="str">
        <f ca="1">IF(Sched4[[#This Row],[Pmt No]]&lt;&gt;"",EOMONTH(LoanStartDate,ROW(Sched4[[#This Row],[Pmt No]])-ROW(Sched4[[#Headers],[Pmt No]])-2)+DAY(LoanStartDate),"")</f>
        <v/>
      </c>
      <c r="D76" s="4" t="str">
        <f ca="1">IF(Sched4[[#This Row],[Pmt No]]&lt;&gt;"",IF(ROW()-ROW(Sched4[[#Headers],[Beginning Balance]])=1,LoanAmount,INDEX(Sched4[Ending Balance],ROW()-ROW(Sched4[[#Headers],[Beginning Balance]])-1)),"")</f>
        <v/>
      </c>
      <c r="E76" s="4" t="str">
        <f ca="1">IF(Sched4[[#This Row],[Pmt No]]&lt;&gt;"",ScheduledPayment,"")</f>
        <v/>
      </c>
      <c r="F76" s="4" t="str">
        <f ca="1">IF(Sched4[[#This Row],[Pmt No]]&lt;&gt;"",IF(Sched4[[#This Row],[Scheduled Payment]]+ExtraPayments&lt;Sched4[[#This Row],[Beginning Balance]],ExtraPayments,IF(Sched4[[#This Row],[Beginning Balance]]-Sched4[[#This Row],[Scheduled Payment]]&gt;0,Sched4[[#This Row],[Beginning Balance]]-Sched4[[#This Row],[Scheduled Payment]],0)),"")</f>
        <v/>
      </c>
      <c r="G76" s="4" t="str">
        <f ca="1">IF(Sched4[[#This Row],[Pmt No]]&lt;&gt;"",IF(Sched4[[#This Row],[Scheduled Payment]]+Sched4[[#This Row],[Extra Payment]]&lt;=Sched4[[#This Row],[Beginning Balance]],Sched4[[#This Row],[Scheduled Payment]]+Sched4[[#This Row],[Extra Payment]],Sched4[[#This Row],[Beginning Balance]]),"")</f>
        <v/>
      </c>
      <c r="H76" s="4" t="str">
        <f ca="1">IF(Sched4[[#This Row],[Pmt No]]&lt;&gt;"",Sched4[[#This Row],[Total Payment]]-Sched4[[#This Row],[Interest]],"")</f>
        <v/>
      </c>
      <c r="I76" s="4" t="str">
        <f ca="1">IF(Sched4[[#This Row],[Pmt No]]&lt;&gt;"",Sched4[[#This Row],[Beginning Balance]]*(InterestRate/PaymentsPerYear),"")</f>
        <v/>
      </c>
      <c r="J76" s="4" t="str">
        <f ca="1">IF(Sched4[[#This Row],[Pmt No]]&lt;&gt;"",IF(Sched4[[#This Row],[Scheduled Payment]]+Sched4[[#This Row],[Extra Payment]]&lt;=Sched4[[#This Row],[Beginning Balance]],Sched4[[#This Row],[Beginning Balance]]-Sched4[[#This Row],[Principal]],0),"")</f>
        <v/>
      </c>
      <c r="K76" s="4" t="str">
        <f ca="1">IF(Sched4[[#This Row],[Pmt No]]&lt;&gt;"",SUM(INDEX(Sched4[Interest],1,1):Sched4[[#This Row],[Interest]]),"")</f>
        <v/>
      </c>
    </row>
    <row r="77" spans="2:11" x14ac:dyDescent="0.2">
      <c r="B77" s="2" t="str">
        <f ca="1">IF(LoanIsGood,IF(ROW()-ROW(Sched4[[#Headers],[Pmt No]])&gt;ScheduledNumberOfPayments,"",ROW()-ROW(Sched4[[#Headers],[Pmt No]])),"")</f>
        <v/>
      </c>
      <c r="C77" s="3" t="str">
        <f ca="1">IF(Sched4[[#This Row],[Pmt No]]&lt;&gt;"",EOMONTH(LoanStartDate,ROW(Sched4[[#This Row],[Pmt No]])-ROW(Sched4[[#Headers],[Pmt No]])-2)+DAY(LoanStartDate),"")</f>
        <v/>
      </c>
      <c r="D77" s="4" t="str">
        <f ca="1">IF(Sched4[[#This Row],[Pmt No]]&lt;&gt;"",IF(ROW()-ROW(Sched4[[#Headers],[Beginning Balance]])=1,LoanAmount,INDEX(Sched4[Ending Balance],ROW()-ROW(Sched4[[#Headers],[Beginning Balance]])-1)),"")</f>
        <v/>
      </c>
      <c r="E77" s="4" t="str">
        <f ca="1">IF(Sched4[[#This Row],[Pmt No]]&lt;&gt;"",ScheduledPayment,"")</f>
        <v/>
      </c>
      <c r="F77" s="4" t="str">
        <f ca="1">IF(Sched4[[#This Row],[Pmt No]]&lt;&gt;"",IF(Sched4[[#This Row],[Scheduled Payment]]+ExtraPayments&lt;Sched4[[#This Row],[Beginning Balance]],ExtraPayments,IF(Sched4[[#This Row],[Beginning Balance]]-Sched4[[#This Row],[Scheduled Payment]]&gt;0,Sched4[[#This Row],[Beginning Balance]]-Sched4[[#This Row],[Scheduled Payment]],0)),"")</f>
        <v/>
      </c>
      <c r="G77" s="4" t="str">
        <f ca="1">IF(Sched4[[#This Row],[Pmt No]]&lt;&gt;"",IF(Sched4[[#This Row],[Scheduled Payment]]+Sched4[[#This Row],[Extra Payment]]&lt;=Sched4[[#This Row],[Beginning Balance]],Sched4[[#This Row],[Scheduled Payment]]+Sched4[[#This Row],[Extra Payment]],Sched4[[#This Row],[Beginning Balance]]),"")</f>
        <v/>
      </c>
      <c r="H77" s="4" t="str">
        <f ca="1">IF(Sched4[[#This Row],[Pmt No]]&lt;&gt;"",Sched4[[#This Row],[Total Payment]]-Sched4[[#This Row],[Interest]],"")</f>
        <v/>
      </c>
      <c r="I77" s="4" t="str">
        <f ca="1">IF(Sched4[[#This Row],[Pmt No]]&lt;&gt;"",Sched4[[#This Row],[Beginning Balance]]*(InterestRate/PaymentsPerYear),"")</f>
        <v/>
      </c>
      <c r="J77" s="4" t="str">
        <f ca="1">IF(Sched4[[#This Row],[Pmt No]]&lt;&gt;"",IF(Sched4[[#This Row],[Scheduled Payment]]+Sched4[[#This Row],[Extra Payment]]&lt;=Sched4[[#This Row],[Beginning Balance]],Sched4[[#This Row],[Beginning Balance]]-Sched4[[#This Row],[Principal]],0),"")</f>
        <v/>
      </c>
      <c r="K77" s="4" t="str">
        <f ca="1">IF(Sched4[[#This Row],[Pmt No]]&lt;&gt;"",SUM(INDEX(Sched4[Interest],1,1):Sched4[[#This Row],[Interest]]),"")</f>
        <v/>
      </c>
    </row>
    <row r="78" spans="2:11" x14ac:dyDescent="0.2">
      <c r="B78" s="2" t="str">
        <f ca="1">IF(LoanIsGood,IF(ROW()-ROW(Sched4[[#Headers],[Pmt No]])&gt;ScheduledNumberOfPayments,"",ROW()-ROW(Sched4[[#Headers],[Pmt No]])),"")</f>
        <v/>
      </c>
      <c r="C78" s="3" t="str">
        <f ca="1">IF(Sched4[[#This Row],[Pmt No]]&lt;&gt;"",EOMONTH(LoanStartDate,ROW(Sched4[[#This Row],[Pmt No]])-ROW(Sched4[[#Headers],[Pmt No]])-2)+DAY(LoanStartDate),"")</f>
        <v/>
      </c>
      <c r="D78" s="4" t="str">
        <f ca="1">IF(Sched4[[#This Row],[Pmt No]]&lt;&gt;"",IF(ROW()-ROW(Sched4[[#Headers],[Beginning Balance]])=1,LoanAmount,INDEX(Sched4[Ending Balance],ROW()-ROW(Sched4[[#Headers],[Beginning Balance]])-1)),"")</f>
        <v/>
      </c>
      <c r="E78" s="4" t="str">
        <f ca="1">IF(Sched4[[#This Row],[Pmt No]]&lt;&gt;"",ScheduledPayment,"")</f>
        <v/>
      </c>
      <c r="F78" s="4" t="str">
        <f ca="1">IF(Sched4[[#This Row],[Pmt No]]&lt;&gt;"",IF(Sched4[[#This Row],[Scheduled Payment]]+ExtraPayments&lt;Sched4[[#This Row],[Beginning Balance]],ExtraPayments,IF(Sched4[[#This Row],[Beginning Balance]]-Sched4[[#This Row],[Scheduled Payment]]&gt;0,Sched4[[#This Row],[Beginning Balance]]-Sched4[[#This Row],[Scheduled Payment]],0)),"")</f>
        <v/>
      </c>
      <c r="G78" s="4" t="str">
        <f ca="1">IF(Sched4[[#This Row],[Pmt No]]&lt;&gt;"",IF(Sched4[[#This Row],[Scheduled Payment]]+Sched4[[#This Row],[Extra Payment]]&lt;=Sched4[[#This Row],[Beginning Balance]],Sched4[[#This Row],[Scheduled Payment]]+Sched4[[#This Row],[Extra Payment]],Sched4[[#This Row],[Beginning Balance]]),"")</f>
        <v/>
      </c>
      <c r="H78" s="4" t="str">
        <f ca="1">IF(Sched4[[#This Row],[Pmt No]]&lt;&gt;"",Sched4[[#This Row],[Total Payment]]-Sched4[[#This Row],[Interest]],"")</f>
        <v/>
      </c>
      <c r="I78" s="4" t="str">
        <f ca="1">IF(Sched4[[#This Row],[Pmt No]]&lt;&gt;"",Sched4[[#This Row],[Beginning Balance]]*(InterestRate/PaymentsPerYear),"")</f>
        <v/>
      </c>
      <c r="J78" s="4" t="str">
        <f ca="1">IF(Sched4[[#This Row],[Pmt No]]&lt;&gt;"",IF(Sched4[[#This Row],[Scheduled Payment]]+Sched4[[#This Row],[Extra Payment]]&lt;=Sched4[[#This Row],[Beginning Balance]],Sched4[[#This Row],[Beginning Balance]]-Sched4[[#This Row],[Principal]],0),"")</f>
        <v/>
      </c>
      <c r="K78" s="4" t="str">
        <f ca="1">IF(Sched4[[#This Row],[Pmt No]]&lt;&gt;"",SUM(INDEX(Sched4[Interest],1,1):Sched4[[#This Row],[Interest]]),"")</f>
        <v/>
      </c>
    </row>
    <row r="79" spans="2:11" x14ac:dyDescent="0.2">
      <c r="B79" s="2" t="str">
        <f ca="1">IF(LoanIsGood,IF(ROW()-ROW(Sched4[[#Headers],[Pmt No]])&gt;ScheduledNumberOfPayments,"",ROW()-ROW(Sched4[[#Headers],[Pmt No]])),"")</f>
        <v/>
      </c>
      <c r="C79" s="3" t="str">
        <f ca="1">IF(Sched4[[#This Row],[Pmt No]]&lt;&gt;"",EOMONTH(LoanStartDate,ROW(Sched4[[#This Row],[Pmt No]])-ROW(Sched4[[#Headers],[Pmt No]])-2)+DAY(LoanStartDate),"")</f>
        <v/>
      </c>
      <c r="D79" s="4" t="str">
        <f ca="1">IF(Sched4[[#This Row],[Pmt No]]&lt;&gt;"",IF(ROW()-ROW(Sched4[[#Headers],[Beginning Balance]])=1,LoanAmount,INDEX(Sched4[Ending Balance],ROW()-ROW(Sched4[[#Headers],[Beginning Balance]])-1)),"")</f>
        <v/>
      </c>
      <c r="E79" s="4" t="str">
        <f ca="1">IF(Sched4[[#This Row],[Pmt No]]&lt;&gt;"",ScheduledPayment,"")</f>
        <v/>
      </c>
      <c r="F79" s="4" t="str">
        <f ca="1">IF(Sched4[[#This Row],[Pmt No]]&lt;&gt;"",IF(Sched4[[#This Row],[Scheduled Payment]]+ExtraPayments&lt;Sched4[[#This Row],[Beginning Balance]],ExtraPayments,IF(Sched4[[#This Row],[Beginning Balance]]-Sched4[[#This Row],[Scheduled Payment]]&gt;0,Sched4[[#This Row],[Beginning Balance]]-Sched4[[#This Row],[Scheduled Payment]],0)),"")</f>
        <v/>
      </c>
      <c r="G79" s="4" t="str">
        <f ca="1">IF(Sched4[[#This Row],[Pmt No]]&lt;&gt;"",IF(Sched4[[#This Row],[Scheduled Payment]]+Sched4[[#This Row],[Extra Payment]]&lt;=Sched4[[#This Row],[Beginning Balance]],Sched4[[#This Row],[Scheduled Payment]]+Sched4[[#This Row],[Extra Payment]],Sched4[[#This Row],[Beginning Balance]]),"")</f>
        <v/>
      </c>
      <c r="H79" s="4" t="str">
        <f ca="1">IF(Sched4[[#This Row],[Pmt No]]&lt;&gt;"",Sched4[[#This Row],[Total Payment]]-Sched4[[#This Row],[Interest]],"")</f>
        <v/>
      </c>
      <c r="I79" s="4" t="str">
        <f ca="1">IF(Sched4[[#This Row],[Pmt No]]&lt;&gt;"",Sched4[[#This Row],[Beginning Balance]]*(InterestRate/PaymentsPerYear),"")</f>
        <v/>
      </c>
      <c r="J79" s="4" t="str">
        <f ca="1">IF(Sched4[[#This Row],[Pmt No]]&lt;&gt;"",IF(Sched4[[#This Row],[Scheduled Payment]]+Sched4[[#This Row],[Extra Payment]]&lt;=Sched4[[#This Row],[Beginning Balance]],Sched4[[#This Row],[Beginning Balance]]-Sched4[[#This Row],[Principal]],0),"")</f>
        <v/>
      </c>
      <c r="K79" s="4" t="str">
        <f ca="1">IF(Sched4[[#This Row],[Pmt No]]&lt;&gt;"",SUM(INDEX(Sched4[Interest],1,1):Sched4[[#This Row],[Interest]]),"")</f>
        <v/>
      </c>
    </row>
    <row r="80" spans="2:11" x14ac:dyDescent="0.2">
      <c r="B80" s="2" t="str">
        <f ca="1">IF(LoanIsGood,IF(ROW()-ROW(Sched4[[#Headers],[Pmt No]])&gt;ScheduledNumberOfPayments,"",ROW()-ROW(Sched4[[#Headers],[Pmt No]])),"")</f>
        <v/>
      </c>
      <c r="C80" s="3" t="str">
        <f ca="1">IF(Sched4[[#This Row],[Pmt No]]&lt;&gt;"",EOMONTH(LoanStartDate,ROW(Sched4[[#This Row],[Pmt No]])-ROW(Sched4[[#Headers],[Pmt No]])-2)+DAY(LoanStartDate),"")</f>
        <v/>
      </c>
      <c r="D80" s="4" t="str">
        <f ca="1">IF(Sched4[[#This Row],[Pmt No]]&lt;&gt;"",IF(ROW()-ROW(Sched4[[#Headers],[Beginning Balance]])=1,LoanAmount,INDEX(Sched4[Ending Balance],ROW()-ROW(Sched4[[#Headers],[Beginning Balance]])-1)),"")</f>
        <v/>
      </c>
      <c r="E80" s="4" t="str">
        <f ca="1">IF(Sched4[[#This Row],[Pmt No]]&lt;&gt;"",ScheduledPayment,"")</f>
        <v/>
      </c>
      <c r="F80" s="4" t="str">
        <f ca="1">IF(Sched4[[#This Row],[Pmt No]]&lt;&gt;"",IF(Sched4[[#This Row],[Scheduled Payment]]+ExtraPayments&lt;Sched4[[#This Row],[Beginning Balance]],ExtraPayments,IF(Sched4[[#This Row],[Beginning Balance]]-Sched4[[#This Row],[Scheduled Payment]]&gt;0,Sched4[[#This Row],[Beginning Balance]]-Sched4[[#This Row],[Scheduled Payment]],0)),"")</f>
        <v/>
      </c>
      <c r="G80" s="4" t="str">
        <f ca="1">IF(Sched4[[#This Row],[Pmt No]]&lt;&gt;"",IF(Sched4[[#This Row],[Scheduled Payment]]+Sched4[[#This Row],[Extra Payment]]&lt;=Sched4[[#This Row],[Beginning Balance]],Sched4[[#This Row],[Scheduled Payment]]+Sched4[[#This Row],[Extra Payment]],Sched4[[#This Row],[Beginning Balance]]),"")</f>
        <v/>
      </c>
      <c r="H80" s="4" t="str">
        <f ca="1">IF(Sched4[[#This Row],[Pmt No]]&lt;&gt;"",Sched4[[#This Row],[Total Payment]]-Sched4[[#This Row],[Interest]],"")</f>
        <v/>
      </c>
      <c r="I80" s="4" t="str">
        <f ca="1">IF(Sched4[[#This Row],[Pmt No]]&lt;&gt;"",Sched4[[#This Row],[Beginning Balance]]*(InterestRate/PaymentsPerYear),"")</f>
        <v/>
      </c>
      <c r="J80" s="4" t="str">
        <f ca="1">IF(Sched4[[#This Row],[Pmt No]]&lt;&gt;"",IF(Sched4[[#This Row],[Scheduled Payment]]+Sched4[[#This Row],[Extra Payment]]&lt;=Sched4[[#This Row],[Beginning Balance]],Sched4[[#This Row],[Beginning Balance]]-Sched4[[#This Row],[Principal]],0),"")</f>
        <v/>
      </c>
      <c r="K80" s="4" t="str">
        <f ca="1">IF(Sched4[[#This Row],[Pmt No]]&lt;&gt;"",SUM(INDEX(Sched4[Interest],1,1):Sched4[[#This Row],[Interest]]),"")</f>
        <v/>
      </c>
    </row>
    <row r="81" spans="2:11" x14ac:dyDescent="0.2">
      <c r="B81" s="2" t="str">
        <f ca="1">IF(LoanIsGood,IF(ROW()-ROW(Sched4[[#Headers],[Pmt No]])&gt;ScheduledNumberOfPayments,"",ROW()-ROW(Sched4[[#Headers],[Pmt No]])),"")</f>
        <v/>
      </c>
      <c r="C81" s="3" t="str">
        <f ca="1">IF(Sched4[[#This Row],[Pmt No]]&lt;&gt;"",EOMONTH(LoanStartDate,ROW(Sched4[[#This Row],[Pmt No]])-ROW(Sched4[[#Headers],[Pmt No]])-2)+DAY(LoanStartDate),"")</f>
        <v/>
      </c>
      <c r="D81" s="4" t="str">
        <f ca="1">IF(Sched4[[#This Row],[Pmt No]]&lt;&gt;"",IF(ROW()-ROW(Sched4[[#Headers],[Beginning Balance]])=1,LoanAmount,INDEX(Sched4[Ending Balance],ROW()-ROW(Sched4[[#Headers],[Beginning Balance]])-1)),"")</f>
        <v/>
      </c>
      <c r="E81" s="4" t="str">
        <f ca="1">IF(Sched4[[#This Row],[Pmt No]]&lt;&gt;"",ScheduledPayment,"")</f>
        <v/>
      </c>
      <c r="F81" s="4" t="str">
        <f ca="1">IF(Sched4[[#This Row],[Pmt No]]&lt;&gt;"",IF(Sched4[[#This Row],[Scheduled Payment]]+ExtraPayments&lt;Sched4[[#This Row],[Beginning Balance]],ExtraPayments,IF(Sched4[[#This Row],[Beginning Balance]]-Sched4[[#This Row],[Scheduled Payment]]&gt;0,Sched4[[#This Row],[Beginning Balance]]-Sched4[[#This Row],[Scheduled Payment]],0)),"")</f>
        <v/>
      </c>
      <c r="G81" s="4" t="str">
        <f ca="1">IF(Sched4[[#This Row],[Pmt No]]&lt;&gt;"",IF(Sched4[[#This Row],[Scheduled Payment]]+Sched4[[#This Row],[Extra Payment]]&lt;=Sched4[[#This Row],[Beginning Balance]],Sched4[[#This Row],[Scheduled Payment]]+Sched4[[#This Row],[Extra Payment]],Sched4[[#This Row],[Beginning Balance]]),"")</f>
        <v/>
      </c>
      <c r="H81" s="4" t="str">
        <f ca="1">IF(Sched4[[#This Row],[Pmt No]]&lt;&gt;"",Sched4[[#This Row],[Total Payment]]-Sched4[[#This Row],[Interest]],"")</f>
        <v/>
      </c>
      <c r="I81" s="4" t="str">
        <f ca="1">IF(Sched4[[#This Row],[Pmt No]]&lt;&gt;"",Sched4[[#This Row],[Beginning Balance]]*(InterestRate/PaymentsPerYear),"")</f>
        <v/>
      </c>
      <c r="J81" s="4" t="str">
        <f ca="1">IF(Sched4[[#This Row],[Pmt No]]&lt;&gt;"",IF(Sched4[[#This Row],[Scheduled Payment]]+Sched4[[#This Row],[Extra Payment]]&lt;=Sched4[[#This Row],[Beginning Balance]],Sched4[[#This Row],[Beginning Balance]]-Sched4[[#This Row],[Principal]],0),"")</f>
        <v/>
      </c>
      <c r="K81" s="4" t="str">
        <f ca="1">IF(Sched4[[#This Row],[Pmt No]]&lt;&gt;"",SUM(INDEX(Sched4[Interest],1,1):Sched4[[#This Row],[Interest]]),"")</f>
        <v/>
      </c>
    </row>
    <row r="82" spans="2:11" x14ac:dyDescent="0.2">
      <c r="B82" s="2" t="str">
        <f ca="1">IF(LoanIsGood,IF(ROW()-ROW(Sched4[[#Headers],[Pmt No]])&gt;ScheduledNumberOfPayments,"",ROW()-ROW(Sched4[[#Headers],[Pmt No]])),"")</f>
        <v/>
      </c>
      <c r="C82" s="3" t="str">
        <f ca="1">IF(Sched4[[#This Row],[Pmt No]]&lt;&gt;"",EOMONTH(LoanStartDate,ROW(Sched4[[#This Row],[Pmt No]])-ROW(Sched4[[#Headers],[Pmt No]])-2)+DAY(LoanStartDate),"")</f>
        <v/>
      </c>
      <c r="D82" s="4" t="str">
        <f ca="1">IF(Sched4[[#This Row],[Pmt No]]&lt;&gt;"",IF(ROW()-ROW(Sched4[[#Headers],[Beginning Balance]])=1,LoanAmount,INDEX(Sched4[Ending Balance],ROW()-ROW(Sched4[[#Headers],[Beginning Balance]])-1)),"")</f>
        <v/>
      </c>
      <c r="E82" s="4" t="str">
        <f ca="1">IF(Sched4[[#This Row],[Pmt No]]&lt;&gt;"",ScheduledPayment,"")</f>
        <v/>
      </c>
      <c r="F82" s="4" t="str">
        <f ca="1">IF(Sched4[[#This Row],[Pmt No]]&lt;&gt;"",IF(Sched4[[#This Row],[Scheduled Payment]]+ExtraPayments&lt;Sched4[[#This Row],[Beginning Balance]],ExtraPayments,IF(Sched4[[#This Row],[Beginning Balance]]-Sched4[[#This Row],[Scheduled Payment]]&gt;0,Sched4[[#This Row],[Beginning Balance]]-Sched4[[#This Row],[Scheduled Payment]],0)),"")</f>
        <v/>
      </c>
      <c r="G82" s="4" t="str">
        <f ca="1">IF(Sched4[[#This Row],[Pmt No]]&lt;&gt;"",IF(Sched4[[#This Row],[Scheduled Payment]]+Sched4[[#This Row],[Extra Payment]]&lt;=Sched4[[#This Row],[Beginning Balance]],Sched4[[#This Row],[Scheduled Payment]]+Sched4[[#This Row],[Extra Payment]],Sched4[[#This Row],[Beginning Balance]]),"")</f>
        <v/>
      </c>
      <c r="H82" s="4" t="str">
        <f ca="1">IF(Sched4[[#This Row],[Pmt No]]&lt;&gt;"",Sched4[[#This Row],[Total Payment]]-Sched4[[#This Row],[Interest]],"")</f>
        <v/>
      </c>
      <c r="I82" s="4" t="str">
        <f ca="1">IF(Sched4[[#This Row],[Pmt No]]&lt;&gt;"",Sched4[[#This Row],[Beginning Balance]]*(InterestRate/PaymentsPerYear),"")</f>
        <v/>
      </c>
      <c r="J82" s="4" t="str">
        <f ca="1">IF(Sched4[[#This Row],[Pmt No]]&lt;&gt;"",IF(Sched4[[#This Row],[Scheduled Payment]]+Sched4[[#This Row],[Extra Payment]]&lt;=Sched4[[#This Row],[Beginning Balance]],Sched4[[#This Row],[Beginning Balance]]-Sched4[[#This Row],[Principal]],0),"")</f>
        <v/>
      </c>
      <c r="K82" s="4" t="str">
        <f ca="1">IF(Sched4[[#This Row],[Pmt No]]&lt;&gt;"",SUM(INDEX(Sched4[Interest],1,1):Sched4[[#This Row],[Interest]]),"")</f>
        <v/>
      </c>
    </row>
    <row r="83" spans="2:11" x14ac:dyDescent="0.2">
      <c r="B83" s="2" t="str">
        <f ca="1">IF(LoanIsGood,IF(ROW()-ROW(Sched4[[#Headers],[Pmt No]])&gt;ScheduledNumberOfPayments,"",ROW()-ROW(Sched4[[#Headers],[Pmt No]])),"")</f>
        <v/>
      </c>
      <c r="C83" s="3" t="str">
        <f ca="1">IF(Sched4[[#This Row],[Pmt No]]&lt;&gt;"",EOMONTH(LoanStartDate,ROW(Sched4[[#This Row],[Pmt No]])-ROW(Sched4[[#Headers],[Pmt No]])-2)+DAY(LoanStartDate),"")</f>
        <v/>
      </c>
      <c r="D83" s="4" t="str">
        <f ca="1">IF(Sched4[[#This Row],[Pmt No]]&lt;&gt;"",IF(ROW()-ROW(Sched4[[#Headers],[Beginning Balance]])=1,LoanAmount,INDEX(Sched4[Ending Balance],ROW()-ROW(Sched4[[#Headers],[Beginning Balance]])-1)),"")</f>
        <v/>
      </c>
      <c r="E83" s="4" t="str">
        <f ca="1">IF(Sched4[[#This Row],[Pmt No]]&lt;&gt;"",ScheduledPayment,"")</f>
        <v/>
      </c>
      <c r="F83" s="4" t="str">
        <f ca="1">IF(Sched4[[#This Row],[Pmt No]]&lt;&gt;"",IF(Sched4[[#This Row],[Scheduled Payment]]+ExtraPayments&lt;Sched4[[#This Row],[Beginning Balance]],ExtraPayments,IF(Sched4[[#This Row],[Beginning Balance]]-Sched4[[#This Row],[Scheduled Payment]]&gt;0,Sched4[[#This Row],[Beginning Balance]]-Sched4[[#This Row],[Scheduled Payment]],0)),"")</f>
        <v/>
      </c>
      <c r="G83" s="4" t="str">
        <f ca="1">IF(Sched4[[#This Row],[Pmt No]]&lt;&gt;"",IF(Sched4[[#This Row],[Scheduled Payment]]+Sched4[[#This Row],[Extra Payment]]&lt;=Sched4[[#This Row],[Beginning Balance]],Sched4[[#This Row],[Scheduled Payment]]+Sched4[[#This Row],[Extra Payment]],Sched4[[#This Row],[Beginning Balance]]),"")</f>
        <v/>
      </c>
      <c r="H83" s="4" t="str">
        <f ca="1">IF(Sched4[[#This Row],[Pmt No]]&lt;&gt;"",Sched4[[#This Row],[Total Payment]]-Sched4[[#This Row],[Interest]],"")</f>
        <v/>
      </c>
      <c r="I83" s="4" t="str">
        <f ca="1">IF(Sched4[[#This Row],[Pmt No]]&lt;&gt;"",Sched4[[#This Row],[Beginning Balance]]*(InterestRate/PaymentsPerYear),"")</f>
        <v/>
      </c>
      <c r="J83" s="4" t="str">
        <f ca="1">IF(Sched4[[#This Row],[Pmt No]]&lt;&gt;"",IF(Sched4[[#This Row],[Scheduled Payment]]+Sched4[[#This Row],[Extra Payment]]&lt;=Sched4[[#This Row],[Beginning Balance]],Sched4[[#This Row],[Beginning Balance]]-Sched4[[#This Row],[Principal]],0),"")</f>
        <v/>
      </c>
      <c r="K83" s="4" t="str">
        <f ca="1">IF(Sched4[[#This Row],[Pmt No]]&lt;&gt;"",SUM(INDEX(Sched4[Interest],1,1):Sched4[[#This Row],[Interest]]),"")</f>
        <v/>
      </c>
    </row>
    <row r="84" spans="2:11" x14ac:dyDescent="0.2">
      <c r="B84" s="2" t="str">
        <f ca="1">IF(LoanIsGood,IF(ROW()-ROW(Sched4[[#Headers],[Pmt No]])&gt;ScheduledNumberOfPayments,"",ROW()-ROW(Sched4[[#Headers],[Pmt No]])),"")</f>
        <v/>
      </c>
      <c r="C84" s="3" t="str">
        <f ca="1">IF(Sched4[[#This Row],[Pmt No]]&lt;&gt;"",EOMONTH(LoanStartDate,ROW(Sched4[[#This Row],[Pmt No]])-ROW(Sched4[[#Headers],[Pmt No]])-2)+DAY(LoanStartDate),"")</f>
        <v/>
      </c>
      <c r="D84" s="4" t="str">
        <f ca="1">IF(Sched4[[#This Row],[Pmt No]]&lt;&gt;"",IF(ROW()-ROW(Sched4[[#Headers],[Beginning Balance]])=1,LoanAmount,INDEX(Sched4[Ending Balance],ROW()-ROW(Sched4[[#Headers],[Beginning Balance]])-1)),"")</f>
        <v/>
      </c>
      <c r="E84" s="4" t="str">
        <f ca="1">IF(Sched4[[#This Row],[Pmt No]]&lt;&gt;"",ScheduledPayment,"")</f>
        <v/>
      </c>
      <c r="F84" s="4" t="str">
        <f ca="1">IF(Sched4[[#This Row],[Pmt No]]&lt;&gt;"",IF(Sched4[[#This Row],[Scheduled Payment]]+ExtraPayments&lt;Sched4[[#This Row],[Beginning Balance]],ExtraPayments,IF(Sched4[[#This Row],[Beginning Balance]]-Sched4[[#This Row],[Scheduled Payment]]&gt;0,Sched4[[#This Row],[Beginning Balance]]-Sched4[[#This Row],[Scheduled Payment]],0)),"")</f>
        <v/>
      </c>
      <c r="G84" s="4" t="str">
        <f ca="1">IF(Sched4[[#This Row],[Pmt No]]&lt;&gt;"",IF(Sched4[[#This Row],[Scheduled Payment]]+Sched4[[#This Row],[Extra Payment]]&lt;=Sched4[[#This Row],[Beginning Balance]],Sched4[[#This Row],[Scheduled Payment]]+Sched4[[#This Row],[Extra Payment]],Sched4[[#This Row],[Beginning Balance]]),"")</f>
        <v/>
      </c>
      <c r="H84" s="4" t="str">
        <f ca="1">IF(Sched4[[#This Row],[Pmt No]]&lt;&gt;"",Sched4[[#This Row],[Total Payment]]-Sched4[[#This Row],[Interest]],"")</f>
        <v/>
      </c>
      <c r="I84" s="4" t="str">
        <f ca="1">IF(Sched4[[#This Row],[Pmt No]]&lt;&gt;"",Sched4[[#This Row],[Beginning Balance]]*(InterestRate/PaymentsPerYear),"")</f>
        <v/>
      </c>
      <c r="J84" s="4" t="str">
        <f ca="1">IF(Sched4[[#This Row],[Pmt No]]&lt;&gt;"",IF(Sched4[[#This Row],[Scheduled Payment]]+Sched4[[#This Row],[Extra Payment]]&lt;=Sched4[[#This Row],[Beginning Balance]],Sched4[[#This Row],[Beginning Balance]]-Sched4[[#This Row],[Principal]],0),"")</f>
        <v/>
      </c>
      <c r="K84" s="4" t="str">
        <f ca="1">IF(Sched4[[#This Row],[Pmt No]]&lt;&gt;"",SUM(INDEX(Sched4[Interest],1,1):Sched4[[#This Row],[Interest]]),"")</f>
        <v/>
      </c>
    </row>
    <row r="85" spans="2:11" x14ac:dyDescent="0.2">
      <c r="B85" s="2" t="str">
        <f ca="1">IF(LoanIsGood,IF(ROW()-ROW(Sched4[[#Headers],[Pmt No]])&gt;ScheduledNumberOfPayments,"",ROW()-ROW(Sched4[[#Headers],[Pmt No]])),"")</f>
        <v/>
      </c>
      <c r="C85" s="3" t="str">
        <f ca="1">IF(Sched4[[#This Row],[Pmt No]]&lt;&gt;"",EOMONTH(LoanStartDate,ROW(Sched4[[#This Row],[Pmt No]])-ROW(Sched4[[#Headers],[Pmt No]])-2)+DAY(LoanStartDate),"")</f>
        <v/>
      </c>
      <c r="D85" s="4" t="str">
        <f ca="1">IF(Sched4[[#This Row],[Pmt No]]&lt;&gt;"",IF(ROW()-ROW(Sched4[[#Headers],[Beginning Balance]])=1,LoanAmount,INDEX(Sched4[Ending Balance],ROW()-ROW(Sched4[[#Headers],[Beginning Balance]])-1)),"")</f>
        <v/>
      </c>
      <c r="E85" s="4" t="str">
        <f ca="1">IF(Sched4[[#This Row],[Pmt No]]&lt;&gt;"",ScheduledPayment,"")</f>
        <v/>
      </c>
      <c r="F85" s="4" t="str">
        <f ca="1">IF(Sched4[[#This Row],[Pmt No]]&lt;&gt;"",IF(Sched4[[#This Row],[Scheduled Payment]]+ExtraPayments&lt;Sched4[[#This Row],[Beginning Balance]],ExtraPayments,IF(Sched4[[#This Row],[Beginning Balance]]-Sched4[[#This Row],[Scheduled Payment]]&gt;0,Sched4[[#This Row],[Beginning Balance]]-Sched4[[#This Row],[Scheduled Payment]],0)),"")</f>
        <v/>
      </c>
      <c r="G85" s="4" t="str">
        <f ca="1">IF(Sched4[[#This Row],[Pmt No]]&lt;&gt;"",IF(Sched4[[#This Row],[Scheduled Payment]]+Sched4[[#This Row],[Extra Payment]]&lt;=Sched4[[#This Row],[Beginning Balance]],Sched4[[#This Row],[Scheduled Payment]]+Sched4[[#This Row],[Extra Payment]],Sched4[[#This Row],[Beginning Balance]]),"")</f>
        <v/>
      </c>
      <c r="H85" s="4" t="str">
        <f ca="1">IF(Sched4[[#This Row],[Pmt No]]&lt;&gt;"",Sched4[[#This Row],[Total Payment]]-Sched4[[#This Row],[Interest]],"")</f>
        <v/>
      </c>
      <c r="I85" s="4" t="str">
        <f ca="1">IF(Sched4[[#This Row],[Pmt No]]&lt;&gt;"",Sched4[[#This Row],[Beginning Balance]]*(InterestRate/PaymentsPerYear),"")</f>
        <v/>
      </c>
      <c r="J85" s="4" t="str">
        <f ca="1">IF(Sched4[[#This Row],[Pmt No]]&lt;&gt;"",IF(Sched4[[#This Row],[Scheduled Payment]]+Sched4[[#This Row],[Extra Payment]]&lt;=Sched4[[#This Row],[Beginning Balance]],Sched4[[#This Row],[Beginning Balance]]-Sched4[[#This Row],[Principal]],0),"")</f>
        <v/>
      </c>
      <c r="K85" s="4" t="str">
        <f ca="1">IF(Sched4[[#This Row],[Pmt No]]&lt;&gt;"",SUM(INDEX(Sched4[Interest],1,1):Sched4[[#This Row],[Interest]]),"")</f>
        <v/>
      </c>
    </row>
    <row r="86" spans="2:11" x14ac:dyDescent="0.2">
      <c r="B86" s="2" t="str">
        <f ca="1">IF(LoanIsGood,IF(ROW()-ROW(Sched4[[#Headers],[Pmt No]])&gt;ScheduledNumberOfPayments,"",ROW()-ROW(Sched4[[#Headers],[Pmt No]])),"")</f>
        <v/>
      </c>
      <c r="C86" s="3" t="str">
        <f ca="1">IF(Sched4[[#This Row],[Pmt No]]&lt;&gt;"",EOMONTH(LoanStartDate,ROW(Sched4[[#This Row],[Pmt No]])-ROW(Sched4[[#Headers],[Pmt No]])-2)+DAY(LoanStartDate),"")</f>
        <v/>
      </c>
      <c r="D86" s="4" t="str">
        <f ca="1">IF(Sched4[[#This Row],[Pmt No]]&lt;&gt;"",IF(ROW()-ROW(Sched4[[#Headers],[Beginning Balance]])=1,LoanAmount,INDEX(Sched4[Ending Balance],ROW()-ROW(Sched4[[#Headers],[Beginning Balance]])-1)),"")</f>
        <v/>
      </c>
      <c r="E86" s="4" t="str">
        <f ca="1">IF(Sched4[[#This Row],[Pmt No]]&lt;&gt;"",ScheduledPayment,"")</f>
        <v/>
      </c>
      <c r="F86" s="4" t="str">
        <f ca="1">IF(Sched4[[#This Row],[Pmt No]]&lt;&gt;"",IF(Sched4[[#This Row],[Scheduled Payment]]+ExtraPayments&lt;Sched4[[#This Row],[Beginning Balance]],ExtraPayments,IF(Sched4[[#This Row],[Beginning Balance]]-Sched4[[#This Row],[Scheduled Payment]]&gt;0,Sched4[[#This Row],[Beginning Balance]]-Sched4[[#This Row],[Scheduled Payment]],0)),"")</f>
        <v/>
      </c>
      <c r="G86" s="4" t="str">
        <f ca="1">IF(Sched4[[#This Row],[Pmt No]]&lt;&gt;"",IF(Sched4[[#This Row],[Scheduled Payment]]+Sched4[[#This Row],[Extra Payment]]&lt;=Sched4[[#This Row],[Beginning Balance]],Sched4[[#This Row],[Scheduled Payment]]+Sched4[[#This Row],[Extra Payment]],Sched4[[#This Row],[Beginning Balance]]),"")</f>
        <v/>
      </c>
      <c r="H86" s="4" t="str">
        <f ca="1">IF(Sched4[[#This Row],[Pmt No]]&lt;&gt;"",Sched4[[#This Row],[Total Payment]]-Sched4[[#This Row],[Interest]],"")</f>
        <v/>
      </c>
      <c r="I86" s="4" t="str">
        <f ca="1">IF(Sched4[[#This Row],[Pmt No]]&lt;&gt;"",Sched4[[#This Row],[Beginning Balance]]*(InterestRate/PaymentsPerYear),"")</f>
        <v/>
      </c>
      <c r="J86" s="4" t="str">
        <f ca="1">IF(Sched4[[#This Row],[Pmt No]]&lt;&gt;"",IF(Sched4[[#This Row],[Scheduled Payment]]+Sched4[[#This Row],[Extra Payment]]&lt;=Sched4[[#This Row],[Beginning Balance]],Sched4[[#This Row],[Beginning Balance]]-Sched4[[#This Row],[Principal]],0),"")</f>
        <v/>
      </c>
      <c r="K86" s="4" t="str">
        <f ca="1">IF(Sched4[[#This Row],[Pmt No]]&lt;&gt;"",SUM(INDEX(Sched4[Interest],1,1):Sched4[[#This Row],[Interest]]),"")</f>
        <v/>
      </c>
    </row>
    <row r="87" spans="2:11" x14ac:dyDescent="0.2">
      <c r="B87" s="2" t="str">
        <f ca="1">IF(LoanIsGood,IF(ROW()-ROW(Sched4[[#Headers],[Pmt No]])&gt;ScheduledNumberOfPayments,"",ROW()-ROW(Sched4[[#Headers],[Pmt No]])),"")</f>
        <v/>
      </c>
      <c r="C87" s="3" t="str">
        <f ca="1">IF(Sched4[[#This Row],[Pmt No]]&lt;&gt;"",EOMONTH(LoanStartDate,ROW(Sched4[[#This Row],[Pmt No]])-ROW(Sched4[[#Headers],[Pmt No]])-2)+DAY(LoanStartDate),"")</f>
        <v/>
      </c>
      <c r="D87" s="4" t="str">
        <f ca="1">IF(Sched4[[#This Row],[Pmt No]]&lt;&gt;"",IF(ROW()-ROW(Sched4[[#Headers],[Beginning Balance]])=1,LoanAmount,INDEX(Sched4[Ending Balance],ROW()-ROW(Sched4[[#Headers],[Beginning Balance]])-1)),"")</f>
        <v/>
      </c>
      <c r="E87" s="4" t="str">
        <f ca="1">IF(Sched4[[#This Row],[Pmt No]]&lt;&gt;"",ScheduledPayment,"")</f>
        <v/>
      </c>
      <c r="F87" s="4" t="str">
        <f ca="1">IF(Sched4[[#This Row],[Pmt No]]&lt;&gt;"",IF(Sched4[[#This Row],[Scheduled Payment]]+ExtraPayments&lt;Sched4[[#This Row],[Beginning Balance]],ExtraPayments,IF(Sched4[[#This Row],[Beginning Balance]]-Sched4[[#This Row],[Scheduled Payment]]&gt;0,Sched4[[#This Row],[Beginning Balance]]-Sched4[[#This Row],[Scheduled Payment]],0)),"")</f>
        <v/>
      </c>
      <c r="G87" s="4" t="str">
        <f ca="1">IF(Sched4[[#This Row],[Pmt No]]&lt;&gt;"",IF(Sched4[[#This Row],[Scheduled Payment]]+Sched4[[#This Row],[Extra Payment]]&lt;=Sched4[[#This Row],[Beginning Balance]],Sched4[[#This Row],[Scheduled Payment]]+Sched4[[#This Row],[Extra Payment]],Sched4[[#This Row],[Beginning Balance]]),"")</f>
        <v/>
      </c>
      <c r="H87" s="4" t="str">
        <f ca="1">IF(Sched4[[#This Row],[Pmt No]]&lt;&gt;"",Sched4[[#This Row],[Total Payment]]-Sched4[[#This Row],[Interest]],"")</f>
        <v/>
      </c>
      <c r="I87" s="4" t="str">
        <f ca="1">IF(Sched4[[#This Row],[Pmt No]]&lt;&gt;"",Sched4[[#This Row],[Beginning Balance]]*(InterestRate/PaymentsPerYear),"")</f>
        <v/>
      </c>
      <c r="J87" s="4" t="str">
        <f ca="1">IF(Sched4[[#This Row],[Pmt No]]&lt;&gt;"",IF(Sched4[[#This Row],[Scheduled Payment]]+Sched4[[#This Row],[Extra Payment]]&lt;=Sched4[[#This Row],[Beginning Balance]],Sched4[[#This Row],[Beginning Balance]]-Sched4[[#This Row],[Principal]],0),"")</f>
        <v/>
      </c>
      <c r="K87" s="4" t="str">
        <f ca="1">IF(Sched4[[#This Row],[Pmt No]]&lt;&gt;"",SUM(INDEX(Sched4[Interest],1,1):Sched4[[#This Row],[Interest]]),"")</f>
        <v/>
      </c>
    </row>
    <row r="88" spans="2:11" x14ac:dyDescent="0.2">
      <c r="B88" s="2" t="str">
        <f ca="1">IF(LoanIsGood,IF(ROW()-ROW(Sched4[[#Headers],[Pmt No]])&gt;ScheduledNumberOfPayments,"",ROW()-ROW(Sched4[[#Headers],[Pmt No]])),"")</f>
        <v/>
      </c>
      <c r="C88" s="3" t="str">
        <f ca="1">IF(Sched4[[#This Row],[Pmt No]]&lt;&gt;"",EOMONTH(LoanStartDate,ROW(Sched4[[#This Row],[Pmt No]])-ROW(Sched4[[#Headers],[Pmt No]])-2)+DAY(LoanStartDate),"")</f>
        <v/>
      </c>
      <c r="D88" s="4" t="str">
        <f ca="1">IF(Sched4[[#This Row],[Pmt No]]&lt;&gt;"",IF(ROW()-ROW(Sched4[[#Headers],[Beginning Balance]])=1,LoanAmount,INDEX(Sched4[Ending Balance],ROW()-ROW(Sched4[[#Headers],[Beginning Balance]])-1)),"")</f>
        <v/>
      </c>
      <c r="E88" s="4" t="str">
        <f ca="1">IF(Sched4[[#This Row],[Pmt No]]&lt;&gt;"",ScheduledPayment,"")</f>
        <v/>
      </c>
      <c r="F88" s="4" t="str">
        <f ca="1">IF(Sched4[[#This Row],[Pmt No]]&lt;&gt;"",IF(Sched4[[#This Row],[Scheduled Payment]]+ExtraPayments&lt;Sched4[[#This Row],[Beginning Balance]],ExtraPayments,IF(Sched4[[#This Row],[Beginning Balance]]-Sched4[[#This Row],[Scheduled Payment]]&gt;0,Sched4[[#This Row],[Beginning Balance]]-Sched4[[#This Row],[Scheduled Payment]],0)),"")</f>
        <v/>
      </c>
      <c r="G88" s="4" t="str">
        <f ca="1">IF(Sched4[[#This Row],[Pmt No]]&lt;&gt;"",IF(Sched4[[#This Row],[Scheduled Payment]]+Sched4[[#This Row],[Extra Payment]]&lt;=Sched4[[#This Row],[Beginning Balance]],Sched4[[#This Row],[Scheduled Payment]]+Sched4[[#This Row],[Extra Payment]],Sched4[[#This Row],[Beginning Balance]]),"")</f>
        <v/>
      </c>
      <c r="H88" s="4" t="str">
        <f ca="1">IF(Sched4[[#This Row],[Pmt No]]&lt;&gt;"",Sched4[[#This Row],[Total Payment]]-Sched4[[#This Row],[Interest]],"")</f>
        <v/>
      </c>
      <c r="I88" s="4" t="str">
        <f ca="1">IF(Sched4[[#This Row],[Pmt No]]&lt;&gt;"",Sched4[[#This Row],[Beginning Balance]]*(InterestRate/PaymentsPerYear),"")</f>
        <v/>
      </c>
      <c r="J88" s="4" t="str">
        <f ca="1">IF(Sched4[[#This Row],[Pmt No]]&lt;&gt;"",IF(Sched4[[#This Row],[Scheduled Payment]]+Sched4[[#This Row],[Extra Payment]]&lt;=Sched4[[#This Row],[Beginning Balance]],Sched4[[#This Row],[Beginning Balance]]-Sched4[[#This Row],[Principal]],0),"")</f>
        <v/>
      </c>
      <c r="K88" s="4" t="str">
        <f ca="1">IF(Sched4[[#This Row],[Pmt No]]&lt;&gt;"",SUM(INDEX(Sched4[Interest],1,1):Sched4[[#This Row],[Interest]]),"")</f>
        <v/>
      </c>
    </row>
    <row r="89" spans="2:11" x14ac:dyDescent="0.2">
      <c r="B89" s="2" t="str">
        <f ca="1">IF(LoanIsGood,IF(ROW()-ROW(Sched4[[#Headers],[Pmt No]])&gt;ScheduledNumberOfPayments,"",ROW()-ROW(Sched4[[#Headers],[Pmt No]])),"")</f>
        <v/>
      </c>
      <c r="C89" s="3" t="str">
        <f ca="1">IF(Sched4[[#This Row],[Pmt No]]&lt;&gt;"",EOMONTH(LoanStartDate,ROW(Sched4[[#This Row],[Pmt No]])-ROW(Sched4[[#Headers],[Pmt No]])-2)+DAY(LoanStartDate),"")</f>
        <v/>
      </c>
      <c r="D89" s="4" t="str">
        <f ca="1">IF(Sched4[[#This Row],[Pmt No]]&lt;&gt;"",IF(ROW()-ROW(Sched4[[#Headers],[Beginning Balance]])=1,LoanAmount,INDEX(Sched4[Ending Balance],ROW()-ROW(Sched4[[#Headers],[Beginning Balance]])-1)),"")</f>
        <v/>
      </c>
      <c r="E89" s="4" t="str">
        <f ca="1">IF(Sched4[[#This Row],[Pmt No]]&lt;&gt;"",ScheduledPayment,"")</f>
        <v/>
      </c>
      <c r="F89" s="4" t="str">
        <f ca="1">IF(Sched4[[#This Row],[Pmt No]]&lt;&gt;"",IF(Sched4[[#This Row],[Scheduled Payment]]+ExtraPayments&lt;Sched4[[#This Row],[Beginning Balance]],ExtraPayments,IF(Sched4[[#This Row],[Beginning Balance]]-Sched4[[#This Row],[Scheduled Payment]]&gt;0,Sched4[[#This Row],[Beginning Balance]]-Sched4[[#This Row],[Scheduled Payment]],0)),"")</f>
        <v/>
      </c>
      <c r="G89" s="4" t="str">
        <f ca="1">IF(Sched4[[#This Row],[Pmt No]]&lt;&gt;"",IF(Sched4[[#This Row],[Scheduled Payment]]+Sched4[[#This Row],[Extra Payment]]&lt;=Sched4[[#This Row],[Beginning Balance]],Sched4[[#This Row],[Scheduled Payment]]+Sched4[[#This Row],[Extra Payment]],Sched4[[#This Row],[Beginning Balance]]),"")</f>
        <v/>
      </c>
      <c r="H89" s="4" t="str">
        <f ca="1">IF(Sched4[[#This Row],[Pmt No]]&lt;&gt;"",Sched4[[#This Row],[Total Payment]]-Sched4[[#This Row],[Interest]],"")</f>
        <v/>
      </c>
      <c r="I89" s="4" t="str">
        <f ca="1">IF(Sched4[[#This Row],[Pmt No]]&lt;&gt;"",Sched4[[#This Row],[Beginning Balance]]*(InterestRate/PaymentsPerYear),"")</f>
        <v/>
      </c>
      <c r="J89" s="4" t="str">
        <f ca="1">IF(Sched4[[#This Row],[Pmt No]]&lt;&gt;"",IF(Sched4[[#This Row],[Scheduled Payment]]+Sched4[[#This Row],[Extra Payment]]&lt;=Sched4[[#This Row],[Beginning Balance]],Sched4[[#This Row],[Beginning Balance]]-Sched4[[#This Row],[Principal]],0),"")</f>
        <v/>
      </c>
      <c r="K89" s="4" t="str">
        <f ca="1">IF(Sched4[[#This Row],[Pmt No]]&lt;&gt;"",SUM(INDEX(Sched4[Interest],1,1):Sched4[[#This Row],[Interest]]),"")</f>
        <v/>
      </c>
    </row>
    <row r="90" spans="2:11" x14ac:dyDescent="0.2">
      <c r="B90" s="2" t="str">
        <f ca="1">IF(LoanIsGood,IF(ROW()-ROW(Sched4[[#Headers],[Pmt No]])&gt;ScheduledNumberOfPayments,"",ROW()-ROW(Sched4[[#Headers],[Pmt No]])),"")</f>
        <v/>
      </c>
      <c r="C90" s="3" t="str">
        <f ca="1">IF(Sched4[[#This Row],[Pmt No]]&lt;&gt;"",EOMONTH(LoanStartDate,ROW(Sched4[[#This Row],[Pmt No]])-ROW(Sched4[[#Headers],[Pmt No]])-2)+DAY(LoanStartDate),"")</f>
        <v/>
      </c>
      <c r="D90" s="4" t="str">
        <f ca="1">IF(Sched4[[#This Row],[Pmt No]]&lt;&gt;"",IF(ROW()-ROW(Sched4[[#Headers],[Beginning Balance]])=1,LoanAmount,INDEX(Sched4[Ending Balance],ROW()-ROW(Sched4[[#Headers],[Beginning Balance]])-1)),"")</f>
        <v/>
      </c>
      <c r="E90" s="4" t="str">
        <f ca="1">IF(Sched4[[#This Row],[Pmt No]]&lt;&gt;"",ScheduledPayment,"")</f>
        <v/>
      </c>
      <c r="F90" s="4" t="str">
        <f ca="1">IF(Sched4[[#This Row],[Pmt No]]&lt;&gt;"",IF(Sched4[[#This Row],[Scheduled Payment]]+ExtraPayments&lt;Sched4[[#This Row],[Beginning Balance]],ExtraPayments,IF(Sched4[[#This Row],[Beginning Balance]]-Sched4[[#This Row],[Scheduled Payment]]&gt;0,Sched4[[#This Row],[Beginning Balance]]-Sched4[[#This Row],[Scheduled Payment]],0)),"")</f>
        <v/>
      </c>
      <c r="G90" s="4" t="str">
        <f ca="1">IF(Sched4[[#This Row],[Pmt No]]&lt;&gt;"",IF(Sched4[[#This Row],[Scheduled Payment]]+Sched4[[#This Row],[Extra Payment]]&lt;=Sched4[[#This Row],[Beginning Balance]],Sched4[[#This Row],[Scheduled Payment]]+Sched4[[#This Row],[Extra Payment]],Sched4[[#This Row],[Beginning Balance]]),"")</f>
        <v/>
      </c>
      <c r="H90" s="4" t="str">
        <f ca="1">IF(Sched4[[#This Row],[Pmt No]]&lt;&gt;"",Sched4[[#This Row],[Total Payment]]-Sched4[[#This Row],[Interest]],"")</f>
        <v/>
      </c>
      <c r="I90" s="4" t="str">
        <f ca="1">IF(Sched4[[#This Row],[Pmt No]]&lt;&gt;"",Sched4[[#This Row],[Beginning Balance]]*(InterestRate/PaymentsPerYear),"")</f>
        <v/>
      </c>
      <c r="J90" s="4" t="str">
        <f ca="1">IF(Sched4[[#This Row],[Pmt No]]&lt;&gt;"",IF(Sched4[[#This Row],[Scheduled Payment]]+Sched4[[#This Row],[Extra Payment]]&lt;=Sched4[[#This Row],[Beginning Balance]],Sched4[[#This Row],[Beginning Balance]]-Sched4[[#This Row],[Principal]],0),"")</f>
        <v/>
      </c>
      <c r="K90" s="4" t="str">
        <f ca="1">IF(Sched4[[#This Row],[Pmt No]]&lt;&gt;"",SUM(INDEX(Sched4[Interest],1,1):Sched4[[#This Row],[Interest]]),"")</f>
        <v/>
      </c>
    </row>
    <row r="91" spans="2:11" x14ac:dyDescent="0.2">
      <c r="B91" s="2" t="str">
        <f ca="1">IF(LoanIsGood,IF(ROW()-ROW(Sched4[[#Headers],[Pmt No]])&gt;ScheduledNumberOfPayments,"",ROW()-ROW(Sched4[[#Headers],[Pmt No]])),"")</f>
        <v/>
      </c>
      <c r="C91" s="3" t="str">
        <f ca="1">IF(Sched4[[#This Row],[Pmt No]]&lt;&gt;"",EOMONTH(LoanStartDate,ROW(Sched4[[#This Row],[Pmt No]])-ROW(Sched4[[#Headers],[Pmt No]])-2)+DAY(LoanStartDate),"")</f>
        <v/>
      </c>
      <c r="D91" s="4" t="str">
        <f ca="1">IF(Sched4[[#This Row],[Pmt No]]&lt;&gt;"",IF(ROW()-ROW(Sched4[[#Headers],[Beginning Balance]])=1,LoanAmount,INDEX(Sched4[Ending Balance],ROW()-ROW(Sched4[[#Headers],[Beginning Balance]])-1)),"")</f>
        <v/>
      </c>
      <c r="E91" s="4" t="str">
        <f ca="1">IF(Sched4[[#This Row],[Pmt No]]&lt;&gt;"",ScheduledPayment,"")</f>
        <v/>
      </c>
      <c r="F91" s="4" t="str">
        <f ca="1">IF(Sched4[[#This Row],[Pmt No]]&lt;&gt;"",IF(Sched4[[#This Row],[Scheduled Payment]]+ExtraPayments&lt;Sched4[[#This Row],[Beginning Balance]],ExtraPayments,IF(Sched4[[#This Row],[Beginning Balance]]-Sched4[[#This Row],[Scheduled Payment]]&gt;0,Sched4[[#This Row],[Beginning Balance]]-Sched4[[#This Row],[Scheduled Payment]],0)),"")</f>
        <v/>
      </c>
      <c r="G91" s="4" t="str">
        <f ca="1">IF(Sched4[[#This Row],[Pmt No]]&lt;&gt;"",IF(Sched4[[#This Row],[Scheduled Payment]]+Sched4[[#This Row],[Extra Payment]]&lt;=Sched4[[#This Row],[Beginning Balance]],Sched4[[#This Row],[Scheduled Payment]]+Sched4[[#This Row],[Extra Payment]],Sched4[[#This Row],[Beginning Balance]]),"")</f>
        <v/>
      </c>
      <c r="H91" s="4" t="str">
        <f ca="1">IF(Sched4[[#This Row],[Pmt No]]&lt;&gt;"",Sched4[[#This Row],[Total Payment]]-Sched4[[#This Row],[Interest]],"")</f>
        <v/>
      </c>
      <c r="I91" s="4" t="str">
        <f ca="1">IF(Sched4[[#This Row],[Pmt No]]&lt;&gt;"",Sched4[[#This Row],[Beginning Balance]]*(InterestRate/PaymentsPerYear),"")</f>
        <v/>
      </c>
      <c r="J91" s="4" t="str">
        <f ca="1">IF(Sched4[[#This Row],[Pmt No]]&lt;&gt;"",IF(Sched4[[#This Row],[Scheduled Payment]]+Sched4[[#This Row],[Extra Payment]]&lt;=Sched4[[#This Row],[Beginning Balance]],Sched4[[#This Row],[Beginning Balance]]-Sched4[[#This Row],[Principal]],0),"")</f>
        <v/>
      </c>
      <c r="K91" s="4" t="str">
        <f ca="1">IF(Sched4[[#This Row],[Pmt No]]&lt;&gt;"",SUM(INDEX(Sched4[Interest],1,1):Sched4[[#This Row],[Interest]]),"")</f>
        <v/>
      </c>
    </row>
    <row r="92" spans="2:11" x14ac:dyDescent="0.2">
      <c r="B92" s="2" t="str">
        <f ca="1">IF(LoanIsGood,IF(ROW()-ROW(Sched4[[#Headers],[Pmt No]])&gt;ScheduledNumberOfPayments,"",ROW()-ROW(Sched4[[#Headers],[Pmt No]])),"")</f>
        <v/>
      </c>
      <c r="C92" s="3" t="str">
        <f ca="1">IF(Sched4[[#This Row],[Pmt No]]&lt;&gt;"",EOMONTH(LoanStartDate,ROW(Sched4[[#This Row],[Pmt No]])-ROW(Sched4[[#Headers],[Pmt No]])-2)+DAY(LoanStartDate),"")</f>
        <v/>
      </c>
      <c r="D92" s="4" t="str">
        <f ca="1">IF(Sched4[[#This Row],[Pmt No]]&lt;&gt;"",IF(ROW()-ROW(Sched4[[#Headers],[Beginning Balance]])=1,LoanAmount,INDEX(Sched4[Ending Balance],ROW()-ROW(Sched4[[#Headers],[Beginning Balance]])-1)),"")</f>
        <v/>
      </c>
      <c r="E92" s="4" t="str">
        <f ca="1">IF(Sched4[[#This Row],[Pmt No]]&lt;&gt;"",ScheduledPayment,"")</f>
        <v/>
      </c>
      <c r="F92" s="4" t="str">
        <f ca="1">IF(Sched4[[#This Row],[Pmt No]]&lt;&gt;"",IF(Sched4[[#This Row],[Scheduled Payment]]+ExtraPayments&lt;Sched4[[#This Row],[Beginning Balance]],ExtraPayments,IF(Sched4[[#This Row],[Beginning Balance]]-Sched4[[#This Row],[Scheduled Payment]]&gt;0,Sched4[[#This Row],[Beginning Balance]]-Sched4[[#This Row],[Scheduled Payment]],0)),"")</f>
        <v/>
      </c>
      <c r="G92" s="4" t="str">
        <f ca="1">IF(Sched4[[#This Row],[Pmt No]]&lt;&gt;"",IF(Sched4[[#This Row],[Scheduled Payment]]+Sched4[[#This Row],[Extra Payment]]&lt;=Sched4[[#This Row],[Beginning Balance]],Sched4[[#This Row],[Scheduled Payment]]+Sched4[[#This Row],[Extra Payment]],Sched4[[#This Row],[Beginning Balance]]),"")</f>
        <v/>
      </c>
      <c r="H92" s="4" t="str">
        <f ca="1">IF(Sched4[[#This Row],[Pmt No]]&lt;&gt;"",Sched4[[#This Row],[Total Payment]]-Sched4[[#This Row],[Interest]],"")</f>
        <v/>
      </c>
      <c r="I92" s="4" t="str">
        <f ca="1">IF(Sched4[[#This Row],[Pmt No]]&lt;&gt;"",Sched4[[#This Row],[Beginning Balance]]*(InterestRate/PaymentsPerYear),"")</f>
        <v/>
      </c>
      <c r="J92" s="4" t="str">
        <f ca="1">IF(Sched4[[#This Row],[Pmt No]]&lt;&gt;"",IF(Sched4[[#This Row],[Scheduled Payment]]+Sched4[[#This Row],[Extra Payment]]&lt;=Sched4[[#This Row],[Beginning Balance]],Sched4[[#This Row],[Beginning Balance]]-Sched4[[#This Row],[Principal]],0),"")</f>
        <v/>
      </c>
      <c r="K92" s="4" t="str">
        <f ca="1">IF(Sched4[[#This Row],[Pmt No]]&lt;&gt;"",SUM(INDEX(Sched4[Interest],1,1):Sched4[[#This Row],[Interest]]),"")</f>
        <v/>
      </c>
    </row>
    <row r="93" spans="2:11" x14ac:dyDescent="0.2">
      <c r="B93" s="2" t="str">
        <f ca="1">IF(LoanIsGood,IF(ROW()-ROW(Sched4[[#Headers],[Pmt No]])&gt;ScheduledNumberOfPayments,"",ROW()-ROW(Sched4[[#Headers],[Pmt No]])),"")</f>
        <v/>
      </c>
      <c r="C93" s="3" t="str">
        <f ca="1">IF(Sched4[[#This Row],[Pmt No]]&lt;&gt;"",EOMONTH(LoanStartDate,ROW(Sched4[[#This Row],[Pmt No]])-ROW(Sched4[[#Headers],[Pmt No]])-2)+DAY(LoanStartDate),"")</f>
        <v/>
      </c>
      <c r="D93" s="4" t="str">
        <f ca="1">IF(Sched4[[#This Row],[Pmt No]]&lt;&gt;"",IF(ROW()-ROW(Sched4[[#Headers],[Beginning Balance]])=1,LoanAmount,INDEX(Sched4[Ending Balance],ROW()-ROW(Sched4[[#Headers],[Beginning Balance]])-1)),"")</f>
        <v/>
      </c>
      <c r="E93" s="4" t="str">
        <f ca="1">IF(Sched4[[#This Row],[Pmt No]]&lt;&gt;"",ScheduledPayment,"")</f>
        <v/>
      </c>
      <c r="F93" s="4" t="str">
        <f ca="1">IF(Sched4[[#This Row],[Pmt No]]&lt;&gt;"",IF(Sched4[[#This Row],[Scheduled Payment]]+ExtraPayments&lt;Sched4[[#This Row],[Beginning Balance]],ExtraPayments,IF(Sched4[[#This Row],[Beginning Balance]]-Sched4[[#This Row],[Scheduled Payment]]&gt;0,Sched4[[#This Row],[Beginning Balance]]-Sched4[[#This Row],[Scheduled Payment]],0)),"")</f>
        <v/>
      </c>
      <c r="G93" s="4" t="str">
        <f ca="1">IF(Sched4[[#This Row],[Pmt No]]&lt;&gt;"",IF(Sched4[[#This Row],[Scheduled Payment]]+Sched4[[#This Row],[Extra Payment]]&lt;=Sched4[[#This Row],[Beginning Balance]],Sched4[[#This Row],[Scheduled Payment]]+Sched4[[#This Row],[Extra Payment]],Sched4[[#This Row],[Beginning Balance]]),"")</f>
        <v/>
      </c>
      <c r="H93" s="4" t="str">
        <f ca="1">IF(Sched4[[#This Row],[Pmt No]]&lt;&gt;"",Sched4[[#This Row],[Total Payment]]-Sched4[[#This Row],[Interest]],"")</f>
        <v/>
      </c>
      <c r="I93" s="4" t="str">
        <f ca="1">IF(Sched4[[#This Row],[Pmt No]]&lt;&gt;"",Sched4[[#This Row],[Beginning Balance]]*(InterestRate/PaymentsPerYear),"")</f>
        <v/>
      </c>
      <c r="J93" s="4" t="str">
        <f ca="1">IF(Sched4[[#This Row],[Pmt No]]&lt;&gt;"",IF(Sched4[[#This Row],[Scheduled Payment]]+Sched4[[#This Row],[Extra Payment]]&lt;=Sched4[[#This Row],[Beginning Balance]],Sched4[[#This Row],[Beginning Balance]]-Sched4[[#This Row],[Principal]],0),"")</f>
        <v/>
      </c>
      <c r="K93" s="4" t="str">
        <f ca="1">IF(Sched4[[#This Row],[Pmt No]]&lt;&gt;"",SUM(INDEX(Sched4[Interest],1,1):Sched4[[#This Row],[Interest]]),"")</f>
        <v/>
      </c>
    </row>
    <row r="94" spans="2:11" x14ac:dyDescent="0.2">
      <c r="B94" s="2" t="str">
        <f ca="1">IF(LoanIsGood,IF(ROW()-ROW(Sched4[[#Headers],[Pmt No]])&gt;ScheduledNumberOfPayments,"",ROW()-ROW(Sched4[[#Headers],[Pmt No]])),"")</f>
        <v/>
      </c>
      <c r="C94" s="3" t="str">
        <f ca="1">IF(Sched4[[#This Row],[Pmt No]]&lt;&gt;"",EOMONTH(LoanStartDate,ROW(Sched4[[#This Row],[Pmt No]])-ROW(Sched4[[#Headers],[Pmt No]])-2)+DAY(LoanStartDate),"")</f>
        <v/>
      </c>
      <c r="D94" s="4" t="str">
        <f ca="1">IF(Sched4[[#This Row],[Pmt No]]&lt;&gt;"",IF(ROW()-ROW(Sched4[[#Headers],[Beginning Balance]])=1,LoanAmount,INDEX(Sched4[Ending Balance],ROW()-ROW(Sched4[[#Headers],[Beginning Balance]])-1)),"")</f>
        <v/>
      </c>
      <c r="E94" s="4" t="str">
        <f ca="1">IF(Sched4[[#This Row],[Pmt No]]&lt;&gt;"",ScheduledPayment,"")</f>
        <v/>
      </c>
      <c r="F94" s="4" t="str">
        <f ca="1">IF(Sched4[[#This Row],[Pmt No]]&lt;&gt;"",IF(Sched4[[#This Row],[Scheduled Payment]]+ExtraPayments&lt;Sched4[[#This Row],[Beginning Balance]],ExtraPayments,IF(Sched4[[#This Row],[Beginning Balance]]-Sched4[[#This Row],[Scheduled Payment]]&gt;0,Sched4[[#This Row],[Beginning Balance]]-Sched4[[#This Row],[Scheduled Payment]],0)),"")</f>
        <v/>
      </c>
      <c r="G94" s="4" t="str">
        <f ca="1">IF(Sched4[[#This Row],[Pmt No]]&lt;&gt;"",IF(Sched4[[#This Row],[Scheduled Payment]]+Sched4[[#This Row],[Extra Payment]]&lt;=Sched4[[#This Row],[Beginning Balance]],Sched4[[#This Row],[Scheduled Payment]]+Sched4[[#This Row],[Extra Payment]],Sched4[[#This Row],[Beginning Balance]]),"")</f>
        <v/>
      </c>
      <c r="H94" s="4" t="str">
        <f ca="1">IF(Sched4[[#This Row],[Pmt No]]&lt;&gt;"",Sched4[[#This Row],[Total Payment]]-Sched4[[#This Row],[Interest]],"")</f>
        <v/>
      </c>
      <c r="I94" s="4" t="str">
        <f ca="1">IF(Sched4[[#This Row],[Pmt No]]&lt;&gt;"",Sched4[[#This Row],[Beginning Balance]]*(InterestRate/PaymentsPerYear),"")</f>
        <v/>
      </c>
      <c r="J94" s="4" t="str">
        <f ca="1">IF(Sched4[[#This Row],[Pmt No]]&lt;&gt;"",IF(Sched4[[#This Row],[Scheduled Payment]]+Sched4[[#This Row],[Extra Payment]]&lt;=Sched4[[#This Row],[Beginning Balance]],Sched4[[#This Row],[Beginning Balance]]-Sched4[[#This Row],[Principal]],0),"")</f>
        <v/>
      </c>
      <c r="K94" s="4" t="str">
        <f ca="1">IF(Sched4[[#This Row],[Pmt No]]&lt;&gt;"",SUM(INDEX(Sched4[Interest],1,1):Sched4[[#This Row],[Interest]]),"")</f>
        <v/>
      </c>
    </row>
    <row r="95" spans="2:11" x14ac:dyDescent="0.2">
      <c r="B95" s="2" t="str">
        <f ca="1">IF(LoanIsGood,IF(ROW()-ROW(Sched4[[#Headers],[Pmt No]])&gt;ScheduledNumberOfPayments,"",ROW()-ROW(Sched4[[#Headers],[Pmt No]])),"")</f>
        <v/>
      </c>
      <c r="C95" s="3" t="str">
        <f ca="1">IF(Sched4[[#This Row],[Pmt No]]&lt;&gt;"",EOMONTH(LoanStartDate,ROW(Sched4[[#This Row],[Pmt No]])-ROW(Sched4[[#Headers],[Pmt No]])-2)+DAY(LoanStartDate),"")</f>
        <v/>
      </c>
      <c r="D95" s="4" t="str">
        <f ca="1">IF(Sched4[[#This Row],[Pmt No]]&lt;&gt;"",IF(ROW()-ROW(Sched4[[#Headers],[Beginning Balance]])=1,LoanAmount,INDEX(Sched4[Ending Balance],ROW()-ROW(Sched4[[#Headers],[Beginning Balance]])-1)),"")</f>
        <v/>
      </c>
      <c r="E95" s="4" t="str">
        <f ca="1">IF(Sched4[[#This Row],[Pmt No]]&lt;&gt;"",ScheduledPayment,"")</f>
        <v/>
      </c>
      <c r="F95" s="4" t="str">
        <f ca="1">IF(Sched4[[#This Row],[Pmt No]]&lt;&gt;"",IF(Sched4[[#This Row],[Scheduled Payment]]+ExtraPayments&lt;Sched4[[#This Row],[Beginning Balance]],ExtraPayments,IF(Sched4[[#This Row],[Beginning Balance]]-Sched4[[#This Row],[Scheduled Payment]]&gt;0,Sched4[[#This Row],[Beginning Balance]]-Sched4[[#This Row],[Scheduled Payment]],0)),"")</f>
        <v/>
      </c>
      <c r="G95" s="4" t="str">
        <f ca="1">IF(Sched4[[#This Row],[Pmt No]]&lt;&gt;"",IF(Sched4[[#This Row],[Scheduled Payment]]+Sched4[[#This Row],[Extra Payment]]&lt;=Sched4[[#This Row],[Beginning Balance]],Sched4[[#This Row],[Scheduled Payment]]+Sched4[[#This Row],[Extra Payment]],Sched4[[#This Row],[Beginning Balance]]),"")</f>
        <v/>
      </c>
      <c r="H95" s="4" t="str">
        <f ca="1">IF(Sched4[[#This Row],[Pmt No]]&lt;&gt;"",Sched4[[#This Row],[Total Payment]]-Sched4[[#This Row],[Interest]],"")</f>
        <v/>
      </c>
      <c r="I95" s="4" t="str">
        <f ca="1">IF(Sched4[[#This Row],[Pmt No]]&lt;&gt;"",Sched4[[#This Row],[Beginning Balance]]*(InterestRate/PaymentsPerYear),"")</f>
        <v/>
      </c>
      <c r="J95" s="4" t="str">
        <f ca="1">IF(Sched4[[#This Row],[Pmt No]]&lt;&gt;"",IF(Sched4[[#This Row],[Scheduled Payment]]+Sched4[[#This Row],[Extra Payment]]&lt;=Sched4[[#This Row],[Beginning Balance]],Sched4[[#This Row],[Beginning Balance]]-Sched4[[#This Row],[Principal]],0),"")</f>
        <v/>
      </c>
      <c r="K95" s="4" t="str">
        <f ca="1">IF(Sched4[[#This Row],[Pmt No]]&lt;&gt;"",SUM(INDEX(Sched4[Interest],1,1):Sched4[[#This Row],[Interest]]),"")</f>
        <v/>
      </c>
    </row>
    <row r="96" spans="2:11" x14ac:dyDescent="0.2">
      <c r="B96" s="2" t="str">
        <f ca="1">IF(LoanIsGood,IF(ROW()-ROW(Sched4[[#Headers],[Pmt No]])&gt;ScheduledNumberOfPayments,"",ROW()-ROW(Sched4[[#Headers],[Pmt No]])),"")</f>
        <v/>
      </c>
      <c r="C96" s="3" t="str">
        <f ca="1">IF(Sched4[[#This Row],[Pmt No]]&lt;&gt;"",EOMONTH(LoanStartDate,ROW(Sched4[[#This Row],[Pmt No]])-ROW(Sched4[[#Headers],[Pmt No]])-2)+DAY(LoanStartDate),"")</f>
        <v/>
      </c>
      <c r="D96" s="4" t="str">
        <f ca="1">IF(Sched4[[#This Row],[Pmt No]]&lt;&gt;"",IF(ROW()-ROW(Sched4[[#Headers],[Beginning Balance]])=1,LoanAmount,INDEX(Sched4[Ending Balance],ROW()-ROW(Sched4[[#Headers],[Beginning Balance]])-1)),"")</f>
        <v/>
      </c>
      <c r="E96" s="4" t="str">
        <f ca="1">IF(Sched4[[#This Row],[Pmt No]]&lt;&gt;"",ScheduledPayment,"")</f>
        <v/>
      </c>
      <c r="F96" s="4" t="str">
        <f ca="1">IF(Sched4[[#This Row],[Pmt No]]&lt;&gt;"",IF(Sched4[[#This Row],[Scheduled Payment]]+ExtraPayments&lt;Sched4[[#This Row],[Beginning Balance]],ExtraPayments,IF(Sched4[[#This Row],[Beginning Balance]]-Sched4[[#This Row],[Scheduled Payment]]&gt;0,Sched4[[#This Row],[Beginning Balance]]-Sched4[[#This Row],[Scheduled Payment]],0)),"")</f>
        <v/>
      </c>
      <c r="G96" s="4" t="str">
        <f ca="1">IF(Sched4[[#This Row],[Pmt No]]&lt;&gt;"",IF(Sched4[[#This Row],[Scheduled Payment]]+Sched4[[#This Row],[Extra Payment]]&lt;=Sched4[[#This Row],[Beginning Balance]],Sched4[[#This Row],[Scheduled Payment]]+Sched4[[#This Row],[Extra Payment]],Sched4[[#This Row],[Beginning Balance]]),"")</f>
        <v/>
      </c>
      <c r="H96" s="4" t="str">
        <f ca="1">IF(Sched4[[#This Row],[Pmt No]]&lt;&gt;"",Sched4[[#This Row],[Total Payment]]-Sched4[[#This Row],[Interest]],"")</f>
        <v/>
      </c>
      <c r="I96" s="4" t="str">
        <f ca="1">IF(Sched4[[#This Row],[Pmt No]]&lt;&gt;"",Sched4[[#This Row],[Beginning Balance]]*(InterestRate/PaymentsPerYear),"")</f>
        <v/>
      </c>
      <c r="J96" s="4" t="str">
        <f ca="1">IF(Sched4[[#This Row],[Pmt No]]&lt;&gt;"",IF(Sched4[[#This Row],[Scheduled Payment]]+Sched4[[#This Row],[Extra Payment]]&lt;=Sched4[[#This Row],[Beginning Balance]],Sched4[[#This Row],[Beginning Balance]]-Sched4[[#This Row],[Principal]],0),"")</f>
        <v/>
      </c>
      <c r="K96" s="4" t="str">
        <f ca="1">IF(Sched4[[#This Row],[Pmt No]]&lt;&gt;"",SUM(INDEX(Sched4[Interest],1,1):Sched4[[#This Row],[Interest]]),"")</f>
        <v/>
      </c>
    </row>
    <row r="97" spans="2:11" x14ac:dyDescent="0.2">
      <c r="B97" s="2" t="str">
        <f ca="1">IF(LoanIsGood,IF(ROW()-ROW(Sched4[[#Headers],[Pmt No]])&gt;ScheduledNumberOfPayments,"",ROW()-ROW(Sched4[[#Headers],[Pmt No]])),"")</f>
        <v/>
      </c>
      <c r="C97" s="3" t="str">
        <f ca="1">IF(Sched4[[#This Row],[Pmt No]]&lt;&gt;"",EOMONTH(LoanStartDate,ROW(Sched4[[#This Row],[Pmt No]])-ROW(Sched4[[#Headers],[Pmt No]])-2)+DAY(LoanStartDate),"")</f>
        <v/>
      </c>
      <c r="D97" s="4" t="str">
        <f ca="1">IF(Sched4[[#This Row],[Pmt No]]&lt;&gt;"",IF(ROW()-ROW(Sched4[[#Headers],[Beginning Balance]])=1,LoanAmount,INDEX(Sched4[Ending Balance],ROW()-ROW(Sched4[[#Headers],[Beginning Balance]])-1)),"")</f>
        <v/>
      </c>
      <c r="E97" s="4" t="str">
        <f ca="1">IF(Sched4[[#This Row],[Pmt No]]&lt;&gt;"",ScheduledPayment,"")</f>
        <v/>
      </c>
      <c r="F97" s="4" t="str">
        <f ca="1">IF(Sched4[[#This Row],[Pmt No]]&lt;&gt;"",IF(Sched4[[#This Row],[Scheduled Payment]]+ExtraPayments&lt;Sched4[[#This Row],[Beginning Balance]],ExtraPayments,IF(Sched4[[#This Row],[Beginning Balance]]-Sched4[[#This Row],[Scheduled Payment]]&gt;0,Sched4[[#This Row],[Beginning Balance]]-Sched4[[#This Row],[Scheduled Payment]],0)),"")</f>
        <v/>
      </c>
      <c r="G97" s="4" t="str">
        <f ca="1">IF(Sched4[[#This Row],[Pmt No]]&lt;&gt;"",IF(Sched4[[#This Row],[Scheduled Payment]]+Sched4[[#This Row],[Extra Payment]]&lt;=Sched4[[#This Row],[Beginning Balance]],Sched4[[#This Row],[Scheduled Payment]]+Sched4[[#This Row],[Extra Payment]],Sched4[[#This Row],[Beginning Balance]]),"")</f>
        <v/>
      </c>
      <c r="H97" s="4" t="str">
        <f ca="1">IF(Sched4[[#This Row],[Pmt No]]&lt;&gt;"",Sched4[[#This Row],[Total Payment]]-Sched4[[#This Row],[Interest]],"")</f>
        <v/>
      </c>
      <c r="I97" s="4" t="str">
        <f ca="1">IF(Sched4[[#This Row],[Pmt No]]&lt;&gt;"",Sched4[[#This Row],[Beginning Balance]]*(InterestRate/PaymentsPerYear),"")</f>
        <v/>
      </c>
      <c r="J97" s="4" t="str">
        <f ca="1">IF(Sched4[[#This Row],[Pmt No]]&lt;&gt;"",IF(Sched4[[#This Row],[Scheduled Payment]]+Sched4[[#This Row],[Extra Payment]]&lt;=Sched4[[#This Row],[Beginning Balance]],Sched4[[#This Row],[Beginning Balance]]-Sched4[[#This Row],[Principal]],0),"")</f>
        <v/>
      </c>
      <c r="K97" s="4" t="str">
        <f ca="1">IF(Sched4[[#This Row],[Pmt No]]&lt;&gt;"",SUM(INDEX(Sched4[Interest],1,1):Sched4[[#This Row],[Interest]]),"")</f>
        <v/>
      </c>
    </row>
    <row r="98" spans="2:11" x14ac:dyDescent="0.2">
      <c r="B98" s="2" t="str">
        <f ca="1">IF(LoanIsGood,IF(ROW()-ROW(Sched4[[#Headers],[Pmt No]])&gt;ScheduledNumberOfPayments,"",ROW()-ROW(Sched4[[#Headers],[Pmt No]])),"")</f>
        <v/>
      </c>
      <c r="C98" s="3" t="str">
        <f ca="1">IF(Sched4[[#This Row],[Pmt No]]&lt;&gt;"",EOMONTH(LoanStartDate,ROW(Sched4[[#This Row],[Pmt No]])-ROW(Sched4[[#Headers],[Pmt No]])-2)+DAY(LoanStartDate),"")</f>
        <v/>
      </c>
      <c r="D98" s="4" t="str">
        <f ca="1">IF(Sched4[[#This Row],[Pmt No]]&lt;&gt;"",IF(ROW()-ROW(Sched4[[#Headers],[Beginning Balance]])=1,LoanAmount,INDEX(Sched4[Ending Balance],ROW()-ROW(Sched4[[#Headers],[Beginning Balance]])-1)),"")</f>
        <v/>
      </c>
      <c r="E98" s="4" t="str">
        <f ca="1">IF(Sched4[[#This Row],[Pmt No]]&lt;&gt;"",ScheduledPayment,"")</f>
        <v/>
      </c>
      <c r="F98" s="4" t="str">
        <f ca="1">IF(Sched4[[#This Row],[Pmt No]]&lt;&gt;"",IF(Sched4[[#This Row],[Scheduled Payment]]+ExtraPayments&lt;Sched4[[#This Row],[Beginning Balance]],ExtraPayments,IF(Sched4[[#This Row],[Beginning Balance]]-Sched4[[#This Row],[Scheduled Payment]]&gt;0,Sched4[[#This Row],[Beginning Balance]]-Sched4[[#This Row],[Scheduled Payment]],0)),"")</f>
        <v/>
      </c>
      <c r="G98" s="4" t="str">
        <f ca="1">IF(Sched4[[#This Row],[Pmt No]]&lt;&gt;"",IF(Sched4[[#This Row],[Scheduled Payment]]+Sched4[[#This Row],[Extra Payment]]&lt;=Sched4[[#This Row],[Beginning Balance]],Sched4[[#This Row],[Scheduled Payment]]+Sched4[[#This Row],[Extra Payment]],Sched4[[#This Row],[Beginning Balance]]),"")</f>
        <v/>
      </c>
      <c r="H98" s="4" t="str">
        <f ca="1">IF(Sched4[[#This Row],[Pmt No]]&lt;&gt;"",Sched4[[#This Row],[Total Payment]]-Sched4[[#This Row],[Interest]],"")</f>
        <v/>
      </c>
      <c r="I98" s="4" t="str">
        <f ca="1">IF(Sched4[[#This Row],[Pmt No]]&lt;&gt;"",Sched4[[#This Row],[Beginning Balance]]*(InterestRate/PaymentsPerYear),"")</f>
        <v/>
      </c>
      <c r="J98" s="4" t="str">
        <f ca="1">IF(Sched4[[#This Row],[Pmt No]]&lt;&gt;"",IF(Sched4[[#This Row],[Scheduled Payment]]+Sched4[[#This Row],[Extra Payment]]&lt;=Sched4[[#This Row],[Beginning Balance]],Sched4[[#This Row],[Beginning Balance]]-Sched4[[#This Row],[Principal]],0),"")</f>
        <v/>
      </c>
      <c r="K98" s="4" t="str">
        <f ca="1">IF(Sched4[[#This Row],[Pmt No]]&lt;&gt;"",SUM(INDEX(Sched4[Interest],1,1):Sched4[[#This Row],[Interest]]),"")</f>
        <v/>
      </c>
    </row>
    <row r="99" spans="2:11" x14ac:dyDescent="0.2">
      <c r="B99" s="2" t="str">
        <f ca="1">IF(LoanIsGood,IF(ROW()-ROW(Sched4[[#Headers],[Pmt No]])&gt;ScheduledNumberOfPayments,"",ROW()-ROW(Sched4[[#Headers],[Pmt No]])),"")</f>
        <v/>
      </c>
      <c r="C99" s="3" t="str">
        <f ca="1">IF(Sched4[[#This Row],[Pmt No]]&lt;&gt;"",EOMONTH(LoanStartDate,ROW(Sched4[[#This Row],[Pmt No]])-ROW(Sched4[[#Headers],[Pmt No]])-2)+DAY(LoanStartDate),"")</f>
        <v/>
      </c>
      <c r="D99" s="4" t="str">
        <f ca="1">IF(Sched4[[#This Row],[Pmt No]]&lt;&gt;"",IF(ROW()-ROW(Sched4[[#Headers],[Beginning Balance]])=1,LoanAmount,INDEX(Sched4[Ending Balance],ROW()-ROW(Sched4[[#Headers],[Beginning Balance]])-1)),"")</f>
        <v/>
      </c>
      <c r="E99" s="4" t="str">
        <f ca="1">IF(Sched4[[#This Row],[Pmt No]]&lt;&gt;"",ScheduledPayment,"")</f>
        <v/>
      </c>
      <c r="F99" s="4" t="str">
        <f ca="1">IF(Sched4[[#This Row],[Pmt No]]&lt;&gt;"",IF(Sched4[[#This Row],[Scheduled Payment]]+ExtraPayments&lt;Sched4[[#This Row],[Beginning Balance]],ExtraPayments,IF(Sched4[[#This Row],[Beginning Balance]]-Sched4[[#This Row],[Scheduled Payment]]&gt;0,Sched4[[#This Row],[Beginning Balance]]-Sched4[[#This Row],[Scheduled Payment]],0)),"")</f>
        <v/>
      </c>
      <c r="G99" s="4" t="str">
        <f ca="1">IF(Sched4[[#This Row],[Pmt No]]&lt;&gt;"",IF(Sched4[[#This Row],[Scheduled Payment]]+Sched4[[#This Row],[Extra Payment]]&lt;=Sched4[[#This Row],[Beginning Balance]],Sched4[[#This Row],[Scheduled Payment]]+Sched4[[#This Row],[Extra Payment]],Sched4[[#This Row],[Beginning Balance]]),"")</f>
        <v/>
      </c>
      <c r="H99" s="4" t="str">
        <f ca="1">IF(Sched4[[#This Row],[Pmt No]]&lt;&gt;"",Sched4[[#This Row],[Total Payment]]-Sched4[[#This Row],[Interest]],"")</f>
        <v/>
      </c>
      <c r="I99" s="4" t="str">
        <f ca="1">IF(Sched4[[#This Row],[Pmt No]]&lt;&gt;"",Sched4[[#This Row],[Beginning Balance]]*(InterestRate/PaymentsPerYear),"")</f>
        <v/>
      </c>
      <c r="J99" s="4" t="str">
        <f ca="1">IF(Sched4[[#This Row],[Pmt No]]&lt;&gt;"",IF(Sched4[[#This Row],[Scheduled Payment]]+Sched4[[#This Row],[Extra Payment]]&lt;=Sched4[[#This Row],[Beginning Balance]],Sched4[[#This Row],[Beginning Balance]]-Sched4[[#This Row],[Principal]],0),"")</f>
        <v/>
      </c>
      <c r="K99" s="4" t="str">
        <f ca="1">IF(Sched4[[#This Row],[Pmt No]]&lt;&gt;"",SUM(INDEX(Sched4[Interest],1,1):Sched4[[#This Row],[Interest]]),"")</f>
        <v/>
      </c>
    </row>
    <row r="100" spans="2:11" x14ac:dyDescent="0.2">
      <c r="B100" s="2" t="str">
        <f ca="1">IF(LoanIsGood,IF(ROW()-ROW(Sched4[[#Headers],[Pmt No]])&gt;ScheduledNumberOfPayments,"",ROW()-ROW(Sched4[[#Headers],[Pmt No]])),"")</f>
        <v/>
      </c>
      <c r="C100" s="3" t="str">
        <f ca="1">IF(Sched4[[#This Row],[Pmt No]]&lt;&gt;"",EOMONTH(LoanStartDate,ROW(Sched4[[#This Row],[Pmt No]])-ROW(Sched4[[#Headers],[Pmt No]])-2)+DAY(LoanStartDate),"")</f>
        <v/>
      </c>
      <c r="D100" s="4" t="str">
        <f ca="1">IF(Sched4[[#This Row],[Pmt No]]&lt;&gt;"",IF(ROW()-ROW(Sched4[[#Headers],[Beginning Balance]])=1,LoanAmount,INDEX(Sched4[Ending Balance],ROW()-ROW(Sched4[[#Headers],[Beginning Balance]])-1)),"")</f>
        <v/>
      </c>
      <c r="E100" s="4" t="str">
        <f ca="1">IF(Sched4[[#This Row],[Pmt No]]&lt;&gt;"",ScheduledPayment,"")</f>
        <v/>
      </c>
      <c r="F100" s="4" t="str">
        <f ca="1">IF(Sched4[[#This Row],[Pmt No]]&lt;&gt;"",IF(Sched4[[#This Row],[Scheduled Payment]]+ExtraPayments&lt;Sched4[[#This Row],[Beginning Balance]],ExtraPayments,IF(Sched4[[#This Row],[Beginning Balance]]-Sched4[[#This Row],[Scheduled Payment]]&gt;0,Sched4[[#This Row],[Beginning Balance]]-Sched4[[#This Row],[Scheduled Payment]],0)),"")</f>
        <v/>
      </c>
      <c r="G100" s="4" t="str">
        <f ca="1">IF(Sched4[[#This Row],[Pmt No]]&lt;&gt;"",IF(Sched4[[#This Row],[Scheduled Payment]]+Sched4[[#This Row],[Extra Payment]]&lt;=Sched4[[#This Row],[Beginning Balance]],Sched4[[#This Row],[Scheduled Payment]]+Sched4[[#This Row],[Extra Payment]],Sched4[[#This Row],[Beginning Balance]]),"")</f>
        <v/>
      </c>
      <c r="H100" s="4" t="str">
        <f ca="1">IF(Sched4[[#This Row],[Pmt No]]&lt;&gt;"",Sched4[[#This Row],[Total Payment]]-Sched4[[#This Row],[Interest]],"")</f>
        <v/>
      </c>
      <c r="I100" s="4" t="str">
        <f ca="1">IF(Sched4[[#This Row],[Pmt No]]&lt;&gt;"",Sched4[[#This Row],[Beginning Balance]]*(InterestRate/PaymentsPerYear),"")</f>
        <v/>
      </c>
      <c r="J100" s="4" t="str">
        <f ca="1">IF(Sched4[[#This Row],[Pmt No]]&lt;&gt;"",IF(Sched4[[#This Row],[Scheduled Payment]]+Sched4[[#This Row],[Extra Payment]]&lt;=Sched4[[#This Row],[Beginning Balance]],Sched4[[#This Row],[Beginning Balance]]-Sched4[[#This Row],[Principal]],0),"")</f>
        <v/>
      </c>
      <c r="K100" s="4" t="str">
        <f ca="1">IF(Sched4[[#This Row],[Pmt No]]&lt;&gt;"",SUM(INDEX(Sched4[Interest],1,1):Sched4[[#This Row],[Interest]]),"")</f>
        <v/>
      </c>
    </row>
    <row r="101" spans="2:11" x14ac:dyDescent="0.2">
      <c r="B101" s="2" t="str">
        <f ca="1">IF(LoanIsGood,IF(ROW()-ROW(Sched4[[#Headers],[Pmt No]])&gt;ScheduledNumberOfPayments,"",ROW()-ROW(Sched4[[#Headers],[Pmt No]])),"")</f>
        <v/>
      </c>
      <c r="C101" s="3" t="str">
        <f ca="1">IF(Sched4[[#This Row],[Pmt No]]&lt;&gt;"",EOMONTH(LoanStartDate,ROW(Sched4[[#This Row],[Pmt No]])-ROW(Sched4[[#Headers],[Pmt No]])-2)+DAY(LoanStartDate),"")</f>
        <v/>
      </c>
      <c r="D101" s="4" t="str">
        <f ca="1">IF(Sched4[[#This Row],[Pmt No]]&lt;&gt;"",IF(ROW()-ROW(Sched4[[#Headers],[Beginning Balance]])=1,LoanAmount,INDEX(Sched4[Ending Balance],ROW()-ROW(Sched4[[#Headers],[Beginning Balance]])-1)),"")</f>
        <v/>
      </c>
      <c r="E101" s="4" t="str">
        <f ca="1">IF(Sched4[[#This Row],[Pmt No]]&lt;&gt;"",ScheduledPayment,"")</f>
        <v/>
      </c>
      <c r="F101" s="4" t="str">
        <f ca="1">IF(Sched4[[#This Row],[Pmt No]]&lt;&gt;"",IF(Sched4[[#This Row],[Scheduled Payment]]+ExtraPayments&lt;Sched4[[#This Row],[Beginning Balance]],ExtraPayments,IF(Sched4[[#This Row],[Beginning Balance]]-Sched4[[#This Row],[Scheduled Payment]]&gt;0,Sched4[[#This Row],[Beginning Balance]]-Sched4[[#This Row],[Scheduled Payment]],0)),"")</f>
        <v/>
      </c>
      <c r="G101" s="4" t="str">
        <f ca="1">IF(Sched4[[#This Row],[Pmt No]]&lt;&gt;"",IF(Sched4[[#This Row],[Scheduled Payment]]+Sched4[[#This Row],[Extra Payment]]&lt;=Sched4[[#This Row],[Beginning Balance]],Sched4[[#This Row],[Scheduled Payment]]+Sched4[[#This Row],[Extra Payment]],Sched4[[#This Row],[Beginning Balance]]),"")</f>
        <v/>
      </c>
      <c r="H101" s="4" t="str">
        <f ca="1">IF(Sched4[[#This Row],[Pmt No]]&lt;&gt;"",Sched4[[#This Row],[Total Payment]]-Sched4[[#This Row],[Interest]],"")</f>
        <v/>
      </c>
      <c r="I101" s="4" t="str">
        <f ca="1">IF(Sched4[[#This Row],[Pmt No]]&lt;&gt;"",Sched4[[#This Row],[Beginning Balance]]*(InterestRate/PaymentsPerYear),"")</f>
        <v/>
      </c>
      <c r="J101" s="4" t="str">
        <f ca="1">IF(Sched4[[#This Row],[Pmt No]]&lt;&gt;"",IF(Sched4[[#This Row],[Scheduled Payment]]+Sched4[[#This Row],[Extra Payment]]&lt;=Sched4[[#This Row],[Beginning Balance]],Sched4[[#This Row],[Beginning Balance]]-Sched4[[#This Row],[Principal]],0),"")</f>
        <v/>
      </c>
      <c r="K101" s="4" t="str">
        <f ca="1">IF(Sched4[[#This Row],[Pmt No]]&lt;&gt;"",SUM(INDEX(Sched4[Interest],1,1):Sched4[[#This Row],[Interest]]),"")</f>
        <v/>
      </c>
    </row>
    <row r="102" spans="2:11" x14ac:dyDescent="0.2">
      <c r="B102" s="2" t="str">
        <f ca="1">IF(LoanIsGood,IF(ROW()-ROW(Sched4[[#Headers],[Pmt No]])&gt;ScheduledNumberOfPayments,"",ROW()-ROW(Sched4[[#Headers],[Pmt No]])),"")</f>
        <v/>
      </c>
      <c r="C102" s="3" t="str">
        <f ca="1">IF(Sched4[[#This Row],[Pmt No]]&lt;&gt;"",EOMONTH(LoanStartDate,ROW(Sched4[[#This Row],[Pmt No]])-ROW(Sched4[[#Headers],[Pmt No]])-2)+DAY(LoanStartDate),"")</f>
        <v/>
      </c>
      <c r="D102" s="4" t="str">
        <f ca="1">IF(Sched4[[#This Row],[Pmt No]]&lt;&gt;"",IF(ROW()-ROW(Sched4[[#Headers],[Beginning Balance]])=1,LoanAmount,INDEX(Sched4[Ending Balance],ROW()-ROW(Sched4[[#Headers],[Beginning Balance]])-1)),"")</f>
        <v/>
      </c>
      <c r="E102" s="4" t="str">
        <f ca="1">IF(Sched4[[#This Row],[Pmt No]]&lt;&gt;"",ScheduledPayment,"")</f>
        <v/>
      </c>
      <c r="F102" s="4" t="str">
        <f ca="1">IF(Sched4[[#This Row],[Pmt No]]&lt;&gt;"",IF(Sched4[[#This Row],[Scheduled Payment]]+ExtraPayments&lt;Sched4[[#This Row],[Beginning Balance]],ExtraPayments,IF(Sched4[[#This Row],[Beginning Balance]]-Sched4[[#This Row],[Scheduled Payment]]&gt;0,Sched4[[#This Row],[Beginning Balance]]-Sched4[[#This Row],[Scheduled Payment]],0)),"")</f>
        <v/>
      </c>
      <c r="G102" s="4" t="str">
        <f ca="1">IF(Sched4[[#This Row],[Pmt No]]&lt;&gt;"",IF(Sched4[[#This Row],[Scheduled Payment]]+Sched4[[#This Row],[Extra Payment]]&lt;=Sched4[[#This Row],[Beginning Balance]],Sched4[[#This Row],[Scheduled Payment]]+Sched4[[#This Row],[Extra Payment]],Sched4[[#This Row],[Beginning Balance]]),"")</f>
        <v/>
      </c>
      <c r="H102" s="4" t="str">
        <f ca="1">IF(Sched4[[#This Row],[Pmt No]]&lt;&gt;"",Sched4[[#This Row],[Total Payment]]-Sched4[[#This Row],[Interest]],"")</f>
        <v/>
      </c>
      <c r="I102" s="4" t="str">
        <f ca="1">IF(Sched4[[#This Row],[Pmt No]]&lt;&gt;"",Sched4[[#This Row],[Beginning Balance]]*(InterestRate/PaymentsPerYear),"")</f>
        <v/>
      </c>
      <c r="J102" s="4" t="str">
        <f ca="1">IF(Sched4[[#This Row],[Pmt No]]&lt;&gt;"",IF(Sched4[[#This Row],[Scheduled Payment]]+Sched4[[#This Row],[Extra Payment]]&lt;=Sched4[[#This Row],[Beginning Balance]],Sched4[[#This Row],[Beginning Balance]]-Sched4[[#This Row],[Principal]],0),"")</f>
        <v/>
      </c>
      <c r="K102" s="4" t="str">
        <f ca="1">IF(Sched4[[#This Row],[Pmt No]]&lt;&gt;"",SUM(INDEX(Sched4[Interest],1,1):Sched4[[#This Row],[Interest]]),"")</f>
        <v/>
      </c>
    </row>
    <row r="103" spans="2:11" x14ac:dyDescent="0.2">
      <c r="B103" s="2" t="str">
        <f ca="1">IF(LoanIsGood,IF(ROW()-ROW(Sched4[[#Headers],[Pmt No]])&gt;ScheduledNumberOfPayments,"",ROW()-ROW(Sched4[[#Headers],[Pmt No]])),"")</f>
        <v/>
      </c>
      <c r="C103" s="3" t="str">
        <f ca="1">IF(Sched4[[#This Row],[Pmt No]]&lt;&gt;"",EOMONTH(LoanStartDate,ROW(Sched4[[#This Row],[Pmt No]])-ROW(Sched4[[#Headers],[Pmt No]])-2)+DAY(LoanStartDate),"")</f>
        <v/>
      </c>
      <c r="D103" s="4" t="str">
        <f ca="1">IF(Sched4[[#This Row],[Pmt No]]&lt;&gt;"",IF(ROW()-ROW(Sched4[[#Headers],[Beginning Balance]])=1,LoanAmount,INDEX(Sched4[Ending Balance],ROW()-ROW(Sched4[[#Headers],[Beginning Balance]])-1)),"")</f>
        <v/>
      </c>
      <c r="E103" s="4" t="str">
        <f ca="1">IF(Sched4[[#This Row],[Pmt No]]&lt;&gt;"",ScheduledPayment,"")</f>
        <v/>
      </c>
      <c r="F103" s="4" t="str">
        <f ca="1">IF(Sched4[[#This Row],[Pmt No]]&lt;&gt;"",IF(Sched4[[#This Row],[Scheduled Payment]]+ExtraPayments&lt;Sched4[[#This Row],[Beginning Balance]],ExtraPayments,IF(Sched4[[#This Row],[Beginning Balance]]-Sched4[[#This Row],[Scheduled Payment]]&gt;0,Sched4[[#This Row],[Beginning Balance]]-Sched4[[#This Row],[Scheduled Payment]],0)),"")</f>
        <v/>
      </c>
      <c r="G103" s="4" t="str">
        <f ca="1">IF(Sched4[[#This Row],[Pmt No]]&lt;&gt;"",IF(Sched4[[#This Row],[Scheduled Payment]]+Sched4[[#This Row],[Extra Payment]]&lt;=Sched4[[#This Row],[Beginning Balance]],Sched4[[#This Row],[Scheduled Payment]]+Sched4[[#This Row],[Extra Payment]],Sched4[[#This Row],[Beginning Balance]]),"")</f>
        <v/>
      </c>
      <c r="H103" s="4" t="str">
        <f ca="1">IF(Sched4[[#This Row],[Pmt No]]&lt;&gt;"",Sched4[[#This Row],[Total Payment]]-Sched4[[#This Row],[Interest]],"")</f>
        <v/>
      </c>
      <c r="I103" s="4" t="str">
        <f ca="1">IF(Sched4[[#This Row],[Pmt No]]&lt;&gt;"",Sched4[[#This Row],[Beginning Balance]]*(InterestRate/PaymentsPerYear),"")</f>
        <v/>
      </c>
      <c r="J103" s="4" t="str">
        <f ca="1">IF(Sched4[[#This Row],[Pmt No]]&lt;&gt;"",IF(Sched4[[#This Row],[Scheduled Payment]]+Sched4[[#This Row],[Extra Payment]]&lt;=Sched4[[#This Row],[Beginning Balance]],Sched4[[#This Row],[Beginning Balance]]-Sched4[[#This Row],[Principal]],0),"")</f>
        <v/>
      </c>
      <c r="K103" s="4" t="str">
        <f ca="1">IF(Sched4[[#This Row],[Pmt No]]&lt;&gt;"",SUM(INDEX(Sched4[Interest],1,1):Sched4[[#This Row],[Interest]]),"")</f>
        <v/>
      </c>
    </row>
    <row r="104" spans="2:11" x14ac:dyDescent="0.2">
      <c r="B104" s="2" t="str">
        <f ca="1">IF(LoanIsGood,IF(ROW()-ROW(Sched4[[#Headers],[Pmt No]])&gt;ScheduledNumberOfPayments,"",ROW()-ROW(Sched4[[#Headers],[Pmt No]])),"")</f>
        <v/>
      </c>
      <c r="C104" s="3" t="str">
        <f ca="1">IF(Sched4[[#This Row],[Pmt No]]&lt;&gt;"",EOMONTH(LoanStartDate,ROW(Sched4[[#This Row],[Pmt No]])-ROW(Sched4[[#Headers],[Pmt No]])-2)+DAY(LoanStartDate),"")</f>
        <v/>
      </c>
      <c r="D104" s="4" t="str">
        <f ca="1">IF(Sched4[[#This Row],[Pmt No]]&lt;&gt;"",IF(ROW()-ROW(Sched4[[#Headers],[Beginning Balance]])=1,LoanAmount,INDEX(Sched4[Ending Balance],ROW()-ROW(Sched4[[#Headers],[Beginning Balance]])-1)),"")</f>
        <v/>
      </c>
      <c r="E104" s="4" t="str">
        <f ca="1">IF(Sched4[[#This Row],[Pmt No]]&lt;&gt;"",ScheduledPayment,"")</f>
        <v/>
      </c>
      <c r="F104" s="4" t="str">
        <f ca="1">IF(Sched4[[#This Row],[Pmt No]]&lt;&gt;"",IF(Sched4[[#This Row],[Scheduled Payment]]+ExtraPayments&lt;Sched4[[#This Row],[Beginning Balance]],ExtraPayments,IF(Sched4[[#This Row],[Beginning Balance]]-Sched4[[#This Row],[Scheduled Payment]]&gt;0,Sched4[[#This Row],[Beginning Balance]]-Sched4[[#This Row],[Scheduled Payment]],0)),"")</f>
        <v/>
      </c>
      <c r="G104" s="4" t="str">
        <f ca="1">IF(Sched4[[#This Row],[Pmt No]]&lt;&gt;"",IF(Sched4[[#This Row],[Scheduled Payment]]+Sched4[[#This Row],[Extra Payment]]&lt;=Sched4[[#This Row],[Beginning Balance]],Sched4[[#This Row],[Scheduled Payment]]+Sched4[[#This Row],[Extra Payment]],Sched4[[#This Row],[Beginning Balance]]),"")</f>
        <v/>
      </c>
      <c r="H104" s="4" t="str">
        <f ca="1">IF(Sched4[[#This Row],[Pmt No]]&lt;&gt;"",Sched4[[#This Row],[Total Payment]]-Sched4[[#This Row],[Interest]],"")</f>
        <v/>
      </c>
      <c r="I104" s="4" t="str">
        <f ca="1">IF(Sched4[[#This Row],[Pmt No]]&lt;&gt;"",Sched4[[#This Row],[Beginning Balance]]*(InterestRate/PaymentsPerYear),"")</f>
        <v/>
      </c>
      <c r="J104" s="4" t="str">
        <f ca="1">IF(Sched4[[#This Row],[Pmt No]]&lt;&gt;"",IF(Sched4[[#This Row],[Scheduled Payment]]+Sched4[[#This Row],[Extra Payment]]&lt;=Sched4[[#This Row],[Beginning Balance]],Sched4[[#This Row],[Beginning Balance]]-Sched4[[#This Row],[Principal]],0),"")</f>
        <v/>
      </c>
      <c r="K104" s="4" t="str">
        <f ca="1">IF(Sched4[[#This Row],[Pmt No]]&lt;&gt;"",SUM(INDEX(Sched4[Interest],1,1):Sched4[[#This Row],[Interest]]),"")</f>
        <v/>
      </c>
    </row>
    <row r="105" spans="2:11" x14ac:dyDescent="0.2">
      <c r="B105" s="2" t="str">
        <f ca="1">IF(LoanIsGood,IF(ROW()-ROW(Sched4[[#Headers],[Pmt No]])&gt;ScheduledNumberOfPayments,"",ROW()-ROW(Sched4[[#Headers],[Pmt No]])),"")</f>
        <v/>
      </c>
      <c r="C105" s="3" t="str">
        <f ca="1">IF(Sched4[[#This Row],[Pmt No]]&lt;&gt;"",EOMONTH(LoanStartDate,ROW(Sched4[[#This Row],[Pmt No]])-ROW(Sched4[[#Headers],[Pmt No]])-2)+DAY(LoanStartDate),"")</f>
        <v/>
      </c>
      <c r="D105" s="4" t="str">
        <f ca="1">IF(Sched4[[#This Row],[Pmt No]]&lt;&gt;"",IF(ROW()-ROW(Sched4[[#Headers],[Beginning Balance]])=1,LoanAmount,INDEX(Sched4[Ending Balance],ROW()-ROW(Sched4[[#Headers],[Beginning Balance]])-1)),"")</f>
        <v/>
      </c>
      <c r="E105" s="4" t="str">
        <f ca="1">IF(Sched4[[#This Row],[Pmt No]]&lt;&gt;"",ScheduledPayment,"")</f>
        <v/>
      </c>
      <c r="F105" s="4" t="str">
        <f ca="1">IF(Sched4[[#This Row],[Pmt No]]&lt;&gt;"",IF(Sched4[[#This Row],[Scheduled Payment]]+ExtraPayments&lt;Sched4[[#This Row],[Beginning Balance]],ExtraPayments,IF(Sched4[[#This Row],[Beginning Balance]]-Sched4[[#This Row],[Scheduled Payment]]&gt;0,Sched4[[#This Row],[Beginning Balance]]-Sched4[[#This Row],[Scheduled Payment]],0)),"")</f>
        <v/>
      </c>
      <c r="G105" s="4" t="str">
        <f ca="1">IF(Sched4[[#This Row],[Pmt No]]&lt;&gt;"",IF(Sched4[[#This Row],[Scheduled Payment]]+Sched4[[#This Row],[Extra Payment]]&lt;=Sched4[[#This Row],[Beginning Balance]],Sched4[[#This Row],[Scheduled Payment]]+Sched4[[#This Row],[Extra Payment]],Sched4[[#This Row],[Beginning Balance]]),"")</f>
        <v/>
      </c>
      <c r="H105" s="4" t="str">
        <f ca="1">IF(Sched4[[#This Row],[Pmt No]]&lt;&gt;"",Sched4[[#This Row],[Total Payment]]-Sched4[[#This Row],[Interest]],"")</f>
        <v/>
      </c>
      <c r="I105" s="4" t="str">
        <f ca="1">IF(Sched4[[#This Row],[Pmt No]]&lt;&gt;"",Sched4[[#This Row],[Beginning Balance]]*(InterestRate/PaymentsPerYear),"")</f>
        <v/>
      </c>
      <c r="J105" s="4" t="str">
        <f ca="1">IF(Sched4[[#This Row],[Pmt No]]&lt;&gt;"",IF(Sched4[[#This Row],[Scheduled Payment]]+Sched4[[#This Row],[Extra Payment]]&lt;=Sched4[[#This Row],[Beginning Balance]],Sched4[[#This Row],[Beginning Balance]]-Sched4[[#This Row],[Principal]],0),"")</f>
        <v/>
      </c>
      <c r="K105" s="4" t="str">
        <f ca="1">IF(Sched4[[#This Row],[Pmt No]]&lt;&gt;"",SUM(INDEX(Sched4[Interest],1,1):Sched4[[#This Row],[Interest]]),"")</f>
        <v/>
      </c>
    </row>
    <row r="106" spans="2:11" x14ac:dyDescent="0.2">
      <c r="B106" s="2" t="str">
        <f ca="1">IF(LoanIsGood,IF(ROW()-ROW(Sched4[[#Headers],[Pmt No]])&gt;ScheduledNumberOfPayments,"",ROW()-ROW(Sched4[[#Headers],[Pmt No]])),"")</f>
        <v/>
      </c>
      <c r="C106" s="3" t="str">
        <f ca="1">IF(Sched4[[#This Row],[Pmt No]]&lt;&gt;"",EOMONTH(LoanStartDate,ROW(Sched4[[#This Row],[Pmt No]])-ROW(Sched4[[#Headers],[Pmt No]])-2)+DAY(LoanStartDate),"")</f>
        <v/>
      </c>
      <c r="D106" s="4" t="str">
        <f ca="1">IF(Sched4[[#This Row],[Pmt No]]&lt;&gt;"",IF(ROW()-ROW(Sched4[[#Headers],[Beginning Balance]])=1,LoanAmount,INDEX(Sched4[Ending Balance],ROW()-ROW(Sched4[[#Headers],[Beginning Balance]])-1)),"")</f>
        <v/>
      </c>
      <c r="E106" s="4" t="str">
        <f ca="1">IF(Sched4[[#This Row],[Pmt No]]&lt;&gt;"",ScheduledPayment,"")</f>
        <v/>
      </c>
      <c r="F106" s="4" t="str">
        <f ca="1">IF(Sched4[[#This Row],[Pmt No]]&lt;&gt;"",IF(Sched4[[#This Row],[Scheduled Payment]]+ExtraPayments&lt;Sched4[[#This Row],[Beginning Balance]],ExtraPayments,IF(Sched4[[#This Row],[Beginning Balance]]-Sched4[[#This Row],[Scheduled Payment]]&gt;0,Sched4[[#This Row],[Beginning Balance]]-Sched4[[#This Row],[Scheduled Payment]],0)),"")</f>
        <v/>
      </c>
      <c r="G106" s="4" t="str">
        <f ca="1">IF(Sched4[[#This Row],[Pmt No]]&lt;&gt;"",IF(Sched4[[#This Row],[Scheduled Payment]]+Sched4[[#This Row],[Extra Payment]]&lt;=Sched4[[#This Row],[Beginning Balance]],Sched4[[#This Row],[Scheduled Payment]]+Sched4[[#This Row],[Extra Payment]],Sched4[[#This Row],[Beginning Balance]]),"")</f>
        <v/>
      </c>
      <c r="H106" s="4" t="str">
        <f ca="1">IF(Sched4[[#This Row],[Pmt No]]&lt;&gt;"",Sched4[[#This Row],[Total Payment]]-Sched4[[#This Row],[Interest]],"")</f>
        <v/>
      </c>
      <c r="I106" s="4" t="str">
        <f ca="1">IF(Sched4[[#This Row],[Pmt No]]&lt;&gt;"",Sched4[[#This Row],[Beginning Balance]]*(InterestRate/PaymentsPerYear),"")</f>
        <v/>
      </c>
      <c r="J106" s="4" t="str">
        <f ca="1">IF(Sched4[[#This Row],[Pmt No]]&lt;&gt;"",IF(Sched4[[#This Row],[Scheduled Payment]]+Sched4[[#This Row],[Extra Payment]]&lt;=Sched4[[#This Row],[Beginning Balance]],Sched4[[#This Row],[Beginning Balance]]-Sched4[[#This Row],[Principal]],0),"")</f>
        <v/>
      </c>
      <c r="K106" s="4" t="str">
        <f ca="1">IF(Sched4[[#This Row],[Pmt No]]&lt;&gt;"",SUM(INDEX(Sched4[Interest],1,1):Sched4[[#This Row],[Interest]]),"")</f>
        <v/>
      </c>
    </row>
    <row r="107" spans="2:11" x14ac:dyDescent="0.2">
      <c r="B107" s="2" t="str">
        <f ca="1">IF(LoanIsGood,IF(ROW()-ROW(Sched4[[#Headers],[Pmt No]])&gt;ScheduledNumberOfPayments,"",ROW()-ROW(Sched4[[#Headers],[Pmt No]])),"")</f>
        <v/>
      </c>
      <c r="C107" s="3" t="str">
        <f ca="1">IF(Sched4[[#This Row],[Pmt No]]&lt;&gt;"",EOMONTH(LoanStartDate,ROW(Sched4[[#This Row],[Pmt No]])-ROW(Sched4[[#Headers],[Pmt No]])-2)+DAY(LoanStartDate),"")</f>
        <v/>
      </c>
      <c r="D107" s="4" t="str">
        <f ca="1">IF(Sched4[[#This Row],[Pmt No]]&lt;&gt;"",IF(ROW()-ROW(Sched4[[#Headers],[Beginning Balance]])=1,LoanAmount,INDEX(Sched4[Ending Balance],ROW()-ROW(Sched4[[#Headers],[Beginning Balance]])-1)),"")</f>
        <v/>
      </c>
      <c r="E107" s="4" t="str">
        <f ca="1">IF(Sched4[[#This Row],[Pmt No]]&lt;&gt;"",ScheduledPayment,"")</f>
        <v/>
      </c>
      <c r="F107" s="4" t="str">
        <f ca="1">IF(Sched4[[#This Row],[Pmt No]]&lt;&gt;"",IF(Sched4[[#This Row],[Scheduled Payment]]+ExtraPayments&lt;Sched4[[#This Row],[Beginning Balance]],ExtraPayments,IF(Sched4[[#This Row],[Beginning Balance]]-Sched4[[#This Row],[Scheduled Payment]]&gt;0,Sched4[[#This Row],[Beginning Balance]]-Sched4[[#This Row],[Scheduled Payment]],0)),"")</f>
        <v/>
      </c>
      <c r="G107" s="4" t="str">
        <f ca="1">IF(Sched4[[#This Row],[Pmt No]]&lt;&gt;"",IF(Sched4[[#This Row],[Scheduled Payment]]+Sched4[[#This Row],[Extra Payment]]&lt;=Sched4[[#This Row],[Beginning Balance]],Sched4[[#This Row],[Scheduled Payment]]+Sched4[[#This Row],[Extra Payment]],Sched4[[#This Row],[Beginning Balance]]),"")</f>
        <v/>
      </c>
      <c r="H107" s="4" t="str">
        <f ca="1">IF(Sched4[[#This Row],[Pmt No]]&lt;&gt;"",Sched4[[#This Row],[Total Payment]]-Sched4[[#This Row],[Interest]],"")</f>
        <v/>
      </c>
      <c r="I107" s="4" t="str">
        <f ca="1">IF(Sched4[[#This Row],[Pmt No]]&lt;&gt;"",Sched4[[#This Row],[Beginning Balance]]*(InterestRate/PaymentsPerYear),"")</f>
        <v/>
      </c>
      <c r="J107" s="4" t="str">
        <f ca="1">IF(Sched4[[#This Row],[Pmt No]]&lt;&gt;"",IF(Sched4[[#This Row],[Scheduled Payment]]+Sched4[[#This Row],[Extra Payment]]&lt;=Sched4[[#This Row],[Beginning Balance]],Sched4[[#This Row],[Beginning Balance]]-Sched4[[#This Row],[Principal]],0),"")</f>
        <v/>
      </c>
      <c r="K107" s="4" t="str">
        <f ca="1">IF(Sched4[[#This Row],[Pmt No]]&lt;&gt;"",SUM(INDEX(Sched4[Interest],1,1):Sched4[[#This Row],[Interest]]),"")</f>
        <v/>
      </c>
    </row>
    <row r="108" spans="2:11" x14ac:dyDescent="0.2">
      <c r="B108" s="2" t="str">
        <f ca="1">IF(LoanIsGood,IF(ROW()-ROW(Sched4[[#Headers],[Pmt No]])&gt;ScheduledNumberOfPayments,"",ROW()-ROW(Sched4[[#Headers],[Pmt No]])),"")</f>
        <v/>
      </c>
      <c r="C108" s="3" t="str">
        <f ca="1">IF(Sched4[[#This Row],[Pmt No]]&lt;&gt;"",EOMONTH(LoanStartDate,ROW(Sched4[[#This Row],[Pmt No]])-ROW(Sched4[[#Headers],[Pmt No]])-2)+DAY(LoanStartDate),"")</f>
        <v/>
      </c>
      <c r="D108" s="4" t="str">
        <f ca="1">IF(Sched4[[#This Row],[Pmt No]]&lt;&gt;"",IF(ROW()-ROW(Sched4[[#Headers],[Beginning Balance]])=1,LoanAmount,INDEX(Sched4[Ending Balance],ROW()-ROW(Sched4[[#Headers],[Beginning Balance]])-1)),"")</f>
        <v/>
      </c>
      <c r="E108" s="4" t="str">
        <f ca="1">IF(Sched4[[#This Row],[Pmt No]]&lt;&gt;"",ScheduledPayment,"")</f>
        <v/>
      </c>
      <c r="F108" s="4" t="str">
        <f ca="1">IF(Sched4[[#This Row],[Pmt No]]&lt;&gt;"",IF(Sched4[[#This Row],[Scheduled Payment]]+ExtraPayments&lt;Sched4[[#This Row],[Beginning Balance]],ExtraPayments,IF(Sched4[[#This Row],[Beginning Balance]]-Sched4[[#This Row],[Scheduled Payment]]&gt;0,Sched4[[#This Row],[Beginning Balance]]-Sched4[[#This Row],[Scheduled Payment]],0)),"")</f>
        <v/>
      </c>
      <c r="G108" s="4" t="str">
        <f ca="1">IF(Sched4[[#This Row],[Pmt No]]&lt;&gt;"",IF(Sched4[[#This Row],[Scheduled Payment]]+Sched4[[#This Row],[Extra Payment]]&lt;=Sched4[[#This Row],[Beginning Balance]],Sched4[[#This Row],[Scheduled Payment]]+Sched4[[#This Row],[Extra Payment]],Sched4[[#This Row],[Beginning Balance]]),"")</f>
        <v/>
      </c>
      <c r="H108" s="4" t="str">
        <f ca="1">IF(Sched4[[#This Row],[Pmt No]]&lt;&gt;"",Sched4[[#This Row],[Total Payment]]-Sched4[[#This Row],[Interest]],"")</f>
        <v/>
      </c>
      <c r="I108" s="4" t="str">
        <f ca="1">IF(Sched4[[#This Row],[Pmt No]]&lt;&gt;"",Sched4[[#This Row],[Beginning Balance]]*(InterestRate/PaymentsPerYear),"")</f>
        <v/>
      </c>
      <c r="J108" s="4" t="str">
        <f ca="1">IF(Sched4[[#This Row],[Pmt No]]&lt;&gt;"",IF(Sched4[[#This Row],[Scheduled Payment]]+Sched4[[#This Row],[Extra Payment]]&lt;=Sched4[[#This Row],[Beginning Balance]],Sched4[[#This Row],[Beginning Balance]]-Sched4[[#This Row],[Principal]],0),"")</f>
        <v/>
      </c>
      <c r="K108" s="4" t="str">
        <f ca="1">IF(Sched4[[#This Row],[Pmt No]]&lt;&gt;"",SUM(INDEX(Sched4[Interest],1,1):Sched4[[#This Row],[Interest]]),"")</f>
        <v/>
      </c>
    </row>
    <row r="109" spans="2:11" x14ac:dyDescent="0.2">
      <c r="B109" s="2" t="str">
        <f ca="1">IF(LoanIsGood,IF(ROW()-ROW(Sched4[[#Headers],[Pmt No]])&gt;ScheduledNumberOfPayments,"",ROW()-ROW(Sched4[[#Headers],[Pmt No]])),"")</f>
        <v/>
      </c>
      <c r="C109" s="3" t="str">
        <f ca="1">IF(Sched4[[#This Row],[Pmt No]]&lt;&gt;"",EOMONTH(LoanStartDate,ROW(Sched4[[#This Row],[Pmt No]])-ROW(Sched4[[#Headers],[Pmt No]])-2)+DAY(LoanStartDate),"")</f>
        <v/>
      </c>
      <c r="D109" s="4" t="str">
        <f ca="1">IF(Sched4[[#This Row],[Pmt No]]&lt;&gt;"",IF(ROW()-ROW(Sched4[[#Headers],[Beginning Balance]])=1,LoanAmount,INDEX(Sched4[Ending Balance],ROW()-ROW(Sched4[[#Headers],[Beginning Balance]])-1)),"")</f>
        <v/>
      </c>
      <c r="E109" s="4" t="str">
        <f ca="1">IF(Sched4[[#This Row],[Pmt No]]&lt;&gt;"",ScheduledPayment,"")</f>
        <v/>
      </c>
      <c r="F109" s="4" t="str">
        <f ca="1">IF(Sched4[[#This Row],[Pmt No]]&lt;&gt;"",IF(Sched4[[#This Row],[Scheduled Payment]]+ExtraPayments&lt;Sched4[[#This Row],[Beginning Balance]],ExtraPayments,IF(Sched4[[#This Row],[Beginning Balance]]-Sched4[[#This Row],[Scheduled Payment]]&gt;0,Sched4[[#This Row],[Beginning Balance]]-Sched4[[#This Row],[Scheduled Payment]],0)),"")</f>
        <v/>
      </c>
      <c r="G109" s="4" t="str">
        <f ca="1">IF(Sched4[[#This Row],[Pmt No]]&lt;&gt;"",IF(Sched4[[#This Row],[Scheduled Payment]]+Sched4[[#This Row],[Extra Payment]]&lt;=Sched4[[#This Row],[Beginning Balance]],Sched4[[#This Row],[Scheduled Payment]]+Sched4[[#This Row],[Extra Payment]],Sched4[[#This Row],[Beginning Balance]]),"")</f>
        <v/>
      </c>
      <c r="H109" s="4" t="str">
        <f ca="1">IF(Sched4[[#This Row],[Pmt No]]&lt;&gt;"",Sched4[[#This Row],[Total Payment]]-Sched4[[#This Row],[Interest]],"")</f>
        <v/>
      </c>
      <c r="I109" s="4" t="str">
        <f ca="1">IF(Sched4[[#This Row],[Pmt No]]&lt;&gt;"",Sched4[[#This Row],[Beginning Balance]]*(InterestRate/PaymentsPerYear),"")</f>
        <v/>
      </c>
      <c r="J109" s="4" t="str">
        <f ca="1">IF(Sched4[[#This Row],[Pmt No]]&lt;&gt;"",IF(Sched4[[#This Row],[Scheduled Payment]]+Sched4[[#This Row],[Extra Payment]]&lt;=Sched4[[#This Row],[Beginning Balance]],Sched4[[#This Row],[Beginning Balance]]-Sched4[[#This Row],[Principal]],0),"")</f>
        <v/>
      </c>
      <c r="K109" s="4" t="str">
        <f ca="1">IF(Sched4[[#This Row],[Pmt No]]&lt;&gt;"",SUM(INDEX(Sched4[Interest],1,1):Sched4[[#This Row],[Interest]]),"")</f>
        <v/>
      </c>
    </row>
    <row r="110" spans="2:11" x14ac:dyDescent="0.2">
      <c r="B110" s="2" t="str">
        <f ca="1">IF(LoanIsGood,IF(ROW()-ROW(Sched4[[#Headers],[Pmt No]])&gt;ScheduledNumberOfPayments,"",ROW()-ROW(Sched4[[#Headers],[Pmt No]])),"")</f>
        <v/>
      </c>
      <c r="C110" s="3" t="str">
        <f ca="1">IF(Sched4[[#This Row],[Pmt No]]&lt;&gt;"",EOMONTH(LoanStartDate,ROW(Sched4[[#This Row],[Pmt No]])-ROW(Sched4[[#Headers],[Pmt No]])-2)+DAY(LoanStartDate),"")</f>
        <v/>
      </c>
      <c r="D110" s="4" t="str">
        <f ca="1">IF(Sched4[[#This Row],[Pmt No]]&lt;&gt;"",IF(ROW()-ROW(Sched4[[#Headers],[Beginning Balance]])=1,LoanAmount,INDEX(Sched4[Ending Balance],ROW()-ROW(Sched4[[#Headers],[Beginning Balance]])-1)),"")</f>
        <v/>
      </c>
      <c r="E110" s="4" t="str">
        <f ca="1">IF(Sched4[[#This Row],[Pmt No]]&lt;&gt;"",ScheduledPayment,"")</f>
        <v/>
      </c>
      <c r="F110" s="4" t="str">
        <f ca="1">IF(Sched4[[#This Row],[Pmt No]]&lt;&gt;"",IF(Sched4[[#This Row],[Scheduled Payment]]+ExtraPayments&lt;Sched4[[#This Row],[Beginning Balance]],ExtraPayments,IF(Sched4[[#This Row],[Beginning Balance]]-Sched4[[#This Row],[Scheduled Payment]]&gt;0,Sched4[[#This Row],[Beginning Balance]]-Sched4[[#This Row],[Scheduled Payment]],0)),"")</f>
        <v/>
      </c>
      <c r="G110" s="4" t="str">
        <f ca="1">IF(Sched4[[#This Row],[Pmt No]]&lt;&gt;"",IF(Sched4[[#This Row],[Scheduled Payment]]+Sched4[[#This Row],[Extra Payment]]&lt;=Sched4[[#This Row],[Beginning Balance]],Sched4[[#This Row],[Scheduled Payment]]+Sched4[[#This Row],[Extra Payment]],Sched4[[#This Row],[Beginning Balance]]),"")</f>
        <v/>
      </c>
      <c r="H110" s="4" t="str">
        <f ca="1">IF(Sched4[[#This Row],[Pmt No]]&lt;&gt;"",Sched4[[#This Row],[Total Payment]]-Sched4[[#This Row],[Interest]],"")</f>
        <v/>
      </c>
      <c r="I110" s="4" t="str">
        <f ca="1">IF(Sched4[[#This Row],[Pmt No]]&lt;&gt;"",Sched4[[#This Row],[Beginning Balance]]*(InterestRate/PaymentsPerYear),"")</f>
        <v/>
      </c>
      <c r="J110" s="4" t="str">
        <f ca="1">IF(Sched4[[#This Row],[Pmt No]]&lt;&gt;"",IF(Sched4[[#This Row],[Scheduled Payment]]+Sched4[[#This Row],[Extra Payment]]&lt;=Sched4[[#This Row],[Beginning Balance]],Sched4[[#This Row],[Beginning Balance]]-Sched4[[#This Row],[Principal]],0),"")</f>
        <v/>
      </c>
      <c r="K110" s="4" t="str">
        <f ca="1">IF(Sched4[[#This Row],[Pmt No]]&lt;&gt;"",SUM(INDEX(Sched4[Interest],1,1):Sched4[[#This Row],[Interest]]),"")</f>
        <v/>
      </c>
    </row>
    <row r="111" spans="2:11" x14ac:dyDescent="0.2">
      <c r="B111" s="2" t="str">
        <f ca="1">IF(LoanIsGood,IF(ROW()-ROW(Sched4[[#Headers],[Pmt No]])&gt;ScheduledNumberOfPayments,"",ROW()-ROW(Sched4[[#Headers],[Pmt No]])),"")</f>
        <v/>
      </c>
      <c r="C111" s="3" t="str">
        <f ca="1">IF(Sched4[[#This Row],[Pmt No]]&lt;&gt;"",EOMONTH(LoanStartDate,ROW(Sched4[[#This Row],[Pmt No]])-ROW(Sched4[[#Headers],[Pmt No]])-2)+DAY(LoanStartDate),"")</f>
        <v/>
      </c>
      <c r="D111" s="4" t="str">
        <f ca="1">IF(Sched4[[#This Row],[Pmt No]]&lt;&gt;"",IF(ROW()-ROW(Sched4[[#Headers],[Beginning Balance]])=1,LoanAmount,INDEX(Sched4[Ending Balance],ROW()-ROW(Sched4[[#Headers],[Beginning Balance]])-1)),"")</f>
        <v/>
      </c>
      <c r="E111" s="4" t="str">
        <f ca="1">IF(Sched4[[#This Row],[Pmt No]]&lt;&gt;"",ScheduledPayment,"")</f>
        <v/>
      </c>
      <c r="F111" s="4" t="str">
        <f ca="1">IF(Sched4[[#This Row],[Pmt No]]&lt;&gt;"",IF(Sched4[[#This Row],[Scheduled Payment]]+ExtraPayments&lt;Sched4[[#This Row],[Beginning Balance]],ExtraPayments,IF(Sched4[[#This Row],[Beginning Balance]]-Sched4[[#This Row],[Scheduled Payment]]&gt;0,Sched4[[#This Row],[Beginning Balance]]-Sched4[[#This Row],[Scheduled Payment]],0)),"")</f>
        <v/>
      </c>
      <c r="G111" s="4" t="str">
        <f ca="1">IF(Sched4[[#This Row],[Pmt No]]&lt;&gt;"",IF(Sched4[[#This Row],[Scheduled Payment]]+Sched4[[#This Row],[Extra Payment]]&lt;=Sched4[[#This Row],[Beginning Balance]],Sched4[[#This Row],[Scheduled Payment]]+Sched4[[#This Row],[Extra Payment]],Sched4[[#This Row],[Beginning Balance]]),"")</f>
        <v/>
      </c>
      <c r="H111" s="4" t="str">
        <f ca="1">IF(Sched4[[#This Row],[Pmt No]]&lt;&gt;"",Sched4[[#This Row],[Total Payment]]-Sched4[[#This Row],[Interest]],"")</f>
        <v/>
      </c>
      <c r="I111" s="4" t="str">
        <f ca="1">IF(Sched4[[#This Row],[Pmt No]]&lt;&gt;"",Sched4[[#This Row],[Beginning Balance]]*(InterestRate/PaymentsPerYear),"")</f>
        <v/>
      </c>
      <c r="J111" s="4" t="str">
        <f ca="1">IF(Sched4[[#This Row],[Pmt No]]&lt;&gt;"",IF(Sched4[[#This Row],[Scheduled Payment]]+Sched4[[#This Row],[Extra Payment]]&lt;=Sched4[[#This Row],[Beginning Balance]],Sched4[[#This Row],[Beginning Balance]]-Sched4[[#This Row],[Principal]],0),"")</f>
        <v/>
      </c>
      <c r="K111" s="4" t="str">
        <f ca="1">IF(Sched4[[#This Row],[Pmt No]]&lt;&gt;"",SUM(INDEX(Sched4[Interest],1,1):Sched4[[#This Row],[Interest]]),"")</f>
        <v/>
      </c>
    </row>
    <row r="112" spans="2:11" x14ac:dyDescent="0.2">
      <c r="B112" s="2" t="str">
        <f ca="1">IF(LoanIsGood,IF(ROW()-ROW(Sched4[[#Headers],[Pmt No]])&gt;ScheduledNumberOfPayments,"",ROW()-ROW(Sched4[[#Headers],[Pmt No]])),"")</f>
        <v/>
      </c>
      <c r="C112" s="3" t="str">
        <f ca="1">IF(Sched4[[#This Row],[Pmt No]]&lt;&gt;"",EOMONTH(LoanStartDate,ROW(Sched4[[#This Row],[Pmt No]])-ROW(Sched4[[#Headers],[Pmt No]])-2)+DAY(LoanStartDate),"")</f>
        <v/>
      </c>
      <c r="D112" s="4" t="str">
        <f ca="1">IF(Sched4[[#This Row],[Pmt No]]&lt;&gt;"",IF(ROW()-ROW(Sched4[[#Headers],[Beginning Balance]])=1,LoanAmount,INDEX(Sched4[Ending Balance],ROW()-ROW(Sched4[[#Headers],[Beginning Balance]])-1)),"")</f>
        <v/>
      </c>
      <c r="E112" s="4" t="str">
        <f ca="1">IF(Sched4[[#This Row],[Pmt No]]&lt;&gt;"",ScheduledPayment,"")</f>
        <v/>
      </c>
      <c r="F112" s="4" t="str">
        <f ca="1">IF(Sched4[[#This Row],[Pmt No]]&lt;&gt;"",IF(Sched4[[#This Row],[Scheduled Payment]]+ExtraPayments&lt;Sched4[[#This Row],[Beginning Balance]],ExtraPayments,IF(Sched4[[#This Row],[Beginning Balance]]-Sched4[[#This Row],[Scheduled Payment]]&gt;0,Sched4[[#This Row],[Beginning Balance]]-Sched4[[#This Row],[Scheduled Payment]],0)),"")</f>
        <v/>
      </c>
      <c r="G112" s="4" t="str">
        <f ca="1">IF(Sched4[[#This Row],[Pmt No]]&lt;&gt;"",IF(Sched4[[#This Row],[Scheduled Payment]]+Sched4[[#This Row],[Extra Payment]]&lt;=Sched4[[#This Row],[Beginning Balance]],Sched4[[#This Row],[Scheduled Payment]]+Sched4[[#This Row],[Extra Payment]],Sched4[[#This Row],[Beginning Balance]]),"")</f>
        <v/>
      </c>
      <c r="H112" s="4" t="str">
        <f ca="1">IF(Sched4[[#This Row],[Pmt No]]&lt;&gt;"",Sched4[[#This Row],[Total Payment]]-Sched4[[#This Row],[Interest]],"")</f>
        <v/>
      </c>
      <c r="I112" s="4" t="str">
        <f ca="1">IF(Sched4[[#This Row],[Pmt No]]&lt;&gt;"",Sched4[[#This Row],[Beginning Balance]]*(InterestRate/PaymentsPerYear),"")</f>
        <v/>
      </c>
      <c r="J112" s="4" t="str">
        <f ca="1">IF(Sched4[[#This Row],[Pmt No]]&lt;&gt;"",IF(Sched4[[#This Row],[Scheduled Payment]]+Sched4[[#This Row],[Extra Payment]]&lt;=Sched4[[#This Row],[Beginning Balance]],Sched4[[#This Row],[Beginning Balance]]-Sched4[[#This Row],[Principal]],0),"")</f>
        <v/>
      </c>
      <c r="K112" s="4" t="str">
        <f ca="1">IF(Sched4[[#This Row],[Pmt No]]&lt;&gt;"",SUM(INDEX(Sched4[Interest],1,1):Sched4[[#This Row],[Interest]]),"")</f>
        <v/>
      </c>
    </row>
    <row r="113" spans="2:11" x14ac:dyDescent="0.2">
      <c r="B113" s="2" t="str">
        <f ca="1">IF(LoanIsGood,IF(ROW()-ROW(Sched4[[#Headers],[Pmt No]])&gt;ScheduledNumberOfPayments,"",ROW()-ROW(Sched4[[#Headers],[Pmt No]])),"")</f>
        <v/>
      </c>
      <c r="C113" s="3" t="str">
        <f ca="1">IF(Sched4[[#This Row],[Pmt No]]&lt;&gt;"",EOMONTH(LoanStartDate,ROW(Sched4[[#This Row],[Pmt No]])-ROW(Sched4[[#Headers],[Pmt No]])-2)+DAY(LoanStartDate),"")</f>
        <v/>
      </c>
      <c r="D113" s="4" t="str">
        <f ca="1">IF(Sched4[[#This Row],[Pmt No]]&lt;&gt;"",IF(ROW()-ROW(Sched4[[#Headers],[Beginning Balance]])=1,LoanAmount,INDEX(Sched4[Ending Balance],ROW()-ROW(Sched4[[#Headers],[Beginning Balance]])-1)),"")</f>
        <v/>
      </c>
      <c r="E113" s="4" t="str">
        <f ca="1">IF(Sched4[[#This Row],[Pmt No]]&lt;&gt;"",ScheduledPayment,"")</f>
        <v/>
      </c>
      <c r="F113" s="4" t="str">
        <f ca="1">IF(Sched4[[#This Row],[Pmt No]]&lt;&gt;"",IF(Sched4[[#This Row],[Scheduled Payment]]+ExtraPayments&lt;Sched4[[#This Row],[Beginning Balance]],ExtraPayments,IF(Sched4[[#This Row],[Beginning Balance]]-Sched4[[#This Row],[Scheduled Payment]]&gt;0,Sched4[[#This Row],[Beginning Balance]]-Sched4[[#This Row],[Scheduled Payment]],0)),"")</f>
        <v/>
      </c>
      <c r="G113" s="4" t="str">
        <f ca="1">IF(Sched4[[#This Row],[Pmt No]]&lt;&gt;"",IF(Sched4[[#This Row],[Scheduled Payment]]+Sched4[[#This Row],[Extra Payment]]&lt;=Sched4[[#This Row],[Beginning Balance]],Sched4[[#This Row],[Scheduled Payment]]+Sched4[[#This Row],[Extra Payment]],Sched4[[#This Row],[Beginning Balance]]),"")</f>
        <v/>
      </c>
      <c r="H113" s="4" t="str">
        <f ca="1">IF(Sched4[[#This Row],[Pmt No]]&lt;&gt;"",Sched4[[#This Row],[Total Payment]]-Sched4[[#This Row],[Interest]],"")</f>
        <v/>
      </c>
      <c r="I113" s="4" t="str">
        <f ca="1">IF(Sched4[[#This Row],[Pmt No]]&lt;&gt;"",Sched4[[#This Row],[Beginning Balance]]*(InterestRate/PaymentsPerYear),"")</f>
        <v/>
      </c>
      <c r="J113" s="4" t="str">
        <f ca="1">IF(Sched4[[#This Row],[Pmt No]]&lt;&gt;"",IF(Sched4[[#This Row],[Scheduled Payment]]+Sched4[[#This Row],[Extra Payment]]&lt;=Sched4[[#This Row],[Beginning Balance]],Sched4[[#This Row],[Beginning Balance]]-Sched4[[#This Row],[Principal]],0),"")</f>
        <v/>
      </c>
      <c r="K113" s="4" t="str">
        <f ca="1">IF(Sched4[[#This Row],[Pmt No]]&lt;&gt;"",SUM(INDEX(Sched4[Interest],1,1):Sched4[[#This Row],[Interest]]),"")</f>
        <v/>
      </c>
    </row>
    <row r="114" spans="2:11" x14ac:dyDescent="0.2">
      <c r="B114" s="2" t="str">
        <f ca="1">IF(LoanIsGood,IF(ROW()-ROW(Sched4[[#Headers],[Pmt No]])&gt;ScheduledNumberOfPayments,"",ROW()-ROW(Sched4[[#Headers],[Pmt No]])),"")</f>
        <v/>
      </c>
      <c r="C114" s="3" t="str">
        <f ca="1">IF(Sched4[[#This Row],[Pmt No]]&lt;&gt;"",EOMONTH(LoanStartDate,ROW(Sched4[[#This Row],[Pmt No]])-ROW(Sched4[[#Headers],[Pmt No]])-2)+DAY(LoanStartDate),"")</f>
        <v/>
      </c>
      <c r="D114" s="4" t="str">
        <f ca="1">IF(Sched4[[#This Row],[Pmt No]]&lt;&gt;"",IF(ROW()-ROW(Sched4[[#Headers],[Beginning Balance]])=1,LoanAmount,INDEX(Sched4[Ending Balance],ROW()-ROW(Sched4[[#Headers],[Beginning Balance]])-1)),"")</f>
        <v/>
      </c>
      <c r="E114" s="4" t="str">
        <f ca="1">IF(Sched4[[#This Row],[Pmt No]]&lt;&gt;"",ScheduledPayment,"")</f>
        <v/>
      </c>
      <c r="F114" s="4" t="str">
        <f ca="1">IF(Sched4[[#This Row],[Pmt No]]&lt;&gt;"",IF(Sched4[[#This Row],[Scheduled Payment]]+ExtraPayments&lt;Sched4[[#This Row],[Beginning Balance]],ExtraPayments,IF(Sched4[[#This Row],[Beginning Balance]]-Sched4[[#This Row],[Scheduled Payment]]&gt;0,Sched4[[#This Row],[Beginning Balance]]-Sched4[[#This Row],[Scheduled Payment]],0)),"")</f>
        <v/>
      </c>
      <c r="G114" s="4" t="str">
        <f ca="1">IF(Sched4[[#This Row],[Pmt No]]&lt;&gt;"",IF(Sched4[[#This Row],[Scheduled Payment]]+Sched4[[#This Row],[Extra Payment]]&lt;=Sched4[[#This Row],[Beginning Balance]],Sched4[[#This Row],[Scheduled Payment]]+Sched4[[#This Row],[Extra Payment]],Sched4[[#This Row],[Beginning Balance]]),"")</f>
        <v/>
      </c>
      <c r="H114" s="4" t="str">
        <f ca="1">IF(Sched4[[#This Row],[Pmt No]]&lt;&gt;"",Sched4[[#This Row],[Total Payment]]-Sched4[[#This Row],[Interest]],"")</f>
        <v/>
      </c>
      <c r="I114" s="4" t="str">
        <f ca="1">IF(Sched4[[#This Row],[Pmt No]]&lt;&gt;"",Sched4[[#This Row],[Beginning Balance]]*(InterestRate/PaymentsPerYear),"")</f>
        <v/>
      </c>
      <c r="J114" s="4" t="str">
        <f ca="1">IF(Sched4[[#This Row],[Pmt No]]&lt;&gt;"",IF(Sched4[[#This Row],[Scheduled Payment]]+Sched4[[#This Row],[Extra Payment]]&lt;=Sched4[[#This Row],[Beginning Balance]],Sched4[[#This Row],[Beginning Balance]]-Sched4[[#This Row],[Principal]],0),"")</f>
        <v/>
      </c>
      <c r="K114" s="4" t="str">
        <f ca="1">IF(Sched4[[#This Row],[Pmt No]]&lt;&gt;"",SUM(INDEX(Sched4[Interest],1,1):Sched4[[#This Row],[Interest]]),"")</f>
        <v/>
      </c>
    </row>
    <row r="115" spans="2:11" x14ac:dyDescent="0.2">
      <c r="B115" s="2" t="str">
        <f ca="1">IF(LoanIsGood,IF(ROW()-ROW(Sched4[[#Headers],[Pmt No]])&gt;ScheduledNumberOfPayments,"",ROW()-ROW(Sched4[[#Headers],[Pmt No]])),"")</f>
        <v/>
      </c>
      <c r="C115" s="3" t="str">
        <f ca="1">IF(Sched4[[#This Row],[Pmt No]]&lt;&gt;"",EOMONTH(LoanStartDate,ROW(Sched4[[#This Row],[Pmt No]])-ROW(Sched4[[#Headers],[Pmt No]])-2)+DAY(LoanStartDate),"")</f>
        <v/>
      </c>
      <c r="D115" s="4" t="str">
        <f ca="1">IF(Sched4[[#This Row],[Pmt No]]&lt;&gt;"",IF(ROW()-ROW(Sched4[[#Headers],[Beginning Balance]])=1,LoanAmount,INDEX(Sched4[Ending Balance],ROW()-ROW(Sched4[[#Headers],[Beginning Balance]])-1)),"")</f>
        <v/>
      </c>
      <c r="E115" s="4" t="str">
        <f ca="1">IF(Sched4[[#This Row],[Pmt No]]&lt;&gt;"",ScheduledPayment,"")</f>
        <v/>
      </c>
      <c r="F115" s="4" t="str">
        <f ca="1">IF(Sched4[[#This Row],[Pmt No]]&lt;&gt;"",IF(Sched4[[#This Row],[Scheduled Payment]]+ExtraPayments&lt;Sched4[[#This Row],[Beginning Balance]],ExtraPayments,IF(Sched4[[#This Row],[Beginning Balance]]-Sched4[[#This Row],[Scheduled Payment]]&gt;0,Sched4[[#This Row],[Beginning Balance]]-Sched4[[#This Row],[Scheduled Payment]],0)),"")</f>
        <v/>
      </c>
      <c r="G115" s="4" t="str">
        <f ca="1">IF(Sched4[[#This Row],[Pmt No]]&lt;&gt;"",IF(Sched4[[#This Row],[Scheduled Payment]]+Sched4[[#This Row],[Extra Payment]]&lt;=Sched4[[#This Row],[Beginning Balance]],Sched4[[#This Row],[Scheduled Payment]]+Sched4[[#This Row],[Extra Payment]],Sched4[[#This Row],[Beginning Balance]]),"")</f>
        <v/>
      </c>
      <c r="H115" s="4" t="str">
        <f ca="1">IF(Sched4[[#This Row],[Pmt No]]&lt;&gt;"",Sched4[[#This Row],[Total Payment]]-Sched4[[#This Row],[Interest]],"")</f>
        <v/>
      </c>
      <c r="I115" s="4" t="str">
        <f ca="1">IF(Sched4[[#This Row],[Pmt No]]&lt;&gt;"",Sched4[[#This Row],[Beginning Balance]]*(InterestRate/PaymentsPerYear),"")</f>
        <v/>
      </c>
      <c r="J115" s="4" t="str">
        <f ca="1">IF(Sched4[[#This Row],[Pmt No]]&lt;&gt;"",IF(Sched4[[#This Row],[Scheduled Payment]]+Sched4[[#This Row],[Extra Payment]]&lt;=Sched4[[#This Row],[Beginning Balance]],Sched4[[#This Row],[Beginning Balance]]-Sched4[[#This Row],[Principal]],0),"")</f>
        <v/>
      </c>
      <c r="K115" s="4" t="str">
        <f ca="1">IF(Sched4[[#This Row],[Pmt No]]&lt;&gt;"",SUM(INDEX(Sched4[Interest],1,1):Sched4[[#This Row],[Interest]]),"")</f>
        <v/>
      </c>
    </row>
    <row r="116" spans="2:11" x14ac:dyDescent="0.2">
      <c r="B116" s="2" t="str">
        <f ca="1">IF(LoanIsGood,IF(ROW()-ROW(Sched4[[#Headers],[Pmt No]])&gt;ScheduledNumberOfPayments,"",ROW()-ROW(Sched4[[#Headers],[Pmt No]])),"")</f>
        <v/>
      </c>
      <c r="C116" s="3" t="str">
        <f ca="1">IF(Sched4[[#This Row],[Pmt No]]&lt;&gt;"",EOMONTH(LoanStartDate,ROW(Sched4[[#This Row],[Pmt No]])-ROW(Sched4[[#Headers],[Pmt No]])-2)+DAY(LoanStartDate),"")</f>
        <v/>
      </c>
      <c r="D116" s="4" t="str">
        <f ca="1">IF(Sched4[[#This Row],[Pmt No]]&lt;&gt;"",IF(ROW()-ROW(Sched4[[#Headers],[Beginning Balance]])=1,LoanAmount,INDEX(Sched4[Ending Balance],ROW()-ROW(Sched4[[#Headers],[Beginning Balance]])-1)),"")</f>
        <v/>
      </c>
      <c r="E116" s="4" t="str">
        <f ca="1">IF(Sched4[[#This Row],[Pmt No]]&lt;&gt;"",ScheduledPayment,"")</f>
        <v/>
      </c>
      <c r="F116" s="4" t="str">
        <f ca="1">IF(Sched4[[#This Row],[Pmt No]]&lt;&gt;"",IF(Sched4[[#This Row],[Scheduled Payment]]+ExtraPayments&lt;Sched4[[#This Row],[Beginning Balance]],ExtraPayments,IF(Sched4[[#This Row],[Beginning Balance]]-Sched4[[#This Row],[Scheduled Payment]]&gt;0,Sched4[[#This Row],[Beginning Balance]]-Sched4[[#This Row],[Scheduled Payment]],0)),"")</f>
        <v/>
      </c>
      <c r="G116" s="4" t="str">
        <f ca="1">IF(Sched4[[#This Row],[Pmt No]]&lt;&gt;"",IF(Sched4[[#This Row],[Scheduled Payment]]+Sched4[[#This Row],[Extra Payment]]&lt;=Sched4[[#This Row],[Beginning Balance]],Sched4[[#This Row],[Scheduled Payment]]+Sched4[[#This Row],[Extra Payment]],Sched4[[#This Row],[Beginning Balance]]),"")</f>
        <v/>
      </c>
      <c r="H116" s="4" t="str">
        <f ca="1">IF(Sched4[[#This Row],[Pmt No]]&lt;&gt;"",Sched4[[#This Row],[Total Payment]]-Sched4[[#This Row],[Interest]],"")</f>
        <v/>
      </c>
      <c r="I116" s="4" t="str">
        <f ca="1">IF(Sched4[[#This Row],[Pmt No]]&lt;&gt;"",Sched4[[#This Row],[Beginning Balance]]*(InterestRate/PaymentsPerYear),"")</f>
        <v/>
      </c>
      <c r="J116" s="4" t="str">
        <f ca="1">IF(Sched4[[#This Row],[Pmt No]]&lt;&gt;"",IF(Sched4[[#This Row],[Scheduled Payment]]+Sched4[[#This Row],[Extra Payment]]&lt;=Sched4[[#This Row],[Beginning Balance]],Sched4[[#This Row],[Beginning Balance]]-Sched4[[#This Row],[Principal]],0),"")</f>
        <v/>
      </c>
      <c r="K116" s="4" t="str">
        <f ca="1">IF(Sched4[[#This Row],[Pmt No]]&lt;&gt;"",SUM(INDEX(Sched4[Interest],1,1):Sched4[[#This Row],[Interest]]),"")</f>
        <v/>
      </c>
    </row>
    <row r="117" spans="2:11" x14ac:dyDescent="0.2">
      <c r="B117" s="2" t="str">
        <f ca="1">IF(LoanIsGood,IF(ROW()-ROW(Sched4[[#Headers],[Pmt No]])&gt;ScheduledNumberOfPayments,"",ROW()-ROW(Sched4[[#Headers],[Pmt No]])),"")</f>
        <v/>
      </c>
      <c r="C117" s="3" t="str">
        <f ca="1">IF(Sched4[[#This Row],[Pmt No]]&lt;&gt;"",EOMONTH(LoanStartDate,ROW(Sched4[[#This Row],[Pmt No]])-ROW(Sched4[[#Headers],[Pmt No]])-2)+DAY(LoanStartDate),"")</f>
        <v/>
      </c>
      <c r="D117" s="4" t="str">
        <f ca="1">IF(Sched4[[#This Row],[Pmt No]]&lt;&gt;"",IF(ROW()-ROW(Sched4[[#Headers],[Beginning Balance]])=1,LoanAmount,INDEX(Sched4[Ending Balance],ROW()-ROW(Sched4[[#Headers],[Beginning Balance]])-1)),"")</f>
        <v/>
      </c>
      <c r="E117" s="4" t="str">
        <f ca="1">IF(Sched4[[#This Row],[Pmt No]]&lt;&gt;"",ScheduledPayment,"")</f>
        <v/>
      </c>
      <c r="F117" s="4" t="str">
        <f ca="1">IF(Sched4[[#This Row],[Pmt No]]&lt;&gt;"",IF(Sched4[[#This Row],[Scheduled Payment]]+ExtraPayments&lt;Sched4[[#This Row],[Beginning Balance]],ExtraPayments,IF(Sched4[[#This Row],[Beginning Balance]]-Sched4[[#This Row],[Scheduled Payment]]&gt;0,Sched4[[#This Row],[Beginning Balance]]-Sched4[[#This Row],[Scheduled Payment]],0)),"")</f>
        <v/>
      </c>
      <c r="G117" s="4" t="str">
        <f ca="1">IF(Sched4[[#This Row],[Pmt No]]&lt;&gt;"",IF(Sched4[[#This Row],[Scheduled Payment]]+Sched4[[#This Row],[Extra Payment]]&lt;=Sched4[[#This Row],[Beginning Balance]],Sched4[[#This Row],[Scheduled Payment]]+Sched4[[#This Row],[Extra Payment]],Sched4[[#This Row],[Beginning Balance]]),"")</f>
        <v/>
      </c>
      <c r="H117" s="4" t="str">
        <f ca="1">IF(Sched4[[#This Row],[Pmt No]]&lt;&gt;"",Sched4[[#This Row],[Total Payment]]-Sched4[[#This Row],[Interest]],"")</f>
        <v/>
      </c>
      <c r="I117" s="4" t="str">
        <f ca="1">IF(Sched4[[#This Row],[Pmt No]]&lt;&gt;"",Sched4[[#This Row],[Beginning Balance]]*(InterestRate/PaymentsPerYear),"")</f>
        <v/>
      </c>
      <c r="J117" s="4" t="str">
        <f ca="1">IF(Sched4[[#This Row],[Pmt No]]&lt;&gt;"",IF(Sched4[[#This Row],[Scheduled Payment]]+Sched4[[#This Row],[Extra Payment]]&lt;=Sched4[[#This Row],[Beginning Balance]],Sched4[[#This Row],[Beginning Balance]]-Sched4[[#This Row],[Principal]],0),"")</f>
        <v/>
      </c>
      <c r="K117" s="4" t="str">
        <f ca="1">IF(Sched4[[#This Row],[Pmt No]]&lt;&gt;"",SUM(INDEX(Sched4[Interest],1,1):Sched4[[#This Row],[Interest]]),"")</f>
        <v/>
      </c>
    </row>
    <row r="118" spans="2:11" x14ac:dyDescent="0.2">
      <c r="B118" s="2" t="str">
        <f ca="1">IF(LoanIsGood,IF(ROW()-ROW(Sched4[[#Headers],[Pmt No]])&gt;ScheduledNumberOfPayments,"",ROW()-ROW(Sched4[[#Headers],[Pmt No]])),"")</f>
        <v/>
      </c>
      <c r="C118" s="3" t="str">
        <f ca="1">IF(Sched4[[#This Row],[Pmt No]]&lt;&gt;"",EOMONTH(LoanStartDate,ROW(Sched4[[#This Row],[Pmt No]])-ROW(Sched4[[#Headers],[Pmt No]])-2)+DAY(LoanStartDate),"")</f>
        <v/>
      </c>
      <c r="D118" s="4" t="str">
        <f ca="1">IF(Sched4[[#This Row],[Pmt No]]&lt;&gt;"",IF(ROW()-ROW(Sched4[[#Headers],[Beginning Balance]])=1,LoanAmount,INDEX(Sched4[Ending Balance],ROW()-ROW(Sched4[[#Headers],[Beginning Balance]])-1)),"")</f>
        <v/>
      </c>
      <c r="E118" s="4" t="str">
        <f ca="1">IF(Sched4[[#This Row],[Pmt No]]&lt;&gt;"",ScheduledPayment,"")</f>
        <v/>
      </c>
      <c r="F118" s="4" t="str">
        <f ca="1">IF(Sched4[[#This Row],[Pmt No]]&lt;&gt;"",IF(Sched4[[#This Row],[Scheduled Payment]]+ExtraPayments&lt;Sched4[[#This Row],[Beginning Balance]],ExtraPayments,IF(Sched4[[#This Row],[Beginning Balance]]-Sched4[[#This Row],[Scheduled Payment]]&gt;0,Sched4[[#This Row],[Beginning Balance]]-Sched4[[#This Row],[Scheduled Payment]],0)),"")</f>
        <v/>
      </c>
      <c r="G118" s="4" t="str">
        <f ca="1">IF(Sched4[[#This Row],[Pmt No]]&lt;&gt;"",IF(Sched4[[#This Row],[Scheduled Payment]]+Sched4[[#This Row],[Extra Payment]]&lt;=Sched4[[#This Row],[Beginning Balance]],Sched4[[#This Row],[Scheduled Payment]]+Sched4[[#This Row],[Extra Payment]],Sched4[[#This Row],[Beginning Balance]]),"")</f>
        <v/>
      </c>
      <c r="H118" s="4" t="str">
        <f ca="1">IF(Sched4[[#This Row],[Pmt No]]&lt;&gt;"",Sched4[[#This Row],[Total Payment]]-Sched4[[#This Row],[Interest]],"")</f>
        <v/>
      </c>
      <c r="I118" s="4" t="str">
        <f ca="1">IF(Sched4[[#This Row],[Pmt No]]&lt;&gt;"",Sched4[[#This Row],[Beginning Balance]]*(InterestRate/PaymentsPerYear),"")</f>
        <v/>
      </c>
      <c r="J118" s="4" t="str">
        <f ca="1">IF(Sched4[[#This Row],[Pmt No]]&lt;&gt;"",IF(Sched4[[#This Row],[Scheduled Payment]]+Sched4[[#This Row],[Extra Payment]]&lt;=Sched4[[#This Row],[Beginning Balance]],Sched4[[#This Row],[Beginning Balance]]-Sched4[[#This Row],[Principal]],0),"")</f>
        <v/>
      </c>
      <c r="K118" s="4" t="str">
        <f ca="1">IF(Sched4[[#This Row],[Pmt No]]&lt;&gt;"",SUM(INDEX(Sched4[Interest],1,1):Sched4[[#This Row],[Interest]]),"")</f>
        <v/>
      </c>
    </row>
    <row r="119" spans="2:11" x14ac:dyDescent="0.2">
      <c r="B119" s="2" t="str">
        <f ca="1">IF(LoanIsGood,IF(ROW()-ROW(Sched4[[#Headers],[Pmt No]])&gt;ScheduledNumberOfPayments,"",ROW()-ROW(Sched4[[#Headers],[Pmt No]])),"")</f>
        <v/>
      </c>
      <c r="C119" s="3" t="str">
        <f ca="1">IF(Sched4[[#This Row],[Pmt No]]&lt;&gt;"",EOMONTH(LoanStartDate,ROW(Sched4[[#This Row],[Pmt No]])-ROW(Sched4[[#Headers],[Pmt No]])-2)+DAY(LoanStartDate),"")</f>
        <v/>
      </c>
      <c r="D119" s="4" t="str">
        <f ca="1">IF(Sched4[[#This Row],[Pmt No]]&lt;&gt;"",IF(ROW()-ROW(Sched4[[#Headers],[Beginning Balance]])=1,LoanAmount,INDEX(Sched4[Ending Balance],ROW()-ROW(Sched4[[#Headers],[Beginning Balance]])-1)),"")</f>
        <v/>
      </c>
      <c r="E119" s="4" t="str">
        <f ca="1">IF(Sched4[[#This Row],[Pmt No]]&lt;&gt;"",ScheduledPayment,"")</f>
        <v/>
      </c>
      <c r="F119" s="4" t="str">
        <f ca="1">IF(Sched4[[#This Row],[Pmt No]]&lt;&gt;"",IF(Sched4[[#This Row],[Scheduled Payment]]+ExtraPayments&lt;Sched4[[#This Row],[Beginning Balance]],ExtraPayments,IF(Sched4[[#This Row],[Beginning Balance]]-Sched4[[#This Row],[Scheduled Payment]]&gt;0,Sched4[[#This Row],[Beginning Balance]]-Sched4[[#This Row],[Scheduled Payment]],0)),"")</f>
        <v/>
      </c>
      <c r="G119" s="4" t="str">
        <f ca="1">IF(Sched4[[#This Row],[Pmt No]]&lt;&gt;"",IF(Sched4[[#This Row],[Scheduled Payment]]+Sched4[[#This Row],[Extra Payment]]&lt;=Sched4[[#This Row],[Beginning Balance]],Sched4[[#This Row],[Scheduled Payment]]+Sched4[[#This Row],[Extra Payment]],Sched4[[#This Row],[Beginning Balance]]),"")</f>
        <v/>
      </c>
      <c r="H119" s="4" t="str">
        <f ca="1">IF(Sched4[[#This Row],[Pmt No]]&lt;&gt;"",Sched4[[#This Row],[Total Payment]]-Sched4[[#This Row],[Interest]],"")</f>
        <v/>
      </c>
      <c r="I119" s="4" t="str">
        <f ca="1">IF(Sched4[[#This Row],[Pmt No]]&lt;&gt;"",Sched4[[#This Row],[Beginning Balance]]*(InterestRate/PaymentsPerYear),"")</f>
        <v/>
      </c>
      <c r="J119" s="4" t="str">
        <f ca="1">IF(Sched4[[#This Row],[Pmt No]]&lt;&gt;"",IF(Sched4[[#This Row],[Scheduled Payment]]+Sched4[[#This Row],[Extra Payment]]&lt;=Sched4[[#This Row],[Beginning Balance]],Sched4[[#This Row],[Beginning Balance]]-Sched4[[#This Row],[Principal]],0),"")</f>
        <v/>
      </c>
      <c r="K119" s="4" t="str">
        <f ca="1">IF(Sched4[[#This Row],[Pmt No]]&lt;&gt;"",SUM(INDEX(Sched4[Interest],1,1):Sched4[[#This Row],[Interest]]),"")</f>
        <v/>
      </c>
    </row>
    <row r="120" spans="2:11" x14ac:dyDescent="0.2">
      <c r="B120" s="2" t="str">
        <f ca="1">IF(LoanIsGood,IF(ROW()-ROW(Sched4[[#Headers],[Pmt No]])&gt;ScheduledNumberOfPayments,"",ROW()-ROW(Sched4[[#Headers],[Pmt No]])),"")</f>
        <v/>
      </c>
      <c r="C120" s="3" t="str">
        <f ca="1">IF(Sched4[[#This Row],[Pmt No]]&lt;&gt;"",EOMONTH(LoanStartDate,ROW(Sched4[[#This Row],[Pmt No]])-ROW(Sched4[[#Headers],[Pmt No]])-2)+DAY(LoanStartDate),"")</f>
        <v/>
      </c>
      <c r="D120" s="4" t="str">
        <f ca="1">IF(Sched4[[#This Row],[Pmt No]]&lt;&gt;"",IF(ROW()-ROW(Sched4[[#Headers],[Beginning Balance]])=1,LoanAmount,INDEX(Sched4[Ending Balance],ROW()-ROW(Sched4[[#Headers],[Beginning Balance]])-1)),"")</f>
        <v/>
      </c>
      <c r="E120" s="4" t="str">
        <f ca="1">IF(Sched4[[#This Row],[Pmt No]]&lt;&gt;"",ScheduledPayment,"")</f>
        <v/>
      </c>
      <c r="F120" s="4" t="str">
        <f ca="1">IF(Sched4[[#This Row],[Pmt No]]&lt;&gt;"",IF(Sched4[[#This Row],[Scheduled Payment]]+ExtraPayments&lt;Sched4[[#This Row],[Beginning Balance]],ExtraPayments,IF(Sched4[[#This Row],[Beginning Balance]]-Sched4[[#This Row],[Scheduled Payment]]&gt;0,Sched4[[#This Row],[Beginning Balance]]-Sched4[[#This Row],[Scheduled Payment]],0)),"")</f>
        <v/>
      </c>
      <c r="G120" s="4" t="str">
        <f ca="1">IF(Sched4[[#This Row],[Pmt No]]&lt;&gt;"",IF(Sched4[[#This Row],[Scheduled Payment]]+Sched4[[#This Row],[Extra Payment]]&lt;=Sched4[[#This Row],[Beginning Balance]],Sched4[[#This Row],[Scheduled Payment]]+Sched4[[#This Row],[Extra Payment]],Sched4[[#This Row],[Beginning Balance]]),"")</f>
        <v/>
      </c>
      <c r="H120" s="4" t="str">
        <f ca="1">IF(Sched4[[#This Row],[Pmt No]]&lt;&gt;"",Sched4[[#This Row],[Total Payment]]-Sched4[[#This Row],[Interest]],"")</f>
        <v/>
      </c>
      <c r="I120" s="4" t="str">
        <f ca="1">IF(Sched4[[#This Row],[Pmt No]]&lt;&gt;"",Sched4[[#This Row],[Beginning Balance]]*(InterestRate/PaymentsPerYear),"")</f>
        <v/>
      </c>
      <c r="J120" s="4" t="str">
        <f ca="1">IF(Sched4[[#This Row],[Pmt No]]&lt;&gt;"",IF(Sched4[[#This Row],[Scheduled Payment]]+Sched4[[#This Row],[Extra Payment]]&lt;=Sched4[[#This Row],[Beginning Balance]],Sched4[[#This Row],[Beginning Balance]]-Sched4[[#This Row],[Principal]],0),"")</f>
        <v/>
      </c>
      <c r="K120" s="4" t="str">
        <f ca="1">IF(Sched4[[#This Row],[Pmt No]]&lt;&gt;"",SUM(INDEX(Sched4[Interest],1,1):Sched4[[#This Row],[Interest]]),"")</f>
        <v/>
      </c>
    </row>
    <row r="121" spans="2:11" x14ac:dyDescent="0.2">
      <c r="B121" s="2" t="str">
        <f ca="1">IF(LoanIsGood,IF(ROW()-ROW(Sched4[[#Headers],[Pmt No]])&gt;ScheduledNumberOfPayments,"",ROW()-ROW(Sched4[[#Headers],[Pmt No]])),"")</f>
        <v/>
      </c>
      <c r="C121" s="3" t="str">
        <f ca="1">IF(Sched4[[#This Row],[Pmt No]]&lt;&gt;"",EOMONTH(LoanStartDate,ROW(Sched4[[#This Row],[Pmt No]])-ROW(Sched4[[#Headers],[Pmt No]])-2)+DAY(LoanStartDate),"")</f>
        <v/>
      </c>
      <c r="D121" s="4" t="str">
        <f ca="1">IF(Sched4[[#This Row],[Pmt No]]&lt;&gt;"",IF(ROW()-ROW(Sched4[[#Headers],[Beginning Balance]])=1,LoanAmount,INDEX(Sched4[Ending Balance],ROW()-ROW(Sched4[[#Headers],[Beginning Balance]])-1)),"")</f>
        <v/>
      </c>
      <c r="E121" s="4" t="str">
        <f ca="1">IF(Sched4[[#This Row],[Pmt No]]&lt;&gt;"",ScheduledPayment,"")</f>
        <v/>
      </c>
      <c r="F121" s="4" t="str">
        <f ca="1">IF(Sched4[[#This Row],[Pmt No]]&lt;&gt;"",IF(Sched4[[#This Row],[Scheduled Payment]]+ExtraPayments&lt;Sched4[[#This Row],[Beginning Balance]],ExtraPayments,IF(Sched4[[#This Row],[Beginning Balance]]-Sched4[[#This Row],[Scheduled Payment]]&gt;0,Sched4[[#This Row],[Beginning Balance]]-Sched4[[#This Row],[Scheduled Payment]],0)),"")</f>
        <v/>
      </c>
      <c r="G121" s="4" t="str">
        <f ca="1">IF(Sched4[[#This Row],[Pmt No]]&lt;&gt;"",IF(Sched4[[#This Row],[Scheduled Payment]]+Sched4[[#This Row],[Extra Payment]]&lt;=Sched4[[#This Row],[Beginning Balance]],Sched4[[#This Row],[Scheduled Payment]]+Sched4[[#This Row],[Extra Payment]],Sched4[[#This Row],[Beginning Balance]]),"")</f>
        <v/>
      </c>
      <c r="H121" s="4" t="str">
        <f ca="1">IF(Sched4[[#This Row],[Pmt No]]&lt;&gt;"",Sched4[[#This Row],[Total Payment]]-Sched4[[#This Row],[Interest]],"")</f>
        <v/>
      </c>
      <c r="I121" s="4" t="str">
        <f ca="1">IF(Sched4[[#This Row],[Pmt No]]&lt;&gt;"",Sched4[[#This Row],[Beginning Balance]]*(InterestRate/PaymentsPerYear),"")</f>
        <v/>
      </c>
      <c r="J121" s="4" t="str">
        <f ca="1">IF(Sched4[[#This Row],[Pmt No]]&lt;&gt;"",IF(Sched4[[#This Row],[Scheduled Payment]]+Sched4[[#This Row],[Extra Payment]]&lt;=Sched4[[#This Row],[Beginning Balance]],Sched4[[#This Row],[Beginning Balance]]-Sched4[[#This Row],[Principal]],0),"")</f>
        <v/>
      </c>
      <c r="K121" s="4" t="str">
        <f ca="1">IF(Sched4[[#This Row],[Pmt No]]&lt;&gt;"",SUM(INDEX(Sched4[Interest],1,1):Sched4[[#This Row],[Interest]]),"")</f>
        <v/>
      </c>
    </row>
    <row r="122" spans="2:11" x14ac:dyDescent="0.2">
      <c r="B122" s="2" t="str">
        <f ca="1">IF(LoanIsGood,IF(ROW()-ROW(Sched4[[#Headers],[Pmt No]])&gt;ScheduledNumberOfPayments,"",ROW()-ROW(Sched4[[#Headers],[Pmt No]])),"")</f>
        <v/>
      </c>
      <c r="C122" s="3" t="str">
        <f ca="1">IF(Sched4[[#This Row],[Pmt No]]&lt;&gt;"",EOMONTH(LoanStartDate,ROW(Sched4[[#This Row],[Pmt No]])-ROW(Sched4[[#Headers],[Pmt No]])-2)+DAY(LoanStartDate),"")</f>
        <v/>
      </c>
      <c r="D122" s="4" t="str">
        <f ca="1">IF(Sched4[[#This Row],[Pmt No]]&lt;&gt;"",IF(ROW()-ROW(Sched4[[#Headers],[Beginning Balance]])=1,LoanAmount,INDEX(Sched4[Ending Balance],ROW()-ROW(Sched4[[#Headers],[Beginning Balance]])-1)),"")</f>
        <v/>
      </c>
      <c r="E122" s="4" t="str">
        <f ca="1">IF(Sched4[[#This Row],[Pmt No]]&lt;&gt;"",ScheduledPayment,"")</f>
        <v/>
      </c>
      <c r="F122" s="4" t="str">
        <f ca="1">IF(Sched4[[#This Row],[Pmt No]]&lt;&gt;"",IF(Sched4[[#This Row],[Scheduled Payment]]+ExtraPayments&lt;Sched4[[#This Row],[Beginning Balance]],ExtraPayments,IF(Sched4[[#This Row],[Beginning Balance]]-Sched4[[#This Row],[Scheduled Payment]]&gt;0,Sched4[[#This Row],[Beginning Balance]]-Sched4[[#This Row],[Scheduled Payment]],0)),"")</f>
        <v/>
      </c>
      <c r="G122" s="4" t="str">
        <f ca="1">IF(Sched4[[#This Row],[Pmt No]]&lt;&gt;"",IF(Sched4[[#This Row],[Scheduled Payment]]+Sched4[[#This Row],[Extra Payment]]&lt;=Sched4[[#This Row],[Beginning Balance]],Sched4[[#This Row],[Scheduled Payment]]+Sched4[[#This Row],[Extra Payment]],Sched4[[#This Row],[Beginning Balance]]),"")</f>
        <v/>
      </c>
      <c r="H122" s="4" t="str">
        <f ca="1">IF(Sched4[[#This Row],[Pmt No]]&lt;&gt;"",Sched4[[#This Row],[Total Payment]]-Sched4[[#This Row],[Interest]],"")</f>
        <v/>
      </c>
      <c r="I122" s="4" t="str">
        <f ca="1">IF(Sched4[[#This Row],[Pmt No]]&lt;&gt;"",Sched4[[#This Row],[Beginning Balance]]*(InterestRate/PaymentsPerYear),"")</f>
        <v/>
      </c>
      <c r="J122" s="4" t="str">
        <f ca="1">IF(Sched4[[#This Row],[Pmt No]]&lt;&gt;"",IF(Sched4[[#This Row],[Scheduled Payment]]+Sched4[[#This Row],[Extra Payment]]&lt;=Sched4[[#This Row],[Beginning Balance]],Sched4[[#This Row],[Beginning Balance]]-Sched4[[#This Row],[Principal]],0),"")</f>
        <v/>
      </c>
      <c r="K122" s="4" t="str">
        <f ca="1">IF(Sched4[[#This Row],[Pmt No]]&lt;&gt;"",SUM(INDEX(Sched4[Interest],1,1):Sched4[[#This Row],[Interest]]),"")</f>
        <v/>
      </c>
    </row>
    <row r="123" spans="2:11" x14ac:dyDescent="0.2">
      <c r="B123" s="2" t="str">
        <f ca="1">IF(LoanIsGood,IF(ROW()-ROW(Sched4[[#Headers],[Pmt No]])&gt;ScheduledNumberOfPayments,"",ROW()-ROW(Sched4[[#Headers],[Pmt No]])),"")</f>
        <v/>
      </c>
      <c r="C123" s="3" t="str">
        <f ca="1">IF(Sched4[[#This Row],[Pmt No]]&lt;&gt;"",EOMONTH(LoanStartDate,ROW(Sched4[[#This Row],[Pmt No]])-ROW(Sched4[[#Headers],[Pmt No]])-2)+DAY(LoanStartDate),"")</f>
        <v/>
      </c>
      <c r="D123" s="4" t="str">
        <f ca="1">IF(Sched4[[#This Row],[Pmt No]]&lt;&gt;"",IF(ROW()-ROW(Sched4[[#Headers],[Beginning Balance]])=1,LoanAmount,INDEX(Sched4[Ending Balance],ROW()-ROW(Sched4[[#Headers],[Beginning Balance]])-1)),"")</f>
        <v/>
      </c>
      <c r="E123" s="4" t="str">
        <f ca="1">IF(Sched4[[#This Row],[Pmt No]]&lt;&gt;"",ScheduledPayment,"")</f>
        <v/>
      </c>
      <c r="F123" s="4" t="str">
        <f ca="1">IF(Sched4[[#This Row],[Pmt No]]&lt;&gt;"",IF(Sched4[[#This Row],[Scheduled Payment]]+ExtraPayments&lt;Sched4[[#This Row],[Beginning Balance]],ExtraPayments,IF(Sched4[[#This Row],[Beginning Balance]]-Sched4[[#This Row],[Scheduled Payment]]&gt;0,Sched4[[#This Row],[Beginning Balance]]-Sched4[[#This Row],[Scheduled Payment]],0)),"")</f>
        <v/>
      </c>
      <c r="G123" s="4" t="str">
        <f ca="1">IF(Sched4[[#This Row],[Pmt No]]&lt;&gt;"",IF(Sched4[[#This Row],[Scheduled Payment]]+Sched4[[#This Row],[Extra Payment]]&lt;=Sched4[[#This Row],[Beginning Balance]],Sched4[[#This Row],[Scheduled Payment]]+Sched4[[#This Row],[Extra Payment]],Sched4[[#This Row],[Beginning Balance]]),"")</f>
        <v/>
      </c>
      <c r="H123" s="4" t="str">
        <f ca="1">IF(Sched4[[#This Row],[Pmt No]]&lt;&gt;"",Sched4[[#This Row],[Total Payment]]-Sched4[[#This Row],[Interest]],"")</f>
        <v/>
      </c>
      <c r="I123" s="4" t="str">
        <f ca="1">IF(Sched4[[#This Row],[Pmt No]]&lt;&gt;"",Sched4[[#This Row],[Beginning Balance]]*(InterestRate/PaymentsPerYear),"")</f>
        <v/>
      </c>
      <c r="J123" s="4" t="str">
        <f ca="1">IF(Sched4[[#This Row],[Pmt No]]&lt;&gt;"",IF(Sched4[[#This Row],[Scheduled Payment]]+Sched4[[#This Row],[Extra Payment]]&lt;=Sched4[[#This Row],[Beginning Balance]],Sched4[[#This Row],[Beginning Balance]]-Sched4[[#This Row],[Principal]],0),"")</f>
        <v/>
      </c>
      <c r="K123" s="4" t="str">
        <f ca="1">IF(Sched4[[#This Row],[Pmt No]]&lt;&gt;"",SUM(INDEX(Sched4[Interest],1,1):Sched4[[#This Row],[Interest]]),"")</f>
        <v/>
      </c>
    </row>
    <row r="124" spans="2:11" x14ac:dyDescent="0.2">
      <c r="B124" s="2" t="str">
        <f ca="1">IF(LoanIsGood,IF(ROW()-ROW(Sched4[[#Headers],[Pmt No]])&gt;ScheduledNumberOfPayments,"",ROW()-ROW(Sched4[[#Headers],[Pmt No]])),"")</f>
        <v/>
      </c>
      <c r="C124" s="3" t="str">
        <f ca="1">IF(Sched4[[#This Row],[Pmt No]]&lt;&gt;"",EOMONTH(LoanStartDate,ROW(Sched4[[#This Row],[Pmt No]])-ROW(Sched4[[#Headers],[Pmt No]])-2)+DAY(LoanStartDate),"")</f>
        <v/>
      </c>
      <c r="D124" s="4" t="str">
        <f ca="1">IF(Sched4[[#This Row],[Pmt No]]&lt;&gt;"",IF(ROW()-ROW(Sched4[[#Headers],[Beginning Balance]])=1,LoanAmount,INDEX(Sched4[Ending Balance],ROW()-ROW(Sched4[[#Headers],[Beginning Balance]])-1)),"")</f>
        <v/>
      </c>
      <c r="E124" s="4" t="str">
        <f ca="1">IF(Sched4[[#This Row],[Pmt No]]&lt;&gt;"",ScheduledPayment,"")</f>
        <v/>
      </c>
      <c r="F124" s="4" t="str">
        <f ca="1">IF(Sched4[[#This Row],[Pmt No]]&lt;&gt;"",IF(Sched4[[#This Row],[Scheduled Payment]]+ExtraPayments&lt;Sched4[[#This Row],[Beginning Balance]],ExtraPayments,IF(Sched4[[#This Row],[Beginning Balance]]-Sched4[[#This Row],[Scheduled Payment]]&gt;0,Sched4[[#This Row],[Beginning Balance]]-Sched4[[#This Row],[Scheduled Payment]],0)),"")</f>
        <v/>
      </c>
      <c r="G124" s="4" t="str">
        <f ca="1">IF(Sched4[[#This Row],[Pmt No]]&lt;&gt;"",IF(Sched4[[#This Row],[Scheduled Payment]]+Sched4[[#This Row],[Extra Payment]]&lt;=Sched4[[#This Row],[Beginning Balance]],Sched4[[#This Row],[Scheduled Payment]]+Sched4[[#This Row],[Extra Payment]],Sched4[[#This Row],[Beginning Balance]]),"")</f>
        <v/>
      </c>
      <c r="H124" s="4" t="str">
        <f ca="1">IF(Sched4[[#This Row],[Pmt No]]&lt;&gt;"",Sched4[[#This Row],[Total Payment]]-Sched4[[#This Row],[Interest]],"")</f>
        <v/>
      </c>
      <c r="I124" s="4" t="str">
        <f ca="1">IF(Sched4[[#This Row],[Pmt No]]&lt;&gt;"",Sched4[[#This Row],[Beginning Balance]]*(InterestRate/PaymentsPerYear),"")</f>
        <v/>
      </c>
      <c r="J124" s="4" t="str">
        <f ca="1">IF(Sched4[[#This Row],[Pmt No]]&lt;&gt;"",IF(Sched4[[#This Row],[Scheduled Payment]]+Sched4[[#This Row],[Extra Payment]]&lt;=Sched4[[#This Row],[Beginning Balance]],Sched4[[#This Row],[Beginning Balance]]-Sched4[[#This Row],[Principal]],0),"")</f>
        <v/>
      </c>
      <c r="K124" s="4" t="str">
        <f ca="1">IF(Sched4[[#This Row],[Pmt No]]&lt;&gt;"",SUM(INDEX(Sched4[Interest],1,1):Sched4[[#This Row],[Interest]]),"")</f>
        <v/>
      </c>
    </row>
    <row r="125" spans="2:11" x14ac:dyDescent="0.2">
      <c r="B125" s="2" t="str">
        <f ca="1">IF(LoanIsGood,IF(ROW()-ROW(Sched4[[#Headers],[Pmt No]])&gt;ScheduledNumberOfPayments,"",ROW()-ROW(Sched4[[#Headers],[Pmt No]])),"")</f>
        <v/>
      </c>
      <c r="C125" s="3" t="str">
        <f ca="1">IF(Sched4[[#This Row],[Pmt No]]&lt;&gt;"",EOMONTH(LoanStartDate,ROW(Sched4[[#This Row],[Pmt No]])-ROW(Sched4[[#Headers],[Pmt No]])-2)+DAY(LoanStartDate),"")</f>
        <v/>
      </c>
      <c r="D125" s="4" t="str">
        <f ca="1">IF(Sched4[[#This Row],[Pmt No]]&lt;&gt;"",IF(ROW()-ROW(Sched4[[#Headers],[Beginning Balance]])=1,LoanAmount,INDEX(Sched4[Ending Balance],ROW()-ROW(Sched4[[#Headers],[Beginning Balance]])-1)),"")</f>
        <v/>
      </c>
      <c r="E125" s="4" t="str">
        <f ca="1">IF(Sched4[[#This Row],[Pmt No]]&lt;&gt;"",ScheduledPayment,"")</f>
        <v/>
      </c>
      <c r="F125" s="4" t="str">
        <f ca="1">IF(Sched4[[#This Row],[Pmt No]]&lt;&gt;"",IF(Sched4[[#This Row],[Scheduled Payment]]+ExtraPayments&lt;Sched4[[#This Row],[Beginning Balance]],ExtraPayments,IF(Sched4[[#This Row],[Beginning Balance]]-Sched4[[#This Row],[Scheduled Payment]]&gt;0,Sched4[[#This Row],[Beginning Balance]]-Sched4[[#This Row],[Scheduled Payment]],0)),"")</f>
        <v/>
      </c>
      <c r="G125" s="4" t="str">
        <f ca="1">IF(Sched4[[#This Row],[Pmt No]]&lt;&gt;"",IF(Sched4[[#This Row],[Scheduled Payment]]+Sched4[[#This Row],[Extra Payment]]&lt;=Sched4[[#This Row],[Beginning Balance]],Sched4[[#This Row],[Scheduled Payment]]+Sched4[[#This Row],[Extra Payment]],Sched4[[#This Row],[Beginning Balance]]),"")</f>
        <v/>
      </c>
      <c r="H125" s="4" t="str">
        <f ca="1">IF(Sched4[[#This Row],[Pmt No]]&lt;&gt;"",Sched4[[#This Row],[Total Payment]]-Sched4[[#This Row],[Interest]],"")</f>
        <v/>
      </c>
      <c r="I125" s="4" t="str">
        <f ca="1">IF(Sched4[[#This Row],[Pmt No]]&lt;&gt;"",Sched4[[#This Row],[Beginning Balance]]*(InterestRate/PaymentsPerYear),"")</f>
        <v/>
      </c>
      <c r="J125" s="4" t="str">
        <f ca="1">IF(Sched4[[#This Row],[Pmt No]]&lt;&gt;"",IF(Sched4[[#This Row],[Scheduled Payment]]+Sched4[[#This Row],[Extra Payment]]&lt;=Sched4[[#This Row],[Beginning Balance]],Sched4[[#This Row],[Beginning Balance]]-Sched4[[#This Row],[Principal]],0),"")</f>
        <v/>
      </c>
      <c r="K125" s="4" t="str">
        <f ca="1">IF(Sched4[[#This Row],[Pmt No]]&lt;&gt;"",SUM(INDEX(Sched4[Interest],1,1):Sched4[[#This Row],[Interest]]),"")</f>
        <v/>
      </c>
    </row>
    <row r="126" spans="2:11" x14ac:dyDescent="0.2">
      <c r="B126" s="2" t="str">
        <f ca="1">IF(LoanIsGood,IF(ROW()-ROW(Sched4[[#Headers],[Pmt No]])&gt;ScheduledNumberOfPayments,"",ROW()-ROW(Sched4[[#Headers],[Pmt No]])),"")</f>
        <v/>
      </c>
      <c r="C126" s="3" t="str">
        <f ca="1">IF(Sched4[[#This Row],[Pmt No]]&lt;&gt;"",EOMONTH(LoanStartDate,ROW(Sched4[[#This Row],[Pmt No]])-ROW(Sched4[[#Headers],[Pmt No]])-2)+DAY(LoanStartDate),"")</f>
        <v/>
      </c>
      <c r="D126" s="4" t="str">
        <f ca="1">IF(Sched4[[#This Row],[Pmt No]]&lt;&gt;"",IF(ROW()-ROW(Sched4[[#Headers],[Beginning Balance]])=1,LoanAmount,INDEX(Sched4[Ending Balance],ROW()-ROW(Sched4[[#Headers],[Beginning Balance]])-1)),"")</f>
        <v/>
      </c>
      <c r="E126" s="4" t="str">
        <f ca="1">IF(Sched4[[#This Row],[Pmt No]]&lt;&gt;"",ScheduledPayment,"")</f>
        <v/>
      </c>
      <c r="F126" s="4" t="str">
        <f ca="1">IF(Sched4[[#This Row],[Pmt No]]&lt;&gt;"",IF(Sched4[[#This Row],[Scheduled Payment]]+ExtraPayments&lt;Sched4[[#This Row],[Beginning Balance]],ExtraPayments,IF(Sched4[[#This Row],[Beginning Balance]]-Sched4[[#This Row],[Scheduled Payment]]&gt;0,Sched4[[#This Row],[Beginning Balance]]-Sched4[[#This Row],[Scheduled Payment]],0)),"")</f>
        <v/>
      </c>
      <c r="G126" s="4" t="str">
        <f ca="1">IF(Sched4[[#This Row],[Pmt No]]&lt;&gt;"",IF(Sched4[[#This Row],[Scheduled Payment]]+Sched4[[#This Row],[Extra Payment]]&lt;=Sched4[[#This Row],[Beginning Balance]],Sched4[[#This Row],[Scheduled Payment]]+Sched4[[#This Row],[Extra Payment]],Sched4[[#This Row],[Beginning Balance]]),"")</f>
        <v/>
      </c>
      <c r="H126" s="4" t="str">
        <f ca="1">IF(Sched4[[#This Row],[Pmt No]]&lt;&gt;"",Sched4[[#This Row],[Total Payment]]-Sched4[[#This Row],[Interest]],"")</f>
        <v/>
      </c>
      <c r="I126" s="4" t="str">
        <f ca="1">IF(Sched4[[#This Row],[Pmt No]]&lt;&gt;"",Sched4[[#This Row],[Beginning Balance]]*(InterestRate/PaymentsPerYear),"")</f>
        <v/>
      </c>
      <c r="J126" s="4" t="str">
        <f ca="1">IF(Sched4[[#This Row],[Pmt No]]&lt;&gt;"",IF(Sched4[[#This Row],[Scheduled Payment]]+Sched4[[#This Row],[Extra Payment]]&lt;=Sched4[[#This Row],[Beginning Balance]],Sched4[[#This Row],[Beginning Balance]]-Sched4[[#This Row],[Principal]],0),"")</f>
        <v/>
      </c>
      <c r="K126" s="4" t="str">
        <f ca="1">IF(Sched4[[#This Row],[Pmt No]]&lt;&gt;"",SUM(INDEX(Sched4[Interest],1,1):Sched4[[#This Row],[Interest]]),"")</f>
        <v/>
      </c>
    </row>
    <row r="127" spans="2:11" x14ac:dyDescent="0.2">
      <c r="B127" s="2" t="str">
        <f ca="1">IF(LoanIsGood,IF(ROW()-ROW(Sched4[[#Headers],[Pmt No]])&gt;ScheduledNumberOfPayments,"",ROW()-ROW(Sched4[[#Headers],[Pmt No]])),"")</f>
        <v/>
      </c>
      <c r="C127" s="3" t="str">
        <f ca="1">IF(Sched4[[#This Row],[Pmt No]]&lt;&gt;"",EOMONTH(LoanStartDate,ROW(Sched4[[#This Row],[Pmt No]])-ROW(Sched4[[#Headers],[Pmt No]])-2)+DAY(LoanStartDate),"")</f>
        <v/>
      </c>
      <c r="D127" s="4" t="str">
        <f ca="1">IF(Sched4[[#This Row],[Pmt No]]&lt;&gt;"",IF(ROW()-ROW(Sched4[[#Headers],[Beginning Balance]])=1,LoanAmount,INDEX(Sched4[Ending Balance],ROW()-ROW(Sched4[[#Headers],[Beginning Balance]])-1)),"")</f>
        <v/>
      </c>
      <c r="E127" s="4" t="str">
        <f ca="1">IF(Sched4[[#This Row],[Pmt No]]&lt;&gt;"",ScheduledPayment,"")</f>
        <v/>
      </c>
      <c r="F127" s="4" t="str">
        <f ca="1">IF(Sched4[[#This Row],[Pmt No]]&lt;&gt;"",IF(Sched4[[#This Row],[Scheduled Payment]]+ExtraPayments&lt;Sched4[[#This Row],[Beginning Balance]],ExtraPayments,IF(Sched4[[#This Row],[Beginning Balance]]-Sched4[[#This Row],[Scheduled Payment]]&gt;0,Sched4[[#This Row],[Beginning Balance]]-Sched4[[#This Row],[Scheduled Payment]],0)),"")</f>
        <v/>
      </c>
      <c r="G127" s="4" t="str">
        <f ca="1">IF(Sched4[[#This Row],[Pmt No]]&lt;&gt;"",IF(Sched4[[#This Row],[Scheduled Payment]]+Sched4[[#This Row],[Extra Payment]]&lt;=Sched4[[#This Row],[Beginning Balance]],Sched4[[#This Row],[Scheduled Payment]]+Sched4[[#This Row],[Extra Payment]],Sched4[[#This Row],[Beginning Balance]]),"")</f>
        <v/>
      </c>
      <c r="H127" s="4" t="str">
        <f ca="1">IF(Sched4[[#This Row],[Pmt No]]&lt;&gt;"",Sched4[[#This Row],[Total Payment]]-Sched4[[#This Row],[Interest]],"")</f>
        <v/>
      </c>
      <c r="I127" s="4" t="str">
        <f ca="1">IF(Sched4[[#This Row],[Pmt No]]&lt;&gt;"",Sched4[[#This Row],[Beginning Balance]]*(InterestRate/PaymentsPerYear),"")</f>
        <v/>
      </c>
      <c r="J127" s="4" t="str">
        <f ca="1">IF(Sched4[[#This Row],[Pmt No]]&lt;&gt;"",IF(Sched4[[#This Row],[Scheduled Payment]]+Sched4[[#This Row],[Extra Payment]]&lt;=Sched4[[#This Row],[Beginning Balance]],Sched4[[#This Row],[Beginning Balance]]-Sched4[[#This Row],[Principal]],0),"")</f>
        <v/>
      </c>
      <c r="K127" s="4" t="str">
        <f ca="1">IF(Sched4[[#This Row],[Pmt No]]&lt;&gt;"",SUM(INDEX(Sched4[Interest],1,1):Sched4[[#This Row],[Interest]]),"")</f>
        <v/>
      </c>
    </row>
    <row r="128" spans="2:11" x14ac:dyDescent="0.2">
      <c r="B128" s="2" t="str">
        <f ca="1">IF(LoanIsGood,IF(ROW()-ROW(Sched4[[#Headers],[Pmt No]])&gt;ScheduledNumberOfPayments,"",ROW()-ROW(Sched4[[#Headers],[Pmt No]])),"")</f>
        <v/>
      </c>
      <c r="C128" s="3" t="str">
        <f ca="1">IF(Sched4[[#This Row],[Pmt No]]&lt;&gt;"",EOMONTH(LoanStartDate,ROW(Sched4[[#This Row],[Pmt No]])-ROW(Sched4[[#Headers],[Pmt No]])-2)+DAY(LoanStartDate),"")</f>
        <v/>
      </c>
      <c r="D128" s="4" t="str">
        <f ca="1">IF(Sched4[[#This Row],[Pmt No]]&lt;&gt;"",IF(ROW()-ROW(Sched4[[#Headers],[Beginning Balance]])=1,LoanAmount,INDEX(Sched4[Ending Balance],ROW()-ROW(Sched4[[#Headers],[Beginning Balance]])-1)),"")</f>
        <v/>
      </c>
      <c r="E128" s="4" t="str">
        <f ca="1">IF(Sched4[[#This Row],[Pmt No]]&lt;&gt;"",ScheduledPayment,"")</f>
        <v/>
      </c>
      <c r="F128" s="4" t="str">
        <f ca="1">IF(Sched4[[#This Row],[Pmt No]]&lt;&gt;"",IF(Sched4[[#This Row],[Scheduled Payment]]+ExtraPayments&lt;Sched4[[#This Row],[Beginning Balance]],ExtraPayments,IF(Sched4[[#This Row],[Beginning Balance]]-Sched4[[#This Row],[Scheduled Payment]]&gt;0,Sched4[[#This Row],[Beginning Balance]]-Sched4[[#This Row],[Scheduled Payment]],0)),"")</f>
        <v/>
      </c>
      <c r="G128" s="4" t="str">
        <f ca="1">IF(Sched4[[#This Row],[Pmt No]]&lt;&gt;"",IF(Sched4[[#This Row],[Scheduled Payment]]+Sched4[[#This Row],[Extra Payment]]&lt;=Sched4[[#This Row],[Beginning Balance]],Sched4[[#This Row],[Scheduled Payment]]+Sched4[[#This Row],[Extra Payment]],Sched4[[#This Row],[Beginning Balance]]),"")</f>
        <v/>
      </c>
      <c r="H128" s="4" t="str">
        <f ca="1">IF(Sched4[[#This Row],[Pmt No]]&lt;&gt;"",Sched4[[#This Row],[Total Payment]]-Sched4[[#This Row],[Interest]],"")</f>
        <v/>
      </c>
      <c r="I128" s="4" t="str">
        <f ca="1">IF(Sched4[[#This Row],[Pmt No]]&lt;&gt;"",Sched4[[#This Row],[Beginning Balance]]*(InterestRate/PaymentsPerYear),"")</f>
        <v/>
      </c>
      <c r="J128" s="4" t="str">
        <f ca="1">IF(Sched4[[#This Row],[Pmt No]]&lt;&gt;"",IF(Sched4[[#This Row],[Scheduled Payment]]+Sched4[[#This Row],[Extra Payment]]&lt;=Sched4[[#This Row],[Beginning Balance]],Sched4[[#This Row],[Beginning Balance]]-Sched4[[#This Row],[Principal]],0),"")</f>
        <v/>
      </c>
      <c r="K128" s="4" t="str">
        <f ca="1">IF(Sched4[[#This Row],[Pmt No]]&lt;&gt;"",SUM(INDEX(Sched4[Interest],1,1):Sched4[[#This Row],[Interest]]),"")</f>
        <v/>
      </c>
    </row>
    <row r="129" spans="2:11" x14ac:dyDescent="0.2">
      <c r="B129" s="2" t="str">
        <f ca="1">IF(LoanIsGood,IF(ROW()-ROW(Sched4[[#Headers],[Pmt No]])&gt;ScheduledNumberOfPayments,"",ROW()-ROW(Sched4[[#Headers],[Pmt No]])),"")</f>
        <v/>
      </c>
      <c r="C129" s="3" t="str">
        <f ca="1">IF(Sched4[[#This Row],[Pmt No]]&lt;&gt;"",EOMONTH(LoanStartDate,ROW(Sched4[[#This Row],[Pmt No]])-ROW(Sched4[[#Headers],[Pmt No]])-2)+DAY(LoanStartDate),"")</f>
        <v/>
      </c>
      <c r="D129" s="4" t="str">
        <f ca="1">IF(Sched4[[#This Row],[Pmt No]]&lt;&gt;"",IF(ROW()-ROW(Sched4[[#Headers],[Beginning Balance]])=1,LoanAmount,INDEX(Sched4[Ending Balance],ROW()-ROW(Sched4[[#Headers],[Beginning Balance]])-1)),"")</f>
        <v/>
      </c>
      <c r="E129" s="4" t="str">
        <f ca="1">IF(Sched4[[#This Row],[Pmt No]]&lt;&gt;"",ScheduledPayment,"")</f>
        <v/>
      </c>
      <c r="F129" s="4" t="str">
        <f ca="1">IF(Sched4[[#This Row],[Pmt No]]&lt;&gt;"",IF(Sched4[[#This Row],[Scheduled Payment]]+ExtraPayments&lt;Sched4[[#This Row],[Beginning Balance]],ExtraPayments,IF(Sched4[[#This Row],[Beginning Balance]]-Sched4[[#This Row],[Scheduled Payment]]&gt;0,Sched4[[#This Row],[Beginning Balance]]-Sched4[[#This Row],[Scheduled Payment]],0)),"")</f>
        <v/>
      </c>
      <c r="G129" s="4" t="str">
        <f ca="1">IF(Sched4[[#This Row],[Pmt No]]&lt;&gt;"",IF(Sched4[[#This Row],[Scheduled Payment]]+Sched4[[#This Row],[Extra Payment]]&lt;=Sched4[[#This Row],[Beginning Balance]],Sched4[[#This Row],[Scheduled Payment]]+Sched4[[#This Row],[Extra Payment]],Sched4[[#This Row],[Beginning Balance]]),"")</f>
        <v/>
      </c>
      <c r="H129" s="4" t="str">
        <f ca="1">IF(Sched4[[#This Row],[Pmt No]]&lt;&gt;"",Sched4[[#This Row],[Total Payment]]-Sched4[[#This Row],[Interest]],"")</f>
        <v/>
      </c>
      <c r="I129" s="4" t="str">
        <f ca="1">IF(Sched4[[#This Row],[Pmt No]]&lt;&gt;"",Sched4[[#This Row],[Beginning Balance]]*(InterestRate/PaymentsPerYear),"")</f>
        <v/>
      </c>
      <c r="J129" s="4" t="str">
        <f ca="1">IF(Sched4[[#This Row],[Pmt No]]&lt;&gt;"",IF(Sched4[[#This Row],[Scheduled Payment]]+Sched4[[#This Row],[Extra Payment]]&lt;=Sched4[[#This Row],[Beginning Balance]],Sched4[[#This Row],[Beginning Balance]]-Sched4[[#This Row],[Principal]],0),"")</f>
        <v/>
      </c>
      <c r="K129" s="4" t="str">
        <f ca="1">IF(Sched4[[#This Row],[Pmt No]]&lt;&gt;"",SUM(INDEX(Sched4[Interest],1,1):Sched4[[#This Row],[Interest]]),"")</f>
        <v/>
      </c>
    </row>
    <row r="130" spans="2:11" x14ac:dyDescent="0.2">
      <c r="B130" s="2" t="str">
        <f ca="1">IF(LoanIsGood,IF(ROW()-ROW(Sched4[[#Headers],[Pmt No]])&gt;ScheduledNumberOfPayments,"",ROW()-ROW(Sched4[[#Headers],[Pmt No]])),"")</f>
        <v/>
      </c>
      <c r="C130" s="3" t="str">
        <f ca="1">IF(Sched4[[#This Row],[Pmt No]]&lt;&gt;"",EOMONTH(LoanStartDate,ROW(Sched4[[#This Row],[Pmt No]])-ROW(Sched4[[#Headers],[Pmt No]])-2)+DAY(LoanStartDate),"")</f>
        <v/>
      </c>
      <c r="D130" s="4" t="str">
        <f ca="1">IF(Sched4[[#This Row],[Pmt No]]&lt;&gt;"",IF(ROW()-ROW(Sched4[[#Headers],[Beginning Balance]])=1,LoanAmount,INDEX(Sched4[Ending Balance],ROW()-ROW(Sched4[[#Headers],[Beginning Balance]])-1)),"")</f>
        <v/>
      </c>
      <c r="E130" s="4" t="str">
        <f ca="1">IF(Sched4[[#This Row],[Pmt No]]&lt;&gt;"",ScheduledPayment,"")</f>
        <v/>
      </c>
      <c r="F130" s="4" t="str">
        <f ca="1">IF(Sched4[[#This Row],[Pmt No]]&lt;&gt;"",IF(Sched4[[#This Row],[Scheduled Payment]]+ExtraPayments&lt;Sched4[[#This Row],[Beginning Balance]],ExtraPayments,IF(Sched4[[#This Row],[Beginning Balance]]-Sched4[[#This Row],[Scheduled Payment]]&gt;0,Sched4[[#This Row],[Beginning Balance]]-Sched4[[#This Row],[Scheduled Payment]],0)),"")</f>
        <v/>
      </c>
      <c r="G130" s="4" t="str">
        <f ca="1">IF(Sched4[[#This Row],[Pmt No]]&lt;&gt;"",IF(Sched4[[#This Row],[Scheduled Payment]]+Sched4[[#This Row],[Extra Payment]]&lt;=Sched4[[#This Row],[Beginning Balance]],Sched4[[#This Row],[Scheduled Payment]]+Sched4[[#This Row],[Extra Payment]],Sched4[[#This Row],[Beginning Balance]]),"")</f>
        <v/>
      </c>
      <c r="H130" s="4" t="str">
        <f ca="1">IF(Sched4[[#This Row],[Pmt No]]&lt;&gt;"",Sched4[[#This Row],[Total Payment]]-Sched4[[#This Row],[Interest]],"")</f>
        <v/>
      </c>
      <c r="I130" s="4" t="str">
        <f ca="1">IF(Sched4[[#This Row],[Pmt No]]&lt;&gt;"",Sched4[[#This Row],[Beginning Balance]]*(InterestRate/PaymentsPerYear),"")</f>
        <v/>
      </c>
      <c r="J130" s="4" t="str">
        <f ca="1">IF(Sched4[[#This Row],[Pmt No]]&lt;&gt;"",IF(Sched4[[#This Row],[Scheduled Payment]]+Sched4[[#This Row],[Extra Payment]]&lt;=Sched4[[#This Row],[Beginning Balance]],Sched4[[#This Row],[Beginning Balance]]-Sched4[[#This Row],[Principal]],0),"")</f>
        <v/>
      </c>
      <c r="K130" s="4" t="str">
        <f ca="1">IF(Sched4[[#This Row],[Pmt No]]&lt;&gt;"",SUM(INDEX(Sched4[Interest],1,1):Sched4[[#This Row],[Interest]]),"")</f>
        <v/>
      </c>
    </row>
    <row r="131" spans="2:11" x14ac:dyDescent="0.2">
      <c r="B131" s="2" t="str">
        <f ca="1">IF(LoanIsGood,IF(ROW()-ROW(Sched4[[#Headers],[Pmt No]])&gt;ScheduledNumberOfPayments,"",ROW()-ROW(Sched4[[#Headers],[Pmt No]])),"")</f>
        <v/>
      </c>
      <c r="C131" s="3" t="str">
        <f ca="1">IF(Sched4[[#This Row],[Pmt No]]&lt;&gt;"",EOMONTH(LoanStartDate,ROW(Sched4[[#This Row],[Pmt No]])-ROW(Sched4[[#Headers],[Pmt No]])-2)+DAY(LoanStartDate),"")</f>
        <v/>
      </c>
      <c r="D131" s="4" t="str">
        <f ca="1">IF(Sched4[[#This Row],[Pmt No]]&lt;&gt;"",IF(ROW()-ROW(Sched4[[#Headers],[Beginning Balance]])=1,LoanAmount,INDEX(Sched4[Ending Balance],ROW()-ROW(Sched4[[#Headers],[Beginning Balance]])-1)),"")</f>
        <v/>
      </c>
      <c r="E131" s="4" t="str">
        <f ca="1">IF(Sched4[[#This Row],[Pmt No]]&lt;&gt;"",ScheduledPayment,"")</f>
        <v/>
      </c>
      <c r="F131" s="4" t="str">
        <f ca="1">IF(Sched4[[#This Row],[Pmt No]]&lt;&gt;"",IF(Sched4[[#This Row],[Scheduled Payment]]+ExtraPayments&lt;Sched4[[#This Row],[Beginning Balance]],ExtraPayments,IF(Sched4[[#This Row],[Beginning Balance]]-Sched4[[#This Row],[Scheduled Payment]]&gt;0,Sched4[[#This Row],[Beginning Balance]]-Sched4[[#This Row],[Scheduled Payment]],0)),"")</f>
        <v/>
      </c>
      <c r="G131" s="4" t="str">
        <f ca="1">IF(Sched4[[#This Row],[Pmt No]]&lt;&gt;"",IF(Sched4[[#This Row],[Scheduled Payment]]+Sched4[[#This Row],[Extra Payment]]&lt;=Sched4[[#This Row],[Beginning Balance]],Sched4[[#This Row],[Scheduled Payment]]+Sched4[[#This Row],[Extra Payment]],Sched4[[#This Row],[Beginning Balance]]),"")</f>
        <v/>
      </c>
      <c r="H131" s="4" t="str">
        <f ca="1">IF(Sched4[[#This Row],[Pmt No]]&lt;&gt;"",Sched4[[#This Row],[Total Payment]]-Sched4[[#This Row],[Interest]],"")</f>
        <v/>
      </c>
      <c r="I131" s="4" t="str">
        <f ca="1">IF(Sched4[[#This Row],[Pmt No]]&lt;&gt;"",Sched4[[#This Row],[Beginning Balance]]*(InterestRate/PaymentsPerYear),"")</f>
        <v/>
      </c>
      <c r="J131" s="4" t="str">
        <f ca="1">IF(Sched4[[#This Row],[Pmt No]]&lt;&gt;"",IF(Sched4[[#This Row],[Scheduled Payment]]+Sched4[[#This Row],[Extra Payment]]&lt;=Sched4[[#This Row],[Beginning Balance]],Sched4[[#This Row],[Beginning Balance]]-Sched4[[#This Row],[Principal]],0),"")</f>
        <v/>
      </c>
      <c r="K131" s="4" t="str">
        <f ca="1">IF(Sched4[[#This Row],[Pmt No]]&lt;&gt;"",SUM(INDEX(Sched4[Interest],1,1):Sched4[[#This Row],[Interest]]),"")</f>
        <v/>
      </c>
    </row>
    <row r="132" spans="2:11" x14ac:dyDescent="0.2">
      <c r="B132" s="2" t="str">
        <f ca="1">IF(LoanIsGood,IF(ROW()-ROW(Sched4[[#Headers],[Pmt No]])&gt;ScheduledNumberOfPayments,"",ROW()-ROW(Sched4[[#Headers],[Pmt No]])),"")</f>
        <v/>
      </c>
      <c r="C132" s="3" t="str">
        <f ca="1">IF(Sched4[[#This Row],[Pmt No]]&lt;&gt;"",EOMONTH(LoanStartDate,ROW(Sched4[[#This Row],[Pmt No]])-ROW(Sched4[[#Headers],[Pmt No]])-2)+DAY(LoanStartDate),"")</f>
        <v/>
      </c>
      <c r="D132" s="4" t="str">
        <f ca="1">IF(Sched4[[#This Row],[Pmt No]]&lt;&gt;"",IF(ROW()-ROW(Sched4[[#Headers],[Beginning Balance]])=1,LoanAmount,INDEX(Sched4[Ending Balance],ROW()-ROW(Sched4[[#Headers],[Beginning Balance]])-1)),"")</f>
        <v/>
      </c>
      <c r="E132" s="4" t="str">
        <f ca="1">IF(Sched4[[#This Row],[Pmt No]]&lt;&gt;"",ScheduledPayment,"")</f>
        <v/>
      </c>
      <c r="F132" s="4" t="str">
        <f ca="1">IF(Sched4[[#This Row],[Pmt No]]&lt;&gt;"",IF(Sched4[[#This Row],[Scheduled Payment]]+ExtraPayments&lt;Sched4[[#This Row],[Beginning Balance]],ExtraPayments,IF(Sched4[[#This Row],[Beginning Balance]]-Sched4[[#This Row],[Scheduled Payment]]&gt;0,Sched4[[#This Row],[Beginning Balance]]-Sched4[[#This Row],[Scheduled Payment]],0)),"")</f>
        <v/>
      </c>
      <c r="G132" s="4" t="str">
        <f ca="1">IF(Sched4[[#This Row],[Pmt No]]&lt;&gt;"",IF(Sched4[[#This Row],[Scheduled Payment]]+Sched4[[#This Row],[Extra Payment]]&lt;=Sched4[[#This Row],[Beginning Balance]],Sched4[[#This Row],[Scheduled Payment]]+Sched4[[#This Row],[Extra Payment]],Sched4[[#This Row],[Beginning Balance]]),"")</f>
        <v/>
      </c>
      <c r="H132" s="4" t="str">
        <f ca="1">IF(Sched4[[#This Row],[Pmt No]]&lt;&gt;"",Sched4[[#This Row],[Total Payment]]-Sched4[[#This Row],[Interest]],"")</f>
        <v/>
      </c>
      <c r="I132" s="4" t="str">
        <f ca="1">IF(Sched4[[#This Row],[Pmt No]]&lt;&gt;"",Sched4[[#This Row],[Beginning Balance]]*(InterestRate/PaymentsPerYear),"")</f>
        <v/>
      </c>
      <c r="J132" s="4" t="str">
        <f ca="1">IF(Sched4[[#This Row],[Pmt No]]&lt;&gt;"",IF(Sched4[[#This Row],[Scheduled Payment]]+Sched4[[#This Row],[Extra Payment]]&lt;=Sched4[[#This Row],[Beginning Balance]],Sched4[[#This Row],[Beginning Balance]]-Sched4[[#This Row],[Principal]],0),"")</f>
        <v/>
      </c>
      <c r="K132" s="4" t="str">
        <f ca="1">IF(Sched4[[#This Row],[Pmt No]]&lt;&gt;"",SUM(INDEX(Sched4[Interest],1,1):Sched4[[#This Row],[Interest]]),"")</f>
        <v/>
      </c>
    </row>
    <row r="133" spans="2:11" x14ac:dyDescent="0.2">
      <c r="B133" s="2" t="str">
        <f ca="1">IF(LoanIsGood,IF(ROW()-ROW(Sched4[[#Headers],[Pmt No]])&gt;ScheduledNumberOfPayments,"",ROW()-ROW(Sched4[[#Headers],[Pmt No]])),"")</f>
        <v/>
      </c>
      <c r="C133" s="3" t="str">
        <f ca="1">IF(Sched4[[#This Row],[Pmt No]]&lt;&gt;"",EOMONTH(LoanStartDate,ROW(Sched4[[#This Row],[Pmt No]])-ROW(Sched4[[#Headers],[Pmt No]])-2)+DAY(LoanStartDate),"")</f>
        <v/>
      </c>
      <c r="D133" s="4" t="str">
        <f ca="1">IF(Sched4[[#This Row],[Pmt No]]&lt;&gt;"",IF(ROW()-ROW(Sched4[[#Headers],[Beginning Balance]])=1,LoanAmount,INDEX(Sched4[Ending Balance],ROW()-ROW(Sched4[[#Headers],[Beginning Balance]])-1)),"")</f>
        <v/>
      </c>
      <c r="E133" s="4" t="str">
        <f ca="1">IF(Sched4[[#This Row],[Pmt No]]&lt;&gt;"",ScheduledPayment,"")</f>
        <v/>
      </c>
      <c r="F133" s="4" t="str">
        <f ca="1">IF(Sched4[[#This Row],[Pmt No]]&lt;&gt;"",IF(Sched4[[#This Row],[Scheduled Payment]]+ExtraPayments&lt;Sched4[[#This Row],[Beginning Balance]],ExtraPayments,IF(Sched4[[#This Row],[Beginning Balance]]-Sched4[[#This Row],[Scheduled Payment]]&gt;0,Sched4[[#This Row],[Beginning Balance]]-Sched4[[#This Row],[Scheduled Payment]],0)),"")</f>
        <v/>
      </c>
      <c r="G133" s="4" t="str">
        <f ca="1">IF(Sched4[[#This Row],[Pmt No]]&lt;&gt;"",IF(Sched4[[#This Row],[Scheduled Payment]]+Sched4[[#This Row],[Extra Payment]]&lt;=Sched4[[#This Row],[Beginning Balance]],Sched4[[#This Row],[Scheduled Payment]]+Sched4[[#This Row],[Extra Payment]],Sched4[[#This Row],[Beginning Balance]]),"")</f>
        <v/>
      </c>
      <c r="H133" s="4" t="str">
        <f ca="1">IF(Sched4[[#This Row],[Pmt No]]&lt;&gt;"",Sched4[[#This Row],[Total Payment]]-Sched4[[#This Row],[Interest]],"")</f>
        <v/>
      </c>
      <c r="I133" s="4" t="str">
        <f ca="1">IF(Sched4[[#This Row],[Pmt No]]&lt;&gt;"",Sched4[[#This Row],[Beginning Balance]]*(InterestRate/PaymentsPerYear),"")</f>
        <v/>
      </c>
      <c r="J133" s="4" t="str">
        <f ca="1">IF(Sched4[[#This Row],[Pmt No]]&lt;&gt;"",IF(Sched4[[#This Row],[Scheduled Payment]]+Sched4[[#This Row],[Extra Payment]]&lt;=Sched4[[#This Row],[Beginning Balance]],Sched4[[#This Row],[Beginning Balance]]-Sched4[[#This Row],[Principal]],0),"")</f>
        <v/>
      </c>
      <c r="K133" s="4" t="str">
        <f ca="1">IF(Sched4[[#This Row],[Pmt No]]&lt;&gt;"",SUM(INDEX(Sched4[Interest],1,1):Sched4[[#This Row],[Interest]]),"")</f>
        <v/>
      </c>
    </row>
    <row r="134" spans="2:11" x14ac:dyDescent="0.2">
      <c r="B134" s="2" t="str">
        <f ca="1">IF(LoanIsGood,IF(ROW()-ROW(Sched4[[#Headers],[Pmt No]])&gt;ScheduledNumberOfPayments,"",ROW()-ROW(Sched4[[#Headers],[Pmt No]])),"")</f>
        <v/>
      </c>
      <c r="C134" s="3" t="str">
        <f ca="1">IF(Sched4[[#This Row],[Pmt No]]&lt;&gt;"",EOMONTH(LoanStartDate,ROW(Sched4[[#This Row],[Pmt No]])-ROW(Sched4[[#Headers],[Pmt No]])-2)+DAY(LoanStartDate),"")</f>
        <v/>
      </c>
      <c r="D134" s="4" t="str">
        <f ca="1">IF(Sched4[[#This Row],[Pmt No]]&lt;&gt;"",IF(ROW()-ROW(Sched4[[#Headers],[Beginning Balance]])=1,LoanAmount,INDEX(Sched4[Ending Balance],ROW()-ROW(Sched4[[#Headers],[Beginning Balance]])-1)),"")</f>
        <v/>
      </c>
      <c r="E134" s="4" t="str">
        <f ca="1">IF(Sched4[[#This Row],[Pmt No]]&lt;&gt;"",ScheduledPayment,"")</f>
        <v/>
      </c>
      <c r="F134" s="4" t="str">
        <f ca="1">IF(Sched4[[#This Row],[Pmt No]]&lt;&gt;"",IF(Sched4[[#This Row],[Scheduled Payment]]+ExtraPayments&lt;Sched4[[#This Row],[Beginning Balance]],ExtraPayments,IF(Sched4[[#This Row],[Beginning Balance]]-Sched4[[#This Row],[Scheduled Payment]]&gt;0,Sched4[[#This Row],[Beginning Balance]]-Sched4[[#This Row],[Scheduled Payment]],0)),"")</f>
        <v/>
      </c>
      <c r="G134" s="4" t="str">
        <f ca="1">IF(Sched4[[#This Row],[Pmt No]]&lt;&gt;"",IF(Sched4[[#This Row],[Scheduled Payment]]+Sched4[[#This Row],[Extra Payment]]&lt;=Sched4[[#This Row],[Beginning Balance]],Sched4[[#This Row],[Scheduled Payment]]+Sched4[[#This Row],[Extra Payment]],Sched4[[#This Row],[Beginning Balance]]),"")</f>
        <v/>
      </c>
      <c r="H134" s="4" t="str">
        <f ca="1">IF(Sched4[[#This Row],[Pmt No]]&lt;&gt;"",Sched4[[#This Row],[Total Payment]]-Sched4[[#This Row],[Interest]],"")</f>
        <v/>
      </c>
      <c r="I134" s="4" t="str">
        <f ca="1">IF(Sched4[[#This Row],[Pmt No]]&lt;&gt;"",Sched4[[#This Row],[Beginning Balance]]*(InterestRate/PaymentsPerYear),"")</f>
        <v/>
      </c>
      <c r="J134" s="4" t="str">
        <f ca="1">IF(Sched4[[#This Row],[Pmt No]]&lt;&gt;"",IF(Sched4[[#This Row],[Scheduled Payment]]+Sched4[[#This Row],[Extra Payment]]&lt;=Sched4[[#This Row],[Beginning Balance]],Sched4[[#This Row],[Beginning Balance]]-Sched4[[#This Row],[Principal]],0),"")</f>
        <v/>
      </c>
      <c r="K134" s="4" t="str">
        <f ca="1">IF(Sched4[[#This Row],[Pmt No]]&lt;&gt;"",SUM(INDEX(Sched4[Interest],1,1):Sched4[[#This Row],[Interest]]),"")</f>
        <v/>
      </c>
    </row>
    <row r="135" spans="2:11" x14ac:dyDescent="0.2">
      <c r="B135" s="2" t="str">
        <f ca="1">IF(LoanIsGood,IF(ROW()-ROW(Sched4[[#Headers],[Pmt No]])&gt;ScheduledNumberOfPayments,"",ROW()-ROW(Sched4[[#Headers],[Pmt No]])),"")</f>
        <v/>
      </c>
      <c r="C135" s="3" t="str">
        <f ca="1">IF(Sched4[[#This Row],[Pmt No]]&lt;&gt;"",EOMONTH(LoanStartDate,ROW(Sched4[[#This Row],[Pmt No]])-ROW(Sched4[[#Headers],[Pmt No]])-2)+DAY(LoanStartDate),"")</f>
        <v/>
      </c>
      <c r="D135" s="4" t="str">
        <f ca="1">IF(Sched4[[#This Row],[Pmt No]]&lt;&gt;"",IF(ROW()-ROW(Sched4[[#Headers],[Beginning Balance]])=1,LoanAmount,INDEX(Sched4[Ending Balance],ROW()-ROW(Sched4[[#Headers],[Beginning Balance]])-1)),"")</f>
        <v/>
      </c>
      <c r="E135" s="4" t="str">
        <f ca="1">IF(Sched4[[#This Row],[Pmt No]]&lt;&gt;"",ScheduledPayment,"")</f>
        <v/>
      </c>
      <c r="F135" s="4" t="str">
        <f ca="1">IF(Sched4[[#This Row],[Pmt No]]&lt;&gt;"",IF(Sched4[[#This Row],[Scheduled Payment]]+ExtraPayments&lt;Sched4[[#This Row],[Beginning Balance]],ExtraPayments,IF(Sched4[[#This Row],[Beginning Balance]]-Sched4[[#This Row],[Scheduled Payment]]&gt;0,Sched4[[#This Row],[Beginning Balance]]-Sched4[[#This Row],[Scheduled Payment]],0)),"")</f>
        <v/>
      </c>
      <c r="G135" s="4" t="str">
        <f ca="1">IF(Sched4[[#This Row],[Pmt No]]&lt;&gt;"",IF(Sched4[[#This Row],[Scheduled Payment]]+Sched4[[#This Row],[Extra Payment]]&lt;=Sched4[[#This Row],[Beginning Balance]],Sched4[[#This Row],[Scheduled Payment]]+Sched4[[#This Row],[Extra Payment]],Sched4[[#This Row],[Beginning Balance]]),"")</f>
        <v/>
      </c>
      <c r="H135" s="4" t="str">
        <f ca="1">IF(Sched4[[#This Row],[Pmt No]]&lt;&gt;"",Sched4[[#This Row],[Total Payment]]-Sched4[[#This Row],[Interest]],"")</f>
        <v/>
      </c>
      <c r="I135" s="4" t="str">
        <f ca="1">IF(Sched4[[#This Row],[Pmt No]]&lt;&gt;"",Sched4[[#This Row],[Beginning Balance]]*(InterestRate/PaymentsPerYear),"")</f>
        <v/>
      </c>
      <c r="J135" s="4" t="str">
        <f ca="1">IF(Sched4[[#This Row],[Pmt No]]&lt;&gt;"",IF(Sched4[[#This Row],[Scheduled Payment]]+Sched4[[#This Row],[Extra Payment]]&lt;=Sched4[[#This Row],[Beginning Balance]],Sched4[[#This Row],[Beginning Balance]]-Sched4[[#This Row],[Principal]],0),"")</f>
        <v/>
      </c>
      <c r="K135" s="4" t="str">
        <f ca="1">IF(Sched4[[#This Row],[Pmt No]]&lt;&gt;"",SUM(INDEX(Sched4[Interest],1,1):Sched4[[#This Row],[Interest]]),"")</f>
        <v/>
      </c>
    </row>
    <row r="136" spans="2:11" x14ac:dyDescent="0.2">
      <c r="B136" s="2" t="str">
        <f ca="1">IF(LoanIsGood,IF(ROW()-ROW(Sched4[[#Headers],[Pmt No]])&gt;ScheduledNumberOfPayments,"",ROW()-ROW(Sched4[[#Headers],[Pmt No]])),"")</f>
        <v/>
      </c>
      <c r="C136" s="3" t="str">
        <f ca="1">IF(Sched4[[#This Row],[Pmt No]]&lt;&gt;"",EOMONTH(LoanStartDate,ROW(Sched4[[#This Row],[Pmt No]])-ROW(Sched4[[#Headers],[Pmt No]])-2)+DAY(LoanStartDate),"")</f>
        <v/>
      </c>
      <c r="D136" s="4" t="str">
        <f ca="1">IF(Sched4[[#This Row],[Pmt No]]&lt;&gt;"",IF(ROW()-ROW(Sched4[[#Headers],[Beginning Balance]])=1,LoanAmount,INDEX(Sched4[Ending Balance],ROW()-ROW(Sched4[[#Headers],[Beginning Balance]])-1)),"")</f>
        <v/>
      </c>
      <c r="E136" s="4" t="str">
        <f ca="1">IF(Sched4[[#This Row],[Pmt No]]&lt;&gt;"",ScheduledPayment,"")</f>
        <v/>
      </c>
      <c r="F136" s="4" t="str">
        <f ca="1">IF(Sched4[[#This Row],[Pmt No]]&lt;&gt;"",IF(Sched4[[#This Row],[Scheduled Payment]]+ExtraPayments&lt;Sched4[[#This Row],[Beginning Balance]],ExtraPayments,IF(Sched4[[#This Row],[Beginning Balance]]-Sched4[[#This Row],[Scheduled Payment]]&gt;0,Sched4[[#This Row],[Beginning Balance]]-Sched4[[#This Row],[Scheduled Payment]],0)),"")</f>
        <v/>
      </c>
      <c r="G136" s="4" t="str">
        <f ca="1">IF(Sched4[[#This Row],[Pmt No]]&lt;&gt;"",IF(Sched4[[#This Row],[Scheduled Payment]]+Sched4[[#This Row],[Extra Payment]]&lt;=Sched4[[#This Row],[Beginning Balance]],Sched4[[#This Row],[Scheduled Payment]]+Sched4[[#This Row],[Extra Payment]],Sched4[[#This Row],[Beginning Balance]]),"")</f>
        <v/>
      </c>
      <c r="H136" s="4" t="str">
        <f ca="1">IF(Sched4[[#This Row],[Pmt No]]&lt;&gt;"",Sched4[[#This Row],[Total Payment]]-Sched4[[#This Row],[Interest]],"")</f>
        <v/>
      </c>
      <c r="I136" s="4" t="str">
        <f ca="1">IF(Sched4[[#This Row],[Pmt No]]&lt;&gt;"",Sched4[[#This Row],[Beginning Balance]]*(InterestRate/PaymentsPerYear),"")</f>
        <v/>
      </c>
      <c r="J136" s="4" t="str">
        <f ca="1">IF(Sched4[[#This Row],[Pmt No]]&lt;&gt;"",IF(Sched4[[#This Row],[Scheduled Payment]]+Sched4[[#This Row],[Extra Payment]]&lt;=Sched4[[#This Row],[Beginning Balance]],Sched4[[#This Row],[Beginning Balance]]-Sched4[[#This Row],[Principal]],0),"")</f>
        <v/>
      </c>
      <c r="K136" s="4" t="str">
        <f ca="1">IF(Sched4[[#This Row],[Pmt No]]&lt;&gt;"",SUM(INDEX(Sched4[Interest],1,1):Sched4[[#This Row],[Interest]]),"")</f>
        <v/>
      </c>
    </row>
    <row r="137" spans="2:11" x14ac:dyDescent="0.2">
      <c r="B137" s="2" t="str">
        <f ca="1">IF(LoanIsGood,IF(ROW()-ROW(Sched4[[#Headers],[Pmt No]])&gt;ScheduledNumberOfPayments,"",ROW()-ROW(Sched4[[#Headers],[Pmt No]])),"")</f>
        <v/>
      </c>
      <c r="C137" s="3" t="str">
        <f ca="1">IF(Sched4[[#This Row],[Pmt No]]&lt;&gt;"",EOMONTH(LoanStartDate,ROW(Sched4[[#This Row],[Pmt No]])-ROW(Sched4[[#Headers],[Pmt No]])-2)+DAY(LoanStartDate),"")</f>
        <v/>
      </c>
      <c r="D137" s="4" t="str">
        <f ca="1">IF(Sched4[[#This Row],[Pmt No]]&lt;&gt;"",IF(ROW()-ROW(Sched4[[#Headers],[Beginning Balance]])=1,LoanAmount,INDEX(Sched4[Ending Balance],ROW()-ROW(Sched4[[#Headers],[Beginning Balance]])-1)),"")</f>
        <v/>
      </c>
      <c r="E137" s="4" t="str">
        <f ca="1">IF(Sched4[[#This Row],[Pmt No]]&lt;&gt;"",ScheduledPayment,"")</f>
        <v/>
      </c>
      <c r="F137" s="4" t="str">
        <f ca="1">IF(Sched4[[#This Row],[Pmt No]]&lt;&gt;"",IF(Sched4[[#This Row],[Scheduled Payment]]+ExtraPayments&lt;Sched4[[#This Row],[Beginning Balance]],ExtraPayments,IF(Sched4[[#This Row],[Beginning Balance]]-Sched4[[#This Row],[Scheduled Payment]]&gt;0,Sched4[[#This Row],[Beginning Balance]]-Sched4[[#This Row],[Scheduled Payment]],0)),"")</f>
        <v/>
      </c>
      <c r="G137" s="4" t="str">
        <f ca="1">IF(Sched4[[#This Row],[Pmt No]]&lt;&gt;"",IF(Sched4[[#This Row],[Scheduled Payment]]+Sched4[[#This Row],[Extra Payment]]&lt;=Sched4[[#This Row],[Beginning Balance]],Sched4[[#This Row],[Scheduled Payment]]+Sched4[[#This Row],[Extra Payment]],Sched4[[#This Row],[Beginning Balance]]),"")</f>
        <v/>
      </c>
      <c r="H137" s="4" t="str">
        <f ca="1">IF(Sched4[[#This Row],[Pmt No]]&lt;&gt;"",Sched4[[#This Row],[Total Payment]]-Sched4[[#This Row],[Interest]],"")</f>
        <v/>
      </c>
      <c r="I137" s="4" t="str">
        <f ca="1">IF(Sched4[[#This Row],[Pmt No]]&lt;&gt;"",Sched4[[#This Row],[Beginning Balance]]*(InterestRate/PaymentsPerYear),"")</f>
        <v/>
      </c>
      <c r="J137" s="4" t="str">
        <f ca="1">IF(Sched4[[#This Row],[Pmt No]]&lt;&gt;"",IF(Sched4[[#This Row],[Scheduled Payment]]+Sched4[[#This Row],[Extra Payment]]&lt;=Sched4[[#This Row],[Beginning Balance]],Sched4[[#This Row],[Beginning Balance]]-Sched4[[#This Row],[Principal]],0),"")</f>
        <v/>
      </c>
      <c r="K137" s="4" t="str">
        <f ca="1">IF(Sched4[[#This Row],[Pmt No]]&lt;&gt;"",SUM(INDEX(Sched4[Interest],1,1):Sched4[[#This Row],[Interest]]),"")</f>
        <v/>
      </c>
    </row>
    <row r="138" spans="2:11" x14ac:dyDescent="0.2">
      <c r="B138" s="2" t="str">
        <f ca="1">IF(LoanIsGood,IF(ROW()-ROW(Sched4[[#Headers],[Pmt No]])&gt;ScheduledNumberOfPayments,"",ROW()-ROW(Sched4[[#Headers],[Pmt No]])),"")</f>
        <v/>
      </c>
      <c r="C138" s="3" t="str">
        <f ca="1">IF(Sched4[[#This Row],[Pmt No]]&lt;&gt;"",EOMONTH(LoanStartDate,ROW(Sched4[[#This Row],[Pmt No]])-ROW(Sched4[[#Headers],[Pmt No]])-2)+DAY(LoanStartDate),"")</f>
        <v/>
      </c>
      <c r="D138" s="4" t="str">
        <f ca="1">IF(Sched4[[#This Row],[Pmt No]]&lt;&gt;"",IF(ROW()-ROW(Sched4[[#Headers],[Beginning Balance]])=1,LoanAmount,INDEX(Sched4[Ending Balance],ROW()-ROW(Sched4[[#Headers],[Beginning Balance]])-1)),"")</f>
        <v/>
      </c>
      <c r="E138" s="4" t="str">
        <f ca="1">IF(Sched4[[#This Row],[Pmt No]]&lt;&gt;"",ScheduledPayment,"")</f>
        <v/>
      </c>
      <c r="F138" s="4" t="str">
        <f ca="1">IF(Sched4[[#This Row],[Pmt No]]&lt;&gt;"",IF(Sched4[[#This Row],[Scheduled Payment]]+ExtraPayments&lt;Sched4[[#This Row],[Beginning Balance]],ExtraPayments,IF(Sched4[[#This Row],[Beginning Balance]]-Sched4[[#This Row],[Scheduled Payment]]&gt;0,Sched4[[#This Row],[Beginning Balance]]-Sched4[[#This Row],[Scheduled Payment]],0)),"")</f>
        <v/>
      </c>
      <c r="G138" s="4" t="str">
        <f ca="1">IF(Sched4[[#This Row],[Pmt No]]&lt;&gt;"",IF(Sched4[[#This Row],[Scheduled Payment]]+Sched4[[#This Row],[Extra Payment]]&lt;=Sched4[[#This Row],[Beginning Balance]],Sched4[[#This Row],[Scheduled Payment]]+Sched4[[#This Row],[Extra Payment]],Sched4[[#This Row],[Beginning Balance]]),"")</f>
        <v/>
      </c>
      <c r="H138" s="4" t="str">
        <f ca="1">IF(Sched4[[#This Row],[Pmt No]]&lt;&gt;"",Sched4[[#This Row],[Total Payment]]-Sched4[[#This Row],[Interest]],"")</f>
        <v/>
      </c>
      <c r="I138" s="4" t="str">
        <f ca="1">IF(Sched4[[#This Row],[Pmt No]]&lt;&gt;"",Sched4[[#This Row],[Beginning Balance]]*(InterestRate/PaymentsPerYear),"")</f>
        <v/>
      </c>
      <c r="J138" s="4" t="str">
        <f ca="1">IF(Sched4[[#This Row],[Pmt No]]&lt;&gt;"",IF(Sched4[[#This Row],[Scheduled Payment]]+Sched4[[#This Row],[Extra Payment]]&lt;=Sched4[[#This Row],[Beginning Balance]],Sched4[[#This Row],[Beginning Balance]]-Sched4[[#This Row],[Principal]],0),"")</f>
        <v/>
      </c>
      <c r="K138" s="4" t="str">
        <f ca="1">IF(Sched4[[#This Row],[Pmt No]]&lt;&gt;"",SUM(INDEX(Sched4[Interest],1,1):Sched4[[#This Row],[Interest]]),"")</f>
        <v/>
      </c>
    </row>
    <row r="139" spans="2:11" x14ac:dyDescent="0.2">
      <c r="B139" s="2" t="str">
        <f ca="1">IF(LoanIsGood,IF(ROW()-ROW(Sched4[[#Headers],[Pmt No]])&gt;ScheduledNumberOfPayments,"",ROW()-ROW(Sched4[[#Headers],[Pmt No]])),"")</f>
        <v/>
      </c>
      <c r="C139" s="3" t="str">
        <f ca="1">IF(Sched4[[#This Row],[Pmt No]]&lt;&gt;"",EOMONTH(LoanStartDate,ROW(Sched4[[#This Row],[Pmt No]])-ROW(Sched4[[#Headers],[Pmt No]])-2)+DAY(LoanStartDate),"")</f>
        <v/>
      </c>
      <c r="D139" s="4" t="str">
        <f ca="1">IF(Sched4[[#This Row],[Pmt No]]&lt;&gt;"",IF(ROW()-ROW(Sched4[[#Headers],[Beginning Balance]])=1,LoanAmount,INDEX(Sched4[Ending Balance],ROW()-ROW(Sched4[[#Headers],[Beginning Balance]])-1)),"")</f>
        <v/>
      </c>
      <c r="E139" s="4" t="str">
        <f ca="1">IF(Sched4[[#This Row],[Pmt No]]&lt;&gt;"",ScheduledPayment,"")</f>
        <v/>
      </c>
      <c r="F139" s="4" t="str">
        <f ca="1">IF(Sched4[[#This Row],[Pmt No]]&lt;&gt;"",IF(Sched4[[#This Row],[Scheduled Payment]]+ExtraPayments&lt;Sched4[[#This Row],[Beginning Balance]],ExtraPayments,IF(Sched4[[#This Row],[Beginning Balance]]-Sched4[[#This Row],[Scheduled Payment]]&gt;0,Sched4[[#This Row],[Beginning Balance]]-Sched4[[#This Row],[Scheduled Payment]],0)),"")</f>
        <v/>
      </c>
      <c r="G139" s="4" t="str">
        <f ca="1">IF(Sched4[[#This Row],[Pmt No]]&lt;&gt;"",IF(Sched4[[#This Row],[Scheduled Payment]]+Sched4[[#This Row],[Extra Payment]]&lt;=Sched4[[#This Row],[Beginning Balance]],Sched4[[#This Row],[Scheduled Payment]]+Sched4[[#This Row],[Extra Payment]],Sched4[[#This Row],[Beginning Balance]]),"")</f>
        <v/>
      </c>
      <c r="H139" s="4" t="str">
        <f ca="1">IF(Sched4[[#This Row],[Pmt No]]&lt;&gt;"",Sched4[[#This Row],[Total Payment]]-Sched4[[#This Row],[Interest]],"")</f>
        <v/>
      </c>
      <c r="I139" s="4" t="str">
        <f ca="1">IF(Sched4[[#This Row],[Pmt No]]&lt;&gt;"",Sched4[[#This Row],[Beginning Balance]]*(InterestRate/PaymentsPerYear),"")</f>
        <v/>
      </c>
      <c r="J139" s="4" t="str">
        <f ca="1">IF(Sched4[[#This Row],[Pmt No]]&lt;&gt;"",IF(Sched4[[#This Row],[Scheduled Payment]]+Sched4[[#This Row],[Extra Payment]]&lt;=Sched4[[#This Row],[Beginning Balance]],Sched4[[#This Row],[Beginning Balance]]-Sched4[[#This Row],[Principal]],0),"")</f>
        <v/>
      </c>
      <c r="K139" s="4" t="str">
        <f ca="1">IF(Sched4[[#This Row],[Pmt No]]&lt;&gt;"",SUM(INDEX(Sched4[Interest],1,1):Sched4[[#This Row],[Interest]]),"")</f>
        <v/>
      </c>
    </row>
    <row r="140" spans="2:11" x14ac:dyDescent="0.2">
      <c r="B140" s="2" t="str">
        <f ca="1">IF(LoanIsGood,IF(ROW()-ROW(Sched4[[#Headers],[Pmt No]])&gt;ScheduledNumberOfPayments,"",ROW()-ROW(Sched4[[#Headers],[Pmt No]])),"")</f>
        <v/>
      </c>
      <c r="C140" s="3" t="str">
        <f ca="1">IF(Sched4[[#This Row],[Pmt No]]&lt;&gt;"",EOMONTH(LoanStartDate,ROW(Sched4[[#This Row],[Pmt No]])-ROW(Sched4[[#Headers],[Pmt No]])-2)+DAY(LoanStartDate),"")</f>
        <v/>
      </c>
      <c r="D140" s="4" t="str">
        <f ca="1">IF(Sched4[[#This Row],[Pmt No]]&lt;&gt;"",IF(ROW()-ROW(Sched4[[#Headers],[Beginning Balance]])=1,LoanAmount,INDEX(Sched4[Ending Balance],ROW()-ROW(Sched4[[#Headers],[Beginning Balance]])-1)),"")</f>
        <v/>
      </c>
      <c r="E140" s="4" t="str">
        <f ca="1">IF(Sched4[[#This Row],[Pmt No]]&lt;&gt;"",ScheduledPayment,"")</f>
        <v/>
      </c>
      <c r="F140" s="4" t="str">
        <f ca="1">IF(Sched4[[#This Row],[Pmt No]]&lt;&gt;"",IF(Sched4[[#This Row],[Scheduled Payment]]+ExtraPayments&lt;Sched4[[#This Row],[Beginning Balance]],ExtraPayments,IF(Sched4[[#This Row],[Beginning Balance]]-Sched4[[#This Row],[Scheduled Payment]]&gt;0,Sched4[[#This Row],[Beginning Balance]]-Sched4[[#This Row],[Scheduled Payment]],0)),"")</f>
        <v/>
      </c>
      <c r="G140" s="4" t="str">
        <f ca="1">IF(Sched4[[#This Row],[Pmt No]]&lt;&gt;"",IF(Sched4[[#This Row],[Scheduled Payment]]+Sched4[[#This Row],[Extra Payment]]&lt;=Sched4[[#This Row],[Beginning Balance]],Sched4[[#This Row],[Scheduled Payment]]+Sched4[[#This Row],[Extra Payment]],Sched4[[#This Row],[Beginning Balance]]),"")</f>
        <v/>
      </c>
      <c r="H140" s="4" t="str">
        <f ca="1">IF(Sched4[[#This Row],[Pmt No]]&lt;&gt;"",Sched4[[#This Row],[Total Payment]]-Sched4[[#This Row],[Interest]],"")</f>
        <v/>
      </c>
      <c r="I140" s="4" t="str">
        <f ca="1">IF(Sched4[[#This Row],[Pmt No]]&lt;&gt;"",Sched4[[#This Row],[Beginning Balance]]*(InterestRate/PaymentsPerYear),"")</f>
        <v/>
      </c>
      <c r="J140" s="4" t="str">
        <f ca="1">IF(Sched4[[#This Row],[Pmt No]]&lt;&gt;"",IF(Sched4[[#This Row],[Scheduled Payment]]+Sched4[[#This Row],[Extra Payment]]&lt;=Sched4[[#This Row],[Beginning Balance]],Sched4[[#This Row],[Beginning Balance]]-Sched4[[#This Row],[Principal]],0),"")</f>
        <v/>
      </c>
      <c r="K140" s="4" t="str">
        <f ca="1">IF(Sched4[[#This Row],[Pmt No]]&lt;&gt;"",SUM(INDEX(Sched4[Interest],1,1):Sched4[[#This Row],[Interest]]),"")</f>
        <v/>
      </c>
    </row>
    <row r="141" spans="2:11" x14ac:dyDescent="0.2">
      <c r="B141" s="2" t="str">
        <f ca="1">IF(LoanIsGood,IF(ROW()-ROW(Sched4[[#Headers],[Pmt No]])&gt;ScheduledNumberOfPayments,"",ROW()-ROW(Sched4[[#Headers],[Pmt No]])),"")</f>
        <v/>
      </c>
      <c r="C141" s="3" t="str">
        <f ca="1">IF(Sched4[[#This Row],[Pmt No]]&lt;&gt;"",EOMONTH(LoanStartDate,ROW(Sched4[[#This Row],[Pmt No]])-ROW(Sched4[[#Headers],[Pmt No]])-2)+DAY(LoanStartDate),"")</f>
        <v/>
      </c>
      <c r="D141" s="4" t="str">
        <f ca="1">IF(Sched4[[#This Row],[Pmt No]]&lt;&gt;"",IF(ROW()-ROW(Sched4[[#Headers],[Beginning Balance]])=1,LoanAmount,INDEX(Sched4[Ending Balance],ROW()-ROW(Sched4[[#Headers],[Beginning Balance]])-1)),"")</f>
        <v/>
      </c>
      <c r="E141" s="4" t="str">
        <f ca="1">IF(Sched4[[#This Row],[Pmt No]]&lt;&gt;"",ScheduledPayment,"")</f>
        <v/>
      </c>
      <c r="F141" s="4" t="str">
        <f ca="1">IF(Sched4[[#This Row],[Pmt No]]&lt;&gt;"",IF(Sched4[[#This Row],[Scheduled Payment]]+ExtraPayments&lt;Sched4[[#This Row],[Beginning Balance]],ExtraPayments,IF(Sched4[[#This Row],[Beginning Balance]]-Sched4[[#This Row],[Scheduled Payment]]&gt;0,Sched4[[#This Row],[Beginning Balance]]-Sched4[[#This Row],[Scheduled Payment]],0)),"")</f>
        <v/>
      </c>
      <c r="G141" s="4" t="str">
        <f ca="1">IF(Sched4[[#This Row],[Pmt No]]&lt;&gt;"",IF(Sched4[[#This Row],[Scheduled Payment]]+Sched4[[#This Row],[Extra Payment]]&lt;=Sched4[[#This Row],[Beginning Balance]],Sched4[[#This Row],[Scheduled Payment]]+Sched4[[#This Row],[Extra Payment]],Sched4[[#This Row],[Beginning Balance]]),"")</f>
        <v/>
      </c>
      <c r="H141" s="4" t="str">
        <f ca="1">IF(Sched4[[#This Row],[Pmt No]]&lt;&gt;"",Sched4[[#This Row],[Total Payment]]-Sched4[[#This Row],[Interest]],"")</f>
        <v/>
      </c>
      <c r="I141" s="4" t="str">
        <f ca="1">IF(Sched4[[#This Row],[Pmt No]]&lt;&gt;"",Sched4[[#This Row],[Beginning Balance]]*(InterestRate/PaymentsPerYear),"")</f>
        <v/>
      </c>
      <c r="J141" s="4" t="str">
        <f ca="1">IF(Sched4[[#This Row],[Pmt No]]&lt;&gt;"",IF(Sched4[[#This Row],[Scheduled Payment]]+Sched4[[#This Row],[Extra Payment]]&lt;=Sched4[[#This Row],[Beginning Balance]],Sched4[[#This Row],[Beginning Balance]]-Sched4[[#This Row],[Principal]],0),"")</f>
        <v/>
      </c>
      <c r="K141" s="4" t="str">
        <f ca="1">IF(Sched4[[#This Row],[Pmt No]]&lt;&gt;"",SUM(INDEX(Sched4[Interest],1,1):Sched4[[#This Row],[Interest]]),"")</f>
        <v/>
      </c>
    </row>
    <row r="142" spans="2:11" x14ac:dyDescent="0.2">
      <c r="B142" s="2" t="str">
        <f ca="1">IF(LoanIsGood,IF(ROW()-ROW(Sched4[[#Headers],[Pmt No]])&gt;ScheduledNumberOfPayments,"",ROW()-ROW(Sched4[[#Headers],[Pmt No]])),"")</f>
        <v/>
      </c>
      <c r="C142" s="3" t="str">
        <f ca="1">IF(Sched4[[#This Row],[Pmt No]]&lt;&gt;"",EOMONTH(LoanStartDate,ROW(Sched4[[#This Row],[Pmt No]])-ROW(Sched4[[#Headers],[Pmt No]])-2)+DAY(LoanStartDate),"")</f>
        <v/>
      </c>
      <c r="D142" s="4" t="str">
        <f ca="1">IF(Sched4[[#This Row],[Pmt No]]&lt;&gt;"",IF(ROW()-ROW(Sched4[[#Headers],[Beginning Balance]])=1,LoanAmount,INDEX(Sched4[Ending Balance],ROW()-ROW(Sched4[[#Headers],[Beginning Balance]])-1)),"")</f>
        <v/>
      </c>
      <c r="E142" s="4" t="str">
        <f ca="1">IF(Sched4[[#This Row],[Pmt No]]&lt;&gt;"",ScheduledPayment,"")</f>
        <v/>
      </c>
      <c r="F142" s="4" t="str">
        <f ca="1">IF(Sched4[[#This Row],[Pmt No]]&lt;&gt;"",IF(Sched4[[#This Row],[Scheduled Payment]]+ExtraPayments&lt;Sched4[[#This Row],[Beginning Balance]],ExtraPayments,IF(Sched4[[#This Row],[Beginning Balance]]-Sched4[[#This Row],[Scheduled Payment]]&gt;0,Sched4[[#This Row],[Beginning Balance]]-Sched4[[#This Row],[Scheduled Payment]],0)),"")</f>
        <v/>
      </c>
      <c r="G142" s="4" t="str">
        <f ca="1">IF(Sched4[[#This Row],[Pmt No]]&lt;&gt;"",IF(Sched4[[#This Row],[Scheduled Payment]]+Sched4[[#This Row],[Extra Payment]]&lt;=Sched4[[#This Row],[Beginning Balance]],Sched4[[#This Row],[Scheduled Payment]]+Sched4[[#This Row],[Extra Payment]],Sched4[[#This Row],[Beginning Balance]]),"")</f>
        <v/>
      </c>
      <c r="H142" s="4" t="str">
        <f ca="1">IF(Sched4[[#This Row],[Pmt No]]&lt;&gt;"",Sched4[[#This Row],[Total Payment]]-Sched4[[#This Row],[Interest]],"")</f>
        <v/>
      </c>
      <c r="I142" s="4" t="str">
        <f ca="1">IF(Sched4[[#This Row],[Pmt No]]&lt;&gt;"",Sched4[[#This Row],[Beginning Balance]]*(InterestRate/PaymentsPerYear),"")</f>
        <v/>
      </c>
      <c r="J142" s="4" t="str">
        <f ca="1">IF(Sched4[[#This Row],[Pmt No]]&lt;&gt;"",IF(Sched4[[#This Row],[Scheduled Payment]]+Sched4[[#This Row],[Extra Payment]]&lt;=Sched4[[#This Row],[Beginning Balance]],Sched4[[#This Row],[Beginning Balance]]-Sched4[[#This Row],[Principal]],0),"")</f>
        <v/>
      </c>
      <c r="K142" s="4" t="str">
        <f ca="1">IF(Sched4[[#This Row],[Pmt No]]&lt;&gt;"",SUM(INDEX(Sched4[Interest],1,1):Sched4[[#This Row],[Interest]]),"")</f>
        <v/>
      </c>
    </row>
    <row r="143" spans="2:11" x14ac:dyDescent="0.2">
      <c r="B143" s="2" t="str">
        <f ca="1">IF(LoanIsGood,IF(ROW()-ROW(Sched4[[#Headers],[Pmt No]])&gt;ScheduledNumberOfPayments,"",ROW()-ROW(Sched4[[#Headers],[Pmt No]])),"")</f>
        <v/>
      </c>
      <c r="C143" s="3" t="str">
        <f ca="1">IF(Sched4[[#This Row],[Pmt No]]&lt;&gt;"",EOMONTH(LoanStartDate,ROW(Sched4[[#This Row],[Pmt No]])-ROW(Sched4[[#Headers],[Pmt No]])-2)+DAY(LoanStartDate),"")</f>
        <v/>
      </c>
      <c r="D143" s="4" t="str">
        <f ca="1">IF(Sched4[[#This Row],[Pmt No]]&lt;&gt;"",IF(ROW()-ROW(Sched4[[#Headers],[Beginning Balance]])=1,LoanAmount,INDEX(Sched4[Ending Balance],ROW()-ROW(Sched4[[#Headers],[Beginning Balance]])-1)),"")</f>
        <v/>
      </c>
      <c r="E143" s="4" t="str">
        <f ca="1">IF(Sched4[[#This Row],[Pmt No]]&lt;&gt;"",ScheduledPayment,"")</f>
        <v/>
      </c>
      <c r="F143" s="4" t="str">
        <f ca="1">IF(Sched4[[#This Row],[Pmt No]]&lt;&gt;"",IF(Sched4[[#This Row],[Scheduled Payment]]+ExtraPayments&lt;Sched4[[#This Row],[Beginning Balance]],ExtraPayments,IF(Sched4[[#This Row],[Beginning Balance]]-Sched4[[#This Row],[Scheduled Payment]]&gt;0,Sched4[[#This Row],[Beginning Balance]]-Sched4[[#This Row],[Scheduled Payment]],0)),"")</f>
        <v/>
      </c>
      <c r="G143" s="4" t="str">
        <f ca="1">IF(Sched4[[#This Row],[Pmt No]]&lt;&gt;"",IF(Sched4[[#This Row],[Scheduled Payment]]+Sched4[[#This Row],[Extra Payment]]&lt;=Sched4[[#This Row],[Beginning Balance]],Sched4[[#This Row],[Scheduled Payment]]+Sched4[[#This Row],[Extra Payment]],Sched4[[#This Row],[Beginning Balance]]),"")</f>
        <v/>
      </c>
      <c r="H143" s="4" t="str">
        <f ca="1">IF(Sched4[[#This Row],[Pmt No]]&lt;&gt;"",Sched4[[#This Row],[Total Payment]]-Sched4[[#This Row],[Interest]],"")</f>
        <v/>
      </c>
      <c r="I143" s="4" t="str">
        <f ca="1">IF(Sched4[[#This Row],[Pmt No]]&lt;&gt;"",Sched4[[#This Row],[Beginning Balance]]*(InterestRate/PaymentsPerYear),"")</f>
        <v/>
      </c>
      <c r="J143" s="4" t="str">
        <f ca="1">IF(Sched4[[#This Row],[Pmt No]]&lt;&gt;"",IF(Sched4[[#This Row],[Scheduled Payment]]+Sched4[[#This Row],[Extra Payment]]&lt;=Sched4[[#This Row],[Beginning Balance]],Sched4[[#This Row],[Beginning Balance]]-Sched4[[#This Row],[Principal]],0),"")</f>
        <v/>
      </c>
      <c r="K143" s="4" t="str">
        <f ca="1">IF(Sched4[[#This Row],[Pmt No]]&lt;&gt;"",SUM(INDEX(Sched4[Interest],1,1):Sched4[[#This Row],[Interest]]),"")</f>
        <v/>
      </c>
    </row>
    <row r="144" spans="2:11" x14ac:dyDescent="0.2">
      <c r="B144" s="2" t="str">
        <f ca="1">IF(LoanIsGood,IF(ROW()-ROW(Sched4[[#Headers],[Pmt No]])&gt;ScheduledNumberOfPayments,"",ROW()-ROW(Sched4[[#Headers],[Pmt No]])),"")</f>
        <v/>
      </c>
      <c r="C144" s="3" t="str">
        <f ca="1">IF(Sched4[[#This Row],[Pmt No]]&lt;&gt;"",EOMONTH(LoanStartDate,ROW(Sched4[[#This Row],[Pmt No]])-ROW(Sched4[[#Headers],[Pmt No]])-2)+DAY(LoanStartDate),"")</f>
        <v/>
      </c>
      <c r="D144" s="4" t="str">
        <f ca="1">IF(Sched4[[#This Row],[Pmt No]]&lt;&gt;"",IF(ROW()-ROW(Sched4[[#Headers],[Beginning Balance]])=1,LoanAmount,INDEX(Sched4[Ending Balance],ROW()-ROW(Sched4[[#Headers],[Beginning Balance]])-1)),"")</f>
        <v/>
      </c>
      <c r="E144" s="4" t="str">
        <f ca="1">IF(Sched4[[#This Row],[Pmt No]]&lt;&gt;"",ScheduledPayment,"")</f>
        <v/>
      </c>
      <c r="F144" s="4" t="str">
        <f ca="1">IF(Sched4[[#This Row],[Pmt No]]&lt;&gt;"",IF(Sched4[[#This Row],[Scheduled Payment]]+ExtraPayments&lt;Sched4[[#This Row],[Beginning Balance]],ExtraPayments,IF(Sched4[[#This Row],[Beginning Balance]]-Sched4[[#This Row],[Scheduled Payment]]&gt;0,Sched4[[#This Row],[Beginning Balance]]-Sched4[[#This Row],[Scheduled Payment]],0)),"")</f>
        <v/>
      </c>
      <c r="G144" s="4" t="str">
        <f ca="1">IF(Sched4[[#This Row],[Pmt No]]&lt;&gt;"",IF(Sched4[[#This Row],[Scheduled Payment]]+Sched4[[#This Row],[Extra Payment]]&lt;=Sched4[[#This Row],[Beginning Balance]],Sched4[[#This Row],[Scheduled Payment]]+Sched4[[#This Row],[Extra Payment]],Sched4[[#This Row],[Beginning Balance]]),"")</f>
        <v/>
      </c>
      <c r="H144" s="4" t="str">
        <f ca="1">IF(Sched4[[#This Row],[Pmt No]]&lt;&gt;"",Sched4[[#This Row],[Total Payment]]-Sched4[[#This Row],[Interest]],"")</f>
        <v/>
      </c>
      <c r="I144" s="4" t="str">
        <f ca="1">IF(Sched4[[#This Row],[Pmt No]]&lt;&gt;"",Sched4[[#This Row],[Beginning Balance]]*(InterestRate/PaymentsPerYear),"")</f>
        <v/>
      </c>
      <c r="J144" s="4" t="str">
        <f ca="1">IF(Sched4[[#This Row],[Pmt No]]&lt;&gt;"",IF(Sched4[[#This Row],[Scheduled Payment]]+Sched4[[#This Row],[Extra Payment]]&lt;=Sched4[[#This Row],[Beginning Balance]],Sched4[[#This Row],[Beginning Balance]]-Sched4[[#This Row],[Principal]],0),"")</f>
        <v/>
      </c>
      <c r="K144" s="4" t="str">
        <f ca="1">IF(Sched4[[#This Row],[Pmt No]]&lt;&gt;"",SUM(INDEX(Sched4[Interest],1,1):Sched4[[#This Row],[Interest]]),"")</f>
        <v/>
      </c>
    </row>
    <row r="145" spans="2:11" x14ac:dyDescent="0.2">
      <c r="B145" s="2" t="str">
        <f ca="1">IF(LoanIsGood,IF(ROW()-ROW(Sched4[[#Headers],[Pmt No]])&gt;ScheduledNumberOfPayments,"",ROW()-ROW(Sched4[[#Headers],[Pmt No]])),"")</f>
        <v/>
      </c>
      <c r="C145" s="3" t="str">
        <f ca="1">IF(Sched4[[#This Row],[Pmt No]]&lt;&gt;"",EOMONTH(LoanStartDate,ROW(Sched4[[#This Row],[Pmt No]])-ROW(Sched4[[#Headers],[Pmt No]])-2)+DAY(LoanStartDate),"")</f>
        <v/>
      </c>
      <c r="D145" s="4" t="str">
        <f ca="1">IF(Sched4[[#This Row],[Pmt No]]&lt;&gt;"",IF(ROW()-ROW(Sched4[[#Headers],[Beginning Balance]])=1,LoanAmount,INDEX(Sched4[Ending Balance],ROW()-ROW(Sched4[[#Headers],[Beginning Balance]])-1)),"")</f>
        <v/>
      </c>
      <c r="E145" s="4" t="str">
        <f ca="1">IF(Sched4[[#This Row],[Pmt No]]&lt;&gt;"",ScheduledPayment,"")</f>
        <v/>
      </c>
      <c r="F145" s="4" t="str">
        <f ca="1">IF(Sched4[[#This Row],[Pmt No]]&lt;&gt;"",IF(Sched4[[#This Row],[Scheduled Payment]]+ExtraPayments&lt;Sched4[[#This Row],[Beginning Balance]],ExtraPayments,IF(Sched4[[#This Row],[Beginning Balance]]-Sched4[[#This Row],[Scheduled Payment]]&gt;0,Sched4[[#This Row],[Beginning Balance]]-Sched4[[#This Row],[Scheduled Payment]],0)),"")</f>
        <v/>
      </c>
      <c r="G145" s="4" t="str">
        <f ca="1">IF(Sched4[[#This Row],[Pmt No]]&lt;&gt;"",IF(Sched4[[#This Row],[Scheduled Payment]]+Sched4[[#This Row],[Extra Payment]]&lt;=Sched4[[#This Row],[Beginning Balance]],Sched4[[#This Row],[Scheduled Payment]]+Sched4[[#This Row],[Extra Payment]],Sched4[[#This Row],[Beginning Balance]]),"")</f>
        <v/>
      </c>
      <c r="H145" s="4" t="str">
        <f ca="1">IF(Sched4[[#This Row],[Pmt No]]&lt;&gt;"",Sched4[[#This Row],[Total Payment]]-Sched4[[#This Row],[Interest]],"")</f>
        <v/>
      </c>
      <c r="I145" s="4" t="str">
        <f ca="1">IF(Sched4[[#This Row],[Pmt No]]&lt;&gt;"",Sched4[[#This Row],[Beginning Balance]]*(InterestRate/PaymentsPerYear),"")</f>
        <v/>
      </c>
      <c r="J145" s="4" t="str">
        <f ca="1">IF(Sched4[[#This Row],[Pmt No]]&lt;&gt;"",IF(Sched4[[#This Row],[Scheduled Payment]]+Sched4[[#This Row],[Extra Payment]]&lt;=Sched4[[#This Row],[Beginning Balance]],Sched4[[#This Row],[Beginning Balance]]-Sched4[[#This Row],[Principal]],0),"")</f>
        <v/>
      </c>
      <c r="K145" s="4" t="str">
        <f ca="1">IF(Sched4[[#This Row],[Pmt No]]&lt;&gt;"",SUM(INDEX(Sched4[Interest],1,1):Sched4[[#This Row],[Interest]]),"")</f>
        <v/>
      </c>
    </row>
    <row r="146" spans="2:11" x14ac:dyDescent="0.2">
      <c r="B146" s="2" t="str">
        <f ca="1">IF(LoanIsGood,IF(ROW()-ROW(Sched4[[#Headers],[Pmt No]])&gt;ScheduledNumberOfPayments,"",ROW()-ROW(Sched4[[#Headers],[Pmt No]])),"")</f>
        <v/>
      </c>
      <c r="C146" s="3" t="str">
        <f ca="1">IF(Sched4[[#This Row],[Pmt No]]&lt;&gt;"",EOMONTH(LoanStartDate,ROW(Sched4[[#This Row],[Pmt No]])-ROW(Sched4[[#Headers],[Pmt No]])-2)+DAY(LoanStartDate),"")</f>
        <v/>
      </c>
      <c r="D146" s="4" t="str">
        <f ca="1">IF(Sched4[[#This Row],[Pmt No]]&lt;&gt;"",IF(ROW()-ROW(Sched4[[#Headers],[Beginning Balance]])=1,LoanAmount,INDEX(Sched4[Ending Balance],ROW()-ROW(Sched4[[#Headers],[Beginning Balance]])-1)),"")</f>
        <v/>
      </c>
      <c r="E146" s="4" t="str">
        <f ca="1">IF(Sched4[[#This Row],[Pmt No]]&lt;&gt;"",ScheduledPayment,"")</f>
        <v/>
      </c>
      <c r="F146" s="4" t="str">
        <f ca="1">IF(Sched4[[#This Row],[Pmt No]]&lt;&gt;"",IF(Sched4[[#This Row],[Scheduled Payment]]+ExtraPayments&lt;Sched4[[#This Row],[Beginning Balance]],ExtraPayments,IF(Sched4[[#This Row],[Beginning Balance]]-Sched4[[#This Row],[Scheduled Payment]]&gt;0,Sched4[[#This Row],[Beginning Balance]]-Sched4[[#This Row],[Scheduled Payment]],0)),"")</f>
        <v/>
      </c>
      <c r="G146" s="4" t="str">
        <f ca="1">IF(Sched4[[#This Row],[Pmt No]]&lt;&gt;"",IF(Sched4[[#This Row],[Scheduled Payment]]+Sched4[[#This Row],[Extra Payment]]&lt;=Sched4[[#This Row],[Beginning Balance]],Sched4[[#This Row],[Scheduled Payment]]+Sched4[[#This Row],[Extra Payment]],Sched4[[#This Row],[Beginning Balance]]),"")</f>
        <v/>
      </c>
      <c r="H146" s="4" t="str">
        <f ca="1">IF(Sched4[[#This Row],[Pmt No]]&lt;&gt;"",Sched4[[#This Row],[Total Payment]]-Sched4[[#This Row],[Interest]],"")</f>
        <v/>
      </c>
      <c r="I146" s="4" t="str">
        <f ca="1">IF(Sched4[[#This Row],[Pmt No]]&lt;&gt;"",Sched4[[#This Row],[Beginning Balance]]*(InterestRate/PaymentsPerYear),"")</f>
        <v/>
      </c>
      <c r="J146" s="4" t="str">
        <f ca="1">IF(Sched4[[#This Row],[Pmt No]]&lt;&gt;"",IF(Sched4[[#This Row],[Scheduled Payment]]+Sched4[[#This Row],[Extra Payment]]&lt;=Sched4[[#This Row],[Beginning Balance]],Sched4[[#This Row],[Beginning Balance]]-Sched4[[#This Row],[Principal]],0),"")</f>
        <v/>
      </c>
      <c r="K146" s="4" t="str">
        <f ca="1">IF(Sched4[[#This Row],[Pmt No]]&lt;&gt;"",SUM(INDEX(Sched4[Interest],1,1):Sched4[[#This Row],[Interest]]),"")</f>
        <v/>
      </c>
    </row>
    <row r="147" spans="2:11" x14ac:dyDescent="0.2">
      <c r="B147" s="2" t="str">
        <f ca="1">IF(LoanIsGood,IF(ROW()-ROW(Sched4[[#Headers],[Pmt No]])&gt;ScheduledNumberOfPayments,"",ROW()-ROW(Sched4[[#Headers],[Pmt No]])),"")</f>
        <v/>
      </c>
      <c r="C147" s="3" t="str">
        <f ca="1">IF(Sched4[[#This Row],[Pmt No]]&lt;&gt;"",EOMONTH(LoanStartDate,ROW(Sched4[[#This Row],[Pmt No]])-ROW(Sched4[[#Headers],[Pmt No]])-2)+DAY(LoanStartDate),"")</f>
        <v/>
      </c>
      <c r="D147" s="4" t="str">
        <f ca="1">IF(Sched4[[#This Row],[Pmt No]]&lt;&gt;"",IF(ROW()-ROW(Sched4[[#Headers],[Beginning Balance]])=1,LoanAmount,INDEX(Sched4[Ending Balance],ROW()-ROW(Sched4[[#Headers],[Beginning Balance]])-1)),"")</f>
        <v/>
      </c>
      <c r="E147" s="4" t="str">
        <f ca="1">IF(Sched4[[#This Row],[Pmt No]]&lt;&gt;"",ScheduledPayment,"")</f>
        <v/>
      </c>
      <c r="F147" s="4" t="str">
        <f ca="1">IF(Sched4[[#This Row],[Pmt No]]&lt;&gt;"",IF(Sched4[[#This Row],[Scheduled Payment]]+ExtraPayments&lt;Sched4[[#This Row],[Beginning Balance]],ExtraPayments,IF(Sched4[[#This Row],[Beginning Balance]]-Sched4[[#This Row],[Scheduled Payment]]&gt;0,Sched4[[#This Row],[Beginning Balance]]-Sched4[[#This Row],[Scheduled Payment]],0)),"")</f>
        <v/>
      </c>
      <c r="G147" s="4" t="str">
        <f ca="1">IF(Sched4[[#This Row],[Pmt No]]&lt;&gt;"",IF(Sched4[[#This Row],[Scheduled Payment]]+Sched4[[#This Row],[Extra Payment]]&lt;=Sched4[[#This Row],[Beginning Balance]],Sched4[[#This Row],[Scheduled Payment]]+Sched4[[#This Row],[Extra Payment]],Sched4[[#This Row],[Beginning Balance]]),"")</f>
        <v/>
      </c>
      <c r="H147" s="4" t="str">
        <f ca="1">IF(Sched4[[#This Row],[Pmt No]]&lt;&gt;"",Sched4[[#This Row],[Total Payment]]-Sched4[[#This Row],[Interest]],"")</f>
        <v/>
      </c>
      <c r="I147" s="4" t="str">
        <f ca="1">IF(Sched4[[#This Row],[Pmt No]]&lt;&gt;"",Sched4[[#This Row],[Beginning Balance]]*(InterestRate/PaymentsPerYear),"")</f>
        <v/>
      </c>
      <c r="J147" s="4" t="str">
        <f ca="1">IF(Sched4[[#This Row],[Pmt No]]&lt;&gt;"",IF(Sched4[[#This Row],[Scheduled Payment]]+Sched4[[#This Row],[Extra Payment]]&lt;=Sched4[[#This Row],[Beginning Balance]],Sched4[[#This Row],[Beginning Balance]]-Sched4[[#This Row],[Principal]],0),"")</f>
        <v/>
      </c>
      <c r="K147" s="4" t="str">
        <f ca="1">IF(Sched4[[#This Row],[Pmt No]]&lt;&gt;"",SUM(INDEX(Sched4[Interest],1,1):Sched4[[#This Row],[Interest]]),"")</f>
        <v/>
      </c>
    </row>
    <row r="148" spans="2:11" x14ac:dyDescent="0.2">
      <c r="B148" s="2" t="str">
        <f ca="1">IF(LoanIsGood,IF(ROW()-ROW(Sched4[[#Headers],[Pmt No]])&gt;ScheduledNumberOfPayments,"",ROW()-ROW(Sched4[[#Headers],[Pmt No]])),"")</f>
        <v/>
      </c>
      <c r="C148" s="3" t="str">
        <f ca="1">IF(Sched4[[#This Row],[Pmt No]]&lt;&gt;"",EOMONTH(LoanStartDate,ROW(Sched4[[#This Row],[Pmt No]])-ROW(Sched4[[#Headers],[Pmt No]])-2)+DAY(LoanStartDate),"")</f>
        <v/>
      </c>
      <c r="D148" s="4" t="str">
        <f ca="1">IF(Sched4[[#This Row],[Pmt No]]&lt;&gt;"",IF(ROW()-ROW(Sched4[[#Headers],[Beginning Balance]])=1,LoanAmount,INDEX(Sched4[Ending Balance],ROW()-ROW(Sched4[[#Headers],[Beginning Balance]])-1)),"")</f>
        <v/>
      </c>
      <c r="E148" s="4" t="str">
        <f ca="1">IF(Sched4[[#This Row],[Pmt No]]&lt;&gt;"",ScheduledPayment,"")</f>
        <v/>
      </c>
      <c r="F148" s="4" t="str">
        <f ca="1">IF(Sched4[[#This Row],[Pmt No]]&lt;&gt;"",IF(Sched4[[#This Row],[Scheduled Payment]]+ExtraPayments&lt;Sched4[[#This Row],[Beginning Balance]],ExtraPayments,IF(Sched4[[#This Row],[Beginning Balance]]-Sched4[[#This Row],[Scheduled Payment]]&gt;0,Sched4[[#This Row],[Beginning Balance]]-Sched4[[#This Row],[Scheduled Payment]],0)),"")</f>
        <v/>
      </c>
      <c r="G148" s="4" t="str">
        <f ca="1">IF(Sched4[[#This Row],[Pmt No]]&lt;&gt;"",IF(Sched4[[#This Row],[Scheduled Payment]]+Sched4[[#This Row],[Extra Payment]]&lt;=Sched4[[#This Row],[Beginning Balance]],Sched4[[#This Row],[Scheduled Payment]]+Sched4[[#This Row],[Extra Payment]],Sched4[[#This Row],[Beginning Balance]]),"")</f>
        <v/>
      </c>
      <c r="H148" s="4" t="str">
        <f ca="1">IF(Sched4[[#This Row],[Pmt No]]&lt;&gt;"",Sched4[[#This Row],[Total Payment]]-Sched4[[#This Row],[Interest]],"")</f>
        <v/>
      </c>
      <c r="I148" s="4" t="str">
        <f ca="1">IF(Sched4[[#This Row],[Pmt No]]&lt;&gt;"",Sched4[[#This Row],[Beginning Balance]]*(InterestRate/PaymentsPerYear),"")</f>
        <v/>
      </c>
      <c r="J148" s="4" t="str">
        <f ca="1">IF(Sched4[[#This Row],[Pmt No]]&lt;&gt;"",IF(Sched4[[#This Row],[Scheduled Payment]]+Sched4[[#This Row],[Extra Payment]]&lt;=Sched4[[#This Row],[Beginning Balance]],Sched4[[#This Row],[Beginning Balance]]-Sched4[[#This Row],[Principal]],0),"")</f>
        <v/>
      </c>
      <c r="K148" s="4" t="str">
        <f ca="1">IF(Sched4[[#This Row],[Pmt No]]&lt;&gt;"",SUM(INDEX(Sched4[Interest],1,1):Sched4[[#This Row],[Interest]]),"")</f>
        <v/>
      </c>
    </row>
    <row r="149" spans="2:11" x14ac:dyDescent="0.2">
      <c r="B149" s="2" t="str">
        <f ca="1">IF(LoanIsGood,IF(ROW()-ROW(Sched4[[#Headers],[Pmt No]])&gt;ScheduledNumberOfPayments,"",ROW()-ROW(Sched4[[#Headers],[Pmt No]])),"")</f>
        <v/>
      </c>
      <c r="C149" s="3" t="str">
        <f ca="1">IF(Sched4[[#This Row],[Pmt No]]&lt;&gt;"",EOMONTH(LoanStartDate,ROW(Sched4[[#This Row],[Pmt No]])-ROW(Sched4[[#Headers],[Pmt No]])-2)+DAY(LoanStartDate),"")</f>
        <v/>
      </c>
      <c r="D149" s="4" t="str">
        <f ca="1">IF(Sched4[[#This Row],[Pmt No]]&lt;&gt;"",IF(ROW()-ROW(Sched4[[#Headers],[Beginning Balance]])=1,LoanAmount,INDEX(Sched4[Ending Balance],ROW()-ROW(Sched4[[#Headers],[Beginning Balance]])-1)),"")</f>
        <v/>
      </c>
      <c r="E149" s="4" t="str">
        <f ca="1">IF(Sched4[[#This Row],[Pmt No]]&lt;&gt;"",ScheduledPayment,"")</f>
        <v/>
      </c>
      <c r="F149" s="4" t="str">
        <f ca="1">IF(Sched4[[#This Row],[Pmt No]]&lt;&gt;"",IF(Sched4[[#This Row],[Scheduled Payment]]+ExtraPayments&lt;Sched4[[#This Row],[Beginning Balance]],ExtraPayments,IF(Sched4[[#This Row],[Beginning Balance]]-Sched4[[#This Row],[Scheduled Payment]]&gt;0,Sched4[[#This Row],[Beginning Balance]]-Sched4[[#This Row],[Scheduled Payment]],0)),"")</f>
        <v/>
      </c>
      <c r="G149" s="4" t="str">
        <f ca="1">IF(Sched4[[#This Row],[Pmt No]]&lt;&gt;"",IF(Sched4[[#This Row],[Scheduled Payment]]+Sched4[[#This Row],[Extra Payment]]&lt;=Sched4[[#This Row],[Beginning Balance]],Sched4[[#This Row],[Scheduled Payment]]+Sched4[[#This Row],[Extra Payment]],Sched4[[#This Row],[Beginning Balance]]),"")</f>
        <v/>
      </c>
      <c r="H149" s="4" t="str">
        <f ca="1">IF(Sched4[[#This Row],[Pmt No]]&lt;&gt;"",Sched4[[#This Row],[Total Payment]]-Sched4[[#This Row],[Interest]],"")</f>
        <v/>
      </c>
      <c r="I149" s="4" t="str">
        <f ca="1">IF(Sched4[[#This Row],[Pmt No]]&lt;&gt;"",Sched4[[#This Row],[Beginning Balance]]*(InterestRate/PaymentsPerYear),"")</f>
        <v/>
      </c>
      <c r="J149" s="4" t="str">
        <f ca="1">IF(Sched4[[#This Row],[Pmt No]]&lt;&gt;"",IF(Sched4[[#This Row],[Scheduled Payment]]+Sched4[[#This Row],[Extra Payment]]&lt;=Sched4[[#This Row],[Beginning Balance]],Sched4[[#This Row],[Beginning Balance]]-Sched4[[#This Row],[Principal]],0),"")</f>
        <v/>
      </c>
      <c r="K149" s="4" t="str">
        <f ca="1">IF(Sched4[[#This Row],[Pmt No]]&lt;&gt;"",SUM(INDEX(Sched4[Interest],1,1):Sched4[[#This Row],[Interest]]),"")</f>
        <v/>
      </c>
    </row>
    <row r="150" spans="2:11" x14ac:dyDescent="0.2">
      <c r="B150" s="2" t="str">
        <f ca="1">IF(LoanIsGood,IF(ROW()-ROW(Sched4[[#Headers],[Pmt No]])&gt;ScheduledNumberOfPayments,"",ROW()-ROW(Sched4[[#Headers],[Pmt No]])),"")</f>
        <v/>
      </c>
      <c r="C150" s="3" t="str">
        <f ca="1">IF(Sched4[[#This Row],[Pmt No]]&lt;&gt;"",EOMONTH(LoanStartDate,ROW(Sched4[[#This Row],[Pmt No]])-ROW(Sched4[[#Headers],[Pmt No]])-2)+DAY(LoanStartDate),"")</f>
        <v/>
      </c>
      <c r="D150" s="4" t="str">
        <f ca="1">IF(Sched4[[#This Row],[Pmt No]]&lt;&gt;"",IF(ROW()-ROW(Sched4[[#Headers],[Beginning Balance]])=1,LoanAmount,INDEX(Sched4[Ending Balance],ROW()-ROW(Sched4[[#Headers],[Beginning Balance]])-1)),"")</f>
        <v/>
      </c>
      <c r="E150" s="4" t="str">
        <f ca="1">IF(Sched4[[#This Row],[Pmt No]]&lt;&gt;"",ScheduledPayment,"")</f>
        <v/>
      </c>
      <c r="F150" s="4" t="str">
        <f ca="1">IF(Sched4[[#This Row],[Pmt No]]&lt;&gt;"",IF(Sched4[[#This Row],[Scheduled Payment]]+ExtraPayments&lt;Sched4[[#This Row],[Beginning Balance]],ExtraPayments,IF(Sched4[[#This Row],[Beginning Balance]]-Sched4[[#This Row],[Scheduled Payment]]&gt;0,Sched4[[#This Row],[Beginning Balance]]-Sched4[[#This Row],[Scheduled Payment]],0)),"")</f>
        <v/>
      </c>
      <c r="G150" s="4" t="str">
        <f ca="1">IF(Sched4[[#This Row],[Pmt No]]&lt;&gt;"",IF(Sched4[[#This Row],[Scheduled Payment]]+Sched4[[#This Row],[Extra Payment]]&lt;=Sched4[[#This Row],[Beginning Balance]],Sched4[[#This Row],[Scheduled Payment]]+Sched4[[#This Row],[Extra Payment]],Sched4[[#This Row],[Beginning Balance]]),"")</f>
        <v/>
      </c>
      <c r="H150" s="4" t="str">
        <f ca="1">IF(Sched4[[#This Row],[Pmt No]]&lt;&gt;"",Sched4[[#This Row],[Total Payment]]-Sched4[[#This Row],[Interest]],"")</f>
        <v/>
      </c>
      <c r="I150" s="4" t="str">
        <f ca="1">IF(Sched4[[#This Row],[Pmt No]]&lt;&gt;"",Sched4[[#This Row],[Beginning Balance]]*(InterestRate/PaymentsPerYear),"")</f>
        <v/>
      </c>
      <c r="J150" s="4" t="str">
        <f ca="1">IF(Sched4[[#This Row],[Pmt No]]&lt;&gt;"",IF(Sched4[[#This Row],[Scheduled Payment]]+Sched4[[#This Row],[Extra Payment]]&lt;=Sched4[[#This Row],[Beginning Balance]],Sched4[[#This Row],[Beginning Balance]]-Sched4[[#This Row],[Principal]],0),"")</f>
        <v/>
      </c>
      <c r="K150" s="4" t="str">
        <f ca="1">IF(Sched4[[#This Row],[Pmt No]]&lt;&gt;"",SUM(INDEX(Sched4[Interest],1,1):Sched4[[#This Row],[Interest]]),"")</f>
        <v/>
      </c>
    </row>
    <row r="151" spans="2:11" x14ac:dyDescent="0.2">
      <c r="B151" s="2" t="str">
        <f ca="1">IF(LoanIsGood,IF(ROW()-ROW(Sched4[[#Headers],[Pmt No]])&gt;ScheduledNumberOfPayments,"",ROW()-ROW(Sched4[[#Headers],[Pmt No]])),"")</f>
        <v/>
      </c>
      <c r="C151" s="3" t="str">
        <f ca="1">IF(Sched4[[#This Row],[Pmt No]]&lt;&gt;"",EOMONTH(LoanStartDate,ROW(Sched4[[#This Row],[Pmt No]])-ROW(Sched4[[#Headers],[Pmt No]])-2)+DAY(LoanStartDate),"")</f>
        <v/>
      </c>
      <c r="D151" s="4" t="str">
        <f ca="1">IF(Sched4[[#This Row],[Pmt No]]&lt;&gt;"",IF(ROW()-ROW(Sched4[[#Headers],[Beginning Balance]])=1,LoanAmount,INDEX(Sched4[Ending Balance],ROW()-ROW(Sched4[[#Headers],[Beginning Balance]])-1)),"")</f>
        <v/>
      </c>
      <c r="E151" s="4" t="str">
        <f ca="1">IF(Sched4[[#This Row],[Pmt No]]&lt;&gt;"",ScheduledPayment,"")</f>
        <v/>
      </c>
      <c r="F151" s="4" t="str">
        <f ca="1">IF(Sched4[[#This Row],[Pmt No]]&lt;&gt;"",IF(Sched4[[#This Row],[Scheduled Payment]]+ExtraPayments&lt;Sched4[[#This Row],[Beginning Balance]],ExtraPayments,IF(Sched4[[#This Row],[Beginning Balance]]-Sched4[[#This Row],[Scheduled Payment]]&gt;0,Sched4[[#This Row],[Beginning Balance]]-Sched4[[#This Row],[Scheduled Payment]],0)),"")</f>
        <v/>
      </c>
      <c r="G151" s="4" t="str">
        <f ca="1">IF(Sched4[[#This Row],[Pmt No]]&lt;&gt;"",IF(Sched4[[#This Row],[Scheduled Payment]]+Sched4[[#This Row],[Extra Payment]]&lt;=Sched4[[#This Row],[Beginning Balance]],Sched4[[#This Row],[Scheduled Payment]]+Sched4[[#This Row],[Extra Payment]],Sched4[[#This Row],[Beginning Balance]]),"")</f>
        <v/>
      </c>
      <c r="H151" s="4" t="str">
        <f ca="1">IF(Sched4[[#This Row],[Pmt No]]&lt;&gt;"",Sched4[[#This Row],[Total Payment]]-Sched4[[#This Row],[Interest]],"")</f>
        <v/>
      </c>
      <c r="I151" s="4" t="str">
        <f ca="1">IF(Sched4[[#This Row],[Pmt No]]&lt;&gt;"",Sched4[[#This Row],[Beginning Balance]]*(InterestRate/PaymentsPerYear),"")</f>
        <v/>
      </c>
      <c r="J151" s="4" t="str">
        <f ca="1">IF(Sched4[[#This Row],[Pmt No]]&lt;&gt;"",IF(Sched4[[#This Row],[Scheduled Payment]]+Sched4[[#This Row],[Extra Payment]]&lt;=Sched4[[#This Row],[Beginning Balance]],Sched4[[#This Row],[Beginning Balance]]-Sched4[[#This Row],[Principal]],0),"")</f>
        <v/>
      </c>
      <c r="K151" s="4" t="str">
        <f ca="1">IF(Sched4[[#This Row],[Pmt No]]&lt;&gt;"",SUM(INDEX(Sched4[Interest],1,1):Sched4[[#This Row],[Interest]]),"")</f>
        <v/>
      </c>
    </row>
    <row r="152" spans="2:11" x14ac:dyDescent="0.2">
      <c r="B152" s="2" t="str">
        <f ca="1">IF(LoanIsGood,IF(ROW()-ROW(Sched4[[#Headers],[Pmt No]])&gt;ScheduledNumberOfPayments,"",ROW()-ROW(Sched4[[#Headers],[Pmt No]])),"")</f>
        <v/>
      </c>
      <c r="C152" s="3" t="str">
        <f ca="1">IF(Sched4[[#This Row],[Pmt No]]&lt;&gt;"",EOMONTH(LoanStartDate,ROW(Sched4[[#This Row],[Pmt No]])-ROW(Sched4[[#Headers],[Pmt No]])-2)+DAY(LoanStartDate),"")</f>
        <v/>
      </c>
      <c r="D152" s="4" t="str">
        <f ca="1">IF(Sched4[[#This Row],[Pmt No]]&lt;&gt;"",IF(ROW()-ROW(Sched4[[#Headers],[Beginning Balance]])=1,LoanAmount,INDEX(Sched4[Ending Balance],ROW()-ROW(Sched4[[#Headers],[Beginning Balance]])-1)),"")</f>
        <v/>
      </c>
      <c r="E152" s="4" t="str">
        <f ca="1">IF(Sched4[[#This Row],[Pmt No]]&lt;&gt;"",ScheduledPayment,"")</f>
        <v/>
      </c>
      <c r="F152" s="4" t="str">
        <f ca="1">IF(Sched4[[#This Row],[Pmt No]]&lt;&gt;"",IF(Sched4[[#This Row],[Scheduled Payment]]+ExtraPayments&lt;Sched4[[#This Row],[Beginning Balance]],ExtraPayments,IF(Sched4[[#This Row],[Beginning Balance]]-Sched4[[#This Row],[Scheduled Payment]]&gt;0,Sched4[[#This Row],[Beginning Balance]]-Sched4[[#This Row],[Scheduled Payment]],0)),"")</f>
        <v/>
      </c>
      <c r="G152" s="4" t="str">
        <f ca="1">IF(Sched4[[#This Row],[Pmt No]]&lt;&gt;"",IF(Sched4[[#This Row],[Scheduled Payment]]+Sched4[[#This Row],[Extra Payment]]&lt;=Sched4[[#This Row],[Beginning Balance]],Sched4[[#This Row],[Scheduled Payment]]+Sched4[[#This Row],[Extra Payment]],Sched4[[#This Row],[Beginning Balance]]),"")</f>
        <v/>
      </c>
      <c r="H152" s="4" t="str">
        <f ca="1">IF(Sched4[[#This Row],[Pmt No]]&lt;&gt;"",Sched4[[#This Row],[Total Payment]]-Sched4[[#This Row],[Interest]],"")</f>
        <v/>
      </c>
      <c r="I152" s="4" t="str">
        <f ca="1">IF(Sched4[[#This Row],[Pmt No]]&lt;&gt;"",Sched4[[#This Row],[Beginning Balance]]*(InterestRate/PaymentsPerYear),"")</f>
        <v/>
      </c>
      <c r="J152" s="4" t="str">
        <f ca="1">IF(Sched4[[#This Row],[Pmt No]]&lt;&gt;"",IF(Sched4[[#This Row],[Scheduled Payment]]+Sched4[[#This Row],[Extra Payment]]&lt;=Sched4[[#This Row],[Beginning Balance]],Sched4[[#This Row],[Beginning Balance]]-Sched4[[#This Row],[Principal]],0),"")</f>
        <v/>
      </c>
      <c r="K152" s="4" t="str">
        <f ca="1">IF(Sched4[[#This Row],[Pmt No]]&lt;&gt;"",SUM(INDEX(Sched4[Interest],1,1):Sched4[[#This Row],[Interest]]),"")</f>
        <v/>
      </c>
    </row>
    <row r="153" spans="2:11" x14ac:dyDescent="0.2">
      <c r="B153" s="2" t="str">
        <f ca="1">IF(LoanIsGood,IF(ROW()-ROW(Sched4[[#Headers],[Pmt No]])&gt;ScheduledNumberOfPayments,"",ROW()-ROW(Sched4[[#Headers],[Pmt No]])),"")</f>
        <v/>
      </c>
      <c r="C153" s="3" t="str">
        <f ca="1">IF(Sched4[[#This Row],[Pmt No]]&lt;&gt;"",EOMONTH(LoanStartDate,ROW(Sched4[[#This Row],[Pmt No]])-ROW(Sched4[[#Headers],[Pmt No]])-2)+DAY(LoanStartDate),"")</f>
        <v/>
      </c>
      <c r="D153" s="4" t="str">
        <f ca="1">IF(Sched4[[#This Row],[Pmt No]]&lt;&gt;"",IF(ROW()-ROW(Sched4[[#Headers],[Beginning Balance]])=1,LoanAmount,INDEX(Sched4[Ending Balance],ROW()-ROW(Sched4[[#Headers],[Beginning Balance]])-1)),"")</f>
        <v/>
      </c>
      <c r="E153" s="4" t="str">
        <f ca="1">IF(Sched4[[#This Row],[Pmt No]]&lt;&gt;"",ScheduledPayment,"")</f>
        <v/>
      </c>
      <c r="F153" s="4" t="str">
        <f ca="1">IF(Sched4[[#This Row],[Pmt No]]&lt;&gt;"",IF(Sched4[[#This Row],[Scheduled Payment]]+ExtraPayments&lt;Sched4[[#This Row],[Beginning Balance]],ExtraPayments,IF(Sched4[[#This Row],[Beginning Balance]]-Sched4[[#This Row],[Scheduled Payment]]&gt;0,Sched4[[#This Row],[Beginning Balance]]-Sched4[[#This Row],[Scheduled Payment]],0)),"")</f>
        <v/>
      </c>
      <c r="G153" s="4" t="str">
        <f ca="1">IF(Sched4[[#This Row],[Pmt No]]&lt;&gt;"",IF(Sched4[[#This Row],[Scheduled Payment]]+Sched4[[#This Row],[Extra Payment]]&lt;=Sched4[[#This Row],[Beginning Balance]],Sched4[[#This Row],[Scheduled Payment]]+Sched4[[#This Row],[Extra Payment]],Sched4[[#This Row],[Beginning Balance]]),"")</f>
        <v/>
      </c>
      <c r="H153" s="4" t="str">
        <f ca="1">IF(Sched4[[#This Row],[Pmt No]]&lt;&gt;"",Sched4[[#This Row],[Total Payment]]-Sched4[[#This Row],[Interest]],"")</f>
        <v/>
      </c>
      <c r="I153" s="4" t="str">
        <f ca="1">IF(Sched4[[#This Row],[Pmt No]]&lt;&gt;"",Sched4[[#This Row],[Beginning Balance]]*(InterestRate/PaymentsPerYear),"")</f>
        <v/>
      </c>
      <c r="J153" s="4" t="str">
        <f ca="1">IF(Sched4[[#This Row],[Pmt No]]&lt;&gt;"",IF(Sched4[[#This Row],[Scheduled Payment]]+Sched4[[#This Row],[Extra Payment]]&lt;=Sched4[[#This Row],[Beginning Balance]],Sched4[[#This Row],[Beginning Balance]]-Sched4[[#This Row],[Principal]],0),"")</f>
        <v/>
      </c>
      <c r="K153" s="4" t="str">
        <f ca="1">IF(Sched4[[#This Row],[Pmt No]]&lt;&gt;"",SUM(INDEX(Sched4[Interest],1,1):Sched4[[#This Row],[Interest]]),"")</f>
        <v/>
      </c>
    </row>
    <row r="154" spans="2:11" x14ac:dyDescent="0.2">
      <c r="B154" s="2" t="str">
        <f ca="1">IF(LoanIsGood,IF(ROW()-ROW(Sched4[[#Headers],[Pmt No]])&gt;ScheduledNumberOfPayments,"",ROW()-ROW(Sched4[[#Headers],[Pmt No]])),"")</f>
        <v/>
      </c>
      <c r="C154" s="3" t="str">
        <f ca="1">IF(Sched4[[#This Row],[Pmt No]]&lt;&gt;"",EOMONTH(LoanStartDate,ROW(Sched4[[#This Row],[Pmt No]])-ROW(Sched4[[#Headers],[Pmt No]])-2)+DAY(LoanStartDate),"")</f>
        <v/>
      </c>
      <c r="D154" s="4" t="str">
        <f ca="1">IF(Sched4[[#This Row],[Pmt No]]&lt;&gt;"",IF(ROW()-ROW(Sched4[[#Headers],[Beginning Balance]])=1,LoanAmount,INDEX(Sched4[Ending Balance],ROW()-ROW(Sched4[[#Headers],[Beginning Balance]])-1)),"")</f>
        <v/>
      </c>
      <c r="E154" s="4" t="str">
        <f ca="1">IF(Sched4[[#This Row],[Pmt No]]&lt;&gt;"",ScheduledPayment,"")</f>
        <v/>
      </c>
      <c r="F154" s="4" t="str">
        <f ca="1">IF(Sched4[[#This Row],[Pmt No]]&lt;&gt;"",IF(Sched4[[#This Row],[Scheduled Payment]]+ExtraPayments&lt;Sched4[[#This Row],[Beginning Balance]],ExtraPayments,IF(Sched4[[#This Row],[Beginning Balance]]-Sched4[[#This Row],[Scheduled Payment]]&gt;0,Sched4[[#This Row],[Beginning Balance]]-Sched4[[#This Row],[Scheduled Payment]],0)),"")</f>
        <v/>
      </c>
      <c r="G154" s="4" t="str">
        <f ca="1">IF(Sched4[[#This Row],[Pmt No]]&lt;&gt;"",IF(Sched4[[#This Row],[Scheduled Payment]]+Sched4[[#This Row],[Extra Payment]]&lt;=Sched4[[#This Row],[Beginning Balance]],Sched4[[#This Row],[Scheduled Payment]]+Sched4[[#This Row],[Extra Payment]],Sched4[[#This Row],[Beginning Balance]]),"")</f>
        <v/>
      </c>
      <c r="H154" s="4" t="str">
        <f ca="1">IF(Sched4[[#This Row],[Pmt No]]&lt;&gt;"",Sched4[[#This Row],[Total Payment]]-Sched4[[#This Row],[Interest]],"")</f>
        <v/>
      </c>
      <c r="I154" s="4" t="str">
        <f ca="1">IF(Sched4[[#This Row],[Pmt No]]&lt;&gt;"",Sched4[[#This Row],[Beginning Balance]]*(InterestRate/PaymentsPerYear),"")</f>
        <v/>
      </c>
      <c r="J154" s="4" t="str">
        <f ca="1">IF(Sched4[[#This Row],[Pmt No]]&lt;&gt;"",IF(Sched4[[#This Row],[Scheduled Payment]]+Sched4[[#This Row],[Extra Payment]]&lt;=Sched4[[#This Row],[Beginning Balance]],Sched4[[#This Row],[Beginning Balance]]-Sched4[[#This Row],[Principal]],0),"")</f>
        <v/>
      </c>
      <c r="K154" s="4" t="str">
        <f ca="1">IF(Sched4[[#This Row],[Pmt No]]&lt;&gt;"",SUM(INDEX(Sched4[Interest],1,1):Sched4[[#This Row],[Interest]]),"")</f>
        <v/>
      </c>
    </row>
    <row r="155" spans="2:11" x14ac:dyDescent="0.2">
      <c r="B155" s="2" t="str">
        <f ca="1">IF(LoanIsGood,IF(ROW()-ROW(Sched4[[#Headers],[Pmt No]])&gt;ScheduledNumberOfPayments,"",ROW()-ROW(Sched4[[#Headers],[Pmt No]])),"")</f>
        <v/>
      </c>
      <c r="C155" s="3" t="str">
        <f ca="1">IF(Sched4[[#This Row],[Pmt No]]&lt;&gt;"",EOMONTH(LoanStartDate,ROW(Sched4[[#This Row],[Pmt No]])-ROW(Sched4[[#Headers],[Pmt No]])-2)+DAY(LoanStartDate),"")</f>
        <v/>
      </c>
      <c r="D155" s="4" t="str">
        <f ca="1">IF(Sched4[[#This Row],[Pmt No]]&lt;&gt;"",IF(ROW()-ROW(Sched4[[#Headers],[Beginning Balance]])=1,LoanAmount,INDEX(Sched4[Ending Balance],ROW()-ROW(Sched4[[#Headers],[Beginning Balance]])-1)),"")</f>
        <v/>
      </c>
      <c r="E155" s="4" t="str">
        <f ca="1">IF(Sched4[[#This Row],[Pmt No]]&lt;&gt;"",ScheduledPayment,"")</f>
        <v/>
      </c>
      <c r="F155" s="4" t="str">
        <f ca="1">IF(Sched4[[#This Row],[Pmt No]]&lt;&gt;"",IF(Sched4[[#This Row],[Scheduled Payment]]+ExtraPayments&lt;Sched4[[#This Row],[Beginning Balance]],ExtraPayments,IF(Sched4[[#This Row],[Beginning Balance]]-Sched4[[#This Row],[Scheduled Payment]]&gt;0,Sched4[[#This Row],[Beginning Balance]]-Sched4[[#This Row],[Scheduled Payment]],0)),"")</f>
        <v/>
      </c>
      <c r="G155" s="4" t="str">
        <f ca="1">IF(Sched4[[#This Row],[Pmt No]]&lt;&gt;"",IF(Sched4[[#This Row],[Scheduled Payment]]+Sched4[[#This Row],[Extra Payment]]&lt;=Sched4[[#This Row],[Beginning Balance]],Sched4[[#This Row],[Scheduled Payment]]+Sched4[[#This Row],[Extra Payment]],Sched4[[#This Row],[Beginning Balance]]),"")</f>
        <v/>
      </c>
      <c r="H155" s="4" t="str">
        <f ca="1">IF(Sched4[[#This Row],[Pmt No]]&lt;&gt;"",Sched4[[#This Row],[Total Payment]]-Sched4[[#This Row],[Interest]],"")</f>
        <v/>
      </c>
      <c r="I155" s="4" t="str">
        <f ca="1">IF(Sched4[[#This Row],[Pmt No]]&lt;&gt;"",Sched4[[#This Row],[Beginning Balance]]*(InterestRate/PaymentsPerYear),"")</f>
        <v/>
      </c>
      <c r="J155" s="4" t="str">
        <f ca="1">IF(Sched4[[#This Row],[Pmt No]]&lt;&gt;"",IF(Sched4[[#This Row],[Scheduled Payment]]+Sched4[[#This Row],[Extra Payment]]&lt;=Sched4[[#This Row],[Beginning Balance]],Sched4[[#This Row],[Beginning Balance]]-Sched4[[#This Row],[Principal]],0),"")</f>
        <v/>
      </c>
      <c r="K155" s="4" t="str">
        <f ca="1">IF(Sched4[[#This Row],[Pmt No]]&lt;&gt;"",SUM(INDEX(Sched4[Interest],1,1):Sched4[[#This Row],[Interest]]),"")</f>
        <v/>
      </c>
    </row>
    <row r="156" spans="2:11" x14ac:dyDescent="0.2">
      <c r="B156" s="2" t="str">
        <f ca="1">IF(LoanIsGood,IF(ROW()-ROW(Sched4[[#Headers],[Pmt No]])&gt;ScheduledNumberOfPayments,"",ROW()-ROW(Sched4[[#Headers],[Pmt No]])),"")</f>
        <v/>
      </c>
      <c r="C156" s="3" t="str">
        <f ca="1">IF(Sched4[[#This Row],[Pmt No]]&lt;&gt;"",EOMONTH(LoanStartDate,ROW(Sched4[[#This Row],[Pmt No]])-ROW(Sched4[[#Headers],[Pmt No]])-2)+DAY(LoanStartDate),"")</f>
        <v/>
      </c>
      <c r="D156" s="4" t="str">
        <f ca="1">IF(Sched4[[#This Row],[Pmt No]]&lt;&gt;"",IF(ROW()-ROW(Sched4[[#Headers],[Beginning Balance]])=1,LoanAmount,INDEX(Sched4[Ending Balance],ROW()-ROW(Sched4[[#Headers],[Beginning Balance]])-1)),"")</f>
        <v/>
      </c>
      <c r="E156" s="4" t="str">
        <f ca="1">IF(Sched4[[#This Row],[Pmt No]]&lt;&gt;"",ScheduledPayment,"")</f>
        <v/>
      </c>
      <c r="F156" s="4" t="str">
        <f ca="1">IF(Sched4[[#This Row],[Pmt No]]&lt;&gt;"",IF(Sched4[[#This Row],[Scheduled Payment]]+ExtraPayments&lt;Sched4[[#This Row],[Beginning Balance]],ExtraPayments,IF(Sched4[[#This Row],[Beginning Balance]]-Sched4[[#This Row],[Scheduled Payment]]&gt;0,Sched4[[#This Row],[Beginning Balance]]-Sched4[[#This Row],[Scheduled Payment]],0)),"")</f>
        <v/>
      </c>
      <c r="G156" s="4" t="str">
        <f ca="1">IF(Sched4[[#This Row],[Pmt No]]&lt;&gt;"",IF(Sched4[[#This Row],[Scheduled Payment]]+Sched4[[#This Row],[Extra Payment]]&lt;=Sched4[[#This Row],[Beginning Balance]],Sched4[[#This Row],[Scheduled Payment]]+Sched4[[#This Row],[Extra Payment]],Sched4[[#This Row],[Beginning Balance]]),"")</f>
        <v/>
      </c>
      <c r="H156" s="4" t="str">
        <f ca="1">IF(Sched4[[#This Row],[Pmt No]]&lt;&gt;"",Sched4[[#This Row],[Total Payment]]-Sched4[[#This Row],[Interest]],"")</f>
        <v/>
      </c>
      <c r="I156" s="4" t="str">
        <f ca="1">IF(Sched4[[#This Row],[Pmt No]]&lt;&gt;"",Sched4[[#This Row],[Beginning Balance]]*(InterestRate/PaymentsPerYear),"")</f>
        <v/>
      </c>
      <c r="J156" s="4" t="str">
        <f ca="1">IF(Sched4[[#This Row],[Pmt No]]&lt;&gt;"",IF(Sched4[[#This Row],[Scheduled Payment]]+Sched4[[#This Row],[Extra Payment]]&lt;=Sched4[[#This Row],[Beginning Balance]],Sched4[[#This Row],[Beginning Balance]]-Sched4[[#This Row],[Principal]],0),"")</f>
        <v/>
      </c>
      <c r="K156" s="4" t="str">
        <f ca="1">IF(Sched4[[#This Row],[Pmt No]]&lt;&gt;"",SUM(INDEX(Sched4[Interest],1,1):Sched4[[#This Row],[Interest]]),"")</f>
        <v/>
      </c>
    </row>
    <row r="157" spans="2:11" x14ac:dyDescent="0.2">
      <c r="B157" s="2" t="str">
        <f ca="1">IF(LoanIsGood,IF(ROW()-ROW(Sched4[[#Headers],[Pmt No]])&gt;ScheduledNumberOfPayments,"",ROW()-ROW(Sched4[[#Headers],[Pmt No]])),"")</f>
        <v/>
      </c>
      <c r="C157" s="3" t="str">
        <f ca="1">IF(Sched4[[#This Row],[Pmt No]]&lt;&gt;"",EOMONTH(LoanStartDate,ROW(Sched4[[#This Row],[Pmt No]])-ROW(Sched4[[#Headers],[Pmt No]])-2)+DAY(LoanStartDate),"")</f>
        <v/>
      </c>
      <c r="D157" s="4" t="str">
        <f ca="1">IF(Sched4[[#This Row],[Pmt No]]&lt;&gt;"",IF(ROW()-ROW(Sched4[[#Headers],[Beginning Balance]])=1,LoanAmount,INDEX(Sched4[Ending Balance],ROW()-ROW(Sched4[[#Headers],[Beginning Balance]])-1)),"")</f>
        <v/>
      </c>
      <c r="E157" s="4" t="str">
        <f ca="1">IF(Sched4[[#This Row],[Pmt No]]&lt;&gt;"",ScheduledPayment,"")</f>
        <v/>
      </c>
      <c r="F157" s="4" t="str">
        <f ca="1">IF(Sched4[[#This Row],[Pmt No]]&lt;&gt;"",IF(Sched4[[#This Row],[Scheduled Payment]]+ExtraPayments&lt;Sched4[[#This Row],[Beginning Balance]],ExtraPayments,IF(Sched4[[#This Row],[Beginning Balance]]-Sched4[[#This Row],[Scheduled Payment]]&gt;0,Sched4[[#This Row],[Beginning Balance]]-Sched4[[#This Row],[Scheduled Payment]],0)),"")</f>
        <v/>
      </c>
      <c r="G157" s="4" t="str">
        <f ca="1">IF(Sched4[[#This Row],[Pmt No]]&lt;&gt;"",IF(Sched4[[#This Row],[Scheduled Payment]]+Sched4[[#This Row],[Extra Payment]]&lt;=Sched4[[#This Row],[Beginning Balance]],Sched4[[#This Row],[Scheduled Payment]]+Sched4[[#This Row],[Extra Payment]],Sched4[[#This Row],[Beginning Balance]]),"")</f>
        <v/>
      </c>
      <c r="H157" s="4" t="str">
        <f ca="1">IF(Sched4[[#This Row],[Pmt No]]&lt;&gt;"",Sched4[[#This Row],[Total Payment]]-Sched4[[#This Row],[Interest]],"")</f>
        <v/>
      </c>
      <c r="I157" s="4" t="str">
        <f ca="1">IF(Sched4[[#This Row],[Pmt No]]&lt;&gt;"",Sched4[[#This Row],[Beginning Balance]]*(InterestRate/PaymentsPerYear),"")</f>
        <v/>
      </c>
      <c r="J157" s="4" t="str">
        <f ca="1">IF(Sched4[[#This Row],[Pmt No]]&lt;&gt;"",IF(Sched4[[#This Row],[Scheduled Payment]]+Sched4[[#This Row],[Extra Payment]]&lt;=Sched4[[#This Row],[Beginning Balance]],Sched4[[#This Row],[Beginning Balance]]-Sched4[[#This Row],[Principal]],0),"")</f>
        <v/>
      </c>
      <c r="K157" s="4" t="str">
        <f ca="1">IF(Sched4[[#This Row],[Pmt No]]&lt;&gt;"",SUM(INDEX(Sched4[Interest],1,1):Sched4[[#This Row],[Interest]]),"")</f>
        <v/>
      </c>
    </row>
    <row r="158" spans="2:11" x14ac:dyDescent="0.2">
      <c r="B158" s="2" t="str">
        <f ca="1">IF(LoanIsGood,IF(ROW()-ROW(Sched4[[#Headers],[Pmt No]])&gt;ScheduledNumberOfPayments,"",ROW()-ROW(Sched4[[#Headers],[Pmt No]])),"")</f>
        <v/>
      </c>
      <c r="C158" s="3" t="str">
        <f ca="1">IF(Sched4[[#This Row],[Pmt No]]&lt;&gt;"",EOMONTH(LoanStartDate,ROW(Sched4[[#This Row],[Pmt No]])-ROW(Sched4[[#Headers],[Pmt No]])-2)+DAY(LoanStartDate),"")</f>
        <v/>
      </c>
      <c r="D158" s="4" t="str">
        <f ca="1">IF(Sched4[[#This Row],[Pmt No]]&lt;&gt;"",IF(ROW()-ROW(Sched4[[#Headers],[Beginning Balance]])=1,LoanAmount,INDEX(Sched4[Ending Balance],ROW()-ROW(Sched4[[#Headers],[Beginning Balance]])-1)),"")</f>
        <v/>
      </c>
      <c r="E158" s="4" t="str">
        <f ca="1">IF(Sched4[[#This Row],[Pmt No]]&lt;&gt;"",ScheduledPayment,"")</f>
        <v/>
      </c>
      <c r="F158" s="4" t="str">
        <f ca="1">IF(Sched4[[#This Row],[Pmt No]]&lt;&gt;"",IF(Sched4[[#This Row],[Scheduled Payment]]+ExtraPayments&lt;Sched4[[#This Row],[Beginning Balance]],ExtraPayments,IF(Sched4[[#This Row],[Beginning Balance]]-Sched4[[#This Row],[Scheduled Payment]]&gt;0,Sched4[[#This Row],[Beginning Balance]]-Sched4[[#This Row],[Scheduled Payment]],0)),"")</f>
        <v/>
      </c>
      <c r="G158" s="4" t="str">
        <f ca="1">IF(Sched4[[#This Row],[Pmt No]]&lt;&gt;"",IF(Sched4[[#This Row],[Scheduled Payment]]+Sched4[[#This Row],[Extra Payment]]&lt;=Sched4[[#This Row],[Beginning Balance]],Sched4[[#This Row],[Scheduled Payment]]+Sched4[[#This Row],[Extra Payment]],Sched4[[#This Row],[Beginning Balance]]),"")</f>
        <v/>
      </c>
      <c r="H158" s="4" t="str">
        <f ca="1">IF(Sched4[[#This Row],[Pmt No]]&lt;&gt;"",Sched4[[#This Row],[Total Payment]]-Sched4[[#This Row],[Interest]],"")</f>
        <v/>
      </c>
      <c r="I158" s="4" t="str">
        <f ca="1">IF(Sched4[[#This Row],[Pmt No]]&lt;&gt;"",Sched4[[#This Row],[Beginning Balance]]*(InterestRate/PaymentsPerYear),"")</f>
        <v/>
      </c>
      <c r="J158" s="4" t="str">
        <f ca="1">IF(Sched4[[#This Row],[Pmt No]]&lt;&gt;"",IF(Sched4[[#This Row],[Scheduled Payment]]+Sched4[[#This Row],[Extra Payment]]&lt;=Sched4[[#This Row],[Beginning Balance]],Sched4[[#This Row],[Beginning Balance]]-Sched4[[#This Row],[Principal]],0),"")</f>
        <v/>
      </c>
      <c r="K158" s="4" t="str">
        <f ca="1">IF(Sched4[[#This Row],[Pmt No]]&lt;&gt;"",SUM(INDEX(Sched4[Interest],1,1):Sched4[[#This Row],[Interest]]),"")</f>
        <v/>
      </c>
    </row>
    <row r="159" spans="2:11" x14ac:dyDescent="0.2">
      <c r="B159" s="2" t="str">
        <f ca="1">IF(LoanIsGood,IF(ROW()-ROW(Sched4[[#Headers],[Pmt No]])&gt;ScheduledNumberOfPayments,"",ROW()-ROW(Sched4[[#Headers],[Pmt No]])),"")</f>
        <v/>
      </c>
      <c r="C159" s="3" t="str">
        <f ca="1">IF(Sched4[[#This Row],[Pmt No]]&lt;&gt;"",EOMONTH(LoanStartDate,ROW(Sched4[[#This Row],[Pmt No]])-ROW(Sched4[[#Headers],[Pmt No]])-2)+DAY(LoanStartDate),"")</f>
        <v/>
      </c>
      <c r="D159" s="4" t="str">
        <f ca="1">IF(Sched4[[#This Row],[Pmt No]]&lt;&gt;"",IF(ROW()-ROW(Sched4[[#Headers],[Beginning Balance]])=1,LoanAmount,INDEX(Sched4[Ending Balance],ROW()-ROW(Sched4[[#Headers],[Beginning Balance]])-1)),"")</f>
        <v/>
      </c>
      <c r="E159" s="4" t="str">
        <f ca="1">IF(Sched4[[#This Row],[Pmt No]]&lt;&gt;"",ScheduledPayment,"")</f>
        <v/>
      </c>
      <c r="F159" s="4" t="str">
        <f ca="1">IF(Sched4[[#This Row],[Pmt No]]&lt;&gt;"",IF(Sched4[[#This Row],[Scheduled Payment]]+ExtraPayments&lt;Sched4[[#This Row],[Beginning Balance]],ExtraPayments,IF(Sched4[[#This Row],[Beginning Balance]]-Sched4[[#This Row],[Scheduled Payment]]&gt;0,Sched4[[#This Row],[Beginning Balance]]-Sched4[[#This Row],[Scheduled Payment]],0)),"")</f>
        <v/>
      </c>
      <c r="G159" s="4" t="str">
        <f ca="1">IF(Sched4[[#This Row],[Pmt No]]&lt;&gt;"",IF(Sched4[[#This Row],[Scheduled Payment]]+Sched4[[#This Row],[Extra Payment]]&lt;=Sched4[[#This Row],[Beginning Balance]],Sched4[[#This Row],[Scheduled Payment]]+Sched4[[#This Row],[Extra Payment]],Sched4[[#This Row],[Beginning Balance]]),"")</f>
        <v/>
      </c>
      <c r="H159" s="4" t="str">
        <f ca="1">IF(Sched4[[#This Row],[Pmt No]]&lt;&gt;"",Sched4[[#This Row],[Total Payment]]-Sched4[[#This Row],[Interest]],"")</f>
        <v/>
      </c>
      <c r="I159" s="4" t="str">
        <f ca="1">IF(Sched4[[#This Row],[Pmt No]]&lt;&gt;"",Sched4[[#This Row],[Beginning Balance]]*(InterestRate/PaymentsPerYear),"")</f>
        <v/>
      </c>
      <c r="J159" s="4" t="str">
        <f ca="1">IF(Sched4[[#This Row],[Pmt No]]&lt;&gt;"",IF(Sched4[[#This Row],[Scheduled Payment]]+Sched4[[#This Row],[Extra Payment]]&lt;=Sched4[[#This Row],[Beginning Balance]],Sched4[[#This Row],[Beginning Balance]]-Sched4[[#This Row],[Principal]],0),"")</f>
        <v/>
      </c>
      <c r="K159" s="4" t="str">
        <f ca="1">IF(Sched4[[#This Row],[Pmt No]]&lt;&gt;"",SUM(INDEX(Sched4[Interest],1,1):Sched4[[#This Row],[Interest]]),"")</f>
        <v/>
      </c>
    </row>
    <row r="160" spans="2:11" x14ac:dyDescent="0.2">
      <c r="B160" s="2" t="str">
        <f ca="1">IF(LoanIsGood,IF(ROW()-ROW(Sched4[[#Headers],[Pmt No]])&gt;ScheduledNumberOfPayments,"",ROW()-ROW(Sched4[[#Headers],[Pmt No]])),"")</f>
        <v/>
      </c>
      <c r="C160" s="3" t="str">
        <f ca="1">IF(Sched4[[#This Row],[Pmt No]]&lt;&gt;"",EOMONTH(LoanStartDate,ROW(Sched4[[#This Row],[Pmt No]])-ROW(Sched4[[#Headers],[Pmt No]])-2)+DAY(LoanStartDate),"")</f>
        <v/>
      </c>
      <c r="D160" s="4" t="str">
        <f ca="1">IF(Sched4[[#This Row],[Pmt No]]&lt;&gt;"",IF(ROW()-ROW(Sched4[[#Headers],[Beginning Balance]])=1,LoanAmount,INDEX(Sched4[Ending Balance],ROW()-ROW(Sched4[[#Headers],[Beginning Balance]])-1)),"")</f>
        <v/>
      </c>
      <c r="E160" s="4" t="str">
        <f ca="1">IF(Sched4[[#This Row],[Pmt No]]&lt;&gt;"",ScheduledPayment,"")</f>
        <v/>
      </c>
      <c r="F160" s="4" t="str">
        <f ca="1">IF(Sched4[[#This Row],[Pmt No]]&lt;&gt;"",IF(Sched4[[#This Row],[Scheduled Payment]]+ExtraPayments&lt;Sched4[[#This Row],[Beginning Balance]],ExtraPayments,IF(Sched4[[#This Row],[Beginning Balance]]-Sched4[[#This Row],[Scheduled Payment]]&gt;0,Sched4[[#This Row],[Beginning Balance]]-Sched4[[#This Row],[Scheduled Payment]],0)),"")</f>
        <v/>
      </c>
      <c r="G160" s="4" t="str">
        <f ca="1">IF(Sched4[[#This Row],[Pmt No]]&lt;&gt;"",IF(Sched4[[#This Row],[Scheduled Payment]]+Sched4[[#This Row],[Extra Payment]]&lt;=Sched4[[#This Row],[Beginning Balance]],Sched4[[#This Row],[Scheduled Payment]]+Sched4[[#This Row],[Extra Payment]],Sched4[[#This Row],[Beginning Balance]]),"")</f>
        <v/>
      </c>
      <c r="H160" s="4" t="str">
        <f ca="1">IF(Sched4[[#This Row],[Pmt No]]&lt;&gt;"",Sched4[[#This Row],[Total Payment]]-Sched4[[#This Row],[Interest]],"")</f>
        <v/>
      </c>
      <c r="I160" s="4" t="str">
        <f ca="1">IF(Sched4[[#This Row],[Pmt No]]&lt;&gt;"",Sched4[[#This Row],[Beginning Balance]]*(InterestRate/PaymentsPerYear),"")</f>
        <v/>
      </c>
      <c r="J160" s="4" t="str">
        <f ca="1">IF(Sched4[[#This Row],[Pmt No]]&lt;&gt;"",IF(Sched4[[#This Row],[Scheduled Payment]]+Sched4[[#This Row],[Extra Payment]]&lt;=Sched4[[#This Row],[Beginning Balance]],Sched4[[#This Row],[Beginning Balance]]-Sched4[[#This Row],[Principal]],0),"")</f>
        <v/>
      </c>
      <c r="K160" s="4" t="str">
        <f ca="1">IF(Sched4[[#This Row],[Pmt No]]&lt;&gt;"",SUM(INDEX(Sched4[Interest],1,1):Sched4[[#This Row],[Interest]]),"")</f>
        <v/>
      </c>
    </row>
    <row r="161" spans="2:11" x14ac:dyDescent="0.2">
      <c r="B161" s="2" t="str">
        <f ca="1">IF(LoanIsGood,IF(ROW()-ROW(Sched4[[#Headers],[Pmt No]])&gt;ScheduledNumberOfPayments,"",ROW()-ROW(Sched4[[#Headers],[Pmt No]])),"")</f>
        <v/>
      </c>
      <c r="C161" s="3" t="str">
        <f ca="1">IF(Sched4[[#This Row],[Pmt No]]&lt;&gt;"",EOMONTH(LoanStartDate,ROW(Sched4[[#This Row],[Pmt No]])-ROW(Sched4[[#Headers],[Pmt No]])-2)+DAY(LoanStartDate),"")</f>
        <v/>
      </c>
      <c r="D161" s="4" t="str">
        <f ca="1">IF(Sched4[[#This Row],[Pmt No]]&lt;&gt;"",IF(ROW()-ROW(Sched4[[#Headers],[Beginning Balance]])=1,LoanAmount,INDEX(Sched4[Ending Balance],ROW()-ROW(Sched4[[#Headers],[Beginning Balance]])-1)),"")</f>
        <v/>
      </c>
      <c r="E161" s="4" t="str">
        <f ca="1">IF(Sched4[[#This Row],[Pmt No]]&lt;&gt;"",ScheduledPayment,"")</f>
        <v/>
      </c>
      <c r="F161" s="4" t="str">
        <f ca="1">IF(Sched4[[#This Row],[Pmt No]]&lt;&gt;"",IF(Sched4[[#This Row],[Scheduled Payment]]+ExtraPayments&lt;Sched4[[#This Row],[Beginning Balance]],ExtraPayments,IF(Sched4[[#This Row],[Beginning Balance]]-Sched4[[#This Row],[Scheduled Payment]]&gt;0,Sched4[[#This Row],[Beginning Balance]]-Sched4[[#This Row],[Scheduled Payment]],0)),"")</f>
        <v/>
      </c>
      <c r="G161" s="4" t="str">
        <f ca="1">IF(Sched4[[#This Row],[Pmt No]]&lt;&gt;"",IF(Sched4[[#This Row],[Scheduled Payment]]+Sched4[[#This Row],[Extra Payment]]&lt;=Sched4[[#This Row],[Beginning Balance]],Sched4[[#This Row],[Scheduled Payment]]+Sched4[[#This Row],[Extra Payment]],Sched4[[#This Row],[Beginning Balance]]),"")</f>
        <v/>
      </c>
      <c r="H161" s="4" t="str">
        <f ca="1">IF(Sched4[[#This Row],[Pmt No]]&lt;&gt;"",Sched4[[#This Row],[Total Payment]]-Sched4[[#This Row],[Interest]],"")</f>
        <v/>
      </c>
      <c r="I161" s="4" t="str">
        <f ca="1">IF(Sched4[[#This Row],[Pmt No]]&lt;&gt;"",Sched4[[#This Row],[Beginning Balance]]*(InterestRate/PaymentsPerYear),"")</f>
        <v/>
      </c>
      <c r="J161" s="4" t="str">
        <f ca="1">IF(Sched4[[#This Row],[Pmt No]]&lt;&gt;"",IF(Sched4[[#This Row],[Scheduled Payment]]+Sched4[[#This Row],[Extra Payment]]&lt;=Sched4[[#This Row],[Beginning Balance]],Sched4[[#This Row],[Beginning Balance]]-Sched4[[#This Row],[Principal]],0),"")</f>
        <v/>
      </c>
      <c r="K161" s="4" t="str">
        <f ca="1">IF(Sched4[[#This Row],[Pmt No]]&lt;&gt;"",SUM(INDEX(Sched4[Interest],1,1):Sched4[[#This Row],[Interest]]),"")</f>
        <v/>
      </c>
    </row>
    <row r="162" spans="2:11" x14ac:dyDescent="0.2">
      <c r="B162" s="2" t="str">
        <f ca="1">IF(LoanIsGood,IF(ROW()-ROW(Sched4[[#Headers],[Pmt No]])&gt;ScheduledNumberOfPayments,"",ROW()-ROW(Sched4[[#Headers],[Pmt No]])),"")</f>
        <v/>
      </c>
      <c r="C162" s="3" t="str">
        <f ca="1">IF(Sched4[[#This Row],[Pmt No]]&lt;&gt;"",EOMONTH(LoanStartDate,ROW(Sched4[[#This Row],[Pmt No]])-ROW(Sched4[[#Headers],[Pmt No]])-2)+DAY(LoanStartDate),"")</f>
        <v/>
      </c>
      <c r="D162" s="4" t="str">
        <f ca="1">IF(Sched4[[#This Row],[Pmt No]]&lt;&gt;"",IF(ROW()-ROW(Sched4[[#Headers],[Beginning Balance]])=1,LoanAmount,INDEX(Sched4[Ending Balance],ROW()-ROW(Sched4[[#Headers],[Beginning Balance]])-1)),"")</f>
        <v/>
      </c>
      <c r="E162" s="4" t="str">
        <f ca="1">IF(Sched4[[#This Row],[Pmt No]]&lt;&gt;"",ScheduledPayment,"")</f>
        <v/>
      </c>
      <c r="F162" s="4" t="str">
        <f ca="1">IF(Sched4[[#This Row],[Pmt No]]&lt;&gt;"",IF(Sched4[[#This Row],[Scheduled Payment]]+ExtraPayments&lt;Sched4[[#This Row],[Beginning Balance]],ExtraPayments,IF(Sched4[[#This Row],[Beginning Balance]]-Sched4[[#This Row],[Scheduled Payment]]&gt;0,Sched4[[#This Row],[Beginning Balance]]-Sched4[[#This Row],[Scheduled Payment]],0)),"")</f>
        <v/>
      </c>
      <c r="G162" s="4" t="str">
        <f ca="1">IF(Sched4[[#This Row],[Pmt No]]&lt;&gt;"",IF(Sched4[[#This Row],[Scheduled Payment]]+Sched4[[#This Row],[Extra Payment]]&lt;=Sched4[[#This Row],[Beginning Balance]],Sched4[[#This Row],[Scheduled Payment]]+Sched4[[#This Row],[Extra Payment]],Sched4[[#This Row],[Beginning Balance]]),"")</f>
        <v/>
      </c>
      <c r="H162" s="4" t="str">
        <f ca="1">IF(Sched4[[#This Row],[Pmt No]]&lt;&gt;"",Sched4[[#This Row],[Total Payment]]-Sched4[[#This Row],[Interest]],"")</f>
        <v/>
      </c>
      <c r="I162" s="4" t="str">
        <f ca="1">IF(Sched4[[#This Row],[Pmt No]]&lt;&gt;"",Sched4[[#This Row],[Beginning Balance]]*(InterestRate/PaymentsPerYear),"")</f>
        <v/>
      </c>
      <c r="J162" s="4" t="str">
        <f ca="1">IF(Sched4[[#This Row],[Pmt No]]&lt;&gt;"",IF(Sched4[[#This Row],[Scheduled Payment]]+Sched4[[#This Row],[Extra Payment]]&lt;=Sched4[[#This Row],[Beginning Balance]],Sched4[[#This Row],[Beginning Balance]]-Sched4[[#This Row],[Principal]],0),"")</f>
        <v/>
      </c>
      <c r="K162" s="4" t="str">
        <f ca="1">IF(Sched4[[#This Row],[Pmt No]]&lt;&gt;"",SUM(INDEX(Sched4[Interest],1,1):Sched4[[#This Row],[Interest]]),"")</f>
        <v/>
      </c>
    </row>
    <row r="163" spans="2:11" x14ac:dyDescent="0.2">
      <c r="B163" s="2" t="str">
        <f ca="1">IF(LoanIsGood,IF(ROW()-ROW(Sched4[[#Headers],[Pmt No]])&gt;ScheduledNumberOfPayments,"",ROW()-ROW(Sched4[[#Headers],[Pmt No]])),"")</f>
        <v/>
      </c>
      <c r="C163" s="3" t="str">
        <f ca="1">IF(Sched4[[#This Row],[Pmt No]]&lt;&gt;"",EOMONTH(LoanStartDate,ROW(Sched4[[#This Row],[Pmt No]])-ROW(Sched4[[#Headers],[Pmt No]])-2)+DAY(LoanStartDate),"")</f>
        <v/>
      </c>
      <c r="D163" s="4" t="str">
        <f ca="1">IF(Sched4[[#This Row],[Pmt No]]&lt;&gt;"",IF(ROW()-ROW(Sched4[[#Headers],[Beginning Balance]])=1,LoanAmount,INDEX(Sched4[Ending Balance],ROW()-ROW(Sched4[[#Headers],[Beginning Balance]])-1)),"")</f>
        <v/>
      </c>
      <c r="E163" s="4" t="str">
        <f ca="1">IF(Sched4[[#This Row],[Pmt No]]&lt;&gt;"",ScheduledPayment,"")</f>
        <v/>
      </c>
      <c r="F163" s="4" t="str">
        <f ca="1">IF(Sched4[[#This Row],[Pmt No]]&lt;&gt;"",IF(Sched4[[#This Row],[Scheduled Payment]]+ExtraPayments&lt;Sched4[[#This Row],[Beginning Balance]],ExtraPayments,IF(Sched4[[#This Row],[Beginning Balance]]-Sched4[[#This Row],[Scheduled Payment]]&gt;0,Sched4[[#This Row],[Beginning Balance]]-Sched4[[#This Row],[Scheduled Payment]],0)),"")</f>
        <v/>
      </c>
      <c r="G163" s="4" t="str">
        <f ca="1">IF(Sched4[[#This Row],[Pmt No]]&lt;&gt;"",IF(Sched4[[#This Row],[Scheduled Payment]]+Sched4[[#This Row],[Extra Payment]]&lt;=Sched4[[#This Row],[Beginning Balance]],Sched4[[#This Row],[Scheduled Payment]]+Sched4[[#This Row],[Extra Payment]],Sched4[[#This Row],[Beginning Balance]]),"")</f>
        <v/>
      </c>
      <c r="H163" s="4" t="str">
        <f ca="1">IF(Sched4[[#This Row],[Pmt No]]&lt;&gt;"",Sched4[[#This Row],[Total Payment]]-Sched4[[#This Row],[Interest]],"")</f>
        <v/>
      </c>
      <c r="I163" s="4" t="str">
        <f ca="1">IF(Sched4[[#This Row],[Pmt No]]&lt;&gt;"",Sched4[[#This Row],[Beginning Balance]]*(InterestRate/PaymentsPerYear),"")</f>
        <v/>
      </c>
      <c r="J163" s="4" t="str">
        <f ca="1">IF(Sched4[[#This Row],[Pmt No]]&lt;&gt;"",IF(Sched4[[#This Row],[Scheduled Payment]]+Sched4[[#This Row],[Extra Payment]]&lt;=Sched4[[#This Row],[Beginning Balance]],Sched4[[#This Row],[Beginning Balance]]-Sched4[[#This Row],[Principal]],0),"")</f>
        <v/>
      </c>
      <c r="K163" s="4" t="str">
        <f ca="1">IF(Sched4[[#This Row],[Pmt No]]&lt;&gt;"",SUM(INDEX(Sched4[Interest],1,1):Sched4[[#This Row],[Interest]]),"")</f>
        <v/>
      </c>
    </row>
    <row r="164" spans="2:11" x14ac:dyDescent="0.2">
      <c r="B164" s="2" t="str">
        <f ca="1">IF(LoanIsGood,IF(ROW()-ROW(Sched4[[#Headers],[Pmt No]])&gt;ScheduledNumberOfPayments,"",ROW()-ROW(Sched4[[#Headers],[Pmt No]])),"")</f>
        <v/>
      </c>
      <c r="C164" s="3" t="str">
        <f ca="1">IF(Sched4[[#This Row],[Pmt No]]&lt;&gt;"",EOMONTH(LoanStartDate,ROW(Sched4[[#This Row],[Pmt No]])-ROW(Sched4[[#Headers],[Pmt No]])-2)+DAY(LoanStartDate),"")</f>
        <v/>
      </c>
      <c r="D164" s="4" t="str">
        <f ca="1">IF(Sched4[[#This Row],[Pmt No]]&lt;&gt;"",IF(ROW()-ROW(Sched4[[#Headers],[Beginning Balance]])=1,LoanAmount,INDEX(Sched4[Ending Balance],ROW()-ROW(Sched4[[#Headers],[Beginning Balance]])-1)),"")</f>
        <v/>
      </c>
      <c r="E164" s="4" t="str">
        <f ca="1">IF(Sched4[[#This Row],[Pmt No]]&lt;&gt;"",ScheduledPayment,"")</f>
        <v/>
      </c>
      <c r="F164" s="4" t="str">
        <f ca="1">IF(Sched4[[#This Row],[Pmt No]]&lt;&gt;"",IF(Sched4[[#This Row],[Scheduled Payment]]+ExtraPayments&lt;Sched4[[#This Row],[Beginning Balance]],ExtraPayments,IF(Sched4[[#This Row],[Beginning Balance]]-Sched4[[#This Row],[Scheduled Payment]]&gt;0,Sched4[[#This Row],[Beginning Balance]]-Sched4[[#This Row],[Scheduled Payment]],0)),"")</f>
        <v/>
      </c>
      <c r="G164" s="4" t="str">
        <f ca="1">IF(Sched4[[#This Row],[Pmt No]]&lt;&gt;"",IF(Sched4[[#This Row],[Scheduled Payment]]+Sched4[[#This Row],[Extra Payment]]&lt;=Sched4[[#This Row],[Beginning Balance]],Sched4[[#This Row],[Scheduled Payment]]+Sched4[[#This Row],[Extra Payment]],Sched4[[#This Row],[Beginning Balance]]),"")</f>
        <v/>
      </c>
      <c r="H164" s="4" t="str">
        <f ca="1">IF(Sched4[[#This Row],[Pmt No]]&lt;&gt;"",Sched4[[#This Row],[Total Payment]]-Sched4[[#This Row],[Interest]],"")</f>
        <v/>
      </c>
      <c r="I164" s="4" t="str">
        <f ca="1">IF(Sched4[[#This Row],[Pmt No]]&lt;&gt;"",Sched4[[#This Row],[Beginning Balance]]*(InterestRate/PaymentsPerYear),"")</f>
        <v/>
      </c>
      <c r="J164" s="4" t="str">
        <f ca="1">IF(Sched4[[#This Row],[Pmt No]]&lt;&gt;"",IF(Sched4[[#This Row],[Scheduled Payment]]+Sched4[[#This Row],[Extra Payment]]&lt;=Sched4[[#This Row],[Beginning Balance]],Sched4[[#This Row],[Beginning Balance]]-Sched4[[#This Row],[Principal]],0),"")</f>
        <v/>
      </c>
      <c r="K164" s="4" t="str">
        <f ca="1">IF(Sched4[[#This Row],[Pmt No]]&lt;&gt;"",SUM(INDEX(Sched4[Interest],1,1):Sched4[[#This Row],[Interest]]),"")</f>
        <v/>
      </c>
    </row>
    <row r="165" spans="2:11" x14ac:dyDescent="0.2">
      <c r="B165" s="2" t="str">
        <f ca="1">IF(LoanIsGood,IF(ROW()-ROW(Sched4[[#Headers],[Pmt No]])&gt;ScheduledNumberOfPayments,"",ROW()-ROW(Sched4[[#Headers],[Pmt No]])),"")</f>
        <v/>
      </c>
      <c r="C165" s="3" t="str">
        <f ca="1">IF(Sched4[[#This Row],[Pmt No]]&lt;&gt;"",EOMONTH(LoanStartDate,ROW(Sched4[[#This Row],[Pmt No]])-ROW(Sched4[[#Headers],[Pmt No]])-2)+DAY(LoanStartDate),"")</f>
        <v/>
      </c>
      <c r="D165" s="4" t="str">
        <f ca="1">IF(Sched4[[#This Row],[Pmt No]]&lt;&gt;"",IF(ROW()-ROW(Sched4[[#Headers],[Beginning Balance]])=1,LoanAmount,INDEX(Sched4[Ending Balance],ROW()-ROW(Sched4[[#Headers],[Beginning Balance]])-1)),"")</f>
        <v/>
      </c>
      <c r="E165" s="4" t="str">
        <f ca="1">IF(Sched4[[#This Row],[Pmt No]]&lt;&gt;"",ScheduledPayment,"")</f>
        <v/>
      </c>
      <c r="F165" s="4" t="str">
        <f ca="1">IF(Sched4[[#This Row],[Pmt No]]&lt;&gt;"",IF(Sched4[[#This Row],[Scheduled Payment]]+ExtraPayments&lt;Sched4[[#This Row],[Beginning Balance]],ExtraPayments,IF(Sched4[[#This Row],[Beginning Balance]]-Sched4[[#This Row],[Scheduled Payment]]&gt;0,Sched4[[#This Row],[Beginning Balance]]-Sched4[[#This Row],[Scheduled Payment]],0)),"")</f>
        <v/>
      </c>
      <c r="G165" s="4" t="str">
        <f ca="1">IF(Sched4[[#This Row],[Pmt No]]&lt;&gt;"",IF(Sched4[[#This Row],[Scheduled Payment]]+Sched4[[#This Row],[Extra Payment]]&lt;=Sched4[[#This Row],[Beginning Balance]],Sched4[[#This Row],[Scheduled Payment]]+Sched4[[#This Row],[Extra Payment]],Sched4[[#This Row],[Beginning Balance]]),"")</f>
        <v/>
      </c>
      <c r="H165" s="4" t="str">
        <f ca="1">IF(Sched4[[#This Row],[Pmt No]]&lt;&gt;"",Sched4[[#This Row],[Total Payment]]-Sched4[[#This Row],[Interest]],"")</f>
        <v/>
      </c>
      <c r="I165" s="4" t="str">
        <f ca="1">IF(Sched4[[#This Row],[Pmt No]]&lt;&gt;"",Sched4[[#This Row],[Beginning Balance]]*(InterestRate/PaymentsPerYear),"")</f>
        <v/>
      </c>
      <c r="J165" s="4" t="str">
        <f ca="1">IF(Sched4[[#This Row],[Pmt No]]&lt;&gt;"",IF(Sched4[[#This Row],[Scheduled Payment]]+Sched4[[#This Row],[Extra Payment]]&lt;=Sched4[[#This Row],[Beginning Balance]],Sched4[[#This Row],[Beginning Balance]]-Sched4[[#This Row],[Principal]],0),"")</f>
        <v/>
      </c>
      <c r="K165" s="4" t="str">
        <f ca="1">IF(Sched4[[#This Row],[Pmt No]]&lt;&gt;"",SUM(INDEX(Sched4[Interest],1,1):Sched4[[#This Row],[Interest]]),"")</f>
        <v/>
      </c>
    </row>
    <row r="166" spans="2:11" x14ac:dyDescent="0.2">
      <c r="B166" s="2" t="str">
        <f ca="1">IF(LoanIsGood,IF(ROW()-ROW(Sched4[[#Headers],[Pmt No]])&gt;ScheduledNumberOfPayments,"",ROW()-ROW(Sched4[[#Headers],[Pmt No]])),"")</f>
        <v/>
      </c>
      <c r="C166" s="3" t="str">
        <f ca="1">IF(Sched4[[#This Row],[Pmt No]]&lt;&gt;"",EOMONTH(LoanStartDate,ROW(Sched4[[#This Row],[Pmt No]])-ROW(Sched4[[#Headers],[Pmt No]])-2)+DAY(LoanStartDate),"")</f>
        <v/>
      </c>
      <c r="D166" s="4" t="str">
        <f ca="1">IF(Sched4[[#This Row],[Pmt No]]&lt;&gt;"",IF(ROW()-ROW(Sched4[[#Headers],[Beginning Balance]])=1,LoanAmount,INDEX(Sched4[Ending Balance],ROW()-ROW(Sched4[[#Headers],[Beginning Balance]])-1)),"")</f>
        <v/>
      </c>
      <c r="E166" s="4" t="str">
        <f ca="1">IF(Sched4[[#This Row],[Pmt No]]&lt;&gt;"",ScheduledPayment,"")</f>
        <v/>
      </c>
      <c r="F166" s="4" t="str">
        <f ca="1">IF(Sched4[[#This Row],[Pmt No]]&lt;&gt;"",IF(Sched4[[#This Row],[Scheduled Payment]]+ExtraPayments&lt;Sched4[[#This Row],[Beginning Balance]],ExtraPayments,IF(Sched4[[#This Row],[Beginning Balance]]-Sched4[[#This Row],[Scheduled Payment]]&gt;0,Sched4[[#This Row],[Beginning Balance]]-Sched4[[#This Row],[Scheduled Payment]],0)),"")</f>
        <v/>
      </c>
      <c r="G166" s="4" t="str">
        <f ca="1">IF(Sched4[[#This Row],[Pmt No]]&lt;&gt;"",IF(Sched4[[#This Row],[Scheduled Payment]]+Sched4[[#This Row],[Extra Payment]]&lt;=Sched4[[#This Row],[Beginning Balance]],Sched4[[#This Row],[Scheduled Payment]]+Sched4[[#This Row],[Extra Payment]],Sched4[[#This Row],[Beginning Balance]]),"")</f>
        <v/>
      </c>
      <c r="H166" s="4" t="str">
        <f ca="1">IF(Sched4[[#This Row],[Pmt No]]&lt;&gt;"",Sched4[[#This Row],[Total Payment]]-Sched4[[#This Row],[Interest]],"")</f>
        <v/>
      </c>
      <c r="I166" s="4" t="str">
        <f ca="1">IF(Sched4[[#This Row],[Pmt No]]&lt;&gt;"",Sched4[[#This Row],[Beginning Balance]]*(InterestRate/PaymentsPerYear),"")</f>
        <v/>
      </c>
      <c r="J166" s="4" t="str">
        <f ca="1">IF(Sched4[[#This Row],[Pmt No]]&lt;&gt;"",IF(Sched4[[#This Row],[Scheduled Payment]]+Sched4[[#This Row],[Extra Payment]]&lt;=Sched4[[#This Row],[Beginning Balance]],Sched4[[#This Row],[Beginning Balance]]-Sched4[[#This Row],[Principal]],0),"")</f>
        <v/>
      </c>
      <c r="K166" s="4" t="str">
        <f ca="1">IF(Sched4[[#This Row],[Pmt No]]&lt;&gt;"",SUM(INDEX(Sched4[Interest],1,1):Sched4[[#This Row],[Interest]]),"")</f>
        <v/>
      </c>
    </row>
    <row r="167" spans="2:11" x14ac:dyDescent="0.2">
      <c r="B167" s="2" t="str">
        <f ca="1">IF(LoanIsGood,IF(ROW()-ROW(Sched4[[#Headers],[Pmt No]])&gt;ScheduledNumberOfPayments,"",ROW()-ROW(Sched4[[#Headers],[Pmt No]])),"")</f>
        <v/>
      </c>
      <c r="C167" s="3" t="str">
        <f ca="1">IF(Sched4[[#This Row],[Pmt No]]&lt;&gt;"",EOMONTH(LoanStartDate,ROW(Sched4[[#This Row],[Pmt No]])-ROW(Sched4[[#Headers],[Pmt No]])-2)+DAY(LoanStartDate),"")</f>
        <v/>
      </c>
      <c r="D167" s="4" t="str">
        <f ca="1">IF(Sched4[[#This Row],[Pmt No]]&lt;&gt;"",IF(ROW()-ROW(Sched4[[#Headers],[Beginning Balance]])=1,LoanAmount,INDEX(Sched4[Ending Balance],ROW()-ROW(Sched4[[#Headers],[Beginning Balance]])-1)),"")</f>
        <v/>
      </c>
      <c r="E167" s="4" t="str">
        <f ca="1">IF(Sched4[[#This Row],[Pmt No]]&lt;&gt;"",ScheduledPayment,"")</f>
        <v/>
      </c>
      <c r="F167" s="4" t="str">
        <f ca="1">IF(Sched4[[#This Row],[Pmt No]]&lt;&gt;"",IF(Sched4[[#This Row],[Scheduled Payment]]+ExtraPayments&lt;Sched4[[#This Row],[Beginning Balance]],ExtraPayments,IF(Sched4[[#This Row],[Beginning Balance]]-Sched4[[#This Row],[Scheduled Payment]]&gt;0,Sched4[[#This Row],[Beginning Balance]]-Sched4[[#This Row],[Scheduled Payment]],0)),"")</f>
        <v/>
      </c>
      <c r="G167" s="4" t="str">
        <f ca="1">IF(Sched4[[#This Row],[Pmt No]]&lt;&gt;"",IF(Sched4[[#This Row],[Scheduled Payment]]+Sched4[[#This Row],[Extra Payment]]&lt;=Sched4[[#This Row],[Beginning Balance]],Sched4[[#This Row],[Scheduled Payment]]+Sched4[[#This Row],[Extra Payment]],Sched4[[#This Row],[Beginning Balance]]),"")</f>
        <v/>
      </c>
      <c r="H167" s="4" t="str">
        <f ca="1">IF(Sched4[[#This Row],[Pmt No]]&lt;&gt;"",Sched4[[#This Row],[Total Payment]]-Sched4[[#This Row],[Interest]],"")</f>
        <v/>
      </c>
      <c r="I167" s="4" t="str">
        <f ca="1">IF(Sched4[[#This Row],[Pmt No]]&lt;&gt;"",Sched4[[#This Row],[Beginning Balance]]*(InterestRate/PaymentsPerYear),"")</f>
        <v/>
      </c>
      <c r="J167" s="4" t="str">
        <f ca="1">IF(Sched4[[#This Row],[Pmt No]]&lt;&gt;"",IF(Sched4[[#This Row],[Scheduled Payment]]+Sched4[[#This Row],[Extra Payment]]&lt;=Sched4[[#This Row],[Beginning Balance]],Sched4[[#This Row],[Beginning Balance]]-Sched4[[#This Row],[Principal]],0),"")</f>
        <v/>
      </c>
      <c r="K167" s="4" t="str">
        <f ca="1">IF(Sched4[[#This Row],[Pmt No]]&lt;&gt;"",SUM(INDEX(Sched4[Interest],1,1):Sched4[[#This Row],[Interest]]),"")</f>
        <v/>
      </c>
    </row>
    <row r="168" spans="2:11" x14ac:dyDescent="0.2">
      <c r="B168" s="2" t="str">
        <f ca="1">IF(LoanIsGood,IF(ROW()-ROW(Sched4[[#Headers],[Pmt No]])&gt;ScheduledNumberOfPayments,"",ROW()-ROW(Sched4[[#Headers],[Pmt No]])),"")</f>
        <v/>
      </c>
      <c r="C168" s="3" t="str">
        <f ca="1">IF(Sched4[[#This Row],[Pmt No]]&lt;&gt;"",EOMONTH(LoanStartDate,ROW(Sched4[[#This Row],[Pmt No]])-ROW(Sched4[[#Headers],[Pmt No]])-2)+DAY(LoanStartDate),"")</f>
        <v/>
      </c>
      <c r="D168" s="4" t="str">
        <f ca="1">IF(Sched4[[#This Row],[Pmt No]]&lt;&gt;"",IF(ROW()-ROW(Sched4[[#Headers],[Beginning Balance]])=1,LoanAmount,INDEX(Sched4[Ending Balance],ROW()-ROW(Sched4[[#Headers],[Beginning Balance]])-1)),"")</f>
        <v/>
      </c>
      <c r="E168" s="4" t="str">
        <f ca="1">IF(Sched4[[#This Row],[Pmt No]]&lt;&gt;"",ScheduledPayment,"")</f>
        <v/>
      </c>
      <c r="F168" s="4" t="str">
        <f ca="1">IF(Sched4[[#This Row],[Pmt No]]&lt;&gt;"",IF(Sched4[[#This Row],[Scheduled Payment]]+ExtraPayments&lt;Sched4[[#This Row],[Beginning Balance]],ExtraPayments,IF(Sched4[[#This Row],[Beginning Balance]]-Sched4[[#This Row],[Scheduled Payment]]&gt;0,Sched4[[#This Row],[Beginning Balance]]-Sched4[[#This Row],[Scheduled Payment]],0)),"")</f>
        <v/>
      </c>
      <c r="G168" s="4" t="str">
        <f ca="1">IF(Sched4[[#This Row],[Pmt No]]&lt;&gt;"",IF(Sched4[[#This Row],[Scheduled Payment]]+Sched4[[#This Row],[Extra Payment]]&lt;=Sched4[[#This Row],[Beginning Balance]],Sched4[[#This Row],[Scheduled Payment]]+Sched4[[#This Row],[Extra Payment]],Sched4[[#This Row],[Beginning Balance]]),"")</f>
        <v/>
      </c>
      <c r="H168" s="4" t="str">
        <f ca="1">IF(Sched4[[#This Row],[Pmt No]]&lt;&gt;"",Sched4[[#This Row],[Total Payment]]-Sched4[[#This Row],[Interest]],"")</f>
        <v/>
      </c>
      <c r="I168" s="4" t="str">
        <f ca="1">IF(Sched4[[#This Row],[Pmt No]]&lt;&gt;"",Sched4[[#This Row],[Beginning Balance]]*(InterestRate/PaymentsPerYear),"")</f>
        <v/>
      </c>
      <c r="J168" s="4" t="str">
        <f ca="1">IF(Sched4[[#This Row],[Pmt No]]&lt;&gt;"",IF(Sched4[[#This Row],[Scheduled Payment]]+Sched4[[#This Row],[Extra Payment]]&lt;=Sched4[[#This Row],[Beginning Balance]],Sched4[[#This Row],[Beginning Balance]]-Sched4[[#This Row],[Principal]],0),"")</f>
        <v/>
      </c>
      <c r="K168" s="4" t="str">
        <f ca="1">IF(Sched4[[#This Row],[Pmt No]]&lt;&gt;"",SUM(INDEX(Sched4[Interest],1,1):Sched4[[#This Row],[Interest]]),"")</f>
        <v/>
      </c>
    </row>
    <row r="169" spans="2:11" x14ac:dyDescent="0.2">
      <c r="B169" s="2" t="str">
        <f ca="1">IF(LoanIsGood,IF(ROW()-ROW(Sched4[[#Headers],[Pmt No]])&gt;ScheduledNumberOfPayments,"",ROW()-ROW(Sched4[[#Headers],[Pmt No]])),"")</f>
        <v/>
      </c>
      <c r="C169" s="3" t="str">
        <f ca="1">IF(Sched4[[#This Row],[Pmt No]]&lt;&gt;"",EOMONTH(LoanStartDate,ROW(Sched4[[#This Row],[Pmt No]])-ROW(Sched4[[#Headers],[Pmt No]])-2)+DAY(LoanStartDate),"")</f>
        <v/>
      </c>
      <c r="D169" s="4" t="str">
        <f ca="1">IF(Sched4[[#This Row],[Pmt No]]&lt;&gt;"",IF(ROW()-ROW(Sched4[[#Headers],[Beginning Balance]])=1,LoanAmount,INDEX(Sched4[Ending Balance],ROW()-ROW(Sched4[[#Headers],[Beginning Balance]])-1)),"")</f>
        <v/>
      </c>
      <c r="E169" s="4" t="str">
        <f ca="1">IF(Sched4[[#This Row],[Pmt No]]&lt;&gt;"",ScheduledPayment,"")</f>
        <v/>
      </c>
      <c r="F169" s="4" t="str">
        <f ca="1">IF(Sched4[[#This Row],[Pmt No]]&lt;&gt;"",IF(Sched4[[#This Row],[Scheduled Payment]]+ExtraPayments&lt;Sched4[[#This Row],[Beginning Balance]],ExtraPayments,IF(Sched4[[#This Row],[Beginning Balance]]-Sched4[[#This Row],[Scheduled Payment]]&gt;0,Sched4[[#This Row],[Beginning Balance]]-Sched4[[#This Row],[Scheduled Payment]],0)),"")</f>
        <v/>
      </c>
      <c r="G169" s="4" t="str">
        <f ca="1">IF(Sched4[[#This Row],[Pmt No]]&lt;&gt;"",IF(Sched4[[#This Row],[Scheduled Payment]]+Sched4[[#This Row],[Extra Payment]]&lt;=Sched4[[#This Row],[Beginning Balance]],Sched4[[#This Row],[Scheduled Payment]]+Sched4[[#This Row],[Extra Payment]],Sched4[[#This Row],[Beginning Balance]]),"")</f>
        <v/>
      </c>
      <c r="H169" s="4" t="str">
        <f ca="1">IF(Sched4[[#This Row],[Pmt No]]&lt;&gt;"",Sched4[[#This Row],[Total Payment]]-Sched4[[#This Row],[Interest]],"")</f>
        <v/>
      </c>
      <c r="I169" s="4" t="str">
        <f ca="1">IF(Sched4[[#This Row],[Pmt No]]&lt;&gt;"",Sched4[[#This Row],[Beginning Balance]]*(InterestRate/PaymentsPerYear),"")</f>
        <v/>
      </c>
      <c r="J169" s="4" t="str">
        <f ca="1">IF(Sched4[[#This Row],[Pmt No]]&lt;&gt;"",IF(Sched4[[#This Row],[Scheduled Payment]]+Sched4[[#This Row],[Extra Payment]]&lt;=Sched4[[#This Row],[Beginning Balance]],Sched4[[#This Row],[Beginning Balance]]-Sched4[[#This Row],[Principal]],0),"")</f>
        <v/>
      </c>
      <c r="K169" s="4" t="str">
        <f ca="1">IF(Sched4[[#This Row],[Pmt No]]&lt;&gt;"",SUM(INDEX(Sched4[Interest],1,1):Sched4[[#This Row],[Interest]]),"")</f>
        <v/>
      </c>
    </row>
    <row r="170" spans="2:11" x14ac:dyDescent="0.2">
      <c r="B170" s="2" t="str">
        <f ca="1">IF(LoanIsGood,IF(ROW()-ROW(Sched4[[#Headers],[Pmt No]])&gt;ScheduledNumberOfPayments,"",ROW()-ROW(Sched4[[#Headers],[Pmt No]])),"")</f>
        <v/>
      </c>
      <c r="C170" s="3" t="str">
        <f ca="1">IF(Sched4[[#This Row],[Pmt No]]&lt;&gt;"",EOMONTH(LoanStartDate,ROW(Sched4[[#This Row],[Pmt No]])-ROW(Sched4[[#Headers],[Pmt No]])-2)+DAY(LoanStartDate),"")</f>
        <v/>
      </c>
      <c r="D170" s="4" t="str">
        <f ca="1">IF(Sched4[[#This Row],[Pmt No]]&lt;&gt;"",IF(ROW()-ROW(Sched4[[#Headers],[Beginning Balance]])=1,LoanAmount,INDEX(Sched4[Ending Balance],ROW()-ROW(Sched4[[#Headers],[Beginning Balance]])-1)),"")</f>
        <v/>
      </c>
      <c r="E170" s="4" t="str">
        <f ca="1">IF(Sched4[[#This Row],[Pmt No]]&lt;&gt;"",ScheduledPayment,"")</f>
        <v/>
      </c>
      <c r="F170" s="4" t="str">
        <f ca="1">IF(Sched4[[#This Row],[Pmt No]]&lt;&gt;"",IF(Sched4[[#This Row],[Scheduled Payment]]+ExtraPayments&lt;Sched4[[#This Row],[Beginning Balance]],ExtraPayments,IF(Sched4[[#This Row],[Beginning Balance]]-Sched4[[#This Row],[Scheduled Payment]]&gt;0,Sched4[[#This Row],[Beginning Balance]]-Sched4[[#This Row],[Scheduled Payment]],0)),"")</f>
        <v/>
      </c>
      <c r="G170" s="4" t="str">
        <f ca="1">IF(Sched4[[#This Row],[Pmt No]]&lt;&gt;"",IF(Sched4[[#This Row],[Scheduled Payment]]+Sched4[[#This Row],[Extra Payment]]&lt;=Sched4[[#This Row],[Beginning Balance]],Sched4[[#This Row],[Scheduled Payment]]+Sched4[[#This Row],[Extra Payment]],Sched4[[#This Row],[Beginning Balance]]),"")</f>
        <v/>
      </c>
      <c r="H170" s="4" t="str">
        <f ca="1">IF(Sched4[[#This Row],[Pmt No]]&lt;&gt;"",Sched4[[#This Row],[Total Payment]]-Sched4[[#This Row],[Interest]],"")</f>
        <v/>
      </c>
      <c r="I170" s="4" t="str">
        <f ca="1">IF(Sched4[[#This Row],[Pmt No]]&lt;&gt;"",Sched4[[#This Row],[Beginning Balance]]*(InterestRate/PaymentsPerYear),"")</f>
        <v/>
      </c>
      <c r="J170" s="4" t="str">
        <f ca="1">IF(Sched4[[#This Row],[Pmt No]]&lt;&gt;"",IF(Sched4[[#This Row],[Scheduled Payment]]+Sched4[[#This Row],[Extra Payment]]&lt;=Sched4[[#This Row],[Beginning Balance]],Sched4[[#This Row],[Beginning Balance]]-Sched4[[#This Row],[Principal]],0),"")</f>
        <v/>
      </c>
      <c r="K170" s="4" t="str">
        <f ca="1">IF(Sched4[[#This Row],[Pmt No]]&lt;&gt;"",SUM(INDEX(Sched4[Interest],1,1):Sched4[[#This Row],[Interest]]),"")</f>
        <v/>
      </c>
    </row>
    <row r="171" spans="2:11" x14ac:dyDescent="0.2">
      <c r="B171" s="2" t="str">
        <f ca="1">IF(LoanIsGood,IF(ROW()-ROW(Sched4[[#Headers],[Pmt No]])&gt;ScheduledNumberOfPayments,"",ROW()-ROW(Sched4[[#Headers],[Pmt No]])),"")</f>
        <v/>
      </c>
      <c r="C171" s="3" t="str">
        <f ca="1">IF(Sched4[[#This Row],[Pmt No]]&lt;&gt;"",EOMONTH(LoanStartDate,ROW(Sched4[[#This Row],[Pmt No]])-ROW(Sched4[[#Headers],[Pmt No]])-2)+DAY(LoanStartDate),"")</f>
        <v/>
      </c>
      <c r="D171" s="4" t="str">
        <f ca="1">IF(Sched4[[#This Row],[Pmt No]]&lt;&gt;"",IF(ROW()-ROW(Sched4[[#Headers],[Beginning Balance]])=1,LoanAmount,INDEX(Sched4[Ending Balance],ROW()-ROW(Sched4[[#Headers],[Beginning Balance]])-1)),"")</f>
        <v/>
      </c>
      <c r="E171" s="4" t="str">
        <f ca="1">IF(Sched4[[#This Row],[Pmt No]]&lt;&gt;"",ScheduledPayment,"")</f>
        <v/>
      </c>
      <c r="F171" s="4" t="str">
        <f ca="1">IF(Sched4[[#This Row],[Pmt No]]&lt;&gt;"",IF(Sched4[[#This Row],[Scheduled Payment]]+ExtraPayments&lt;Sched4[[#This Row],[Beginning Balance]],ExtraPayments,IF(Sched4[[#This Row],[Beginning Balance]]-Sched4[[#This Row],[Scheduled Payment]]&gt;0,Sched4[[#This Row],[Beginning Balance]]-Sched4[[#This Row],[Scheduled Payment]],0)),"")</f>
        <v/>
      </c>
      <c r="G171" s="4" t="str">
        <f ca="1">IF(Sched4[[#This Row],[Pmt No]]&lt;&gt;"",IF(Sched4[[#This Row],[Scheduled Payment]]+Sched4[[#This Row],[Extra Payment]]&lt;=Sched4[[#This Row],[Beginning Balance]],Sched4[[#This Row],[Scheduled Payment]]+Sched4[[#This Row],[Extra Payment]],Sched4[[#This Row],[Beginning Balance]]),"")</f>
        <v/>
      </c>
      <c r="H171" s="4" t="str">
        <f ca="1">IF(Sched4[[#This Row],[Pmt No]]&lt;&gt;"",Sched4[[#This Row],[Total Payment]]-Sched4[[#This Row],[Interest]],"")</f>
        <v/>
      </c>
      <c r="I171" s="4" t="str">
        <f ca="1">IF(Sched4[[#This Row],[Pmt No]]&lt;&gt;"",Sched4[[#This Row],[Beginning Balance]]*(InterestRate/PaymentsPerYear),"")</f>
        <v/>
      </c>
      <c r="J171" s="4" t="str">
        <f ca="1">IF(Sched4[[#This Row],[Pmt No]]&lt;&gt;"",IF(Sched4[[#This Row],[Scheduled Payment]]+Sched4[[#This Row],[Extra Payment]]&lt;=Sched4[[#This Row],[Beginning Balance]],Sched4[[#This Row],[Beginning Balance]]-Sched4[[#This Row],[Principal]],0),"")</f>
        <v/>
      </c>
      <c r="K171" s="4" t="str">
        <f ca="1">IF(Sched4[[#This Row],[Pmt No]]&lt;&gt;"",SUM(INDEX(Sched4[Interest],1,1):Sched4[[#This Row],[Interest]]),"")</f>
        <v/>
      </c>
    </row>
    <row r="172" spans="2:11" x14ac:dyDescent="0.2">
      <c r="B172" s="2" t="str">
        <f ca="1">IF(LoanIsGood,IF(ROW()-ROW(Sched4[[#Headers],[Pmt No]])&gt;ScheduledNumberOfPayments,"",ROW()-ROW(Sched4[[#Headers],[Pmt No]])),"")</f>
        <v/>
      </c>
      <c r="C172" s="3" t="str">
        <f ca="1">IF(Sched4[[#This Row],[Pmt No]]&lt;&gt;"",EOMONTH(LoanStartDate,ROW(Sched4[[#This Row],[Pmt No]])-ROW(Sched4[[#Headers],[Pmt No]])-2)+DAY(LoanStartDate),"")</f>
        <v/>
      </c>
      <c r="D172" s="4" t="str">
        <f ca="1">IF(Sched4[[#This Row],[Pmt No]]&lt;&gt;"",IF(ROW()-ROW(Sched4[[#Headers],[Beginning Balance]])=1,LoanAmount,INDEX(Sched4[Ending Balance],ROW()-ROW(Sched4[[#Headers],[Beginning Balance]])-1)),"")</f>
        <v/>
      </c>
      <c r="E172" s="4" t="str">
        <f ca="1">IF(Sched4[[#This Row],[Pmt No]]&lt;&gt;"",ScheduledPayment,"")</f>
        <v/>
      </c>
      <c r="F172" s="4" t="str">
        <f ca="1">IF(Sched4[[#This Row],[Pmt No]]&lt;&gt;"",IF(Sched4[[#This Row],[Scheduled Payment]]+ExtraPayments&lt;Sched4[[#This Row],[Beginning Balance]],ExtraPayments,IF(Sched4[[#This Row],[Beginning Balance]]-Sched4[[#This Row],[Scheduled Payment]]&gt;0,Sched4[[#This Row],[Beginning Balance]]-Sched4[[#This Row],[Scheduled Payment]],0)),"")</f>
        <v/>
      </c>
      <c r="G172" s="4" t="str">
        <f ca="1">IF(Sched4[[#This Row],[Pmt No]]&lt;&gt;"",IF(Sched4[[#This Row],[Scheduled Payment]]+Sched4[[#This Row],[Extra Payment]]&lt;=Sched4[[#This Row],[Beginning Balance]],Sched4[[#This Row],[Scheduled Payment]]+Sched4[[#This Row],[Extra Payment]],Sched4[[#This Row],[Beginning Balance]]),"")</f>
        <v/>
      </c>
      <c r="H172" s="4" t="str">
        <f ca="1">IF(Sched4[[#This Row],[Pmt No]]&lt;&gt;"",Sched4[[#This Row],[Total Payment]]-Sched4[[#This Row],[Interest]],"")</f>
        <v/>
      </c>
      <c r="I172" s="4" t="str">
        <f ca="1">IF(Sched4[[#This Row],[Pmt No]]&lt;&gt;"",Sched4[[#This Row],[Beginning Balance]]*(InterestRate/PaymentsPerYear),"")</f>
        <v/>
      </c>
      <c r="J172" s="4" t="str">
        <f ca="1">IF(Sched4[[#This Row],[Pmt No]]&lt;&gt;"",IF(Sched4[[#This Row],[Scheduled Payment]]+Sched4[[#This Row],[Extra Payment]]&lt;=Sched4[[#This Row],[Beginning Balance]],Sched4[[#This Row],[Beginning Balance]]-Sched4[[#This Row],[Principal]],0),"")</f>
        <v/>
      </c>
      <c r="K172" s="4" t="str">
        <f ca="1">IF(Sched4[[#This Row],[Pmt No]]&lt;&gt;"",SUM(INDEX(Sched4[Interest],1,1):Sched4[[#This Row],[Interest]]),"")</f>
        <v/>
      </c>
    </row>
    <row r="173" spans="2:11" x14ac:dyDescent="0.2">
      <c r="B173" s="2" t="str">
        <f ca="1">IF(LoanIsGood,IF(ROW()-ROW(Sched4[[#Headers],[Pmt No]])&gt;ScheduledNumberOfPayments,"",ROW()-ROW(Sched4[[#Headers],[Pmt No]])),"")</f>
        <v/>
      </c>
      <c r="C173" s="3" t="str">
        <f ca="1">IF(Sched4[[#This Row],[Pmt No]]&lt;&gt;"",EOMONTH(LoanStartDate,ROW(Sched4[[#This Row],[Pmt No]])-ROW(Sched4[[#Headers],[Pmt No]])-2)+DAY(LoanStartDate),"")</f>
        <v/>
      </c>
      <c r="D173" s="4" t="str">
        <f ca="1">IF(Sched4[[#This Row],[Pmt No]]&lt;&gt;"",IF(ROW()-ROW(Sched4[[#Headers],[Beginning Balance]])=1,LoanAmount,INDEX(Sched4[Ending Balance],ROW()-ROW(Sched4[[#Headers],[Beginning Balance]])-1)),"")</f>
        <v/>
      </c>
      <c r="E173" s="4" t="str">
        <f ca="1">IF(Sched4[[#This Row],[Pmt No]]&lt;&gt;"",ScheduledPayment,"")</f>
        <v/>
      </c>
      <c r="F173" s="4" t="str">
        <f ca="1">IF(Sched4[[#This Row],[Pmt No]]&lt;&gt;"",IF(Sched4[[#This Row],[Scheduled Payment]]+ExtraPayments&lt;Sched4[[#This Row],[Beginning Balance]],ExtraPayments,IF(Sched4[[#This Row],[Beginning Balance]]-Sched4[[#This Row],[Scheduled Payment]]&gt;0,Sched4[[#This Row],[Beginning Balance]]-Sched4[[#This Row],[Scheduled Payment]],0)),"")</f>
        <v/>
      </c>
      <c r="G173" s="4" t="str">
        <f ca="1">IF(Sched4[[#This Row],[Pmt No]]&lt;&gt;"",IF(Sched4[[#This Row],[Scheduled Payment]]+Sched4[[#This Row],[Extra Payment]]&lt;=Sched4[[#This Row],[Beginning Balance]],Sched4[[#This Row],[Scheduled Payment]]+Sched4[[#This Row],[Extra Payment]],Sched4[[#This Row],[Beginning Balance]]),"")</f>
        <v/>
      </c>
      <c r="H173" s="4" t="str">
        <f ca="1">IF(Sched4[[#This Row],[Pmt No]]&lt;&gt;"",Sched4[[#This Row],[Total Payment]]-Sched4[[#This Row],[Interest]],"")</f>
        <v/>
      </c>
      <c r="I173" s="4" t="str">
        <f ca="1">IF(Sched4[[#This Row],[Pmt No]]&lt;&gt;"",Sched4[[#This Row],[Beginning Balance]]*(InterestRate/PaymentsPerYear),"")</f>
        <v/>
      </c>
      <c r="J173" s="4" t="str">
        <f ca="1">IF(Sched4[[#This Row],[Pmt No]]&lt;&gt;"",IF(Sched4[[#This Row],[Scheduled Payment]]+Sched4[[#This Row],[Extra Payment]]&lt;=Sched4[[#This Row],[Beginning Balance]],Sched4[[#This Row],[Beginning Balance]]-Sched4[[#This Row],[Principal]],0),"")</f>
        <v/>
      </c>
      <c r="K173" s="4" t="str">
        <f ca="1">IF(Sched4[[#This Row],[Pmt No]]&lt;&gt;"",SUM(INDEX(Sched4[Interest],1,1):Sched4[[#This Row],[Interest]]),"")</f>
        <v/>
      </c>
    </row>
    <row r="174" spans="2:11" x14ac:dyDescent="0.2">
      <c r="B174" s="2" t="str">
        <f ca="1">IF(LoanIsGood,IF(ROW()-ROW(Sched4[[#Headers],[Pmt No]])&gt;ScheduledNumberOfPayments,"",ROW()-ROW(Sched4[[#Headers],[Pmt No]])),"")</f>
        <v/>
      </c>
      <c r="C174" s="3" t="str">
        <f ca="1">IF(Sched4[[#This Row],[Pmt No]]&lt;&gt;"",EOMONTH(LoanStartDate,ROW(Sched4[[#This Row],[Pmt No]])-ROW(Sched4[[#Headers],[Pmt No]])-2)+DAY(LoanStartDate),"")</f>
        <v/>
      </c>
      <c r="D174" s="4" t="str">
        <f ca="1">IF(Sched4[[#This Row],[Pmt No]]&lt;&gt;"",IF(ROW()-ROW(Sched4[[#Headers],[Beginning Balance]])=1,LoanAmount,INDEX(Sched4[Ending Balance],ROW()-ROW(Sched4[[#Headers],[Beginning Balance]])-1)),"")</f>
        <v/>
      </c>
      <c r="E174" s="4" t="str">
        <f ca="1">IF(Sched4[[#This Row],[Pmt No]]&lt;&gt;"",ScheduledPayment,"")</f>
        <v/>
      </c>
      <c r="F174" s="4" t="str">
        <f ca="1">IF(Sched4[[#This Row],[Pmt No]]&lt;&gt;"",IF(Sched4[[#This Row],[Scheduled Payment]]+ExtraPayments&lt;Sched4[[#This Row],[Beginning Balance]],ExtraPayments,IF(Sched4[[#This Row],[Beginning Balance]]-Sched4[[#This Row],[Scheduled Payment]]&gt;0,Sched4[[#This Row],[Beginning Balance]]-Sched4[[#This Row],[Scheduled Payment]],0)),"")</f>
        <v/>
      </c>
      <c r="G174" s="4" t="str">
        <f ca="1">IF(Sched4[[#This Row],[Pmt No]]&lt;&gt;"",IF(Sched4[[#This Row],[Scheduled Payment]]+Sched4[[#This Row],[Extra Payment]]&lt;=Sched4[[#This Row],[Beginning Balance]],Sched4[[#This Row],[Scheduled Payment]]+Sched4[[#This Row],[Extra Payment]],Sched4[[#This Row],[Beginning Balance]]),"")</f>
        <v/>
      </c>
      <c r="H174" s="4" t="str">
        <f ca="1">IF(Sched4[[#This Row],[Pmt No]]&lt;&gt;"",Sched4[[#This Row],[Total Payment]]-Sched4[[#This Row],[Interest]],"")</f>
        <v/>
      </c>
      <c r="I174" s="4" t="str">
        <f ca="1">IF(Sched4[[#This Row],[Pmt No]]&lt;&gt;"",Sched4[[#This Row],[Beginning Balance]]*(InterestRate/PaymentsPerYear),"")</f>
        <v/>
      </c>
      <c r="J174" s="4" t="str">
        <f ca="1">IF(Sched4[[#This Row],[Pmt No]]&lt;&gt;"",IF(Sched4[[#This Row],[Scheduled Payment]]+Sched4[[#This Row],[Extra Payment]]&lt;=Sched4[[#This Row],[Beginning Balance]],Sched4[[#This Row],[Beginning Balance]]-Sched4[[#This Row],[Principal]],0),"")</f>
        <v/>
      </c>
      <c r="K174" s="4" t="str">
        <f ca="1">IF(Sched4[[#This Row],[Pmt No]]&lt;&gt;"",SUM(INDEX(Sched4[Interest],1,1):Sched4[[#This Row],[Interest]]),"")</f>
        <v/>
      </c>
    </row>
    <row r="175" spans="2:11" x14ac:dyDescent="0.2">
      <c r="B175" s="2" t="str">
        <f ca="1">IF(LoanIsGood,IF(ROW()-ROW(Sched4[[#Headers],[Pmt No]])&gt;ScheduledNumberOfPayments,"",ROW()-ROW(Sched4[[#Headers],[Pmt No]])),"")</f>
        <v/>
      </c>
      <c r="C175" s="3" t="str">
        <f ca="1">IF(Sched4[[#This Row],[Pmt No]]&lt;&gt;"",EOMONTH(LoanStartDate,ROW(Sched4[[#This Row],[Pmt No]])-ROW(Sched4[[#Headers],[Pmt No]])-2)+DAY(LoanStartDate),"")</f>
        <v/>
      </c>
      <c r="D175" s="4" t="str">
        <f ca="1">IF(Sched4[[#This Row],[Pmt No]]&lt;&gt;"",IF(ROW()-ROW(Sched4[[#Headers],[Beginning Balance]])=1,LoanAmount,INDEX(Sched4[Ending Balance],ROW()-ROW(Sched4[[#Headers],[Beginning Balance]])-1)),"")</f>
        <v/>
      </c>
      <c r="E175" s="4" t="str">
        <f ca="1">IF(Sched4[[#This Row],[Pmt No]]&lt;&gt;"",ScheduledPayment,"")</f>
        <v/>
      </c>
      <c r="F175" s="4" t="str">
        <f ca="1">IF(Sched4[[#This Row],[Pmt No]]&lt;&gt;"",IF(Sched4[[#This Row],[Scheduled Payment]]+ExtraPayments&lt;Sched4[[#This Row],[Beginning Balance]],ExtraPayments,IF(Sched4[[#This Row],[Beginning Balance]]-Sched4[[#This Row],[Scheduled Payment]]&gt;0,Sched4[[#This Row],[Beginning Balance]]-Sched4[[#This Row],[Scheduled Payment]],0)),"")</f>
        <v/>
      </c>
      <c r="G175" s="4" t="str">
        <f ca="1">IF(Sched4[[#This Row],[Pmt No]]&lt;&gt;"",IF(Sched4[[#This Row],[Scheduled Payment]]+Sched4[[#This Row],[Extra Payment]]&lt;=Sched4[[#This Row],[Beginning Balance]],Sched4[[#This Row],[Scheduled Payment]]+Sched4[[#This Row],[Extra Payment]],Sched4[[#This Row],[Beginning Balance]]),"")</f>
        <v/>
      </c>
      <c r="H175" s="4" t="str">
        <f ca="1">IF(Sched4[[#This Row],[Pmt No]]&lt;&gt;"",Sched4[[#This Row],[Total Payment]]-Sched4[[#This Row],[Interest]],"")</f>
        <v/>
      </c>
      <c r="I175" s="4" t="str">
        <f ca="1">IF(Sched4[[#This Row],[Pmt No]]&lt;&gt;"",Sched4[[#This Row],[Beginning Balance]]*(InterestRate/PaymentsPerYear),"")</f>
        <v/>
      </c>
      <c r="J175" s="4" t="str">
        <f ca="1">IF(Sched4[[#This Row],[Pmt No]]&lt;&gt;"",IF(Sched4[[#This Row],[Scheduled Payment]]+Sched4[[#This Row],[Extra Payment]]&lt;=Sched4[[#This Row],[Beginning Balance]],Sched4[[#This Row],[Beginning Balance]]-Sched4[[#This Row],[Principal]],0),"")</f>
        <v/>
      </c>
      <c r="K175" s="4" t="str">
        <f ca="1">IF(Sched4[[#This Row],[Pmt No]]&lt;&gt;"",SUM(INDEX(Sched4[Interest],1,1):Sched4[[#This Row],[Interest]]),"")</f>
        <v/>
      </c>
    </row>
    <row r="176" spans="2:11" x14ac:dyDescent="0.2">
      <c r="B176" s="2" t="str">
        <f ca="1">IF(LoanIsGood,IF(ROW()-ROW(Sched4[[#Headers],[Pmt No]])&gt;ScheduledNumberOfPayments,"",ROW()-ROW(Sched4[[#Headers],[Pmt No]])),"")</f>
        <v/>
      </c>
      <c r="C176" s="3" t="str">
        <f ca="1">IF(Sched4[[#This Row],[Pmt No]]&lt;&gt;"",EOMONTH(LoanStartDate,ROW(Sched4[[#This Row],[Pmt No]])-ROW(Sched4[[#Headers],[Pmt No]])-2)+DAY(LoanStartDate),"")</f>
        <v/>
      </c>
      <c r="D176" s="4" t="str">
        <f ca="1">IF(Sched4[[#This Row],[Pmt No]]&lt;&gt;"",IF(ROW()-ROW(Sched4[[#Headers],[Beginning Balance]])=1,LoanAmount,INDEX(Sched4[Ending Balance],ROW()-ROW(Sched4[[#Headers],[Beginning Balance]])-1)),"")</f>
        <v/>
      </c>
      <c r="E176" s="4" t="str">
        <f ca="1">IF(Sched4[[#This Row],[Pmt No]]&lt;&gt;"",ScheduledPayment,"")</f>
        <v/>
      </c>
      <c r="F176" s="4" t="str">
        <f ca="1">IF(Sched4[[#This Row],[Pmt No]]&lt;&gt;"",IF(Sched4[[#This Row],[Scheduled Payment]]+ExtraPayments&lt;Sched4[[#This Row],[Beginning Balance]],ExtraPayments,IF(Sched4[[#This Row],[Beginning Balance]]-Sched4[[#This Row],[Scheduled Payment]]&gt;0,Sched4[[#This Row],[Beginning Balance]]-Sched4[[#This Row],[Scheduled Payment]],0)),"")</f>
        <v/>
      </c>
      <c r="G176" s="4" t="str">
        <f ca="1">IF(Sched4[[#This Row],[Pmt No]]&lt;&gt;"",IF(Sched4[[#This Row],[Scheduled Payment]]+Sched4[[#This Row],[Extra Payment]]&lt;=Sched4[[#This Row],[Beginning Balance]],Sched4[[#This Row],[Scheduled Payment]]+Sched4[[#This Row],[Extra Payment]],Sched4[[#This Row],[Beginning Balance]]),"")</f>
        <v/>
      </c>
      <c r="H176" s="4" t="str">
        <f ca="1">IF(Sched4[[#This Row],[Pmt No]]&lt;&gt;"",Sched4[[#This Row],[Total Payment]]-Sched4[[#This Row],[Interest]],"")</f>
        <v/>
      </c>
      <c r="I176" s="4" t="str">
        <f ca="1">IF(Sched4[[#This Row],[Pmt No]]&lt;&gt;"",Sched4[[#This Row],[Beginning Balance]]*(InterestRate/PaymentsPerYear),"")</f>
        <v/>
      </c>
      <c r="J176" s="4" t="str">
        <f ca="1">IF(Sched4[[#This Row],[Pmt No]]&lt;&gt;"",IF(Sched4[[#This Row],[Scheduled Payment]]+Sched4[[#This Row],[Extra Payment]]&lt;=Sched4[[#This Row],[Beginning Balance]],Sched4[[#This Row],[Beginning Balance]]-Sched4[[#This Row],[Principal]],0),"")</f>
        <v/>
      </c>
      <c r="K176" s="4" t="str">
        <f ca="1">IF(Sched4[[#This Row],[Pmt No]]&lt;&gt;"",SUM(INDEX(Sched4[Interest],1,1):Sched4[[#This Row],[Interest]]),"")</f>
        <v/>
      </c>
    </row>
    <row r="177" spans="2:11" x14ac:dyDescent="0.2">
      <c r="B177" s="2" t="str">
        <f ca="1">IF(LoanIsGood,IF(ROW()-ROW(Sched4[[#Headers],[Pmt No]])&gt;ScheduledNumberOfPayments,"",ROW()-ROW(Sched4[[#Headers],[Pmt No]])),"")</f>
        <v/>
      </c>
      <c r="C177" s="3" t="str">
        <f ca="1">IF(Sched4[[#This Row],[Pmt No]]&lt;&gt;"",EOMONTH(LoanStartDate,ROW(Sched4[[#This Row],[Pmt No]])-ROW(Sched4[[#Headers],[Pmt No]])-2)+DAY(LoanStartDate),"")</f>
        <v/>
      </c>
      <c r="D177" s="4" t="str">
        <f ca="1">IF(Sched4[[#This Row],[Pmt No]]&lt;&gt;"",IF(ROW()-ROW(Sched4[[#Headers],[Beginning Balance]])=1,LoanAmount,INDEX(Sched4[Ending Balance],ROW()-ROW(Sched4[[#Headers],[Beginning Balance]])-1)),"")</f>
        <v/>
      </c>
      <c r="E177" s="4" t="str">
        <f ca="1">IF(Sched4[[#This Row],[Pmt No]]&lt;&gt;"",ScheduledPayment,"")</f>
        <v/>
      </c>
      <c r="F177" s="4" t="str">
        <f ca="1">IF(Sched4[[#This Row],[Pmt No]]&lt;&gt;"",IF(Sched4[[#This Row],[Scheduled Payment]]+ExtraPayments&lt;Sched4[[#This Row],[Beginning Balance]],ExtraPayments,IF(Sched4[[#This Row],[Beginning Balance]]-Sched4[[#This Row],[Scheduled Payment]]&gt;0,Sched4[[#This Row],[Beginning Balance]]-Sched4[[#This Row],[Scheduled Payment]],0)),"")</f>
        <v/>
      </c>
      <c r="G177" s="4" t="str">
        <f ca="1">IF(Sched4[[#This Row],[Pmt No]]&lt;&gt;"",IF(Sched4[[#This Row],[Scheduled Payment]]+Sched4[[#This Row],[Extra Payment]]&lt;=Sched4[[#This Row],[Beginning Balance]],Sched4[[#This Row],[Scheduled Payment]]+Sched4[[#This Row],[Extra Payment]],Sched4[[#This Row],[Beginning Balance]]),"")</f>
        <v/>
      </c>
      <c r="H177" s="4" t="str">
        <f ca="1">IF(Sched4[[#This Row],[Pmt No]]&lt;&gt;"",Sched4[[#This Row],[Total Payment]]-Sched4[[#This Row],[Interest]],"")</f>
        <v/>
      </c>
      <c r="I177" s="4" t="str">
        <f ca="1">IF(Sched4[[#This Row],[Pmt No]]&lt;&gt;"",Sched4[[#This Row],[Beginning Balance]]*(InterestRate/PaymentsPerYear),"")</f>
        <v/>
      </c>
      <c r="J177" s="4" t="str">
        <f ca="1">IF(Sched4[[#This Row],[Pmt No]]&lt;&gt;"",IF(Sched4[[#This Row],[Scheduled Payment]]+Sched4[[#This Row],[Extra Payment]]&lt;=Sched4[[#This Row],[Beginning Balance]],Sched4[[#This Row],[Beginning Balance]]-Sched4[[#This Row],[Principal]],0),"")</f>
        <v/>
      </c>
      <c r="K177" s="4" t="str">
        <f ca="1">IF(Sched4[[#This Row],[Pmt No]]&lt;&gt;"",SUM(INDEX(Sched4[Interest],1,1):Sched4[[#This Row],[Interest]]),"")</f>
        <v/>
      </c>
    </row>
    <row r="178" spans="2:11" x14ac:dyDescent="0.2">
      <c r="B178" s="2" t="str">
        <f ca="1">IF(LoanIsGood,IF(ROW()-ROW(Sched4[[#Headers],[Pmt No]])&gt;ScheduledNumberOfPayments,"",ROW()-ROW(Sched4[[#Headers],[Pmt No]])),"")</f>
        <v/>
      </c>
      <c r="C178" s="3" t="str">
        <f ca="1">IF(Sched4[[#This Row],[Pmt No]]&lt;&gt;"",EOMONTH(LoanStartDate,ROW(Sched4[[#This Row],[Pmt No]])-ROW(Sched4[[#Headers],[Pmt No]])-2)+DAY(LoanStartDate),"")</f>
        <v/>
      </c>
      <c r="D178" s="4" t="str">
        <f ca="1">IF(Sched4[[#This Row],[Pmt No]]&lt;&gt;"",IF(ROW()-ROW(Sched4[[#Headers],[Beginning Balance]])=1,LoanAmount,INDEX(Sched4[Ending Balance],ROW()-ROW(Sched4[[#Headers],[Beginning Balance]])-1)),"")</f>
        <v/>
      </c>
      <c r="E178" s="4" t="str">
        <f ca="1">IF(Sched4[[#This Row],[Pmt No]]&lt;&gt;"",ScheduledPayment,"")</f>
        <v/>
      </c>
      <c r="F178" s="4" t="str">
        <f ca="1">IF(Sched4[[#This Row],[Pmt No]]&lt;&gt;"",IF(Sched4[[#This Row],[Scheduled Payment]]+ExtraPayments&lt;Sched4[[#This Row],[Beginning Balance]],ExtraPayments,IF(Sched4[[#This Row],[Beginning Balance]]-Sched4[[#This Row],[Scheduled Payment]]&gt;0,Sched4[[#This Row],[Beginning Balance]]-Sched4[[#This Row],[Scheduled Payment]],0)),"")</f>
        <v/>
      </c>
      <c r="G178" s="4" t="str">
        <f ca="1">IF(Sched4[[#This Row],[Pmt No]]&lt;&gt;"",IF(Sched4[[#This Row],[Scheduled Payment]]+Sched4[[#This Row],[Extra Payment]]&lt;=Sched4[[#This Row],[Beginning Balance]],Sched4[[#This Row],[Scheduled Payment]]+Sched4[[#This Row],[Extra Payment]],Sched4[[#This Row],[Beginning Balance]]),"")</f>
        <v/>
      </c>
      <c r="H178" s="4" t="str">
        <f ca="1">IF(Sched4[[#This Row],[Pmt No]]&lt;&gt;"",Sched4[[#This Row],[Total Payment]]-Sched4[[#This Row],[Interest]],"")</f>
        <v/>
      </c>
      <c r="I178" s="4" t="str">
        <f ca="1">IF(Sched4[[#This Row],[Pmt No]]&lt;&gt;"",Sched4[[#This Row],[Beginning Balance]]*(InterestRate/PaymentsPerYear),"")</f>
        <v/>
      </c>
      <c r="J178" s="4" t="str">
        <f ca="1">IF(Sched4[[#This Row],[Pmt No]]&lt;&gt;"",IF(Sched4[[#This Row],[Scheduled Payment]]+Sched4[[#This Row],[Extra Payment]]&lt;=Sched4[[#This Row],[Beginning Balance]],Sched4[[#This Row],[Beginning Balance]]-Sched4[[#This Row],[Principal]],0),"")</f>
        <v/>
      </c>
      <c r="K178" s="4" t="str">
        <f ca="1">IF(Sched4[[#This Row],[Pmt No]]&lt;&gt;"",SUM(INDEX(Sched4[Interest],1,1):Sched4[[#This Row],[Interest]]),"")</f>
        <v/>
      </c>
    </row>
    <row r="179" spans="2:11" x14ac:dyDescent="0.2">
      <c r="B179" s="2" t="str">
        <f ca="1">IF(LoanIsGood,IF(ROW()-ROW(Sched4[[#Headers],[Pmt No]])&gt;ScheduledNumberOfPayments,"",ROW()-ROW(Sched4[[#Headers],[Pmt No]])),"")</f>
        <v/>
      </c>
      <c r="C179" s="3" t="str">
        <f ca="1">IF(Sched4[[#This Row],[Pmt No]]&lt;&gt;"",EOMONTH(LoanStartDate,ROW(Sched4[[#This Row],[Pmt No]])-ROW(Sched4[[#Headers],[Pmt No]])-2)+DAY(LoanStartDate),"")</f>
        <v/>
      </c>
      <c r="D179" s="4" t="str">
        <f ca="1">IF(Sched4[[#This Row],[Pmt No]]&lt;&gt;"",IF(ROW()-ROW(Sched4[[#Headers],[Beginning Balance]])=1,LoanAmount,INDEX(Sched4[Ending Balance],ROW()-ROW(Sched4[[#Headers],[Beginning Balance]])-1)),"")</f>
        <v/>
      </c>
      <c r="E179" s="4" t="str">
        <f ca="1">IF(Sched4[[#This Row],[Pmt No]]&lt;&gt;"",ScheduledPayment,"")</f>
        <v/>
      </c>
      <c r="F179" s="4" t="str">
        <f ca="1">IF(Sched4[[#This Row],[Pmt No]]&lt;&gt;"",IF(Sched4[[#This Row],[Scheduled Payment]]+ExtraPayments&lt;Sched4[[#This Row],[Beginning Balance]],ExtraPayments,IF(Sched4[[#This Row],[Beginning Balance]]-Sched4[[#This Row],[Scheduled Payment]]&gt;0,Sched4[[#This Row],[Beginning Balance]]-Sched4[[#This Row],[Scheduled Payment]],0)),"")</f>
        <v/>
      </c>
      <c r="G179" s="4" t="str">
        <f ca="1">IF(Sched4[[#This Row],[Pmt No]]&lt;&gt;"",IF(Sched4[[#This Row],[Scheduled Payment]]+Sched4[[#This Row],[Extra Payment]]&lt;=Sched4[[#This Row],[Beginning Balance]],Sched4[[#This Row],[Scheduled Payment]]+Sched4[[#This Row],[Extra Payment]],Sched4[[#This Row],[Beginning Balance]]),"")</f>
        <v/>
      </c>
      <c r="H179" s="4" t="str">
        <f ca="1">IF(Sched4[[#This Row],[Pmt No]]&lt;&gt;"",Sched4[[#This Row],[Total Payment]]-Sched4[[#This Row],[Interest]],"")</f>
        <v/>
      </c>
      <c r="I179" s="4" t="str">
        <f ca="1">IF(Sched4[[#This Row],[Pmt No]]&lt;&gt;"",Sched4[[#This Row],[Beginning Balance]]*(InterestRate/PaymentsPerYear),"")</f>
        <v/>
      </c>
      <c r="J179" s="4" t="str">
        <f ca="1">IF(Sched4[[#This Row],[Pmt No]]&lt;&gt;"",IF(Sched4[[#This Row],[Scheduled Payment]]+Sched4[[#This Row],[Extra Payment]]&lt;=Sched4[[#This Row],[Beginning Balance]],Sched4[[#This Row],[Beginning Balance]]-Sched4[[#This Row],[Principal]],0),"")</f>
        <v/>
      </c>
      <c r="K179" s="4" t="str">
        <f ca="1">IF(Sched4[[#This Row],[Pmt No]]&lt;&gt;"",SUM(INDEX(Sched4[Interest],1,1):Sched4[[#This Row],[Interest]]),"")</f>
        <v/>
      </c>
    </row>
    <row r="180" spans="2:11" x14ac:dyDescent="0.2">
      <c r="B180" s="2" t="str">
        <f ca="1">IF(LoanIsGood,IF(ROW()-ROW(Sched4[[#Headers],[Pmt No]])&gt;ScheduledNumberOfPayments,"",ROW()-ROW(Sched4[[#Headers],[Pmt No]])),"")</f>
        <v/>
      </c>
      <c r="C180" s="3" t="str">
        <f ca="1">IF(Sched4[[#This Row],[Pmt No]]&lt;&gt;"",EOMONTH(LoanStartDate,ROW(Sched4[[#This Row],[Pmt No]])-ROW(Sched4[[#Headers],[Pmt No]])-2)+DAY(LoanStartDate),"")</f>
        <v/>
      </c>
      <c r="D180" s="4" t="str">
        <f ca="1">IF(Sched4[[#This Row],[Pmt No]]&lt;&gt;"",IF(ROW()-ROW(Sched4[[#Headers],[Beginning Balance]])=1,LoanAmount,INDEX(Sched4[Ending Balance],ROW()-ROW(Sched4[[#Headers],[Beginning Balance]])-1)),"")</f>
        <v/>
      </c>
      <c r="E180" s="4" t="str">
        <f ca="1">IF(Sched4[[#This Row],[Pmt No]]&lt;&gt;"",ScheduledPayment,"")</f>
        <v/>
      </c>
      <c r="F180" s="4" t="str">
        <f ca="1">IF(Sched4[[#This Row],[Pmt No]]&lt;&gt;"",IF(Sched4[[#This Row],[Scheduled Payment]]+ExtraPayments&lt;Sched4[[#This Row],[Beginning Balance]],ExtraPayments,IF(Sched4[[#This Row],[Beginning Balance]]-Sched4[[#This Row],[Scheduled Payment]]&gt;0,Sched4[[#This Row],[Beginning Balance]]-Sched4[[#This Row],[Scheduled Payment]],0)),"")</f>
        <v/>
      </c>
      <c r="G180" s="4" t="str">
        <f ca="1">IF(Sched4[[#This Row],[Pmt No]]&lt;&gt;"",IF(Sched4[[#This Row],[Scheduled Payment]]+Sched4[[#This Row],[Extra Payment]]&lt;=Sched4[[#This Row],[Beginning Balance]],Sched4[[#This Row],[Scheduled Payment]]+Sched4[[#This Row],[Extra Payment]],Sched4[[#This Row],[Beginning Balance]]),"")</f>
        <v/>
      </c>
      <c r="H180" s="4" t="str">
        <f ca="1">IF(Sched4[[#This Row],[Pmt No]]&lt;&gt;"",Sched4[[#This Row],[Total Payment]]-Sched4[[#This Row],[Interest]],"")</f>
        <v/>
      </c>
      <c r="I180" s="4" t="str">
        <f ca="1">IF(Sched4[[#This Row],[Pmt No]]&lt;&gt;"",Sched4[[#This Row],[Beginning Balance]]*(InterestRate/PaymentsPerYear),"")</f>
        <v/>
      </c>
      <c r="J180" s="4" t="str">
        <f ca="1">IF(Sched4[[#This Row],[Pmt No]]&lt;&gt;"",IF(Sched4[[#This Row],[Scheduled Payment]]+Sched4[[#This Row],[Extra Payment]]&lt;=Sched4[[#This Row],[Beginning Balance]],Sched4[[#This Row],[Beginning Balance]]-Sched4[[#This Row],[Principal]],0),"")</f>
        <v/>
      </c>
      <c r="K180" s="4" t="str">
        <f ca="1">IF(Sched4[[#This Row],[Pmt No]]&lt;&gt;"",SUM(INDEX(Sched4[Interest],1,1):Sched4[[#This Row],[Interest]]),"")</f>
        <v/>
      </c>
    </row>
    <row r="181" spans="2:11" x14ac:dyDescent="0.2">
      <c r="B181" s="2" t="str">
        <f ca="1">IF(LoanIsGood,IF(ROW()-ROW(Sched4[[#Headers],[Pmt No]])&gt;ScheduledNumberOfPayments,"",ROW()-ROW(Sched4[[#Headers],[Pmt No]])),"")</f>
        <v/>
      </c>
      <c r="C181" s="3" t="str">
        <f ca="1">IF(Sched4[[#This Row],[Pmt No]]&lt;&gt;"",EOMONTH(LoanStartDate,ROW(Sched4[[#This Row],[Pmt No]])-ROW(Sched4[[#Headers],[Pmt No]])-2)+DAY(LoanStartDate),"")</f>
        <v/>
      </c>
      <c r="D181" s="4" t="str">
        <f ca="1">IF(Sched4[[#This Row],[Pmt No]]&lt;&gt;"",IF(ROW()-ROW(Sched4[[#Headers],[Beginning Balance]])=1,LoanAmount,INDEX(Sched4[Ending Balance],ROW()-ROW(Sched4[[#Headers],[Beginning Balance]])-1)),"")</f>
        <v/>
      </c>
      <c r="E181" s="4" t="str">
        <f ca="1">IF(Sched4[[#This Row],[Pmt No]]&lt;&gt;"",ScheduledPayment,"")</f>
        <v/>
      </c>
      <c r="F181" s="4" t="str">
        <f ca="1">IF(Sched4[[#This Row],[Pmt No]]&lt;&gt;"",IF(Sched4[[#This Row],[Scheduled Payment]]+ExtraPayments&lt;Sched4[[#This Row],[Beginning Balance]],ExtraPayments,IF(Sched4[[#This Row],[Beginning Balance]]-Sched4[[#This Row],[Scheduled Payment]]&gt;0,Sched4[[#This Row],[Beginning Balance]]-Sched4[[#This Row],[Scheduled Payment]],0)),"")</f>
        <v/>
      </c>
      <c r="G181" s="4" t="str">
        <f ca="1">IF(Sched4[[#This Row],[Pmt No]]&lt;&gt;"",IF(Sched4[[#This Row],[Scheduled Payment]]+Sched4[[#This Row],[Extra Payment]]&lt;=Sched4[[#This Row],[Beginning Balance]],Sched4[[#This Row],[Scheduled Payment]]+Sched4[[#This Row],[Extra Payment]],Sched4[[#This Row],[Beginning Balance]]),"")</f>
        <v/>
      </c>
      <c r="H181" s="4" t="str">
        <f ca="1">IF(Sched4[[#This Row],[Pmt No]]&lt;&gt;"",Sched4[[#This Row],[Total Payment]]-Sched4[[#This Row],[Interest]],"")</f>
        <v/>
      </c>
      <c r="I181" s="4" t="str">
        <f ca="1">IF(Sched4[[#This Row],[Pmt No]]&lt;&gt;"",Sched4[[#This Row],[Beginning Balance]]*(InterestRate/PaymentsPerYear),"")</f>
        <v/>
      </c>
      <c r="J181" s="4" t="str">
        <f ca="1">IF(Sched4[[#This Row],[Pmt No]]&lt;&gt;"",IF(Sched4[[#This Row],[Scheduled Payment]]+Sched4[[#This Row],[Extra Payment]]&lt;=Sched4[[#This Row],[Beginning Balance]],Sched4[[#This Row],[Beginning Balance]]-Sched4[[#This Row],[Principal]],0),"")</f>
        <v/>
      </c>
      <c r="K181" s="4" t="str">
        <f ca="1">IF(Sched4[[#This Row],[Pmt No]]&lt;&gt;"",SUM(INDEX(Sched4[Interest],1,1):Sched4[[#This Row],[Interest]]),"")</f>
        <v/>
      </c>
    </row>
    <row r="182" spans="2:11" x14ac:dyDescent="0.2">
      <c r="B182" s="2" t="str">
        <f ca="1">IF(LoanIsGood,IF(ROW()-ROW(Sched4[[#Headers],[Pmt No]])&gt;ScheduledNumberOfPayments,"",ROW()-ROW(Sched4[[#Headers],[Pmt No]])),"")</f>
        <v/>
      </c>
      <c r="C182" s="3" t="str">
        <f ca="1">IF(Sched4[[#This Row],[Pmt No]]&lt;&gt;"",EOMONTH(LoanStartDate,ROW(Sched4[[#This Row],[Pmt No]])-ROW(Sched4[[#Headers],[Pmt No]])-2)+DAY(LoanStartDate),"")</f>
        <v/>
      </c>
      <c r="D182" s="4" t="str">
        <f ca="1">IF(Sched4[[#This Row],[Pmt No]]&lt;&gt;"",IF(ROW()-ROW(Sched4[[#Headers],[Beginning Balance]])=1,LoanAmount,INDEX(Sched4[Ending Balance],ROW()-ROW(Sched4[[#Headers],[Beginning Balance]])-1)),"")</f>
        <v/>
      </c>
      <c r="E182" s="4" t="str">
        <f ca="1">IF(Sched4[[#This Row],[Pmt No]]&lt;&gt;"",ScheduledPayment,"")</f>
        <v/>
      </c>
      <c r="F182" s="4" t="str">
        <f ca="1">IF(Sched4[[#This Row],[Pmt No]]&lt;&gt;"",IF(Sched4[[#This Row],[Scheduled Payment]]+ExtraPayments&lt;Sched4[[#This Row],[Beginning Balance]],ExtraPayments,IF(Sched4[[#This Row],[Beginning Balance]]-Sched4[[#This Row],[Scheduled Payment]]&gt;0,Sched4[[#This Row],[Beginning Balance]]-Sched4[[#This Row],[Scheduled Payment]],0)),"")</f>
        <v/>
      </c>
      <c r="G182" s="4" t="str">
        <f ca="1">IF(Sched4[[#This Row],[Pmt No]]&lt;&gt;"",IF(Sched4[[#This Row],[Scheduled Payment]]+Sched4[[#This Row],[Extra Payment]]&lt;=Sched4[[#This Row],[Beginning Balance]],Sched4[[#This Row],[Scheduled Payment]]+Sched4[[#This Row],[Extra Payment]],Sched4[[#This Row],[Beginning Balance]]),"")</f>
        <v/>
      </c>
      <c r="H182" s="4" t="str">
        <f ca="1">IF(Sched4[[#This Row],[Pmt No]]&lt;&gt;"",Sched4[[#This Row],[Total Payment]]-Sched4[[#This Row],[Interest]],"")</f>
        <v/>
      </c>
      <c r="I182" s="4" t="str">
        <f ca="1">IF(Sched4[[#This Row],[Pmt No]]&lt;&gt;"",Sched4[[#This Row],[Beginning Balance]]*(InterestRate/PaymentsPerYear),"")</f>
        <v/>
      </c>
      <c r="J182" s="4" t="str">
        <f ca="1">IF(Sched4[[#This Row],[Pmt No]]&lt;&gt;"",IF(Sched4[[#This Row],[Scheduled Payment]]+Sched4[[#This Row],[Extra Payment]]&lt;=Sched4[[#This Row],[Beginning Balance]],Sched4[[#This Row],[Beginning Balance]]-Sched4[[#This Row],[Principal]],0),"")</f>
        <v/>
      </c>
      <c r="K182" s="4" t="str">
        <f ca="1">IF(Sched4[[#This Row],[Pmt No]]&lt;&gt;"",SUM(INDEX(Sched4[Interest],1,1):Sched4[[#This Row],[Interest]]),"")</f>
        <v/>
      </c>
    </row>
    <row r="183" spans="2:11" x14ac:dyDescent="0.2">
      <c r="B183" s="2" t="str">
        <f ca="1">IF(LoanIsGood,IF(ROW()-ROW(Sched4[[#Headers],[Pmt No]])&gt;ScheduledNumberOfPayments,"",ROW()-ROW(Sched4[[#Headers],[Pmt No]])),"")</f>
        <v/>
      </c>
      <c r="C183" s="3" t="str">
        <f ca="1">IF(Sched4[[#This Row],[Pmt No]]&lt;&gt;"",EOMONTH(LoanStartDate,ROW(Sched4[[#This Row],[Pmt No]])-ROW(Sched4[[#Headers],[Pmt No]])-2)+DAY(LoanStartDate),"")</f>
        <v/>
      </c>
      <c r="D183" s="4" t="str">
        <f ca="1">IF(Sched4[[#This Row],[Pmt No]]&lt;&gt;"",IF(ROW()-ROW(Sched4[[#Headers],[Beginning Balance]])=1,LoanAmount,INDEX(Sched4[Ending Balance],ROW()-ROW(Sched4[[#Headers],[Beginning Balance]])-1)),"")</f>
        <v/>
      </c>
      <c r="E183" s="4" t="str">
        <f ca="1">IF(Sched4[[#This Row],[Pmt No]]&lt;&gt;"",ScheduledPayment,"")</f>
        <v/>
      </c>
      <c r="F183" s="4" t="str">
        <f ca="1">IF(Sched4[[#This Row],[Pmt No]]&lt;&gt;"",IF(Sched4[[#This Row],[Scheduled Payment]]+ExtraPayments&lt;Sched4[[#This Row],[Beginning Balance]],ExtraPayments,IF(Sched4[[#This Row],[Beginning Balance]]-Sched4[[#This Row],[Scheduled Payment]]&gt;0,Sched4[[#This Row],[Beginning Balance]]-Sched4[[#This Row],[Scheduled Payment]],0)),"")</f>
        <v/>
      </c>
      <c r="G183" s="4" t="str">
        <f ca="1">IF(Sched4[[#This Row],[Pmt No]]&lt;&gt;"",IF(Sched4[[#This Row],[Scheduled Payment]]+Sched4[[#This Row],[Extra Payment]]&lt;=Sched4[[#This Row],[Beginning Balance]],Sched4[[#This Row],[Scheduled Payment]]+Sched4[[#This Row],[Extra Payment]],Sched4[[#This Row],[Beginning Balance]]),"")</f>
        <v/>
      </c>
      <c r="H183" s="4" t="str">
        <f ca="1">IF(Sched4[[#This Row],[Pmt No]]&lt;&gt;"",Sched4[[#This Row],[Total Payment]]-Sched4[[#This Row],[Interest]],"")</f>
        <v/>
      </c>
      <c r="I183" s="4" t="str">
        <f ca="1">IF(Sched4[[#This Row],[Pmt No]]&lt;&gt;"",Sched4[[#This Row],[Beginning Balance]]*(InterestRate/PaymentsPerYear),"")</f>
        <v/>
      </c>
      <c r="J183" s="4" t="str">
        <f ca="1">IF(Sched4[[#This Row],[Pmt No]]&lt;&gt;"",IF(Sched4[[#This Row],[Scheduled Payment]]+Sched4[[#This Row],[Extra Payment]]&lt;=Sched4[[#This Row],[Beginning Balance]],Sched4[[#This Row],[Beginning Balance]]-Sched4[[#This Row],[Principal]],0),"")</f>
        <v/>
      </c>
      <c r="K183" s="4" t="str">
        <f ca="1">IF(Sched4[[#This Row],[Pmt No]]&lt;&gt;"",SUM(INDEX(Sched4[Interest],1,1):Sched4[[#This Row],[Interest]]),"")</f>
        <v/>
      </c>
    </row>
    <row r="184" spans="2:11" x14ac:dyDescent="0.2">
      <c r="B184" s="2" t="str">
        <f ca="1">IF(LoanIsGood,IF(ROW()-ROW(Sched4[[#Headers],[Pmt No]])&gt;ScheduledNumberOfPayments,"",ROW()-ROW(Sched4[[#Headers],[Pmt No]])),"")</f>
        <v/>
      </c>
      <c r="C184" s="3" t="str">
        <f ca="1">IF(Sched4[[#This Row],[Pmt No]]&lt;&gt;"",EOMONTH(LoanStartDate,ROW(Sched4[[#This Row],[Pmt No]])-ROW(Sched4[[#Headers],[Pmt No]])-2)+DAY(LoanStartDate),"")</f>
        <v/>
      </c>
      <c r="D184" s="4" t="str">
        <f ca="1">IF(Sched4[[#This Row],[Pmt No]]&lt;&gt;"",IF(ROW()-ROW(Sched4[[#Headers],[Beginning Balance]])=1,LoanAmount,INDEX(Sched4[Ending Balance],ROW()-ROW(Sched4[[#Headers],[Beginning Balance]])-1)),"")</f>
        <v/>
      </c>
      <c r="E184" s="4" t="str">
        <f ca="1">IF(Sched4[[#This Row],[Pmt No]]&lt;&gt;"",ScheduledPayment,"")</f>
        <v/>
      </c>
      <c r="F184" s="4" t="str">
        <f ca="1">IF(Sched4[[#This Row],[Pmt No]]&lt;&gt;"",IF(Sched4[[#This Row],[Scheduled Payment]]+ExtraPayments&lt;Sched4[[#This Row],[Beginning Balance]],ExtraPayments,IF(Sched4[[#This Row],[Beginning Balance]]-Sched4[[#This Row],[Scheduled Payment]]&gt;0,Sched4[[#This Row],[Beginning Balance]]-Sched4[[#This Row],[Scheduled Payment]],0)),"")</f>
        <v/>
      </c>
      <c r="G184" s="4" t="str">
        <f ca="1">IF(Sched4[[#This Row],[Pmt No]]&lt;&gt;"",IF(Sched4[[#This Row],[Scheduled Payment]]+Sched4[[#This Row],[Extra Payment]]&lt;=Sched4[[#This Row],[Beginning Balance]],Sched4[[#This Row],[Scheduled Payment]]+Sched4[[#This Row],[Extra Payment]],Sched4[[#This Row],[Beginning Balance]]),"")</f>
        <v/>
      </c>
      <c r="H184" s="4" t="str">
        <f ca="1">IF(Sched4[[#This Row],[Pmt No]]&lt;&gt;"",Sched4[[#This Row],[Total Payment]]-Sched4[[#This Row],[Interest]],"")</f>
        <v/>
      </c>
      <c r="I184" s="4" t="str">
        <f ca="1">IF(Sched4[[#This Row],[Pmt No]]&lt;&gt;"",Sched4[[#This Row],[Beginning Balance]]*(InterestRate/PaymentsPerYear),"")</f>
        <v/>
      </c>
      <c r="J184" s="4" t="str">
        <f ca="1">IF(Sched4[[#This Row],[Pmt No]]&lt;&gt;"",IF(Sched4[[#This Row],[Scheduled Payment]]+Sched4[[#This Row],[Extra Payment]]&lt;=Sched4[[#This Row],[Beginning Balance]],Sched4[[#This Row],[Beginning Balance]]-Sched4[[#This Row],[Principal]],0),"")</f>
        <v/>
      </c>
      <c r="K184" s="4" t="str">
        <f ca="1">IF(Sched4[[#This Row],[Pmt No]]&lt;&gt;"",SUM(INDEX(Sched4[Interest],1,1):Sched4[[#This Row],[Interest]]),"")</f>
        <v/>
      </c>
    </row>
    <row r="185" spans="2:11" x14ac:dyDescent="0.2">
      <c r="B185" s="2" t="str">
        <f ca="1">IF(LoanIsGood,IF(ROW()-ROW(Sched4[[#Headers],[Pmt No]])&gt;ScheduledNumberOfPayments,"",ROW()-ROW(Sched4[[#Headers],[Pmt No]])),"")</f>
        <v/>
      </c>
      <c r="C185" s="3" t="str">
        <f ca="1">IF(Sched4[[#This Row],[Pmt No]]&lt;&gt;"",EOMONTH(LoanStartDate,ROW(Sched4[[#This Row],[Pmt No]])-ROW(Sched4[[#Headers],[Pmt No]])-2)+DAY(LoanStartDate),"")</f>
        <v/>
      </c>
      <c r="D185" s="4" t="str">
        <f ca="1">IF(Sched4[[#This Row],[Pmt No]]&lt;&gt;"",IF(ROW()-ROW(Sched4[[#Headers],[Beginning Balance]])=1,LoanAmount,INDEX(Sched4[Ending Balance],ROW()-ROW(Sched4[[#Headers],[Beginning Balance]])-1)),"")</f>
        <v/>
      </c>
      <c r="E185" s="4" t="str">
        <f ca="1">IF(Sched4[[#This Row],[Pmt No]]&lt;&gt;"",ScheduledPayment,"")</f>
        <v/>
      </c>
      <c r="F185" s="4" t="str">
        <f ca="1">IF(Sched4[[#This Row],[Pmt No]]&lt;&gt;"",IF(Sched4[[#This Row],[Scheduled Payment]]+ExtraPayments&lt;Sched4[[#This Row],[Beginning Balance]],ExtraPayments,IF(Sched4[[#This Row],[Beginning Balance]]-Sched4[[#This Row],[Scheduled Payment]]&gt;0,Sched4[[#This Row],[Beginning Balance]]-Sched4[[#This Row],[Scheduled Payment]],0)),"")</f>
        <v/>
      </c>
      <c r="G185" s="4" t="str">
        <f ca="1">IF(Sched4[[#This Row],[Pmt No]]&lt;&gt;"",IF(Sched4[[#This Row],[Scheduled Payment]]+Sched4[[#This Row],[Extra Payment]]&lt;=Sched4[[#This Row],[Beginning Balance]],Sched4[[#This Row],[Scheduled Payment]]+Sched4[[#This Row],[Extra Payment]],Sched4[[#This Row],[Beginning Balance]]),"")</f>
        <v/>
      </c>
      <c r="H185" s="4" t="str">
        <f ca="1">IF(Sched4[[#This Row],[Pmt No]]&lt;&gt;"",Sched4[[#This Row],[Total Payment]]-Sched4[[#This Row],[Interest]],"")</f>
        <v/>
      </c>
      <c r="I185" s="4" t="str">
        <f ca="1">IF(Sched4[[#This Row],[Pmt No]]&lt;&gt;"",Sched4[[#This Row],[Beginning Balance]]*(InterestRate/PaymentsPerYear),"")</f>
        <v/>
      </c>
      <c r="J185" s="4" t="str">
        <f ca="1">IF(Sched4[[#This Row],[Pmt No]]&lt;&gt;"",IF(Sched4[[#This Row],[Scheduled Payment]]+Sched4[[#This Row],[Extra Payment]]&lt;=Sched4[[#This Row],[Beginning Balance]],Sched4[[#This Row],[Beginning Balance]]-Sched4[[#This Row],[Principal]],0),"")</f>
        <v/>
      </c>
      <c r="K185" s="4" t="str">
        <f ca="1">IF(Sched4[[#This Row],[Pmt No]]&lt;&gt;"",SUM(INDEX(Sched4[Interest],1,1):Sched4[[#This Row],[Interest]]),"")</f>
        <v/>
      </c>
    </row>
    <row r="186" spans="2:11" x14ac:dyDescent="0.2">
      <c r="B186" s="2" t="str">
        <f ca="1">IF(LoanIsGood,IF(ROW()-ROW(Sched4[[#Headers],[Pmt No]])&gt;ScheduledNumberOfPayments,"",ROW()-ROW(Sched4[[#Headers],[Pmt No]])),"")</f>
        <v/>
      </c>
      <c r="C186" s="3" t="str">
        <f ca="1">IF(Sched4[[#This Row],[Pmt No]]&lt;&gt;"",EOMONTH(LoanStartDate,ROW(Sched4[[#This Row],[Pmt No]])-ROW(Sched4[[#Headers],[Pmt No]])-2)+DAY(LoanStartDate),"")</f>
        <v/>
      </c>
      <c r="D186" s="4" t="str">
        <f ca="1">IF(Sched4[[#This Row],[Pmt No]]&lt;&gt;"",IF(ROW()-ROW(Sched4[[#Headers],[Beginning Balance]])=1,LoanAmount,INDEX(Sched4[Ending Balance],ROW()-ROW(Sched4[[#Headers],[Beginning Balance]])-1)),"")</f>
        <v/>
      </c>
      <c r="E186" s="4" t="str">
        <f ca="1">IF(Sched4[[#This Row],[Pmt No]]&lt;&gt;"",ScheduledPayment,"")</f>
        <v/>
      </c>
      <c r="F186" s="4" t="str">
        <f ca="1">IF(Sched4[[#This Row],[Pmt No]]&lt;&gt;"",IF(Sched4[[#This Row],[Scheduled Payment]]+ExtraPayments&lt;Sched4[[#This Row],[Beginning Balance]],ExtraPayments,IF(Sched4[[#This Row],[Beginning Balance]]-Sched4[[#This Row],[Scheduled Payment]]&gt;0,Sched4[[#This Row],[Beginning Balance]]-Sched4[[#This Row],[Scheduled Payment]],0)),"")</f>
        <v/>
      </c>
      <c r="G186" s="4" t="str">
        <f ca="1">IF(Sched4[[#This Row],[Pmt No]]&lt;&gt;"",IF(Sched4[[#This Row],[Scheduled Payment]]+Sched4[[#This Row],[Extra Payment]]&lt;=Sched4[[#This Row],[Beginning Balance]],Sched4[[#This Row],[Scheduled Payment]]+Sched4[[#This Row],[Extra Payment]],Sched4[[#This Row],[Beginning Balance]]),"")</f>
        <v/>
      </c>
      <c r="H186" s="4" t="str">
        <f ca="1">IF(Sched4[[#This Row],[Pmt No]]&lt;&gt;"",Sched4[[#This Row],[Total Payment]]-Sched4[[#This Row],[Interest]],"")</f>
        <v/>
      </c>
      <c r="I186" s="4" t="str">
        <f ca="1">IF(Sched4[[#This Row],[Pmt No]]&lt;&gt;"",Sched4[[#This Row],[Beginning Balance]]*(InterestRate/PaymentsPerYear),"")</f>
        <v/>
      </c>
      <c r="J186" s="4" t="str">
        <f ca="1">IF(Sched4[[#This Row],[Pmt No]]&lt;&gt;"",IF(Sched4[[#This Row],[Scheduled Payment]]+Sched4[[#This Row],[Extra Payment]]&lt;=Sched4[[#This Row],[Beginning Balance]],Sched4[[#This Row],[Beginning Balance]]-Sched4[[#This Row],[Principal]],0),"")</f>
        <v/>
      </c>
      <c r="K186" s="4" t="str">
        <f ca="1">IF(Sched4[[#This Row],[Pmt No]]&lt;&gt;"",SUM(INDEX(Sched4[Interest],1,1):Sched4[[#This Row],[Interest]]),"")</f>
        <v/>
      </c>
    </row>
    <row r="187" spans="2:11" x14ac:dyDescent="0.2">
      <c r="B187" s="2" t="str">
        <f ca="1">IF(LoanIsGood,IF(ROW()-ROW(Sched4[[#Headers],[Pmt No]])&gt;ScheduledNumberOfPayments,"",ROW()-ROW(Sched4[[#Headers],[Pmt No]])),"")</f>
        <v/>
      </c>
      <c r="C187" s="3" t="str">
        <f ca="1">IF(Sched4[[#This Row],[Pmt No]]&lt;&gt;"",EOMONTH(LoanStartDate,ROW(Sched4[[#This Row],[Pmt No]])-ROW(Sched4[[#Headers],[Pmt No]])-2)+DAY(LoanStartDate),"")</f>
        <v/>
      </c>
      <c r="D187" s="4" t="str">
        <f ca="1">IF(Sched4[[#This Row],[Pmt No]]&lt;&gt;"",IF(ROW()-ROW(Sched4[[#Headers],[Beginning Balance]])=1,LoanAmount,INDEX(Sched4[Ending Balance],ROW()-ROW(Sched4[[#Headers],[Beginning Balance]])-1)),"")</f>
        <v/>
      </c>
      <c r="E187" s="4" t="str">
        <f ca="1">IF(Sched4[[#This Row],[Pmt No]]&lt;&gt;"",ScheduledPayment,"")</f>
        <v/>
      </c>
      <c r="F187" s="4" t="str">
        <f ca="1">IF(Sched4[[#This Row],[Pmt No]]&lt;&gt;"",IF(Sched4[[#This Row],[Scheduled Payment]]+ExtraPayments&lt;Sched4[[#This Row],[Beginning Balance]],ExtraPayments,IF(Sched4[[#This Row],[Beginning Balance]]-Sched4[[#This Row],[Scheduled Payment]]&gt;0,Sched4[[#This Row],[Beginning Balance]]-Sched4[[#This Row],[Scheduled Payment]],0)),"")</f>
        <v/>
      </c>
      <c r="G187" s="4" t="str">
        <f ca="1">IF(Sched4[[#This Row],[Pmt No]]&lt;&gt;"",IF(Sched4[[#This Row],[Scheduled Payment]]+Sched4[[#This Row],[Extra Payment]]&lt;=Sched4[[#This Row],[Beginning Balance]],Sched4[[#This Row],[Scheduled Payment]]+Sched4[[#This Row],[Extra Payment]],Sched4[[#This Row],[Beginning Balance]]),"")</f>
        <v/>
      </c>
      <c r="H187" s="4" t="str">
        <f ca="1">IF(Sched4[[#This Row],[Pmt No]]&lt;&gt;"",Sched4[[#This Row],[Total Payment]]-Sched4[[#This Row],[Interest]],"")</f>
        <v/>
      </c>
      <c r="I187" s="4" t="str">
        <f ca="1">IF(Sched4[[#This Row],[Pmt No]]&lt;&gt;"",Sched4[[#This Row],[Beginning Balance]]*(InterestRate/PaymentsPerYear),"")</f>
        <v/>
      </c>
      <c r="J187" s="4" t="str">
        <f ca="1">IF(Sched4[[#This Row],[Pmt No]]&lt;&gt;"",IF(Sched4[[#This Row],[Scheduled Payment]]+Sched4[[#This Row],[Extra Payment]]&lt;=Sched4[[#This Row],[Beginning Balance]],Sched4[[#This Row],[Beginning Balance]]-Sched4[[#This Row],[Principal]],0),"")</f>
        <v/>
      </c>
      <c r="K187" s="4" t="str">
        <f ca="1">IF(Sched4[[#This Row],[Pmt No]]&lt;&gt;"",SUM(INDEX(Sched4[Interest],1,1):Sched4[[#This Row],[Interest]]),"")</f>
        <v/>
      </c>
    </row>
    <row r="188" spans="2:11" x14ac:dyDescent="0.2">
      <c r="B188" s="2" t="str">
        <f ca="1">IF(LoanIsGood,IF(ROW()-ROW(Sched4[[#Headers],[Pmt No]])&gt;ScheduledNumberOfPayments,"",ROW()-ROW(Sched4[[#Headers],[Pmt No]])),"")</f>
        <v/>
      </c>
      <c r="C188" s="3" t="str">
        <f ca="1">IF(Sched4[[#This Row],[Pmt No]]&lt;&gt;"",EOMONTH(LoanStartDate,ROW(Sched4[[#This Row],[Pmt No]])-ROW(Sched4[[#Headers],[Pmt No]])-2)+DAY(LoanStartDate),"")</f>
        <v/>
      </c>
      <c r="D188" s="4" t="str">
        <f ca="1">IF(Sched4[[#This Row],[Pmt No]]&lt;&gt;"",IF(ROW()-ROW(Sched4[[#Headers],[Beginning Balance]])=1,LoanAmount,INDEX(Sched4[Ending Balance],ROW()-ROW(Sched4[[#Headers],[Beginning Balance]])-1)),"")</f>
        <v/>
      </c>
      <c r="E188" s="4" t="str">
        <f ca="1">IF(Sched4[[#This Row],[Pmt No]]&lt;&gt;"",ScheduledPayment,"")</f>
        <v/>
      </c>
      <c r="F188" s="4" t="str">
        <f ca="1">IF(Sched4[[#This Row],[Pmt No]]&lt;&gt;"",IF(Sched4[[#This Row],[Scheduled Payment]]+ExtraPayments&lt;Sched4[[#This Row],[Beginning Balance]],ExtraPayments,IF(Sched4[[#This Row],[Beginning Balance]]-Sched4[[#This Row],[Scheduled Payment]]&gt;0,Sched4[[#This Row],[Beginning Balance]]-Sched4[[#This Row],[Scheduled Payment]],0)),"")</f>
        <v/>
      </c>
      <c r="G188" s="4" t="str">
        <f ca="1">IF(Sched4[[#This Row],[Pmt No]]&lt;&gt;"",IF(Sched4[[#This Row],[Scheduled Payment]]+Sched4[[#This Row],[Extra Payment]]&lt;=Sched4[[#This Row],[Beginning Balance]],Sched4[[#This Row],[Scheduled Payment]]+Sched4[[#This Row],[Extra Payment]],Sched4[[#This Row],[Beginning Balance]]),"")</f>
        <v/>
      </c>
      <c r="H188" s="4" t="str">
        <f ca="1">IF(Sched4[[#This Row],[Pmt No]]&lt;&gt;"",Sched4[[#This Row],[Total Payment]]-Sched4[[#This Row],[Interest]],"")</f>
        <v/>
      </c>
      <c r="I188" s="4" t="str">
        <f ca="1">IF(Sched4[[#This Row],[Pmt No]]&lt;&gt;"",Sched4[[#This Row],[Beginning Balance]]*(InterestRate/PaymentsPerYear),"")</f>
        <v/>
      </c>
      <c r="J188" s="4" t="str">
        <f ca="1">IF(Sched4[[#This Row],[Pmt No]]&lt;&gt;"",IF(Sched4[[#This Row],[Scheduled Payment]]+Sched4[[#This Row],[Extra Payment]]&lt;=Sched4[[#This Row],[Beginning Balance]],Sched4[[#This Row],[Beginning Balance]]-Sched4[[#This Row],[Principal]],0),"")</f>
        <v/>
      </c>
      <c r="K188" s="4" t="str">
        <f ca="1">IF(Sched4[[#This Row],[Pmt No]]&lt;&gt;"",SUM(INDEX(Sched4[Interest],1,1):Sched4[[#This Row],[Interest]]),"")</f>
        <v/>
      </c>
    </row>
    <row r="189" spans="2:11" x14ac:dyDescent="0.2">
      <c r="B189" s="2" t="str">
        <f ca="1">IF(LoanIsGood,IF(ROW()-ROW(Sched4[[#Headers],[Pmt No]])&gt;ScheduledNumberOfPayments,"",ROW()-ROW(Sched4[[#Headers],[Pmt No]])),"")</f>
        <v/>
      </c>
      <c r="C189" s="3" t="str">
        <f ca="1">IF(Sched4[[#This Row],[Pmt No]]&lt;&gt;"",EOMONTH(LoanStartDate,ROW(Sched4[[#This Row],[Pmt No]])-ROW(Sched4[[#Headers],[Pmt No]])-2)+DAY(LoanStartDate),"")</f>
        <v/>
      </c>
      <c r="D189" s="4" t="str">
        <f ca="1">IF(Sched4[[#This Row],[Pmt No]]&lt;&gt;"",IF(ROW()-ROW(Sched4[[#Headers],[Beginning Balance]])=1,LoanAmount,INDEX(Sched4[Ending Balance],ROW()-ROW(Sched4[[#Headers],[Beginning Balance]])-1)),"")</f>
        <v/>
      </c>
      <c r="E189" s="4" t="str">
        <f ca="1">IF(Sched4[[#This Row],[Pmt No]]&lt;&gt;"",ScheduledPayment,"")</f>
        <v/>
      </c>
      <c r="F189" s="4" t="str">
        <f ca="1">IF(Sched4[[#This Row],[Pmt No]]&lt;&gt;"",IF(Sched4[[#This Row],[Scheduled Payment]]+ExtraPayments&lt;Sched4[[#This Row],[Beginning Balance]],ExtraPayments,IF(Sched4[[#This Row],[Beginning Balance]]-Sched4[[#This Row],[Scheduled Payment]]&gt;0,Sched4[[#This Row],[Beginning Balance]]-Sched4[[#This Row],[Scheduled Payment]],0)),"")</f>
        <v/>
      </c>
      <c r="G189" s="4" t="str">
        <f ca="1">IF(Sched4[[#This Row],[Pmt No]]&lt;&gt;"",IF(Sched4[[#This Row],[Scheduled Payment]]+Sched4[[#This Row],[Extra Payment]]&lt;=Sched4[[#This Row],[Beginning Balance]],Sched4[[#This Row],[Scheduled Payment]]+Sched4[[#This Row],[Extra Payment]],Sched4[[#This Row],[Beginning Balance]]),"")</f>
        <v/>
      </c>
      <c r="H189" s="4" t="str">
        <f ca="1">IF(Sched4[[#This Row],[Pmt No]]&lt;&gt;"",Sched4[[#This Row],[Total Payment]]-Sched4[[#This Row],[Interest]],"")</f>
        <v/>
      </c>
      <c r="I189" s="4" t="str">
        <f ca="1">IF(Sched4[[#This Row],[Pmt No]]&lt;&gt;"",Sched4[[#This Row],[Beginning Balance]]*(InterestRate/PaymentsPerYear),"")</f>
        <v/>
      </c>
      <c r="J189" s="4" t="str">
        <f ca="1">IF(Sched4[[#This Row],[Pmt No]]&lt;&gt;"",IF(Sched4[[#This Row],[Scheduled Payment]]+Sched4[[#This Row],[Extra Payment]]&lt;=Sched4[[#This Row],[Beginning Balance]],Sched4[[#This Row],[Beginning Balance]]-Sched4[[#This Row],[Principal]],0),"")</f>
        <v/>
      </c>
      <c r="K189" s="4" t="str">
        <f ca="1">IF(Sched4[[#This Row],[Pmt No]]&lt;&gt;"",SUM(INDEX(Sched4[Interest],1,1):Sched4[[#This Row],[Interest]]),"")</f>
        <v/>
      </c>
    </row>
    <row r="190" spans="2:11" x14ac:dyDescent="0.2">
      <c r="B190" s="2" t="str">
        <f ca="1">IF(LoanIsGood,IF(ROW()-ROW(Sched4[[#Headers],[Pmt No]])&gt;ScheduledNumberOfPayments,"",ROW()-ROW(Sched4[[#Headers],[Pmt No]])),"")</f>
        <v/>
      </c>
      <c r="C190" s="3" t="str">
        <f ca="1">IF(Sched4[[#This Row],[Pmt No]]&lt;&gt;"",EOMONTH(LoanStartDate,ROW(Sched4[[#This Row],[Pmt No]])-ROW(Sched4[[#Headers],[Pmt No]])-2)+DAY(LoanStartDate),"")</f>
        <v/>
      </c>
      <c r="D190" s="4" t="str">
        <f ca="1">IF(Sched4[[#This Row],[Pmt No]]&lt;&gt;"",IF(ROW()-ROW(Sched4[[#Headers],[Beginning Balance]])=1,LoanAmount,INDEX(Sched4[Ending Balance],ROW()-ROW(Sched4[[#Headers],[Beginning Balance]])-1)),"")</f>
        <v/>
      </c>
      <c r="E190" s="4" t="str">
        <f ca="1">IF(Sched4[[#This Row],[Pmt No]]&lt;&gt;"",ScheduledPayment,"")</f>
        <v/>
      </c>
      <c r="F190" s="4" t="str">
        <f ca="1">IF(Sched4[[#This Row],[Pmt No]]&lt;&gt;"",IF(Sched4[[#This Row],[Scheduled Payment]]+ExtraPayments&lt;Sched4[[#This Row],[Beginning Balance]],ExtraPayments,IF(Sched4[[#This Row],[Beginning Balance]]-Sched4[[#This Row],[Scheduled Payment]]&gt;0,Sched4[[#This Row],[Beginning Balance]]-Sched4[[#This Row],[Scheduled Payment]],0)),"")</f>
        <v/>
      </c>
      <c r="G190" s="4" t="str">
        <f ca="1">IF(Sched4[[#This Row],[Pmt No]]&lt;&gt;"",IF(Sched4[[#This Row],[Scheduled Payment]]+Sched4[[#This Row],[Extra Payment]]&lt;=Sched4[[#This Row],[Beginning Balance]],Sched4[[#This Row],[Scheduled Payment]]+Sched4[[#This Row],[Extra Payment]],Sched4[[#This Row],[Beginning Balance]]),"")</f>
        <v/>
      </c>
      <c r="H190" s="4" t="str">
        <f ca="1">IF(Sched4[[#This Row],[Pmt No]]&lt;&gt;"",Sched4[[#This Row],[Total Payment]]-Sched4[[#This Row],[Interest]],"")</f>
        <v/>
      </c>
      <c r="I190" s="4" t="str">
        <f ca="1">IF(Sched4[[#This Row],[Pmt No]]&lt;&gt;"",Sched4[[#This Row],[Beginning Balance]]*(InterestRate/PaymentsPerYear),"")</f>
        <v/>
      </c>
      <c r="J190" s="4" t="str">
        <f ca="1">IF(Sched4[[#This Row],[Pmt No]]&lt;&gt;"",IF(Sched4[[#This Row],[Scheduled Payment]]+Sched4[[#This Row],[Extra Payment]]&lt;=Sched4[[#This Row],[Beginning Balance]],Sched4[[#This Row],[Beginning Balance]]-Sched4[[#This Row],[Principal]],0),"")</f>
        <v/>
      </c>
      <c r="K190" s="4" t="str">
        <f ca="1">IF(Sched4[[#This Row],[Pmt No]]&lt;&gt;"",SUM(INDEX(Sched4[Interest],1,1):Sched4[[#This Row],[Interest]]),"")</f>
        <v/>
      </c>
    </row>
    <row r="191" spans="2:11" x14ac:dyDescent="0.2">
      <c r="B191" s="2" t="str">
        <f ca="1">IF(LoanIsGood,IF(ROW()-ROW(Sched4[[#Headers],[Pmt No]])&gt;ScheduledNumberOfPayments,"",ROW()-ROW(Sched4[[#Headers],[Pmt No]])),"")</f>
        <v/>
      </c>
      <c r="C191" s="3" t="str">
        <f ca="1">IF(Sched4[[#This Row],[Pmt No]]&lt;&gt;"",EOMONTH(LoanStartDate,ROW(Sched4[[#This Row],[Pmt No]])-ROW(Sched4[[#Headers],[Pmt No]])-2)+DAY(LoanStartDate),"")</f>
        <v/>
      </c>
      <c r="D191" s="4" t="str">
        <f ca="1">IF(Sched4[[#This Row],[Pmt No]]&lt;&gt;"",IF(ROW()-ROW(Sched4[[#Headers],[Beginning Balance]])=1,LoanAmount,INDEX(Sched4[Ending Balance],ROW()-ROW(Sched4[[#Headers],[Beginning Balance]])-1)),"")</f>
        <v/>
      </c>
      <c r="E191" s="4" t="str">
        <f ca="1">IF(Sched4[[#This Row],[Pmt No]]&lt;&gt;"",ScheduledPayment,"")</f>
        <v/>
      </c>
      <c r="F191" s="4" t="str">
        <f ca="1">IF(Sched4[[#This Row],[Pmt No]]&lt;&gt;"",IF(Sched4[[#This Row],[Scheduled Payment]]+ExtraPayments&lt;Sched4[[#This Row],[Beginning Balance]],ExtraPayments,IF(Sched4[[#This Row],[Beginning Balance]]-Sched4[[#This Row],[Scheduled Payment]]&gt;0,Sched4[[#This Row],[Beginning Balance]]-Sched4[[#This Row],[Scheduled Payment]],0)),"")</f>
        <v/>
      </c>
      <c r="G191" s="4" t="str">
        <f ca="1">IF(Sched4[[#This Row],[Pmt No]]&lt;&gt;"",IF(Sched4[[#This Row],[Scheduled Payment]]+Sched4[[#This Row],[Extra Payment]]&lt;=Sched4[[#This Row],[Beginning Balance]],Sched4[[#This Row],[Scheduled Payment]]+Sched4[[#This Row],[Extra Payment]],Sched4[[#This Row],[Beginning Balance]]),"")</f>
        <v/>
      </c>
      <c r="H191" s="4" t="str">
        <f ca="1">IF(Sched4[[#This Row],[Pmt No]]&lt;&gt;"",Sched4[[#This Row],[Total Payment]]-Sched4[[#This Row],[Interest]],"")</f>
        <v/>
      </c>
      <c r="I191" s="4" t="str">
        <f ca="1">IF(Sched4[[#This Row],[Pmt No]]&lt;&gt;"",Sched4[[#This Row],[Beginning Balance]]*(InterestRate/PaymentsPerYear),"")</f>
        <v/>
      </c>
      <c r="J191" s="4" t="str">
        <f ca="1">IF(Sched4[[#This Row],[Pmt No]]&lt;&gt;"",IF(Sched4[[#This Row],[Scheduled Payment]]+Sched4[[#This Row],[Extra Payment]]&lt;=Sched4[[#This Row],[Beginning Balance]],Sched4[[#This Row],[Beginning Balance]]-Sched4[[#This Row],[Principal]],0),"")</f>
        <v/>
      </c>
      <c r="K191" s="4" t="str">
        <f ca="1">IF(Sched4[[#This Row],[Pmt No]]&lt;&gt;"",SUM(INDEX(Sched4[Interest],1,1):Sched4[[#This Row],[Interest]]),"")</f>
        <v/>
      </c>
    </row>
    <row r="192" spans="2:11" x14ac:dyDescent="0.2">
      <c r="B192" s="2" t="str">
        <f ca="1">IF(LoanIsGood,IF(ROW()-ROW(Sched4[[#Headers],[Pmt No]])&gt;ScheduledNumberOfPayments,"",ROW()-ROW(Sched4[[#Headers],[Pmt No]])),"")</f>
        <v/>
      </c>
      <c r="C192" s="3" t="str">
        <f ca="1">IF(Sched4[[#This Row],[Pmt No]]&lt;&gt;"",EOMONTH(LoanStartDate,ROW(Sched4[[#This Row],[Pmt No]])-ROW(Sched4[[#Headers],[Pmt No]])-2)+DAY(LoanStartDate),"")</f>
        <v/>
      </c>
      <c r="D192" s="4" t="str">
        <f ca="1">IF(Sched4[[#This Row],[Pmt No]]&lt;&gt;"",IF(ROW()-ROW(Sched4[[#Headers],[Beginning Balance]])=1,LoanAmount,INDEX(Sched4[Ending Balance],ROW()-ROW(Sched4[[#Headers],[Beginning Balance]])-1)),"")</f>
        <v/>
      </c>
      <c r="E192" s="4" t="str">
        <f ca="1">IF(Sched4[[#This Row],[Pmt No]]&lt;&gt;"",ScheduledPayment,"")</f>
        <v/>
      </c>
      <c r="F192" s="4" t="str">
        <f ca="1">IF(Sched4[[#This Row],[Pmt No]]&lt;&gt;"",IF(Sched4[[#This Row],[Scheduled Payment]]+ExtraPayments&lt;Sched4[[#This Row],[Beginning Balance]],ExtraPayments,IF(Sched4[[#This Row],[Beginning Balance]]-Sched4[[#This Row],[Scheduled Payment]]&gt;0,Sched4[[#This Row],[Beginning Balance]]-Sched4[[#This Row],[Scheduled Payment]],0)),"")</f>
        <v/>
      </c>
      <c r="G192" s="4" t="str">
        <f ca="1">IF(Sched4[[#This Row],[Pmt No]]&lt;&gt;"",IF(Sched4[[#This Row],[Scheduled Payment]]+Sched4[[#This Row],[Extra Payment]]&lt;=Sched4[[#This Row],[Beginning Balance]],Sched4[[#This Row],[Scheduled Payment]]+Sched4[[#This Row],[Extra Payment]],Sched4[[#This Row],[Beginning Balance]]),"")</f>
        <v/>
      </c>
      <c r="H192" s="4" t="str">
        <f ca="1">IF(Sched4[[#This Row],[Pmt No]]&lt;&gt;"",Sched4[[#This Row],[Total Payment]]-Sched4[[#This Row],[Interest]],"")</f>
        <v/>
      </c>
      <c r="I192" s="4" t="str">
        <f ca="1">IF(Sched4[[#This Row],[Pmt No]]&lt;&gt;"",Sched4[[#This Row],[Beginning Balance]]*(InterestRate/PaymentsPerYear),"")</f>
        <v/>
      </c>
      <c r="J192" s="4" t="str">
        <f ca="1">IF(Sched4[[#This Row],[Pmt No]]&lt;&gt;"",IF(Sched4[[#This Row],[Scheduled Payment]]+Sched4[[#This Row],[Extra Payment]]&lt;=Sched4[[#This Row],[Beginning Balance]],Sched4[[#This Row],[Beginning Balance]]-Sched4[[#This Row],[Principal]],0),"")</f>
        <v/>
      </c>
      <c r="K192" s="4" t="str">
        <f ca="1">IF(Sched4[[#This Row],[Pmt No]]&lt;&gt;"",SUM(INDEX(Sched4[Interest],1,1):Sched4[[#This Row],[Interest]]),"")</f>
        <v/>
      </c>
    </row>
    <row r="193" spans="2:11" x14ac:dyDescent="0.2">
      <c r="B193" s="2" t="str">
        <f ca="1">IF(LoanIsGood,IF(ROW()-ROW(Sched4[[#Headers],[Pmt No]])&gt;ScheduledNumberOfPayments,"",ROW()-ROW(Sched4[[#Headers],[Pmt No]])),"")</f>
        <v/>
      </c>
      <c r="C193" s="3" t="str">
        <f ca="1">IF(Sched4[[#This Row],[Pmt No]]&lt;&gt;"",EOMONTH(LoanStartDate,ROW(Sched4[[#This Row],[Pmt No]])-ROW(Sched4[[#Headers],[Pmt No]])-2)+DAY(LoanStartDate),"")</f>
        <v/>
      </c>
      <c r="D193" s="4" t="str">
        <f ca="1">IF(Sched4[[#This Row],[Pmt No]]&lt;&gt;"",IF(ROW()-ROW(Sched4[[#Headers],[Beginning Balance]])=1,LoanAmount,INDEX(Sched4[Ending Balance],ROW()-ROW(Sched4[[#Headers],[Beginning Balance]])-1)),"")</f>
        <v/>
      </c>
      <c r="E193" s="4" t="str">
        <f ca="1">IF(Sched4[[#This Row],[Pmt No]]&lt;&gt;"",ScheduledPayment,"")</f>
        <v/>
      </c>
      <c r="F193" s="4" t="str">
        <f ca="1">IF(Sched4[[#This Row],[Pmt No]]&lt;&gt;"",IF(Sched4[[#This Row],[Scheduled Payment]]+ExtraPayments&lt;Sched4[[#This Row],[Beginning Balance]],ExtraPayments,IF(Sched4[[#This Row],[Beginning Balance]]-Sched4[[#This Row],[Scheduled Payment]]&gt;0,Sched4[[#This Row],[Beginning Balance]]-Sched4[[#This Row],[Scheduled Payment]],0)),"")</f>
        <v/>
      </c>
      <c r="G193" s="4" t="str">
        <f ca="1">IF(Sched4[[#This Row],[Pmt No]]&lt;&gt;"",IF(Sched4[[#This Row],[Scheduled Payment]]+Sched4[[#This Row],[Extra Payment]]&lt;=Sched4[[#This Row],[Beginning Balance]],Sched4[[#This Row],[Scheduled Payment]]+Sched4[[#This Row],[Extra Payment]],Sched4[[#This Row],[Beginning Balance]]),"")</f>
        <v/>
      </c>
      <c r="H193" s="4" t="str">
        <f ca="1">IF(Sched4[[#This Row],[Pmt No]]&lt;&gt;"",Sched4[[#This Row],[Total Payment]]-Sched4[[#This Row],[Interest]],"")</f>
        <v/>
      </c>
      <c r="I193" s="4" t="str">
        <f ca="1">IF(Sched4[[#This Row],[Pmt No]]&lt;&gt;"",Sched4[[#This Row],[Beginning Balance]]*(InterestRate/PaymentsPerYear),"")</f>
        <v/>
      </c>
      <c r="J193" s="4" t="str">
        <f ca="1">IF(Sched4[[#This Row],[Pmt No]]&lt;&gt;"",IF(Sched4[[#This Row],[Scheduled Payment]]+Sched4[[#This Row],[Extra Payment]]&lt;=Sched4[[#This Row],[Beginning Balance]],Sched4[[#This Row],[Beginning Balance]]-Sched4[[#This Row],[Principal]],0),"")</f>
        <v/>
      </c>
      <c r="K193" s="4" t="str">
        <f ca="1">IF(Sched4[[#This Row],[Pmt No]]&lt;&gt;"",SUM(INDEX(Sched4[Interest],1,1):Sched4[[#This Row],[Interest]]),"")</f>
        <v/>
      </c>
    </row>
    <row r="194" spans="2:11" x14ac:dyDescent="0.2">
      <c r="B194" s="2" t="str">
        <f ca="1">IF(LoanIsGood,IF(ROW()-ROW(Sched4[[#Headers],[Pmt No]])&gt;ScheduledNumberOfPayments,"",ROW()-ROW(Sched4[[#Headers],[Pmt No]])),"")</f>
        <v/>
      </c>
      <c r="C194" s="3" t="str">
        <f ca="1">IF(Sched4[[#This Row],[Pmt No]]&lt;&gt;"",EOMONTH(LoanStartDate,ROW(Sched4[[#This Row],[Pmt No]])-ROW(Sched4[[#Headers],[Pmt No]])-2)+DAY(LoanStartDate),"")</f>
        <v/>
      </c>
      <c r="D194" s="4" t="str">
        <f ca="1">IF(Sched4[[#This Row],[Pmt No]]&lt;&gt;"",IF(ROW()-ROW(Sched4[[#Headers],[Beginning Balance]])=1,LoanAmount,INDEX(Sched4[Ending Balance],ROW()-ROW(Sched4[[#Headers],[Beginning Balance]])-1)),"")</f>
        <v/>
      </c>
      <c r="E194" s="4" t="str">
        <f ca="1">IF(Sched4[[#This Row],[Pmt No]]&lt;&gt;"",ScheduledPayment,"")</f>
        <v/>
      </c>
      <c r="F194" s="4" t="str">
        <f ca="1">IF(Sched4[[#This Row],[Pmt No]]&lt;&gt;"",IF(Sched4[[#This Row],[Scheduled Payment]]+ExtraPayments&lt;Sched4[[#This Row],[Beginning Balance]],ExtraPayments,IF(Sched4[[#This Row],[Beginning Balance]]-Sched4[[#This Row],[Scheduled Payment]]&gt;0,Sched4[[#This Row],[Beginning Balance]]-Sched4[[#This Row],[Scheduled Payment]],0)),"")</f>
        <v/>
      </c>
      <c r="G194" s="4" t="str">
        <f ca="1">IF(Sched4[[#This Row],[Pmt No]]&lt;&gt;"",IF(Sched4[[#This Row],[Scheduled Payment]]+Sched4[[#This Row],[Extra Payment]]&lt;=Sched4[[#This Row],[Beginning Balance]],Sched4[[#This Row],[Scheduled Payment]]+Sched4[[#This Row],[Extra Payment]],Sched4[[#This Row],[Beginning Balance]]),"")</f>
        <v/>
      </c>
      <c r="H194" s="4" t="str">
        <f ca="1">IF(Sched4[[#This Row],[Pmt No]]&lt;&gt;"",Sched4[[#This Row],[Total Payment]]-Sched4[[#This Row],[Interest]],"")</f>
        <v/>
      </c>
      <c r="I194" s="4" t="str">
        <f ca="1">IF(Sched4[[#This Row],[Pmt No]]&lt;&gt;"",Sched4[[#This Row],[Beginning Balance]]*(InterestRate/PaymentsPerYear),"")</f>
        <v/>
      </c>
      <c r="J194" s="4" t="str">
        <f ca="1">IF(Sched4[[#This Row],[Pmt No]]&lt;&gt;"",IF(Sched4[[#This Row],[Scheduled Payment]]+Sched4[[#This Row],[Extra Payment]]&lt;=Sched4[[#This Row],[Beginning Balance]],Sched4[[#This Row],[Beginning Balance]]-Sched4[[#This Row],[Principal]],0),"")</f>
        <v/>
      </c>
      <c r="K194" s="4" t="str">
        <f ca="1">IF(Sched4[[#This Row],[Pmt No]]&lt;&gt;"",SUM(INDEX(Sched4[Interest],1,1):Sched4[[#This Row],[Interest]]),"")</f>
        <v/>
      </c>
    </row>
    <row r="195" spans="2:11" x14ac:dyDescent="0.2">
      <c r="B195" s="2" t="str">
        <f ca="1">IF(LoanIsGood,IF(ROW()-ROW(Sched4[[#Headers],[Pmt No]])&gt;ScheduledNumberOfPayments,"",ROW()-ROW(Sched4[[#Headers],[Pmt No]])),"")</f>
        <v/>
      </c>
      <c r="C195" s="3" t="str">
        <f ca="1">IF(Sched4[[#This Row],[Pmt No]]&lt;&gt;"",EOMONTH(LoanStartDate,ROW(Sched4[[#This Row],[Pmt No]])-ROW(Sched4[[#Headers],[Pmt No]])-2)+DAY(LoanStartDate),"")</f>
        <v/>
      </c>
      <c r="D195" s="4" t="str">
        <f ca="1">IF(Sched4[[#This Row],[Pmt No]]&lt;&gt;"",IF(ROW()-ROW(Sched4[[#Headers],[Beginning Balance]])=1,LoanAmount,INDEX(Sched4[Ending Balance],ROW()-ROW(Sched4[[#Headers],[Beginning Balance]])-1)),"")</f>
        <v/>
      </c>
      <c r="E195" s="4" t="str">
        <f ca="1">IF(Sched4[[#This Row],[Pmt No]]&lt;&gt;"",ScheduledPayment,"")</f>
        <v/>
      </c>
      <c r="F195" s="4" t="str">
        <f ca="1">IF(Sched4[[#This Row],[Pmt No]]&lt;&gt;"",IF(Sched4[[#This Row],[Scheduled Payment]]+ExtraPayments&lt;Sched4[[#This Row],[Beginning Balance]],ExtraPayments,IF(Sched4[[#This Row],[Beginning Balance]]-Sched4[[#This Row],[Scheduled Payment]]&gt;0,Sched4[[#This Row],[Beginning Balance]]-Sched4[[#This Row],[Scheduled Payment]],0)),"")</f>
        <v/>
      </c>
      <c r="G195" s="4" t="str">
        <f ca="1">IF(Sched4[[#This Row],[Pmt No]]&lt;&gt;"",IF(Sched4[[#This Row],[Scheduled Payment]]+Sched4[[#This Row],[Extra Payment]]&lt;=Sched4[[#This Row],[Beginning Balance]],Sched4[[#This Row],[Scheduled Payment]]+Sched4[[#This Row],[Extra Payment]],Sched4[[#This Row],[Beginning Balance]]),"")</f>
        <v/>
      </c>
      <c r="H195" s="4" t="str">
        <f ca="1">IF(Sched4[[#This Row],[Pmt No]]&lt;&gt;"",Sched4[[#This Row],[Total Payment]]-Sched4[[#This Row],[Interest]],"")</f>
        <v/>
      </c>
      <c r="I195" s="4" t="str">
        <f ca="1">IF(Sched4[[#This Row],[Pmt No]]&lt;&gt;"",Sched4[[#This Row],[Beginning Balance]]*(InterestRate/PaymentsPerYear),"")</f>
        <v/>
      </c>
      <c r="J195" s="4" t="str">
        <f ca="1">IF(Sched4[[#This Row],[Pmt No]]&lt;&gt;"",IF(Sched4[[#This Row],[Scheduled Payment]]+Sched4[[#This Row],[Extra Payment]]&lt;=Sched4[[#This Row],[Beginning Balance]],Sched4[[#This Row],[Beginning Balance]]-Sched4[[#This Row],[Principal]],0),"")</f>
        <v/>
      </c>
      <c r="K195" s="4" t="str">
        <f ca="1">IF(Sched4[[#This Row],[Pmt No]]&lt;&gt;"",SUM(INDEX(Sched4[Interest],1,1):Sched4[[#This Row],[Interest]]),"")</f>
        <v/>
      </c>
    </row>
    <row r="196" spans="2:11" x14ac:dyDescent="0.2">
      <c r="B196" s="2" t="str">
        <f ca="1">IF(LoanIsGood,IF(ROW()-ROW(Sched4[[#Headers],[Pmt No]])&gt;ScheduledNumberOfPayments,"",ROW()-ROW(Sched4[[#Headers],[Pmt No]])),"")</f>
        <v/>
      </c>
      <c r="C196" s="3" t="str">
        <f ca="1">IF(Sched4[[#This Row],[Pmt No]]&lt;&gt;"",EOMONTH(LoanStartDate,ROW(Sched4[[#This Row],[Pmt No]])-ROW(Sched4[[#Headers],[Pmt No]])-2)+DAY(LoanStartDate),"")</f>
        <v/>
      </c>
      <c r="D196" s="4" t="str">
        <f ca="1">IF(Sched4[[#This Row],[Pmt No]]&lt;&gt;"",IF(ROW()-ROW(Sched4[[#Headers],[Beginning Balance]])=1,LoanAmount,INDEX(Sched4[Ending Balance],ROW()-ROW(Sched4[[#Headers],[Beginning Balance]])-1)),"")</f>
        <v/>
      </c>
      <c r="E196" s="4" t="str">
        <f ca="1">IF(Sched4[[#This Row],[Pmt No]]&lt;&gt;"",ScheduledPayment,"")</f>
        <v/>
      </c>
      <c r="F196" s="4" t="str">
        <f ca="1">IF(Sched4[[#This Row],[Pmt No]]&lt;&gt;"",IF(Sched4[[#This Row],[Scheduled Payment]]+ExtraPayments&lt;Sched4[[#This Row],[Beginning Balance]],ExtraPayments,IF(Sched4[[#This Row],[Beginning Balance]]-Sched4[[#This Row],[Scheduled Payment]]&gt;0,Sched4[[#This Row],[Beginning Balance]]-Sched4[[#This Row],[Scheduled Payment]],0)),"")</f>
        <v/>
      </c>
      <c r="G196" s="4" t="str">
        <f ca="1">IF(Sched4[[#This Row],[Pmt No]]&lt;&gt;"",IF(Sched4[[#This Row],[Scheduled Payment]]+Sched4[[#This Row],[Extra Payment]]&lt;=Sched4[[#This Row],[Beginning Balance]],Sched4[[#This Row],[Scheduled Payment]]+Sched4[[#This Row],[Extra Payment]],Sched4[[#This Row],[Beginning Balance]]),"")</f>
        <v/>
      </c>
      <c r="H196" s="4" t="str">
        <f ca="1">IF(Sched4[[#This Row],[Pmt No]]&lt;&gt;"",Sched4[[#This Row],[Total Payment]]-Sched4[[#This Row],[Interest]],"")</f>
        <v/>
      </c>
      <c r="I196" s="4" t="str">
        <f ca="1">IF(Sched4[[#This Row],[Pmt No]]&lt;&gt;"",Sched4[[#This Row],[Beginning Balance]]*(InterestRate/PaymentsPerYear),"")</f>
        <v/>
      </c>
      <c r="J196" s="4" t="str">
        <f ca="1">IF(Sched4[[#This Row],[Pmt No]]&lt;&gt;"",IF(Sched4[[#This Row],[Scheduled Payment]]+Sched4[[#This Row],[Extra Payment]]&lt;=Sched4[[#This Row],[Beginning Balance]],Sched4[[#This Row],[Beginning Balance]]-Sched4[[#This Row],[Principal]],0),"")</f>
        <v/>
      </c>
      <c r="K196" s="4" t="str">
        <f ca="1">IF(Sched4[[#This Row],[Pmt No]]&lt;&gt;"",SUM(INDEX(Sched4[Interest],1,1):Sched4[[#This Row],[Interest]]),"")</f>
        <v/>
      </c>
    </row>
    <row r="197" spans="2:11" x14ac:dyDescent="0.2">
      <c r="B197" s="2" t="str">
        <f ca="1">IF(LoanIsGood,IF(ROW()-ROW(Sched4[[#Headers],[Pmt No]])&gt;ScheduledNumberOfPayments,"",ROW()-ROW(Sched4[[#Headers],[Pmt No]])),"")</f>
        <v/>
      </c>
      <c r="C197" s="3" t="str">
        <f ca="1">IF(Sched4[[#This Row],[Pmt No]]&lt;&gt;"",EOMONTH(LoanStartDate,ROW(Sched4[[#This Row],[Pmt No]])-ROW(Sched4[[#Headers],[Pmt No]])-2)+DAY(LoanStartDate),"")</f>
        <v/>
      </c>
      <c r="D197" s="4" t="str">
        <f ca="1">IF(Sched4[[#This Row],[Pmt No]]&lt;&gt;"",IF(ROW()-ROW(Sched4[[#Headers],[Beginning Balance]])=1,LoanAmount,INDEX(Sched4[Ending Balance],ROW()-ROW(Sched4[[#Headers],[Beginning Balance]])-1)),"")</f>
        <v/>
      </c>
      <c r="E197" s="4" t="str">
        <f ca="1">IF(Sched4[[#This Row],[Pmt No]]&lt;&gt;"",ScheduledPayment,"")</f>
        <v/>
      </c>
      <c r="F197" s="4" t="str">
        <f ca="1">IF(Sched4[[#This Row],[Pmt No]]&lt;&gt;"",IF(Sched4[[#This Row],[Scheduled Payment]]+ExtraPayments&lt;Sched4[[#This Row],[Beginning Balance]],ExtraPayments,IF(Sched4[[#This Row],[Beginning Balance]]-Sched4[[#This Row],[Scheduled Payment]]&gt;0,Sched4[[#This Row],[Beginning Balance]]-Sched4[[#This Row],[Scheduled Payment]],0)),"")</f>
        <v/>
      </c>
      <c r="G197" s="4" t="str">
        <f ca="1">IF(Sched4[[#This Row],[Pmt No]]&lt;&gt;"",IF(Sched4[[#This Row],[Scheduled Payment]]+Sched4[[#This Row],[Extra Payment]]&lt;=Sched4[[#This Row],[Beginning Balance]],Sched4[[#This Row],[Scheduled Payment]]+Sched4[[#This Row],[Extra Payment]],Sched4[[#This Row],[Beginning Balance]]),"")</f>
        <v/>
      </c>
      <c r="H197" s="4" t="str">
        <f ca="1">IF(Sched4[[#This Row],[Pmt No]]&lt;&gt;"",Sched4[[#This Row],[Total Payment]]-Sched4[[#This Row],[Interest]],"")</f>
        <v/>
      </c>
      <c r="I197" s="4" t="str">
        <f ca="1">IF(Sched4[[#This Row],[Pmt No]]&lt;&gt;"",Sched4[[#This Row],[Beginning Balance]]*(InterestRate/PaymentsPerYear),"")</f>
        <v/>
      </c>
      <c r="J197" s="4" t="str">
        <f ca="1">IF(Sched4[[#This Row],[Pmt No]]&lt;&gt;"",IF(Sched4[[#This Row],[Scheduled Payment]]+Sched4[[#This Row],[Extra Payment]]&lt;=Sched4[[#This Row],[Beginning Balance]],Sched4[[#This Row],[Beginning Balance]]-Sched4[[#This Row],[Principal]],0),"")</f>
        <v/>
      </c>
      <c r="K197" s="4" t="str">
        <f ca="1">IF(Sched4[[#This Row],[Pmt No]]&lt;&gt;"",SUM(INDEX(Sched4[Interest],1,1):Sched4[[#This Row],[Interest]]),"")</f>
        <v/>
      </c>
    </row>
    <row r="198" spans="2:11" x14ac:dyDescent="0.2">
      <c r="B198" s="2" t="str">
        <f ca="1">IF(LoanIsGood,IF(ROW()-ROW(Sched4[[#Headers],[Pmt No]])&gt;ScheduledNumberOfPayments,"",ROW()-ROW(Sched4[[#Headers],[Pmt No]])),"")</f>
        <v/>
      </c>
      <c r="C198" s="3" t="str">
        <f ca="1">IF(Sched4[[#This Row],[Pmt No]]&lt;&gt;"",EOMONTH(LoanStartDate,ROW(Sched4[[#This Row],[Pmt No]])-ROW(Sched4[[#Headers],[Pmt No]])-2)+DAY(LoanStartDate),"")</f>
        <v/>
      </c>
      <c r="D198" s="4" t="str">
        <f ca="1">IF(Sched4[[#This Row],[Pmt No]]&lt;&gt;"",IF(ROW()-ROW(Sched4[[#Headers],[Beginning Balance]])=1,LoanAmount,INDEX(Sched4[Ending Balance],ROW()-ROW(Sched4[[#Headers],[Beginning Balance]])-1)),"")</f>
        <v/>
      </c>
      <c r="E198" s="4" t="str">
        <f ca="1">IF(Sched4[[#This Row],[Pmt No]]&lt;&gt;"",ScheduledPayment,"")</f>
        <v/>
      </c>
      <c r="F198" s="4" t="str">
        <f ca="1">IF(Sched4[[#This Row],[Pmt No]]&lt;&gt;"",IF(Sched4[[#This Row],[Scheduled Payment]]+ExtraPayments&lt;Sched4[[#This Row],[Beginning Balance]],ExtraPayments,IF(Sched4[[#This Row],[Beginning Balance]]-Sched4[[#This Row],[Scheduled Payment]]&gt;0,Sched4[[#This Row],[Beginning Balance]]-Sched4[[#This Row],[Scheduled Payment]],0)),"")</f>
        <v/>
      </c>
      <c r="G198" s="4" t="str">
        <f ca="1">IF(Sched4[[#This Row],[Pmt No]]&lt;&gt;"",IF(Sched4[[#This Row],[Scheduled Payment]]+Sched4[[#This Row],[Extra Payment]]&lt;=Sched4[[#This Row],[Beginning Balance]],Sched4[[#This Row],[Scheduled Payment]]+Sched4[[#This Row],[Extra Payment]],Sched4[[#This Row],[Beginning Balance]]),"")</f>
        <v/>
      </c>
      <c r="H198" s="4" t="str">
        <f ca="1">IF(Sched4[[#This Row],[Pmt No]]&lt;&gt;"",Sched4[[#This Row],[Total Payment]]-Sched4[[#This Row],[Interest]],"")</f>
        <v/>
      </c>
      <c r="I198" s="4" t="str">
        <f ca="1">IF(Sched4[[#This Row],[Pmt No]]&lt;&gt;"",Sched4[[#This Row],[Beginning Balance]]*(InterestRate/PaymentsPerYear),"")</f>
        <v/>
      </c>
      <c r="J198" s="4" t="str">
        <f ca="1">IF(Sched4[[#This Row],[Pmt No]]&lt;&gt;"",IF(Sched4[[#This Row],[Scheduled Payment]]+Sched4[[#This Row],[Extra Payment]]&lt;=Sched4[[#This Row],[Beginning Balance]],Sched4[[#This Row],[Beginning Balance]]-Sched4[[#This Row],[Principal]],0),"")</f>
        <v/>
      </c>
      <c r="K198" s="4" t="str">
        <f ca="1">IF(Sched4[[#This Row],[Pmt No]]&lt;&gt;"",SUM(INDEX(Sched4[Interest],1,1):Sched4[[#This Row],[Interest]]),"")</f>
        <v/>
      </c>
    </row>
    <row r="199" spans="2:11" x14ac:dyDescent="0.2">
      <c r="B199" s="2" t="str">
        <f ca="1">IF(LoanIsGood,IF(ROW()-ROW(Sched4[[#Headers],[Pmt No]])&gt;ScheduledNumberOfPayments,"",ROW()-ROW(Sched4[[#Headers],[Pmt No]])),"")</f>
        <v/>
      </c>
      <c r="C199" s="3" t="str">
        <f ca="1">IF(Sched4[[#This Row],[Pmt No]]&lt;&gt;"",EOMONTH(LoanStartDate,ROW(Sched4[[#This Row],[Pmt No]])-ROW(Sched4[[#Headers],[Pmt No]])-2)+DAY(LoanStartDate),"")</f>
        <v/>
      </c>
      <c r="D199" s="4" t="str">
        <f ca="1">IF(Sched4[[#This Row],[Pmt No]]&lt;&gt;"",IF(ROW()-ROW(Sched4[[#Headers],[Beginning Balance]])=1,LoanAmount,INDEX(Sched4[Ending Balance],ROW()-ROW(Sched4[[#Headers],[Beginning Balance]])-1)),"")</f>
        <v/>
      </c>
      <c r="E199" s="4" t="str">
        <f ca="1">IF(Sched4[[#This Row],[Pmt No]]&lt;&gt;"",ScheduledPayment,"")</f>
        <v/>
      </c>
      <c r="F199" s="4" t="str">
        <f ca="1">IF(Sched4[[#This Row],[Pmt No]]&lt;&gt;"",IF(Sched4[[#This Row],[Scheduled Payment]]+ExtraPayments&lt;Sched4[[#This Row],[Beginning Balance]],ExtraPayments,IF(Sched4[[#This Row],[Beginning Balance]]-Sched4[[#This Row],[Scheduled Payment]]&gt;0,Sched4[[#This Row],[Beginning Balance]]-Sched4[[#This Row],[Scheduled Payment]],0)),"")</f>
        <v/>
      </c>
      <c r="G199" s="4" t="str">
        <f ca="1">IF(Sched4[[#This Row],[Pmt No]]&lt;&gt;"",IF(Sched4[[#This Row],[Scheduled Payment]]+Sched4[[#This Row],[Extra Payment]]&lt;=Sched4[[#This Row],[Beginning Balance]],Sched4[[#This Row],[Scheduled Payment]]+Sched4[[#This Row],[Extra Payment]],Sched4[[#This Row],[Beginning Balance]]),"")</f>
        <v/>
      </c>
      <c r="H199" s="4" t="str">
        <f ca="1">IF(Sched4[[#This Row],[Pmt No]]&lt;&gt;"",Sched4[[#This Row],[Total Payment]]-Sched4[[#This Row],[Interest]],"")</f>
        <v/>
      </c>
      <c r="I199" s="4" t="str">
        <f ca="1">IF(Sched4[[#This Row],[Pmt No]]&lt;&gt;"",Sched4[[#This Row],[Beginning Balance]]*(InterestRate/PaymentsPerYear),"")</f>
        <v/>
      </c>
      <c r="J199" s="4" t="str">
        <f ca="1">IF(Sched4[[#This Row],[Pmt No]]&lt;&gt;"",IF(Sched4[[#This Row],[Scheduled Payment]]+Sched4[[#This Row],[Extra Payment]]&lt;=Sched4[[#This Row],[Beginning Balance]],Sched4[[#This Row],[Beginning Balance]]-Sched4[[#This Row],[Principal]],0),"")</f>
        <v/>
      </c>
      <c r="K199" s="4" t="str">
        <f ca="1">IF(Sched4[[#This Row],[Pmt No]]&lt;&gt;"",SUM(INDEX(Sched4[Interest],1,1):Sched4[[#This Row],[Interest]]),"")</f>
        <v/>
      </c>
    </row>
    <row r="200" spans="2:11" x14ac:dyDescent="0.2">
      <c r="B200" s="2" t="str">
        <f ca="1">IF(LoanIsGood,IF(ROW()-ROW(Sched4[[#Headers],[Pmt No]])&gt;ScheduledNumberOfPayments,"",ROW()-ROW(Sched4[[#Headers],[Pmt No]])),"")</f>
        <v/>
      </c>
      <c r="C200" s="3" t="str">
        <f ca="1">IF(Sched4[[#This Row],[Pmt No]]&lt;&gt;"",EOMONTH(LoanStartDate,ROW(Sched4[[#This Row],[Pmt No]])-ROW(Sched4[[#Headers],[Pmt No]])-2)+DAY(LoanStartDate),"")</f>
        <v/>
      </c>
      <c r="D200" s="4" t="str">
        <f ca="1">IF(Sched4[[#This Row],[Pmt No]]&lt;&gt;"",IF(ROW()-ROW(Sched4[[#Headers],[Beginning Balance]])=1,LoanAmount,INDEX(Sched4[Ending Balance],ROW()-ROW(Sched4[[#Headers],[Beginning Balance]])-1)),"")</f>
        <v/>
      </c>
      <c r="E200" s="4" t="str">
        <f ca="1">IF(Sched4[[#This Row],[Pmt No]]&lt;&gt;"",ScheduledPayment,"")</f>
        <v/>
      </c>
      <c r="F200" s="4" t="str">
        <f ca="1">IF(Sched4[[#This Row],[Pmt No]]&lt;&gt;"",IF(Sched4[[#This Row],[Scheduled Payment]]+ExtraPayments&lt;Sched4[[#This Row],[Beginning Balance]],ExtraPayments,IF(Sched4[[#This Row],[Beginning Balance]]-Sched4[[#This Row],[Scheduled Payment]]&gt;0,Sched4[[#This Row],[Beginning Balance]]-Sched4[[#This Row],[Scheduled Payment]],0)),"")</f>
        <v/>
      </c>
      <c r="G200" s="4" t="str">
        <f ca="1">IF(Sched4[[#This Row],[Pmt No]]&lt;&gt;"",IF(Sched4[[#This Row],[Scheduled Payment]]+Sched4[[#This Row],[Extra Payment]]&lt;=Sched4[[#This Row],[Beginning Balance]],Sched4[[#This Row],[Scheduled Payment]]+Sched4[[#This Row],[Extra Payment]],Sched4[[#This Row],[Beginning Balance]]),"")</f>
        <v/>
      </c>
      <c r="H200" s="4" t="str">
        <f ca="1">IF(Sched4[[#This Row],[Pmt No]]&lt;&gt;"",Sched4[[#This Row],[Total Payment]]-Sched4[[#This Row],[Interest]],"")</f>
        <v/>
      </c>
      <c r="I200" s="4" t="str">
        <f ca="1">IF(Sched4[[#This Row],[Pmt No]]&lt;&gt;"",Sched4[[#This Row],[Beginning Balance]]*(InterestRate/PaymentsPerYear),"")</f>
        <v/>
      </c>
      <c r="J200" s="4" t="str">
        <f ca="1">IF(Sched4[[#This Row],[Pmt No]]&lt;&gt;"",IF(Sched4[[#This Row],[Scheduled Payment]]+Sched4[[#This Row],[Extra Payment]]&lt;=Sched4[[#This Row],[Beginning Balance]],Sched4[[#This Row],[Beginning Balance]]-Sched4[[#This Row],[Principal]],0),"")</f>
        <v/>
      </c>
      <c r="K200" s="4" t="str">
        <f ca="1">IF(Sched4[[#This Row],[Pmt No]]&lt;&gt;"",SUM(INDEX(Sched4[Interest],1,1):Sched4[[#This Row],[Interest]]),"")</f>
        <v/>
      </c>
    </row>
    <row r="201" spans="2:11" x14ac:dyDescent="0.2">
      <c r="B201" s="2" t="str">
        <f ca="1">IF(LoanIsGood,IF(ROW()-ROW(Sched4[[#Headers],[Pmt No]])&gt;ScheduledNumberOfPayments,"",ROW()-ROW(Sched4[[#Headers],[Pmt No]])),"")</f>
        <v/>
      </c>
      <c r="C201" s="3" t="str">
        <f ca="1">IF(Sched4[[#This Row],[Pmt No]]&lt;&gt;"",EOMONTH(LoanStartDate,ROW(Sched4[[#This Row],[Pmt No]])-ROW(Sched4[[#Headers],[Pmt No]])-2)+DAY(LoanStartDate),"")</f>
        <v/>
      </c>
      <c r="D201" s="4" t="str">
        <f ca="1">IF(Sched4[[#This Row],[Pmt No]]&lt;&gt;"",IF(ROW()-ROW(Sched4[[#Headers],[Beginning Balance]])=1,LoanAmount,INDEX(Sched4[Ending Balance],ROW()-ROW(Sched4[[#Headers],[Beginning Balance]])-1)),"")</f>
        <v/>
      </c>
      <c r="E201" s="4" t="str">
        <f ca="1">IF(Sched4[[#This Row],[Pmt No]]&lt;&gt;"",ScheduledPayment,"")</f>
        <v/>
      </c>
      <c r="F201" s="4" t="str">
        <f ca="1">IF(Sched4[[#This Row],[Pmt No]]&lt;&gt;"",IF(Sched4[[#This Row],[Scheduled Payment]]+ExtraPayments&lt;Sched4[[#This Row],[Beginning Balance]],ExtraPayments,IF(Sched4[[#This Row],[Beginning Balance]]-Sched4[[#This Row],[Scheduled Payment]]&gt;0,Sched4[[#This Row],[Beginning Balance]]-Sched4[[#This Row],[Scheduled Payment]],0)),"")</f>
        <v/>
      </c>
      <c r="G201" s="4" t="str">
        <f ca="1">IF(Sched4[[#This Row],[Pmt No]]&lt;&gt;"",IF(Sched4[[#This Row],[Scheduled Payment]]+Sched4[[#This Row],[Extra Payment]]&lt;=Sched4[[#This Row],[Beginning Balance]],Sched4[[#This Row],[Scheduled Payment]]+Sched4[[#This Row],[Extra Payment]],Sched4[[#This Row],[Beginning Balance]]),"")</f>
        <v/>
      </c>
      <c r="H201" s="4" t="str">
        <f ca="1">IF(Sched4[[#This Row],[Pmt No]]&lt;&gt;"",Sched4[[#This Row],[Total Payment]]-Sched4[[#This Row],[Interest]],"")</f>
        <v/>
      </c>
      <c r="I201" s="4" t="str">
        <f ca="1">IF(Sched4[[#This Row],[Pmt No]]&lt;&gt;"",Sched4[[#This Row],[Beginning Balance]]*(InterestRate/PaymentsPerYear),"")</f>
        <v/>
      </c>
      <c r="J201" s="4" t="str">
        <f ca="1">IF(Sched4[[#This Row],[Pmt No]]&lt;&gt;"",IF(Sched4[[#This Row],[Scheduled Payment]]+Sched4[[#This Row],[Extra Payment]]&lt;=Sched4[[#This Row],[Beginning Balance]],Sched4[[#This Row],[Beginning Balance]]-Sched4[[#This Row],[Principal]],0),"")</f>
        <v/>
      </c>
      <c r="K201" s="4" t="str">
        <f ca="1">IF(Sched4[[#This Row],[Pmt No]]&lt;&gt;"",SUM(INDEX(Sched4[Interest],1,1):Sched4[[#This Row],[Interest]]),"")</f>
        <v/>
      </c>
    </row>
    <row r="202" spans="2:11" x14ac:dyDescent="0.2">
      <c r="B202" s="2" t="str">
        <f ca="1">IF(LoanIsGood,IF(ROW()-ROW(Sched4[[#Headers],[Pmt No]])&gt;ScheduledNumberOfPayments,"",ROW()-ROW(Sched4[[#Headers],[Pmt No]])),"")</f>
        <v/>
      </c>
      <c r="C202" s="3" t="str">
        <f ca="1">IF(Sched4[[#This Row],[Pmt No]]&lt;&gt;"",EOMONTH(LoanStartDate,ROW(Sched4[[#This Row],[Pmt No]])-ROW(Sched4[[#Headers],[Pmt No]])-2)+DAY(LoanStartDate),"")</f>
        <v/>
      </c>
      <c r="D202" s="4" t="str">
        <f ca="1">IF(Sched4[[#This Row],[Pmt No]]&lt;&gt;"",IF(ROW()-ROW(Sched4[[#Headers],[Beginning Balance]])=1,LoanAmount,INDEX(Sched4[Ending Balance],ROW()-ROW(Sched4[[#Headers],[Beginning Balance]])-1)),"")</f>
        <v/>
      </c>
      <c r="E202" s="4" t="str">
        <f ca="1">IF(Sched4[[#This Row],[Pmt No]]&lt;&gt;"",ScheduledPayment,"")</f>
        <v/>
      </c>
      <c r="F202" s="4" t="str">
        <f ca="1">IF(Sched4[[#This Row],[Pmt No]]&lt;&gt;"",IF(Sched4[[#This Row],[Scheduled Payment]]+ExtraPayments&lt;Sched4[[#This Row],[Beginning Balance]],ExtraPayments,IF(Sched4[[#This Row],[Beginning Balance]]-Sched4[[#This Row],[Scheduled Payment]]&gt;0,Sched4[[#This Row],[Beginning Balance]]-Sched4[[#This Row],[Scheduled Payment]],0)),"")</f>
        <v/>
      </c>
      <c r="G202" s="4" t="str">
        <f ca="1">IF(Sched4[[#This Row],[Pmt No]]&lt;&gt;"",IF(Sched4[[#This Row],[Scheduled Payment]]+Sched4[[#This Row],[Extra Payment]]&lt;=Sched4[[#This Row],[Beginning Balance]],Sched4[[#This Row],[Scheduled Payment]]+Sched4[[#This Row],[Extra Payment]],Sched4[[#This Row],[Beginning Balance]]),"")</f>
        <v/>
      </c>
      <c r="H202" s="4" t="str">
        <f ca="1">IF(Sched4[[#This Row],[Pmt No]]&lt;&gt;"",Sched4[[#This Row],[Total Payment]]-Sched4[[#This Row],[Interest]],"")</f>
        <v/>
      </c>
      <c r="I202" s="4" t="str">
        <f ca="1">IF(Sched4[[#This Row],[Pmt No]]&lt;&gt;"",Sched4[[#This Row],[Beginning Balance]]*(InterestRate/PaymentsPerYear),"")</f>
        <v/>
      </c>
      <c r="J202" s="4" t="str">
        <f ca="1">IF(Sched4[[#This Row],[Pmt No]]&lt;&gt;"",IF(Sched4[[#This Row],[Scheduled Payment]]+Sched4[[#This Row],[Extra Payment]]&lt;=Sched4[[#This Row],[Beginning Balance]],Sched4[[#This Row],[Beginning Balance]]-Sched4[[#This Row],[Principal]],0),"")</f>
        <v/>
      </c>
      <c r="K202" s="4" t="str">
        <f ca="1">IF(Sched4[[#This Row],[Pmt No]]&lt;&gt;"",SUM(INDEX(Sched4[Interest],1,1):Sched4[[#This Row],[Interest]]),"")</f>
        <v/>
      </c>
    </row>
    <row r="203" spans="2:11" x14ac:dyDescent="0.2">
      <c r="B203" s="2" t="str">
        <f ca="1">IF(LoanIsGood,IF(ROW()-ROW(Sched4[[#Headers],[Pmt No]])&gt;ScheduledNumberOfPayments,"",ROW()-ROW(Sched4[[#Headers],[Pmt No]])),"")</f>
        <v/>
      </c>
      <c r="C203" s="3" t="str">
        <f ca="1">IF(Sched4[[#This Row],[Pmt No]]&lt;&gt;"",EOMONTH(LoanStartDate,ROW(Sched4[[#This Row],[Pmt No]])-ROW(Sched4[[#Headers],[Pmt No]])-2)+DAY(LoanStartDate),"")</f>
        <v/>
      </c>
      <c r="D203" s="4" t="str">
        <f ca="1">IF(Sched4[[#This Row],[Pmt No]]&lt;&gt;"",IF(ROW()-ROW(Sched4[[#Headers],[Beginning Balance]])=1,LoanAmount,INDEX(Sched4[Ending Balance],ROW()-ROW(Sched4[[#Headers],[Beginning Balance]])-1)),"")</f>
        <v/>
      </c>
      <c r="E203" s="4" t="str">
        <f ca="1">IF(Sched4[[#This Row],[Pmt No]]&lt;&gt;"",ScheduledPayment,"")</f>
        <v/>
      </c>
      <c r="F203" s="4" t="str">
        <f ca="1">IF(Sched4[[#This Row],[Pmt No]]&lt;&gt;"",IF(Sched4[[#This Row],[Scheduled Payment]]+ExtraPayments&lt;Sched4[[#This Row],[Beginning Balance]],ExtraPayments,IF(Sched4[[#This Row],[Beginning Balance]]-Sched4[[#This Row],[Scheduled Payment]]&gt;0,Sched4[[#This Row],[Beginning Balance]]-Sched4[[#This Row],[Scheduled Payment]],0)),"")</f>
        <v/>
      </c>
      <c r="G203" s="4" t="str">
        <f ca="1">IF(Sched4[[#This Row],[Pmt No]]&lt;&gt;"",IF(Sched4[[#This Row],[Scheduled Payment]]+Sched4[[#This Row],[Extra Payment]]&lt;=Sched4[[#This Row],[Beginning Balance]],Sched4[[#This Row],[Scheduled Payment]]+Sched4[[#This Row],[Extra Payment]],Sched4[[#This Row],[Beginning Balance]]),"")</f>
        <v/>
      </c>
      <c r="H203" s="4" t="str">
        <f ca="1">IF(Sched4[[#This Row],[Pmt No]]&lt;&gt;"",Sched4[[#This Row],[Total Payment]]-Sched4[[#This Row],[Interest]],"")</f>
        <v/>
      </c>
      <c r="I203" s="4" t="str">
        <f ca="1">IF(Sched4[[#This Row],[Pmt No]]&lt;&gt;"",Sched4[[#This Row],[Beginning Balance]]*(InterestRate/PaymentsPerYear),"")</f>
        <v/>
      </c>
      <c r="J203" s="4" t="str">
        <f ca="1">IF(Sched4[[#This Row],[Pmt No]]&lt;&gt;"",IF(Sched4[[#This Row],[Scheduled Payment]]+Sched4[[#This Row],[Extra Payment]]&lt;=Sched4[[#This Row],[Beginning Balance]],Sched4[[#This Row],[Beginning Balance]]-Sched4[[#This Row],[Principal]],0),"")</f>
        <v/>
      </c>
      <c r="K203" s="4" t="str">
        <f ca="1">IF(Sched4[[#This Row],[Pmt No]]&lt;&gt;"",SUM(INDEX(Sched4[Interest],1,1):Sched4[[#This Row],[Interest]]),"")</f>
        <v/>
      </c>
    </row>
    <row r="204" spans="2:11" x14ac:dyDescent="0.2">
      <c r="B204" s="2" t="str">
        <f ca="1">IF(LoanIsGood,IF(ROW()-ROW(Sched4[[#Headers],[Pmt No]])&gt;ScheduledNumberOfPayments,"",ROW()-ROW(Sched4[[#Headers],[Pmt No]])),"")</f>
        <v/>
      </c>
      <c r="C204" s="3" t="str">
        <f ca="1">IF(Sched4[[#This Row],[Pmt No]]&lt;&gt;"",EOMONTH(LoanStartDate,ROW(Sched4[[#This Row],[Pmt No]])-ROW(Sched4[[#Headers],[Pmt No]])-2)+DAY(LoanStartDate),"")</f>
        <v/>
      </c>
      <c r="D204" s="4" t="str">
        <f ca="1">IF(Sched4[[#This Row],[Pmt No]]&lt;&gt;"",IF(ROW()-ROW(Sched4[[#Headers],[Beginning Balance]])=1,LoanAmount,INDEX(Sched4[Ending Balance],ROW()-ROW(Sched4[[#Headers],[Beginning Balance]])-1)),"")</f>
        <v/>
      </c>
      <c r="E204" s="4" t="str">
        <f ca="1">IF(Sched4[[#This Row],[Pmt No]]&lt;&gt;"",ScheduledPayment,"")</f>
        <v/>
      </c>
      <c r="F204" s="4" t="str">
        <f ca="1">IF(Sched4[[#This Row],[Pmt No]]&lt;&gt;"",IF(Sched4[[#This Row],[Scheduled Payment]]+ExtraPayments&lt;Sched4[[#This Row],[Beginning Balance]],ExtraPayments,IF(Sched4[[#This Row],[Beginning Balance]]-Sched4[[#This Row],[Scheduled Payment]]&gt;0,Sched4[[#This Row],[Beginning Balance]]-Sched4[[#This Row],[Scheduled Payment]],0)),"")</f>
        <v/>
      </c>
      <c r="G204" s="4" t="str">
        <f ca="1">IF(Sched4[[#This Row],[Pmt No]]&lt;&gt;"",IF(Sched4[[#This Row],[Scheduled Payment]]+Sched4[[#This Row],[Extra Payment]]&lt;=Sched4[[#This Row],[Beginning Balance]],Sched4[[#This Row],[Scheduled Payment]]+Sched4[[#This Row],[Extra Payment]],Sched4[[#This Row],[Beginning Balance]]),"")</f>
        <v/>
      </c>
      <c r="H204" s="4" t="str">
        <f ca="1">IF(Sched4[[#This Row],[Pmt No]]&lt;&gt;"",Sched4[[#This Row],[Total Payment]]-Sched4[[#This Row],[Interest]],"")</f>
        <v/>
      </c>
      <c r="I204" s="4" t="str">
        <f ca="1">IF(Sched4[[#This Row],[Pmt No]]&lt;&gt;"",Sched4[[#This Row],[Beginning Balance]]*(InterestRate/PaymentsPerYear),"")</f>
        <v/>
      </c>
      <c r="J204" s="4" t="str">
        <f ca="1">IF(Sched4[[#This Row],[Pmt No]]&lt;&gt;"",IF(Sched4[[#This Row],[Scheduled Payment]]+Sched4[[#This Row],[Extra Payment]]&lt;=Sched4[[#This Row],[Beginning Balance]],Sched4[[#This Row],[Beginning Balance]]-Sched4[[#This Row],[Principal]],0),"")</f>
        <v/>
      </c>
      <c r="K204" s="4" t="str">
        <f ca="1">IF(Sched4[[#This Row],[Pmt No]]&lt;&gt;"",SUM(INDEX(Sched4[Interest],1,1):Sched4[[#This Row],[Interest]]),"")</f>
        <v/>
      </c>
    </row>
    <row r="205" spans="2:11" x14ac:dyDescent="0.2">
      <c r="B205" s="2" t="str">
        <f ca="1">IF(LoanIsGood,IF(ROW()-ROW(Sched4[[#Headers],[Pmt No]])&gt;ScheduledNumberOfPayments,"",ROW()-ROW(Sched4[[#Headers],[Pmt No]])),"")</f>
        <v/>
      </c>
      <c r="C205" s="3" t="str">
        <f ca="1">IF(Sched4[[#This Row],[Pmt No]]&lt;&gt;"",EOMONTH(LoanStartDate,ROW(Sched4[[#This Row],[Pmt No]])-ROW(Sched4[[#Headers],[Pmt No]])-2)+DAY(LoanStartDate),"")</f>
        <v/>
      </c>
      <c r="D205" s="4" t="str">
        <f ca="1">IF(Sched4[[#This Row],[Pmt No]]&lt;&gt;"",IF(ROW()-ROW(Sched4[[#Headers],[Beginning Balance]])=1,LoanAmount,INDEX(Sched4[Ending Balance],ROW()-ROW(Sched4[[#Headers],[Beginning Balance]])-1)),"")</f>
        <v/>
      </c>
      <c r="E205" s="4" t="str">
        <f ca="1">IF(Sched4[[#This Row],[Pmt No]]&lt;&gt;"",ScheduledPayment,"")</f>
        <v/>
      </c>
      <c r="F205" s="4" t="str">
        <f ca="1">IF(Sched4[[#This Row],[Pmt No]]&lt;&gt;"",IF(Sched4[[#This Row],[Scheduled Payment]]+ExtraPayments&lt;Sched4[[#This Row],[Beginning Balance]],ExtraPayments,IF(Sched4[[#This Row],[Beginning Balance]]-Sched4[[#This Row],[Scheduled Payment]]&gt;0,Sched4[[#This Row],[Beginning Balance]]-Sched4[[#This Row],[Scheduled Payment]],0)),"")</f>
        <v/>
      </c>
      <c r="G205" s="4" t="str">
        <f ca="1">IF(Sched4[[#This Row],[Pmt No]]&lt;&gt;"",IF(Sched4[[#This Row],[Scheduled Payment]]+Sched4[[#This Row],[Extra Payment]]&lt;=Sched4[[#This Row],[Beginning Balance]],Sched4[[#This Row],[Scheduled Payment]]+Sched4[[#This Row],[Extra Payment]],Sched4[[#This Row],[Beginning Balance]]),"")</f>
        <v/>
      </c>
      <c r="H205" s="4" t="str">
        <f ca="1">IF(Sched4[[#This Row],[Pmt No]]&lt;&gt;"",Sched4[[#This Row],[Total Payment]]-Sched4[[#This Row],[Interest]],"")</f>
        <v/>
      </c>
      <c r="I205" s="4" t="str">
        <f ca="1">IF(Sched4[[#This Row],[Pmt No]]&lt;&gt;"",Sched4[[#This Row],[Beginning Balance]]*(InterestRate/PaymentsPerYear),"")</f>
        <v/>
      </c>
      <c r="J205" s="4" t="str">
        <f ca="1">IF(Sched4[[#This Row],[Pmt No]]&lt;&gt;"",IF(Sched4[[#This Row],[Scheduled Payment]]+Sched4[[#This Row],[Extra Payment]]&lt;=Sched4[[#This Row],[Beginning Balance]],Sched4[[#This Row],[Beginning Balance]]-Sched4[[#This Row],[Principal]],0),"")</f>
        <v/>
      </c>
      <c r="K205" s="4" t="str">
        <f ca="1">IF(Sched4[[#This Row],[Pmt No]]&lt;&gt;"",SUM(INDEX(Sched4[Interest],1,1):Sched4[[#This Row],[Interest]]),"")</f>
        <v/>
      </c>
    </row>
    <row r="206" spans="2:11" x14ac:dyDescent="0.2">
      <c r="B206" s="2" t="str">
        <f ca="1">IF(LoanIsGood,IF(ROW()-ROW(Sched4[[#Headers],[Pmt No]])&gt;ScheduledNumberOfPayments,"",ROW()-ROW(Sched4[[#Headers],[Pmt No]])),"")</f>
        <v/>
      </c>
      <c r="C206" s="3" t="str">
        <f ca="1">IF(Sched4[[#This Row],[Pmt No]]&lt;&gt;"",EOMONTH(LoanStartDate,ROW(Sched4[[#This Row],[Pmt No]])-ROW(Sched4[[#Headers],[Pmt No]])-2)+DAY(LoanStartDate),"")</f>
        <v/>
      </c>
      <c r="D206" s="4" t="str">
        <f ca="1">IF(Sched4[[#This Row],[Pmt No]]&lt;&gt;"",IF(ROW()-ROW(Sched4[[#Headers],[Beginning Balance]])=1,LoanAmount,INDEX(Sched4[Ending Balance],ROW()-ROW(Sched4[[#Headers],[Beginning Balance]])-1)),"")</f>
        <v/>
      </c>
      <c r="E206" s="4" t="str">
        <f ca="1">IF(Sched4[[#This Row],[Pmt No]]&lt;&gt;"",ScheduledPayment,"")</f>
        <v/>
      </c>
      <c r="F206" s="4" t="str">
        <f ca="1">IF(Sched4[[#This Row],[Pmt No]]&lt;&gt;"",IF(Sched4[[#This Row],[Scheduled Payment]]+ExtraPayments&lt;Sched4[[#This Row],[Beginning Balance]],ExtraPayments,IF(Sched4[[#This Row],[Beginning Balance]]-Sched4[[#This Row],[Scheduled Payment]]&gt;0,Sched4[[#This Row],[Beginning Balance]]-Sched4[[#This Row],[Scheduled Payment]],0)),"")</f>
        <v/>
      </c>
      <c r="G206" s="4" t="str">
        <f ca="1">IF(Sched4[[#This Row],[Pmt No]]&lt;&gt;"",IF(Sched4[[#This Row],[Scheduled Payment]]+Sched4[[#This Row],[Extra Payment]]&lt;=Sched4[[#This Row],[Beginning Balance]],Sched4[[#This Row],[Scheduled Payment]]+Sched4[[#This Row],[Extra Payment]],Sched4[[#This Row],[Beginning Balance]]),"")</f>
        <v/>
      </c>
      <c r="H206" s="4" t="str">
        <f ca="1">IF(Sched4[[#This Row],[Pmt No]]&lt;&gt;"",Sched4[[#This Row],[Total Payment]]-Sched4[[#This Row],[Interest]],"")</f>
        <v/>
      </c>
      <c r="I206" s="4" t="str">
        <f ca="1">IF(Sched4[[#This Row],[Pmt No]]&lt;&gt;"",Sched4[[#This Row],[Beginning Balance]]*(InterestRate/PaymentsPerYear),"")</f>
        <v/>
      </c>
      <c r="J206" s="4" t="str">
        <f ca="1">IF(Sched4[[#This Row],[Pmt No]]&lt;&gt;"",IF(Sched4[[#This Row],[Scheduled Payment]]+Sched4[[#This Row],[Extra Payment]]&lt;=Sched4[[#This Row],[Beginning Balance]],Sched4[[#This Row],[Beginning Balance]]-Sched4[[#This Row],[Principal]],0),"")</f>
        <v/>
      </c>
      <c r="K206" s="4" t="str">
        <f ca="1">IF(Sched4[[#This Row],[Pmt No]]&lt;&gt;"",SUM(INDEX(Sched4[Interest],1,1):Sched4[[#This Row],[Interest]]),"")</f>
        <v/>
      </c>
    </row>
    <row r="207" spans="2:11" x14ac:dyDescent="0.2">
      <c r="B207" s="2" t="str">
        <f ca="1">IF(LoanIsGood,IF(ROW()-ROW(Sched4[[#Headers],[Pmt No]])&gt;ScheduledNumberOfPayments,"",ROW()-ROW(Sched4[[#Headers],[Pmt No]])),"")</f>
        <v/>
      </c>
      <c r="C207" s="3" t="str">
        <f ca="1">IF(Sched4[[#This Row],[Pmt No]]&lt;&gt;"",EOMONTH(LoanStartDate,ROW(Sched4[[#This Row],[Pmt No]])-ROW(Sched4[[#Headers],[Pmt No]])-2)+DAY(LoanStartDate),"")</f>
        <v/>
      </c>
      <c r="D207" s="4" t="str">
        <f ca="1">IF(Sched4[[#This Row],[Pmt No]]&lt;&gt;"",IF(ROW()-ROW(Sched4[[#Headers],[Beginning Balance]])=1,LoanAmount,INDEX(Sched4[Ending Balance],ROW()-ROW(Sched4[[#Headers],[Beginning Balance]])-1)),"")</f>
        <v/>
      </c>
      <c r="E207" s="4" t="str">
        <f ca="1">IF(Sched4[[#This Row],[Pmt No]]&lt;&gt;"",ScheduledPayment,"")</f>
        <v/>
      </c>
      <c r="F207" s="4" t="str">
        <f ca="1">IF(Sched4[[#This Row],[Pmt No]]&lt;&gt;"",IF(Sched4[[#This Row],[Scheduled Payment]]+ExtraPayments&lt;Sched4[[#This Row],[Beginning Balance]],ExtraPayments,IF(Sched4[[#This Row],[Beginning Balance]]-Sched4[[#This Row],[Scheduled Payment]]&gt;0,Sched4[[#This Row],[Beginning Balance]]-Sched4[[#This Row],[Scheduled Payment]],0)),"")</f>
        <v/>
      </c>
      <c r="G207" s="4" t="str">
        <f ca="1">IF(Sched4[[#This Row],[Pmt No]]&lt;&gt;"",IF(Sched4[[#This Row],[Scheduled Payment]]+Sched4[[#This Row],[Extra Payment]]&lt;=Sched4[[#This Row],[Beginning Balance]],Sched4[[#This Row],[Scheduled Payment]]+Sched4[[#This Row],[Extra Payment]],Sched4[[#This Row],[Beginning Balance]]),"")</f>
        <v/>
      </c>
      <c r="H207" s="4" t="str">
        <f ca="1">IF(Sched4[[#This Row],[Pmt No]]&lt;&gt;"",Sched4[[#This Row],[Total Payment]]-Sched4[[#This Row],[Interest]],"")</f>
        <v/>
      </c>
      <c r="I207" s="4" t="str">
        <f ca="1">IF(Sched4[[#This Row],[Pmt No]]&lt;&gt;"",Sched4[[#This Row],[Beginning Balance]]*(InterestRate/PaymentsPerYear),"")</f>
        <v/>
      </c>
      <c r="J207" s="4" t="str">
        <f ca="1">IF(Sched4[[#This Row],[Pmt No]]&lt;&gt;"",IF(Sched4[[#This Row],[Scheduled Payment]]+Sched4[[#This Row],[Extra Payment]]&lt;=Sched4[[#This Row],[Beginning Balance]],Sched4[[#This Row],[Beginning Balance]]-Sched4[[#This Row],[Principal]],0),"")</f>
        <v/>
      </c>
      <c r="K207" s="4" t="str">
        <f ca="1">IF(Sched4[[#This Row],[Pmt No]]&lt;&gt;"",SUM(INDEX(Sched4[Interest],1,1):Sched4[[#This Row],[Interest]]),"")</f>
        <v/>
      </c>
    </row>
    <row r="208" spans="2:11" x14ac:dyDescent="0.2">
      <c r="B208" s="2" t="str">
        <f ca="1">IF(LoanIsGood,IF(ROW()-ROW(Sched4[[#Headers],[Pmt No]])&gt;ScheduledNumberOfPayments,"",ROW()-ROW(Sched4[[#Headers],[Pmt No]])),"")</f>
        <v/>
      </c>
      <c r="C208" s="3" t="str">
        <f ca="1">IF(Sched4[[#This Row],[Pmt No]]&lt;&gt;"",EOMONTH(LoanStartDate,ROW(Sched4[[#This Row],[Pmt No]])-ROW(Sched4[[#Headers],[Pmt No]])-2)+DAY(LoanStartDate),"")</f>
        <v/>
      </c>
      <c r="D208" s="4" t="str">
        <f ca="1">IF(Sched4[[#This Row],[Pmt No]]&lt;&gt;"",IF(ROW()-ROW(Sched4[[#Headers],[Beginning Balance]])=1,LoanAmount,INDEX(Sched4[Ending Balance],ROW()-ROW(Sched4[[#Headers],[Beginning Balance]])-1)),"")</f>
        <v/>
      </c>
      <c r="E208" s="4" t="str">
        <f ca="1">IF(Sched4[[#This Row],[Pmt No]]&lt;&gt;"",ScheduledPayment,"")</f>
        <v/>
      </c>
      <c r="F208" s="4" t="str">
        <f ca="1">IF(Sched4[[#This Row],[Pmt No]]&lt;&gt;"",IF(Sched4[[#This Row],[Scheduled Payment]]+ExtraPayments&lt;Sched4[[#This Row],[Beginning Balance]],ExtraPayments,IF(Sched4[[#This Row],[Beginning Balance]]-Sched4[[#This Row],[Scheduled Payment]]&gt;0,Sched4[[#This Row],[Beginning Balance]]-Sched4[[#This Row],[Scheduled Payment]],0)),"")</f>
        <v/>
      </c>
      <c r="G208" s="4" t="str">
        <f ca="1">IF(Sched4[[#This Row],[Pmt No]]&lt;&gt;"",IF(Sched4[[#This Row],[Scheduled Payment]]+Sched4[[#This Row],[Extra Payment]]&lt;=Sched4[[#This Row],[Beginning Balance]],Sched4[[#This Row],[Scheduled Payment]]+Sched4[[#This Row],[Extra Payment]],Sched4[[#This Row],[Beginning Balance]]),"")</f>
        <v/>
      </c>
      <c r="H208" s="4" t="str">
        <f ca="1">IF(Sched4[[#This Row],[Pmt No]]&lt;&gt;"",Sched4[[#This Row],[Total Payment]]-Sched4[[#This Row],[Interest]],"")</f>
        <v/>
      </c>
      <c r="I208" s="4" t="str">
        <f ca="1">IF(Sched4[[#This Row],[Pmt No]]&lt;&gt;"",Sched4[[#This Row],[Beginning Balance]]*(InterestRate/PaymentsPerYear),"")</f>
        <v/>
      </c>
      <c r="J208" s="4" t="str">
        <f ca="1">IF(Sched4[[#This Row],[Pmt No]]&lt;&gt;"",IF(Sched4[[#This Row],[Scheduled Payment]]+Sched4[[#This Row],[Extra Payment]]&lt;=Sched4[[#This Row],[Beginning Balance]],Sched4[[#This Row],[Beginning Balance]]-Sched4[[#This Row],[Principal]],0),"")</f>
        <v/>
      </c>
      <c r="K208" s="4" t="str">
        <f ca="1">IF(Sched4[[#This Row],[Pmt No]]&lt;&gt;"",SUM(INDEX(Sched4[Interest],1,1):Sched4[[#This Row],[Interest]]),"")</f>
        <v/>
      </c>
    </row>
    <row r="209" spans="2:11" x14ac:dyDescent="0.2">
      <c r="B209" s="2" t="str">
        <f ca="1">IF(LoanIsGood,IF(ROW()-ROW(Sched4[[#Headers],[Pmt No]])&gt;ScheduledNumberOfPayments,"",ROW()-ROW(Sched4[[#Headers],[Pmt No]])),"")</f>
        <v/>
      </c>
      <c r="C209" s="3" t="str">
        <f ca="1">IF(Sched4[[#This Row],[Pmt No]]&lt;&gt;"",EOMONTH(LoanStartDate,ROW(Sched4[[#This Row],[Pmt No]])-ROW(Sched4[[#Headers],[Pmt No]])-2)+DAY(LoanStartDate),"")</f>
        <v/>
      </c>
      <c r="D209" s="4" t="str">
        <f ca="1">IF(Sched4[[#This Row],[Pmt No]]&lt;&gt;"",IF(ROW()-ROW(Sched4[[#Headers],[Beginning Balance]])=1,LoanAmount,INDEX(Sched4[Ending Balance],ROW()-ROW(Sched4[[#Headers],[Beginning Balance]])-1)),"")</f>
        <v/>
      </c>
      <c r="E209" s="4" t="str">
        <f ca="1">IF(Sched4[[#This Row],[Pmt No]]&lt;&gt;"",ScheduledPayment,"")</f>
        <v/>
      </c>
      <c r="F209" s="4" t="str">
        <f ca="1">IF(Sched4[[#This Row],[Pmt No]]&lt;&gt;"",IF(Sched4[[#This Row],[Scheduled Payment]]+ExtraPayments&lt;Sched4[[#This Row],[Beginning Balance]],ExtraPayments,IF(Sched4[[#This Row],[Beginning Balance]]-Sched4[[#This Row],[Scheduled Payment]]&gt;0,Sched4[[#This Row],[Beginning Balance]]-Sched4[[#This Row],[Scheduled Payment]],0)),"")</f>
        <v/>
      </c>
      <c r="G209" s="4" t="str">
        <f ca="1">IF(Sched4[[#This Row],[Pmt No]]&lt;&gt;"",IF(Sched4[[#This Row],[Scheduled Payment]]+Sched4[[#This Row],[Extra Payment]]&lt;=Sched4[[#This Row],[Beginning Balance]],Sched4[[#This Row],[Scheduled Payment]]+Sched4[[#This Row],[Extra Payment]],Sched4[[#This Row],[Beginning Balance]]),"")</f>
        <v/>
      </c>
      <c r="H209" s="4" t="str">
        <f ca="1">IF(Sched4[[#This Row],[Pmt No]]&lt;&gt;"",Sched4[[#This Row],[Total Payment]]-Sched4[[#This Row],[Interest]],"")</f>
        <v/>
      </c>
      <c r="I209" s="4" t="str">
        <f ca="1">IF(Sched4[[#This Row],[Pmt No]]&lt;&gt;"",Sched4[[#This Row],[Beginning Balance]]*(InterestRate/PaymentsPerYear),"")</f>
        <v/>
      </c>
      <c r="J209" s="4" t="str">
        <f ca="1">IF(Sched4[[#This Row],[Pmt No]]&lt;&gt;"",IF(Sched4[[#This Row],[Scheduled Payment]]+Sched4[[#This Row],[Extra Payment]]&lt;=Sched4[[#This Row],[Beginning Balance]],Sched4[[#This Row],[Beginning Balance]]-Sched4[[#This Row],[Principal]],0),"")</f>
        <v/>
      </c>
      <c r="K209" s="4" t="str">
        <f ca="1">IF(Sched4[[#This Row],[Pmt No]]&lt;&gt;"",SUM(INDEX(Sched4[Interest],1,1):Sched4[[#This Row],[Interest]]),"")</f>
        <v/>
      </c>
    </row>
    <row r="210" spans="2:11" x14ac:dyDescent="0.2">
      <c r="B210" s="2" t="str">
        <f ca="1">IF(LoanIsGood,IF(ROW()-ROW(Sched4[[#Headers],[Pmt No]])&gt;ScheduledNumberOfPayments,"",ROW()-ROW(Sched4[[#Headers],[Pmt No]])),"")</f>
        <v/>
      </c>
      <c r="C210" s="3" t="str">
        <f ca="1">IF(Sched4[[#This Row],[Pmt No]]&lt;&gt;"",EOMONTH(LoanStartDate,ROW(Sched4[[#This Row],[Pmt No]])-ROW(Sched4[[#Headers],[Pmt No]])-2)+DAY(LoanStartDate),"")</f>
        <v/>
      </c>
      <c r="D210" s="4" t="str">
        <f ca="1">IF(Sched4[[#This Row],[Pmt No]]&lt;&gt;"",IF(ROW()-ROW(Sched4[[#Headers],[Beginning Balance]])=1,LoanAmount,INDEX(Sched4[Ending Balance],ROW()-ROW(Sched4[[#Headers],[Beginning Balance]])-1)),"")</f>
        <v/>
      </c>
      <c r="E210" s="4" t="str">
        <f ca="1">IF(Sched4[[#This Row],[Pmt No]]&lt;&gt;"",ScheduledPayment,"")</f>
        <v/>
      </c>
      <c r="F210" s="4" t="str">
        <f ca="1">IF(Sched4[[#This Row],[Pmt No]]&lt;&gt;"",IF(Sched4[[#This Row],[Scheduled Payment]]+ExtraPayments&lt;Sched4[[#This Row],[Beginning Balance]],ExtraPayments,IF(Sched4[[#This Row],[Beginning Balance]]-Sched4[[#This Row],[Scheduled Payment]]&gt;0,Sched4[[#This Row],[Beginning Balance]]-Sched4[[#This Row],[Scheduled Payment]],0)),"")</f>
        <v/>
      </c>
      <c r="G210" s="4" t="str">
        <f ca="1">IF(Sched4[[#This Row],[Pmt No]]&lt;&gt;"",IF(Sched4[[#This Row],[Scheduled Payment]]+Sched4[[#This Row],[Extra Payment]]&lt;=Sched4[[#This Row],[Beginning Balance]],Sched4[[#This Row],[Scheduled Payment]]+Sched4[[#This Row],[Extra Payment]],Sched4[[#This Row],[Beginning Balance]]),"")</f>
        <v/>
      </c>
      <c r="H210" s="4" t="str">
        <f ca="1">IF(Sched4[[#This Row],[Pmt No]]&lt;&gt;"",Sched4[[#This Row],[Total Payment]]-Sched4[[#This Row],[Interest]],"")</f>
        <v/>
      </c>
      <c r="I210" s="4" t="str">
        <f ca="1">IF(Sched4[[#This Row],[Pmt No]]&lt;&gt;"",Sched4[[#This Row],[Beginning Balance]]*(InterestRate/PaymentsPerYear),"")</f>
        <v/>
      </c>
      <c r="J210" s="4" t="str">
        <f ca="1">IF(Sched4[[#This Row],[Pmt No]]&lt;&gt;"",IF(Sched4[[#This Row],[Scheduled Payment]]+Sched4[[#This Row],[Extra Payment]]&lt;=Sched4[[#This Row],[Beginning Balance]],Sched4[[#This Row],[Beginning Balance]]-Sched4[[#This Row],[Principal]],0),"")</f>
        <v/>
      </c>
      <c r="K210" s="4" t="str">
        <f ca="1">IF(Sched4[[#This Row],[Pmt No]]&lt;&gt;"",SUM(INDEX(Sched4[Interest],1,1):Sched4[[#This Row],[Interest]]),"")</f>
        <v/>
      </c>
    </row>
    <row r="211" spans="2:11" x14ac:dyDescent="0.2">
      <c r="B211" s="2" t="str">
        <f ca="1">IF(LoanIsGood,IF(ROW()-ROW(Sched4[[#Headers],[Pmt No]])&gt;ScheduledNumberOfPayments,"",ROW()-ROW(Sched4[[#Headers],[Pmt No]])),"")</f>
        <v/>
      </c>
      <c r="C211" s="3" t="str">
        <f ca="1">IF(Sched4[[#This Row],[Pmt No]]&lt;&gt;"",EOMONTH(LoanStartDate,ROW(Sched4[[#This Row],[Pmt No]])-ROW(Sched4[[#Headers],[Pmt No]])-2)+DAY(LoanStartDate),"")</f>
        <v/>
      </c>
      <c r="D211" s="4" t="str">
        <f ca="1">IF(Sched4[[#This Row],[Pmt No]]&lt;&gt;"",IF(ROW()-ROW(Sched4[[#Headers],[Beginning Balance]])=1,LoanAmount,INDEX(Sched4[Ending Balance],ROW()-ROW(Sched4[[#Headers],[Beginning Balance]])-1)),"")</f>
        <v/>
      </c>
      <c r="E211" s="4" t="str">
        <f ca="1">IF(Sched4[[#This Row],[Pmt No]]&lt;&gt;"",ScheduledPayment,"")</f>
        <v/>
      </c>
      <c r="F211" s="4" t="str">
        <f ca="1">IF(Sched4[[#This Row],[Pmt No]]&lt;&gt;"",IF(Sched4[[#This Row],[Scheduled Payment]]+ExtraPayments&lt;Sched4[[#This Row],[Beginning Balance]],ExtraPayments,IF(Sched4[[#This Row],[Beginning Balance]]-Sched4[[#This Row],[Scheduled Payment]]&gt;0,Sched4[[#This Row],[Beginning Balance]]-Sched4[[#This Row],[Scheduled Payment]],0)),"")</f>
        <v/>
      </c>
      <c r="G211" s="4" t="str">
        <f ca="1">IF(Sched4[[#This Row],[Pmt No]]&lt;&gt;"",IF(Sched4[[#This Row],[Scheduled Payment]]+Sched4[[#This Row],[Extra Payment]]&lt;=Sched4[[#This Row],[Beginning Balance]],Sched4[[#This Row],[Scheduled Payment]]+Sched4[[#This Row],[Extra Payment]],Sched4[[#This Row],[Beginning Balance]]),"")</f>
        <v/>
      </c>
      <c r="H211" s="4" t="str">
        <f ca="1">IF(Sched4[[#This Row],[Pmt No]]&lt;&gt;"",Sched4[[#This Row],[Total Payment]]-Sched4[[#This Row],[Interest]],"")</f>
        <v/>
      </c>
      <c r="I211" s="4" t="str">
        <f ca="1">IF(Sched4[[#This Row],[Pmt No]]&lt;&gt;"",Sched4[[#This Row],[Beginning Balance]]*(InterestRate/PaymentsPerYear),"")</f>
        <v/>
      </c>
      <c r="J211" s="4" t="str">
        <f ca="1">IF(Sched4[[#This Row],[Pmt No]]&lt;&gt;"",IF(Sched4[[#This Row],[Scheduled Payment]]+Sched4[[#This Row],[Extra Payment]]&lt;=Sched4[[#This Row],[Beginning Balance]],Sched4[[#This Row],[Beginning Balance]]-Sched4[[#This Row],[Principal]],0),"")</f>
        <v/>
      </c>
      <c r="K211" s="4" t="str">
        <f ca="1">IF(Sched4[[#This Row],[Pmt No]]&lt;&gt;"",SUM(INDEX(Sched4[Interest],1,1):Sched4[[#This Row],[Interest]]),"")</f>
        <v/>
      </c>
    </row>
    <row r="212" spans="2:11" x14ac:dyDescent="0.2">
      <c r="B212" s="2" t="str">
        <f ca="1">IF(LoanIsGood,IF(ROW()-ROW(Sched4[[#Headers],[Pmt No]])&gt;ScheduledNumberOfPayments,"",ROW()-ROW(Sched4[[#Headers],[Pmt No]])),"")</f>
        <v/>
      </c>
      <c r="C212" s="3" t="str">
        <f ca="1">IF(Sched4[[#This Row],[Pmt No]]&lt;&gt;"",EOMONTH(LoanStartDate,ROW(Sched4[[#This Row],[Pmt No]])-ROW(Sched4[[#Headers],[Pmt No]])-2)+DAY(LoanStartDate),"")</f>
        <v/>
      </c>
      <c r="D212" s="4" t="str">
        <f ca="1">IF(Sched4[[#This Row],[Pmt No]]&lt;&gt;"",IF(ROW()-ROW(Sched4[[#Headers],[Beginning Balance]])=1,LoanAmount,INDEX(Sched4[Ending Balance],ROW()-ROW(Sched4[[#Headers],[Beginning Balance]])-1)),"")</f>
        <v/>
      </c>
      <c r="E212" s="4" t="str">
        <f ca="1">IF(Sched4[[#This Row],[Pmt No]]&lt;&gt;"",ScheduledPayment,"")</f>
        <v/>
      </c>
      <c r="F212" s="4" t="str">
        <f ca="1">IF(Sched4[[#This Row],[Pmt No]]&lt;&gt;"",IF(Sched4[[#This Row],[Scheduled Payment]]+ExtraPayments&lt;Sched4[[#This Row],[Beginning Balance]],ExtraPayments,IF(Sched4[[#This Row],[Beginning Balance]]-Sched4[[#This Row],[Scheduled Payment]]&gt;0,Sched4[[#This Row],[Beginning Balance]]-Sched4[[#This Row],[Scheduled Payment]],0)),"")</f>
        <v/>
      </c>
      <c r="G212" s="4" t="str">
        <f ca="1">IF(Sched4[[#This Row],[Pmt No]]&lt;&gt;"",IF(Sched4[[#This Row],[Scheduled Payment]]+Sched4[[#This Row],[Extra Payment]]&lt;=Sched4[[#This Row],[Beginning Balance]],Sched4[[#This Row],[Scheduled Payment]]+Sched4[[#This Row],[Extra Payment]],Sched4[[#This Row],[Beginning Balance]]),"")</f>
        <v/>
      </c>
      <c r="H212" s="4" t="str">
        <f ca="1">IF(Sched4[[#This Row],[Pmt No]]&lt;&gt;"",Sched4[[#This Row],[Total Payment]]-Sched4[[#This Row],[Interest]],"")</f>
        <v/>
      </c>
      <c r="I212" s="4" t="str">
        <f ca="1">IF(Sched4[[#This Row],[Pmt No]]&lt;&gt;"",Sched4[[#This Row],[Beginning Balance]]*(InterestRate/PaymentsPerYear),"")</f>
        <v/>
      </c>
      <c r="J212" s="4" t="str">
        <f ca="1">IF(Sched4[[#This Row],[Pmt No]]&lt;&gt;"",IF(Sched4[[#This Row],[Scheduled Payment]]+Sched4[[#This Row],[Extra Payment]]&lt;=Sched4[[#This Row],[Beginning Balance]],Sched4[[#This Row],[Beginning Balance]]-Sched4[[#This Row],[Principal]],0),"")</f>
        <v/>
      </c>
      <c r="K212" s="4" t="str">
        <f ca="1">IF(Sched4[[#This Row],[Pmt No]]&lt;&gt;"",SUM(INDEX(Sched4[Interest],1,1):Sched4[[#This Row],[Interest]]),"")</f>
        <v/>
      </c>
    </row>
    <row r="213" spans="2:11" x14ac:dyDescent="0.2">
      <c r="B213" s="2" t="str">
        <f ca="1">IF(LoanIsGood,IF(ROW()-ROW(Sched4[[#Headers],[Pmt No]])&gt;ScheduledNumberOfPayments,"",ROW()-ROW(Sched4[[#Headers],[Pmt No]])),"")</f>
        <v/>
      </c>
      <c r="C213" s="3" t="str">
        <f ca="1">IF(Sched4[[#This Row],[Pmt No]]&lt;&gt;"",EOMONTH(LoanStartDate,ROW(Sched4[[#This Row],[Pmt No]])-ROW(Sched4[[#Headers],[Pmt No]])-2)+DAY(LoanStartDate),"")</f>
        <v/>
      </c>
      <c r="D213" s="4" t="str">
        <f ca="1">IF(Sched4[[#This Row],[Pmt No]]&lt;&gt;"",IF(ROW()-ROW(Sched4[[#Headers],[Beginning Balance]])=1,LoanAmount,INDEX(Sched4[Ending Balance],ROW()-ROW(Sched4[[#Headers],[Beginning Balance]])-1)),"")</f>
        <v/>
      </c>
      <c r="E213" s="4" t="str">
        <f ca="1">IF(Sched4[[#This Row],[Pmt No]]&lt;&gt;"",ScheduledPayment,"")</f>
        <v/>
      </c>
      <c r="F213" s="4" t="str">
        <f ca="1">IF(Sched4[[#This Row],[Pmt No]]&lt;&gt;"",IF(Sched4[[#This Row],[Scheduled Payment]]+ExtraPayments&lt;Sched4[[#This Row],[Beginning Balance]],ExtraPayments,IF(Sched4[[#This Row],[Beginning Balance]]-Sched4[[#This Row],[Scheduled Payment]]&gt;0,Sched4[[#This Row],[Beginning Balance]]-Sched4[[#This Row],[Scheduled Payment]],0)),"")</f>
        <v/>
      </c>
      <c r="G213" s="4" t="str">
        <f ca="1">IF(Sched4[[#This Row],[Pmt No]]&lt;&gt;"",IF(Sched4[[#This Row],[Scheduled Payment]]+Sched4[[#This Row],[Extra Payment]]&lt;=Sched4[[#This Row],[Beginning Balance]],Sched4[[#This Row],[Scheduled Payment]]+Sched4[[#This Row],[Extra Payment]],Sched4[[#This Row],[Beginning Balance]]),"")</f>
        <v/>
      </c>
      <c r="H213" s="4" t="str">
        <f ca="1">IF(Sched4[[#This Row],[Pmt No]]&lt;&gt;"",Sched4[[#This Row],[Total Payment]]-Sched4[[#This Row],[Interest]],"")</f>
        <v/>
      </c>
      <c r="I213" s="4" t="str">
        <f ca="1">IF(Sched4[[#This Row],[Pmt No]]&lt;&gt;"",Sched4[[#This Row],[Beginning Balance]]*(InterestRate/PaymentsPerYear),"")</f>
        <v/>
      </c>
      <c r="J213" s="4" t="str">
        <f ca="1">IF(Sched4[[#This Row],[Pmt No]]&lt;&gt;"",IF(Sched4[[#This Row],[Scheduled Payment]]+Sched4[[#This Row],[Extra Payment]]&lt;=Sched4[[#This Row],[Beginning Balance]],Sched4[[#This Row],[Beginning Balance]]-Sched4[[#This Row],[Principal]],0),"")</f>
        <v/>
      </c>
      <c r="K213" s="4" t="str">
        <f ca="1">IF(Sched4[[#This Row],[Pmt No]]&lt;&gt;"",SUM(INDEX(Sched4[Interest],1,1):Sched4[[#This Row],[Interest]]),"")</f>
        <v/>
      </c>
    </row>
    <row r="214" spans="2:11" x14ac:dyDescent="0.2">
      <c r="B214" s="2" t="str">
        <f ca="1">IF(LoanIsGood,IF(ROW()-ROW(Sched4[[#Headers],[Pmt No]])&gt;ScheduledNumberOfPayments,"",ROW()-ROW(Sched4[[#Headers],[Pmt No]])),"")</f>
        <v/>
      </c>
      <c r="C214" s="3" t="str">
        <f ca="1">IF(Sched4[[#This Row],[Pmt No]]&lt;&gt;"",EOMONTH(LoanStartDate,ROW(Sched4[[#This Row],[Pmt No]])-ROW(Sched4[[#Headers],[Pmt No]])-2)+DAY(LoanStartDate),"")</f>
        <v/>
      </c>
      <c r="D214" s="4" t="str">
        <f ca="1">IF(Sched4[[#This Row],[Pmt No]]&lt;&gt;"",IF(ROW()-ROW(Sched4[[#Headers],[Beginning Balance]])=1,LoanAmount,INDEX(Sched4[Ending Balance],ROW()-ROW(Sched4[[#Headers],[Beginning Balance]])-1)),"")</f>
        <v/>
      </c>
      <c r="E214" s="4" t="str">
        <f ca="1">IF(Sched4[[#This Row],[Pmt No]]&lt;&gt;"",ScheduledPayment,"")</f>
        <v/>
      </c>
      <c r="F214" s="4" t="str">
        <f ca="1">IF(Sched4[[#This Row],[Pmt No]]&lt;&gt;"",IF(Sched4[[#This Row],[Scheduled Payment]]+ExtraPayments&lt;Sched4[[#This Row],[Beginning Balance]],ExtraPayments,IF(Sched4[[#This Row],[Beginning Balance]]-Sched4[[#This Row],[Scheduled Payment]]&gt;0,Sched4[[#This Row],[Beginning Balance]]-Sched4[[#This Row],[Scheduled Payment]],0)),"")</f>
        <v/>
      </c>
      <c r="G214" s="4" t="str">
        <f ca="1">IF(Sched4[[#This Row],[Pmt No]]&lt;&gt;"",IF(Sched4[[#This Row],[Scheduled Payment]]+Sched4[[#This Row],[Extra Payment]]&lt;=Sched4[[#This Row],[Beginning Balance]],Sched4[[#This Row],[Scheduled Payment]]+Sched4[[#This Row],[Extra Payment]],Sched4[[#This Row],[Beginning Balance]]),"")</f>
        <v/>
      </c>
      <c r="H214" s="4" t="str">
        <f ca="1">IF(Sched4[[#This Row],[Pmt No]]&lt;&gt;"",Sched4[[#This Row],[Total Payment]]-Sched4[[#This Row],[Interest]],"")</f>
        <v/>
      </c>
      <c r="I214" s="4" t="str">
        <f ca="1">IF(Sched4[[#This Row],[Pmt No]]&lt;&gt;"",Sched4[[#This Row],[Beginning Balance]]*(InterestRate/PaymentsPerYear),"")</f>
        <v/>
      </c>
      <c r="J214" s="4" t="str">
        <f ca="1">IF(Sched4[[#This Row],[Pmt No]]&lt;&gt;"",IF(Sched4[[#This Row],[Scheduled Payment]]+Sched4[[#This Row],[Extra Payment]]&lt;=Sched4[[#This Row],[Beginning Balance]],Sched4[[#This Row],[Beginning Balance]]-Sched4[[#This Row],[Principal]],0),"")</f>
        <v/>
      </c>
      <c r="K214" s="4" t="str">
        <f ca="1">IF(Sched4[[#This Row],[Pmt No]]&lt;&gt;"",SUM(INDEX(Sched4[Interest],1,1):Sched4[[#This Row],[Interest]]),"")</f>
        <v/>
      </c>
    </row>
    <row r="215" spans="2:11" x14ac:dyDescent="0.2">
      <c r="B215" s="2" t="str">
        <f ca="1">IF(LoanIsGood,IF(ROW()-ROW(Sched4[[#Headers],[Pmt No]])&gt;ScheduledNumberOfPayments,"",ROW()-ROW(Sched4[[#Headers],[Pmt No]])),"")</f>
        <v/>
      </c>
      <c r="C215" s="3" t="str">
        <f ca="1">IF(Sched4[[#This Row],[Pmt No]]&lt;&gt;"",EOMONTH(LoanStartDate,ROW(Sched4[[#This Row],[Pmt No]])-ROW(Sched4[[#Headers],[Pmt No]])-2)+DAY(LoanStartDate),"")</f>
        <v/>
      </c>
      <c r="D215" s="4" t="str">
        <f ca="1">IF(Sched4[[#This Row],[Pmt No]]&lt;&gt;"",IF(ROW()-ROW(Sched4[[#Headers],[Beginning Balance]])=1,LoanAmount,INDEX(Sched4[Ending Balance],ROW()-ROW(Sched4[[#Headers],[Beginning Balance]])-1)),"")</f>
        <v/>
      </c>
      <c r="E215" s="4" t="str">
        <f ca="1">IF(Sched4[[#This Row],[Pmt No]]&lt;&gt;"",ScheduledPayment,"")</f>
        <v/>
      </c>
      <c r="F215" s="4" t="str">
        <f ca="1">IF(Sched4[[#This Row],[Pmt No]]&lt;&gt;"",IF(Sched4[[#This Row],[Scheduled Payment]]+ExtraPayments&lt;Sched4[[#This Row],[Beginning Balance]],ExtraPayments,IF(Sched4[[#This Row],[Beginning Balance]]-Sched4[[#This Row],[Scheduled Payment]]&gt;0,Sched4[[#This Row],[Beginning Balance]]-Sched4[[#This Row],[Scheduled Payment]],0)),"")</f>
        <v/>
      </c>
      <c r="G215" s="4" t="str">
        <f ca="1">IF(Sched4[[#This Row],[Pmt No]]&lt;&gt;"",IF(Sched4[[#This Row],[Scheduled Payment]]+Sched4[[#This Row],[Extra Payment]]&lt;=Sched4[[#This Row],[Beginning Balance]],Sched4[[#This Row],[Scheduled Payment]]+Sched4[[#This Row],[Extra Payment]],Sched4[[#This Row],[Beginning Balance]]),"")</f>
        <v/>
      </c>
      <c r="H215" s="4" t="str">
        <f ca="1">IF(Sched4[[#This Row],[Pmt No]]&lt;&gt;"",Sched4[[#This Row],[Total Payment]]-Sched4[[#This Row],[Interest]],"")</f>
        <v/>
      </c>
      <c r="I215" s="4" t="str">
        <f ca="1">IF(Sched4[[#This Row],[Pmt No]]&lt;&gt;"",Sched4[[#This Row],[Beginning Balance]]*(InterestRate/PaymentsPerYear),"")</f>
        <v/>
      </c>
      <c r="J215" s="4" t="str">
        <f ca="1">IF(Sched4[[#This Row],[Pmt No]]&lt;&gt;"",IF(Sched4[[#This Row],[Scheduled Payment]]+Sched4[[#This Row],[Extra Payment]]&lt;=Sched4[[#This Row],[Beginning Balance]],Sched4[[#This Row],[Beginning Balance]]-Sched4[[#This Row],[Principal]],0),"")</f>
        <v/>
      </c>
      <c r="K215" s="4" t="str">
        <f ca="1">IF(Sched4[[#This Row],[Pmt No]]&lt;&gt;"",SUM(INDEX(Sched4[Interest],1,1):Sched4[[#This Row],[Interest]]),"")</f>
        <v/>
      </c>
    </row>
    <row r="216" spans="2:11" x14ac:dyDescent="0.2">
      <c r="B216" s="2" t="str">
        <f ca="1">IF(LoanIsGood,IF(ROW()-ROW(Sched4[[#Headers],[Pmt No]])&gt;ScheduledNumberOfPayments,"",ROW()-ROW(Sched4[[#Headers],[Pmt No]])),"")</f>
        <v/>
      </c>
      <c r="C216" s="3" t="str">
        <f ca="1">IF(Sched4[[#This Row],[Pmt No]]&lt;&gt;"",EOMONTH(LoanStartDate,ROW(Sched4[[#This Row],[Pmt No]])-ROW(Sched4[[#Headers],[Pmt No]])-2)+DAY(LoanStartDate),"")</f>
        <v/>
      </c>
      <c r="D216" s="4" t="str">
        <f ca="1">IF(Sched4[[#This Row],[Pmt No]]&lt;&gt;"",IF(ROW()-ROW(Sched4[[#Headers],[Beginning Balance]])=1,LoanAmount,INDEX(Sched4[Ending Balance],ROW()-ROW(Sched4[[#Headers],[Beginning Balance]])-1)),"")</f>
        <v/>
      </c>
      <c r="E216" s="4" t="str">
        <f ca="1">IF(Sched4[[#This Row],[Pmt No]]&lt;&gt;"",ScheduledPayment,"")</f>
        <v/>
      </c>
      <c r="F216" s="4" t="str">
        <f ca="1">IF(Sched4[[#This Row],[Pmt No]]&lt;&gt;"",IF(Sched4[[#This Row],[Scheduled Payment]]+ExtraPayments&lt;Sched4[[#This Row],[Beginning Balance]],ExtraPayments,IF(Sched4[[#This Row],[Beginning Balance]]-Sched4[[#This Row],[Scheduled Payment]]&gt;0,Sched4[[#This Row],[Beginning Balance]]-Sched4[[#This Row],[Scheduled Payment]],0)),"")</f>
        <v/>
      </c>
      <c r="G216" s="4" t="str">
        <f ca="1">IF(Sched4[[#This Row],[Pmt No]]&lt;&gt;"",IF(Sched4[[#This Row],[Scheduled Payment]]+Sched4[[#This Row],[Extra Payment]]&lt;=Sched4[[#This Row],[Beginning Balance]],Sched4[[#This Row],[Scheduled Payment]]+Sched4[[#This Row],[Extra Payment]],Sched4[[#This Row],[Beginning Balance]]),"")</f>
        <v/>
      </c>
      <c r="H216" s="4" t="str">
        <f ca="1">IF(Sched4[[#This Row],[Pmt No]]&lt;&gt;"",Sched4[[#This Row],[Total Payment]]-Sched4[[#This Row],[Interest]],"")</f>
        <v/>
      </c>
      <c r="I216" s="4" t="str">
        <f ca="1">IF(Sched4[[#This Row],[Pmt No]]&lt;&gt;"",Sched4[[#This Row],[Beginning Balance]]*(InterestRate/PaymentsPerYear),"")</f>
        <v/>
      </c>
      <c r="J216" s="4" t="str">
        <f ca="1">IF(Sched4[[#This Row],[Pmt No]]&lt;&gt;"",IF(Sched4[[#This Row],[Scheduled Payment]]+Sched4[[#This Row],[Extra Payment]]&lt;=Sched4[[#This Row],[Beginning Balance]],Sched4[[#This Row],[Beginning Balance]]-Sched4[[#This Row],[Principal]],0),"")</f>
        <v/>
      </c>
      <c r="K216" s="4" t="str">
        <f ca="1">IF(Sched4[[#This Row],[Pmt No]]&lt;&gt;"",SUM(INDEX(Sched4[Interest],1,1):Sched4[[#This Row],[Interest]]),"")</f>
        <v/>
      </c>
    </row>
    <row r="217" spans="2:11" x14ac:dyDescent="0.2">
      <c r="B217" s="2" t="str">
        <f ca="1">IF(LoanIsGood,IF(ROW()-ROW(Sched4[[#Headers],[Pmt No]])&gt;ScheduledNumberOfPayments,"",ROW()-ROW(Sched4[[#Headers],[Pmt No]])),"")</f>
        <v/>
      </c>
      <c r="C217" s="3" t="str">
        <f ca="1">IF(Sched4[[#This Row],[Pmt No]]&lt;&gt;"",EOMONTH(LoanStartDate,ROW(Sched4[[#This Row],[Pmt No]])-ROW(Sched4[[#Headers],[Pmt No]])-2)+DAY(LoanStartDate),"")</f>
        <v/>
      </c>
      <c r="D217" s="4" t="str">
        <f ca="1">IF(Sched4[[#This Row],[Pmt No]]&lt;&gt;"",IF(ROW()-ROW(Sched4[[#Headers],[Beginning Balance]])=1,LoanAmount,INDEX(Sched4[Ending Balance],ROW()-ROW(Sched4[[#Headers],[Beginning Balance]])-1)),"")</f>
        <v/>
      </c>
      <c r="E217" s="4" t="str">
        <f ca="1">IF(Sched4[[#This Row],[Pmt No]]&lt;&gt;"",ScheduledPayment,"")</f>
        <v/>
      </c>
      <c r="F217" s="4" t="str">
        <f ca="1">IF(Sched4[[#This Row],[Pmt No]]&lt;&gt;"",IF(Sched4[[#This Row],[Scheduled Payment]]+ExtraPayments&lt;Sched4[[#This Row],[Beginning Balance]],ExtraPayments,IF(Sched4[[#This Row],[Beginning Balance]]-Sched4[[#This Row],[Scheduled Payment]]&gt;0,Sched4[[#This Row],[Beginning Balance]]-Sched4[[#This Row],[Scheduled Payment]],0)),"")</f>
        <v/>
      </c>
      <c r="G217" s="4" t="str">
        <f ca="1">IF(Sched4[[#This Row],[Pmt No]]&lt;&gt;"",IF(Sched4[[#This Row],[Scheduled Payment]]+Sched4[[#This Row],[Extra Payment]]&lt;=Sched4[[#This Row],[Beginning Balance]],Sched4[[#This Row],[Scheduled Payment]]+Sched4[[#This Row],[Extra Payment]],Sched4[[#This Row],[Beginning Balance]]),"")</f>
        <v/>
      </c>
      <c r="H217" s="4" t="str">
        <f ca="1">IF(Sched4[[#This Row],[Pmt No]]&lt;&gt;"",Sched4[[#This Row],[Total Payment]]-Sched4[[#This Row],[Interest]],"")</f>
        <v/>
      </c>
      <c r="I217" s="4" t="str">
        <f ca="1">IF(Sched4[[#This Row],[Pmt No]]&lt;&gt;"",Sched4[[#This Row],[Beginning Balance]]*(InterestRate/PaymentsPerYear),"")</f>
        <v/>
      </c>
      <c r="J217" s="4" t="str">
        <f ca="1">IF(Sched4[[#This Row],[Pmt No]]&lt;&gt;"",IF(Sched4[[#This Row],[Scheduled Payment]]+Sched4[[#This Row],[Extra Payment]]&lt;=Sched4[[#This Row],[Beginning Balance]],Sched4[[#This Row],[Beginning Balance]]-Sched4[[#This Row],[Principal]],0),"")</f>
        <v/>
      </c>
      <c r="K217" s="4" t="str">
        <f ca="1">IF(Sched4[[#This Row],[Pmt No]]&lt;&gt;"",SUM(INDEX(Sched4[Interest],1,1):Sched4[[#This Row],[Interest]]),"")</f>
        <v/>
      </c>
    </row>
    <row r="218" spans="2:11" x14ac:dyDescent="0.2">
      <c r="B218" s="2" t="str">
        <f ca="1">IF(LoanIsGood,IF(ROW()-ROW(Sched4[[#Headers],[Pmt No]])&gt;ScheduledNumberOfPayments,"",ROW()-ROW(Sched4[[#Headers],[Pmt No]])),"")</f>
        <v/>
      </c>
      <c r="C218" s="3" t="str">
        <f ca="1">IF(Sched4[[#This Row],[Pmt No]]&lt;&gt;"",EOMONTH(LoanStartDate,ROW(Sched4[[#This Row],[Pmt No]])-ROW(Sched4[[#Headers],[Pmt No]])-2)+DAY(LoanStartDate),"")</f>
        <v/>
      </c>
      <c r="D218" s="4" t="str">
        <f ca="1">IF(Sched4[[#This Row],[Pmt No]]&lt;&gt;"",IF(ROW()-ROW(Sched4[[#Headers],[Beginning Balance]])=1,LoanAmount,INDEX(Sched4[Ending Balance],ROW()-ROW(Sched4[[#Headers],[Beginning Balance]])-1)),"")</f>
        <v/>
      </c>
      <c r="E218" s="4" t="str">
        <f ca="1">IF(Sched4[[#This Row],[Pmt No]]&lt;&gt;"",ScheduledPayment,"")</f>
        <v/>
      </c>
      <c r="F218" s="4" t="str">
        <f ca="1">IF(Sched4[[#This Row],[Pmt No]]&lt;&gt;"",IF(Sched4[[#This Row],[Scheduled Payment]]+ExtraPayments&lt;Sched4[[#This Row],[Beginning Balance]],ExtraPayments,IF(Sched4[[#This Row],[Beginning Balance]]-Sched4[[#This Row],[Scheduled Payment]]&gt;0,Sched4[[#This Row],[Beginning Balance]]-Sched4[[#This Row],[Scheduled Payment]],0)),"")</f>
        <v/>
      </c>
      <c r="G218" s="4" t="str">
        <f ca="1">IF(Sched4[[#This Row],[Pmt No]]&lt;&gt;"",IF(Sched4[[#This Row],[Scheduled Payment]]+Sched4[[#This Row],[Extra Payment]]&lt;=Sched4[[#This Row],[Beginning Balance]],Sched4[[#This Row],[Scheduled Payment]]+Sched4[[#This Row],[Extra Payment]],Sched4[[#This Row],[Beginning Balance]]),"")</f>
        <v/>
      </c>
      <c r="H218" s="4" t="str">
        <f ca="1">IF(Sched4[[#This Row],[Pmt No]]&lt;&gt;"",Sched4[[#This Row],[Total Payment]]-Sched4[[#This Row],[Interest]],"")</f>
        <v/>
      </c>
      <c r="I218" s="4" t="str">
        <f ca="1">IF(Sched4[[#This Row],[Pmt No]]&lt;&gt;"",Sched4[[#This Row],[Beginning Balance]]*(InterestRate/PaymentsPerYear),"")</f>
        <v/>
      </c>
      <c r="J218" s="4" t="str">
        <f ca="1">IF(Sched4[[#This Row],[Pmt No]]&lt;&gt;"",IF(Sched4[[#This Row],[Scheduled Payment]]+Sched4[[#This Row],[Extra Payment]]&lt;=Sched4[[#This Row],[Beginning Balance]],Sched4[[#This Row],[Beginning Balance]]-Sched4[[#This Row],[Principal]],0),"")</f>
        <v/>
      </c>
      <c r="K218" s="4" t="str">
        <f ca="1">IF(Sched4[[#This Row],[Pmt No]]&lt;&gt;"",SUM(INDEX(Sched4[Interest],1,1):Sched4[[#This Row],[Interest]]),"")</f>
        <v/>
      </c>
    </row>
    <row r="219" spans="2:11" x14ac:dyDescent="0.2">
      <c r="B219" s="2" t="str">
        <f ca="1">IF(LoanIsGood,IF(ROW()-ROW(Sched4[[#Headers],[Pmt No]])&gt;ScheduledNumberOfPayments,"",ROW()-ROW(Sched4[[#Headers],[Pmt No]])),"")</f>
        <v/>
      </c>
      <c r="C219" s="3" t="str">
        <f ca="1">IF(Sched4[[#This Row],[Pmt No]]&lt;&gt;"",EOMONTH(LoanStartDate,ROW(Sched4[[#This Row],[Pmt No]])-ROW(Sched4[[#Headers],[Pmt No]])-2)+DAY(LoanStartDate),"")</f>
        <v/>
      </c>
      <c r="D219" s="4" t="str">
        <f ca="1">IF(Sched4[[#This Row],[Pmt No]]&lt;&gt;"",IF(ROW()-ROW(Sched4[[#Headers],[Beginning Balance]])=1,LoanAmount,INDEX(Sched4[Ending Balance],ROW()-ROW(Sched4[[#Headers],[Beginning Balance]])-1)),"")</f>
        <v/>
      </c>
      <c r="E219" s="4" t="str">
        <f ca="1">IF(Sched4[[#This Row],[Pmt No]]&lt;&gt;"",ScheduledPayment,"")</f>
        <v/>
      </c>
      <c r="F219" s="4" t="str">
        <f ca="1">IF(Sched4[[#This Row],[Pmt No]]&lt;&gt;"",IF(Sched4[[#This Row],[Scheduled Payment]]+ExtraPayments&lt;Sched4[[#This Row],[Beginning Balance]],ExtraPayments,IF(Sched4[[#This Row],[Beginning Balance]]-Sched4[[#This Row],[Scheduled Payment]]&gt;0,Sched4[[#This Row],[Beginning Balance]]-Sched4[[#This Row],[Scheduled Payment]],0)),"")</f>
        <v/>
      </c>
      <c r="G219" s="4" t="str">
        <f ca="1">IF(Sched4[[#This Row],[Pmt No]]&lt;&gt;"",IF(Sched4[[#This Row],[Scheduled Payment]]+Sched4[[#This Row],[Extra Payment]]&lt;=Sched4[[#This Row],[Beginning Balance]],Sched4[[#This Row],[Scheduled Payment]]+Sched4[[#This Row],[Extra Payment]],Sched4[[#This Row],[Beginning Balance]]),"")</f>
        <v/>
      </c>
      <c r="H219" s="4" t="str">
        <f ca="1">IF(Sched4[[#This Row],[Pmt No]]&lt;&gt;"",Sched4[[#This Row],[Total Payment]]-Sched4[[#This Row],[Interest]],"")</f>
        <v/>
      </c>
      <c r="I219" s="4" t="str">
        <f ca="1">IF(Sched4[[#This Row],[Pmt No]]&lt;&gt;"",Sched4[[#This Row],[Beginning Balance]]*(InterestRate/PaymentsPerYear),"")</f>
        <v/>
      </c>
      <c r="J219" s="4" t="str">
        <f ca="1">IF(Sched4[[#This Row],[Pmt No]]&lt;&gt;"",IF(Sched4[[#This Row],[Scheduled Payment]]+Sched4[[#This Row],[Extra Payment]]&lt;=Sched4[[#This Row],[Beginning Balance]],Sched4[[#This Row],[Beginning Balance]]-Sched4[[#This Row],[Principal]],0),"")</f>
        <v/>
      </c>
      <c r="K219" s="4" t="str">
        <f ca="1">IF(Sched4[[#This Row],[Pmt No]]&lt;&gt;"",SUM(INDEX(Sched4[Interest],1,1):Sched4[[#This Row],[Interest]]),"")</f>
        <v/>
      </c>
    </row>
    <row r="220" spans="2:11" x14ac:dyDescent="0.2">
      <c r="B220" s="2" t="str">
        <f ca="1">IF(LoanIsGood,IF(ROW()-ROW(Sched4[[#Headers],[Pmt No]])&gt;ScheduledNumberOfPayments,"",ROW()-ROW(Sched4[[#Headers],[Pmt No]])),"")</f>
        <v/>
      </c>
      <c r="C220" s="3" t="str">
        <f ca="1">IF(Sched4[[#This Row],[Pmt No]]&lt;&gt;"",EOMONTH(LoanStartDate,ROW(Sched4[[#This Row],[Pmt No]])-ROW(Sched4[[#Headers],[Pmt No]])-2)+DAY(LoanStartDate),"")</f>
        <v/>
      </c>
      <c r="D220" s="4" t="str">
        <f ca="1">IF(Sched4[[#This Row],[Pmt No]]&lt;&gt;"",IF(ROW()-ROW(Sched4[[#Headers],[Beginning Balance]])=1,LoanAmount,INDEX(Sched4[Ending Balance],ROW()-ROW(Sched4[[#Headers],[Beginning Balance]])-1)),"")</f>
        <v/>
      </c>
      <c r="E220" s="4" t="str">
        <f ca="1">IF(Sched4[[#This Row],[Pmt No]]&lt;&gt;"",ScheduledPayment,"")</f>
        <v/>
      </c>
      <c r="F220" s="4" t="str">
        <f ca="1">IF(Sched4[[#This Row],[Pmt No]]&lt;&gt;"",IF(Sched4[[#This Row],[Scheduled Payment]]+ExtraPayments&lt;Sched4[[#This Row],[Beginning Balance]],ExtraPayments,IF(Sched4[[#This Row],[Beginning Balance]]-Sched4[[#This Row],[Scheduled Payment]]&gt;0,Sched4[[#This Row],[Beginning Balance]]-Sched4[[#This Row],[Scheduled Payment]],0)),"")</f>
        <v/>
      </c>
      <c r="G220" s="4" t="str">
        <f ca="1">IF(Sched4[[#This Row],[Pmt No]]&lt;&gt;"",IF(Sched4[[#This Row],[Scheduled Payment]]+Sched4[[#This Row],[Extra Payment]]&lt;=Sched4[[#This Row],[Beginning Balance]],Sched4[[#This Row],[Scheduled Payment]]+Sched4[[#This Row],[Extra Payment]],Sched4[[#This Row],[Beginning Balance]]),"")</f>
        <v/>
      </c>
      <c r="H220" s="4" t="str">
        <f ca="1">IF(Sched4[[#This Row],[Pmt No]]&lt;&gt;"",Sched4[[#This Row],[Total Payment]]-Sched4[[#This Row],[Interest]],"")</f>
        <v/>
      </c>
      <c r="I220" s="4" t="str">
        <f ca="1">IF(Sched4[[#This Row],[Pmt No]]&lt;&gt;"",Sched4[[#This Row],[Beginning Balance]]*(InterestRate/PaymentsPerYear),"")</f>
        <v/>
      </c>
      <c r="J220" s="4" t="str">
        <f ca="1">IF(Sched4[[#This Row],[Pmt No]]&lt;&gt;"",IF(Sched4[[#This Row],[Scheduled Payment]]+Sched4[[#This Row],[Extra Payment]]&lt;=Sched4[[#This Row],[Beginning Balance]],Sched4[[#This Row],[Beginning Balance]]-Sched4[[#This Row],[Principal]],0),"")</f>
        <v/>
      </c>
      <c r="K220" s="4" t="str">
        <f ca="1">IF(Sched4[[#This Row],[Pmt No]]&lt;&gt;"",SUM(INDEX(Sched4[Interest],1,1):Sched4[[#This Row],[Interest]]),"")</f>
        <v/>
      </c>
    </row>
    <row r="221" spans="2:11" x14ac:dyDescent="0.2">
      <c r="B221" s="2" t="str">
        <f ca="1">IF(LoanIsGood,IF(ROW()-ROW(Sched4[[#Headers],[Pmt No]])&gt;ScheduledNumberOfPayments,"",ROW()-ROW(Sched4[[#Headers],[Pmt No]])),"")</f>
        <v/>
      </c>
      <c r="C221" s="3" t="str">
        <f ca="1">IF(Sched4[[#This Row],[Pmt No]]&lt;&gt;"",EOMONTH(LoanStartDate,ROW(Sched4[[#This Row],[Pmt No]])-ROW(Sched4[[#Headers],[Pmt No]])-2)+DAY(LoanStartDate),"")</f>
        <v/>
      </c>
      <c r="D221" s="4" t="str">
        <f ca="1">IF(Sched4[[#This Row],[Pmt No]]&lt;&gt;"",IF(ROW()-ROW(Sched4[[#Headers],[Beginning Balance]])=1,LoanAmount,INDEX(Sched4[Ending Balance],ROW()-ROW(Sched4[[#Headers],[Beginning Balance]])-1)),"")</f>
        <v/>
      </c>
      <c r="E221" s="4" t="str">
        <f ca="1">IF(Sched4[[#This Row],[Pmt No]]&lt;&gt;"",ScheduledPayment,"")</f>
        <v/>
      </c>
      <c r="F221" s="4" t="str">
        <f ca="1">IF(Sched4[[#This Row],[Pmt No]]&lt;&gt;"",IF(Sched4[[#This Row],[Scheduled Payment]]+ExtraPayments&lt;Sched4[[#This Row],[Beginning Balance]],ExtraPayments,IF(Sched4[[#This Row],[Beginning Balance]]-Sched4[[#This Row],[Scheduled Payment]]&gt;0,Sched4[[#This Row],[Beginning Balance]]-Sched4[[#This Row],[Scheduled Payment]],0)),"")</f>
        <v/>
      </c>
      <c r="G221" s="4" t="str">
        <f ca="1">IF(Sched4[[#This Row],[Pmt No]]&lt;&gt;"",IF(Sched4[[#This Row],[Scheduled Payment]]+Sched4[[#This Row],[Extra Payment]]&lt;=Sched4[[#This Row],[Beginning Balance]],Sched4[[#This Row],[Scheduled Payment]]+Sched4[[#This Row],[Extra Payment]],Sched4[[#This Row],[Beginning Balance]]),"")</f>
        <v/>
      </c>
      <c r="H221" s="4" t="str">
        <f ca="1">IF(Sched4[[#This Row],[Pmt No]]&lt;&gt;"",Sched4[[#This Row],[Total Payment]]-Sched4[[#This Row],[Interest]],"")</f>
        <v/>
      </c>
      <c r="I221" s="4" t="str">
        <f ca="1">IF(Sched4[[#This Row],[Pmt No]]&lt;&gt;"",Sched4[[#This Row],[Beginning Balance]]*(InterestRate/PaymentsPerYear),"")</f>
        <v/>
      </c>
      <c r="J221" s="4" t="str">
        <f ca="1">IF(Sched4[[#This Row],[Pmt No]]&lt;&gt;"",IF(Sched4[[#This Row],[Scheduled Payment]]+Sched4[[#This Row],[Extra Payment]]&lt;=Sched4[[#This Row],[Beginning Balance]],Sched4[[#This Row],[Beginning Balance]]-Sched4[[#This Row],[Principal]],0),"")</f>
        <v/>
      </c>
      <c r="K221" s="4" t="str">
        <f ca="1">IF(Sched4[[#This Row],[Pmt No]]&lt;&gt;"",SUM(INDEX(Sched4[Interest],1,1):Sched4[[#This Row],[Interest]]),"")</f>
        <v/>
      </c>
    </row>
    <row r="222" spans="2:11" x14ac:dyDescent="0.2">
      <c r="B222" s="2" t="str">
        <f ca="1">IF(LoanIsGood,IF(ROW()-ROW(Sched4[[#Headers],[Pmt No]])&gt;ScheduledNumberOfPayments,"",ROW()-ROW(Sched4[[#Headers],[Pmt No]])),"")</f>
        <v/>
      </c>
      <c r="C222" s="3" t="str">
        <f ca="1">IF(Sched4[[#This Row],[Pmt No]]&lt;&gt;"",EOMONTH(LoanStartDate,ROW(Sched4[[#This Row],[Pmt No]])-ROW(Sched4[[#Headers],[Pmt No]])-2)+DAY(LoanStartDate),"")</f>
        <v/>
      </c>
      <c r="D222" s="4" t="str">
        <f ca="1">IF(Sched4[[#This Row],[Pmt No]]&lt;&gt;"",IF(ROW()-ROW(Sched4[[#Headers],[Beginning Balance]])=1,LoanAmount,INDEX(Sched4[Ending Balance],ROW()-ROW(Sched4[[#Headers],[Beginning Balance]])-1)),"")</f>
        <v/>
      </c>
      <c r="E222" s="4" t="str">
        <f ca="1">IF(Sched4[[#This Row],[Pmt No]]&lt;&gt;"",ScheduledPayment,"")</f>
        <v/>
      </c>
      <c r="F222" s="4" t="str">
        <f ca="1">IF(Sched4[[#This Row],[Pmt No]]&lt;&gt;"",IF(Sched4[[#This Row],[Scheduled Payment]]+ExtraPayments&lt;Sched4[[#This Row],[Beginning Balance]],ExtraPayments,IF(Sched4[[#This Row],[Beginning Balance]]-Sched4[[#This Row],[Scheduled Payment]]&gt;0,Sched4[[#This Row],[Beginning Balance]]-Sched4[[#This Row],[Scheduled Payment]],0)),"")</f>
        <v/>
      </c>
      <c r="G222" s="4" t="str">
        <f ca="1">IF(Sched4[[#This Row],[Pmt No]]&lt;&gt;"",IF(Sched4[[#This Row],[Scheduled Payment]]+Sched4[[#This Row],[Extra Payment]]&lt;=Sched4[[#This Row],[Beginning Balance]],Sched4[[#This Row],[Scheduled Payment]]+Sched4[[#This Row],[Extra Payment]],Sched4[[#This Row],[Beginning Balance]]),"")</f>
        <v/>
      </c>
      <c r="H222" s="4" t="str">
        <f ca="1">IF(Sched4[[#This Row],[Pmt No]]&lt;&gt;"",Sched4[[#This Row],[Total Payment]]-Sched4[[#This Row],[Interest]],"")</f>
        <v/>
      </c>
      <c r="I222" s="4" t="str">
        <f ca="1">IF(Sched4[[#This Row],[Pmt No]]&lt;&gt;"",Sched4[[#This Row],[Beginning Balance]]*(InterestRate/PaymentsPerYear),"")</f>
        <v/>
      </c>
      <c r="J222" s="4" t="str">
        <f ca="1">IF(Sched4[[#This Row],[Pmt No]]&lt;&gt;"",IF(Sched4[[#This Row],[Scheduled Payment]]+Sched4[[#This Row],[Extra Payment]]&lt;=Sched4[[#This Row],[Beginning Balance]],Sched4[[#This Row],[Beginning Balance]]-Sched4[[#This Row],[Principal]],0),"")</f>
        <v/>
      </c>
      <c r="K222" s="4" t="str">
        <f ca="1">IF(Sched4[[#This Row],[Pmt No]]&lt;&gt;"",SUM(INDEX(Sched4[Interest],1,1):Sched4[[#This Row],[Interest]]),"")</f>
        <v/>
      </c>
    </row>
    <row r="223" spans="2:11" x14ac:dyDescent="0.2">
      <c r="B223" s="2" t="str">
        <f ca="1">IF(LoanIsGood,IF(ROW()-ROW(Sched4[[#Headers],[Pmt No]])&gt;ScheduledNumberOfPayments,"",ROW()-ROW(Sched4[[#Headers],[Pmt No]])),"")</f>
        <v/>
      </c>
      <c r="C223" s="3" t="str">
        <f ca="1">IF(Sched4[[#This Row],[Pmt No]]&lt;&gt;"",EOMONTH(LoanStartDate,ROW(Sched4[[#This Row],[Pmt No]])-ROW(Sched4[[#Headers],[Pmt No]])-2)+DAY(LoanStartDate),"")</f>
        <v/>
      </c>
      <c r="D223" s="4" t="str">
        <f ca="1">IF(Sched4[[#This Row],[Pmt No]]&lt;&gt;"",IF(ROW()-ROW(Sched4[[#Headers],[Beginning Balance]])=1,LoanAmount,INDEX(Sched4[Ending Balance],ROW()-ROW(Sched4[[#Headers],[Beginning Balance]])-1)),"")</f>
        <v/>
      </c>
      <c r="E223" s="4" t="str">
        <f ca="1">IF(Sched4[[#This Row],[Pmt No]]&lt;&gt;"",ScheduledPayment,"")</f>
        <v/>
      </c>
      <c r="F223" s="4" t="str">
        <f ca="1">IF(Sched4[[#This Row],[Pmt No]]&lt;&gt;"",IF(Sched4[[#This Row],[Scheduled Payment]]+ExtraPayments&lt;Sched4[[#This Row],[Beginning Balance]],ExtraPayments,IF(Sched4[[#This Row],[Beginning Balance]]-Sched4[[#This Row],[Scheduled Payment]]&gt;0,Sched4[[#This Row],[Beginning Balance]]-Sched4[[#This Row],[Scheduled Payment]],0)),"")</f>
        <v/>
      </c>
      <c r="G223" s="4" t="str">
        <f ca="1">IF(Sched4[[#This Row],[Pmt No]]&lt;&gt;"",IF(Sched4[[#This Row],[Scheduled Payment]]+Sched4[[#This Row],[Extra Payment]]&lt;=Sched4[[#This Row],[Beginning Balance]],Sched4[[#This Row],[Scheduled Payment]]+Sched4[[#This Row],[Extra Payment]],Sched4[[#This Row],[Beginning Balance]]),"")</f>
        <v/>
      </c>
      <c r="H223" s="4" t="str">
        <f ca="1">IF(Sched4[[#This Row],[Pmt No]]&lt;&gt;"",Sched4[[#This Row],[Total Payment]]-Sched4[[#This Row],[Interest]],"")</f>
        <v/>
      </c>
      <c r="I223" s="4" t="str">
        <f ca="1">IF(Sched4[[#This Row],[Pmt No]]&lt;&gt;"",Sched4[[#This Row],[Beginning Balance]]*(InterestRate/PaymentsPerYear),"")</f>
        <v/>
      </c>
      <c r="J223" s="4" t="str">
        <f ca="1">IF(Sched4[[#This Row],[Pmt No]]&lt;&gt;"",IF(Sched4[[#This Row],[Scheduled Payment]]+Sched4[[#This Row],[Extra Payment]]&lt;=Sched4[[#This Row],[Beginning Balance]],Sched4[[#This Row],[Beginning Balance]]-Sched4[[#This Row],[Principal]],0),"")</f>
        <v/>
      </c>
      <c r="K223" s="4" t="str">
        <f ca="1">IF(Sched4[[#This Row],[Pmt No]]&lt;&gt;"",SUM(INDEX(Sched4[Interest],1,1):Sched4[[#This Row],[Interest]]),"")</f>
        <v/>
      </c>
    </row>
    <row r="224" spans="2:11" x14ac:dyDescent="0.2">
      <c r="B224" s="2" t="str">
        <f ca="1">IF(LoanIsGood,IF(ROW()-ROW(Sched4[[#Headers],[Pmt No]])&gt;ScheduledNumberOfPayments,"",ROW()-ROW(Sched4[[#Headers],[Pmt No]])),"")</f>
        <v/>
      </c>
      <c r="C224" s="3" t="str">
        <f ca="1">IF(Sched4[[#This Row],[Pmt No]]&lt;&gt;"",EOMONTH(LoanStartDate,ROW(Sched4[[#This Row],[Pmt No]])-ROW(Sched4[[#Headers],[Pmt No]])-2)+DAY(LoanStartDate),"")</f>
        <v/>
      </c>
      <c r="D224" s="4" t="str">
        <f ca="1">IF(Sched4[[#This Row],[Pmt No]]&lt;&gt;"",IF(ROW()-ROW(Sched4[[#Headers],[Beginning Balance]])=1,LoanAmount,INDEX(Sched4[Ending Balance],ROW()-ROW(Sched4[[#Headers],[Beginning Balance]])-1)),"")</f>
        <v/>
      </c>
      <c r="E224" s="4" t="str">
        <f ca="1">IF(Sched4[[#This Row],[Pmt No]]&lt;&gt;"",ScheduledPayment,"")</f>
        <v/>
      </c>
      <c r="F224" s="4" t="str">
        <f ca="1">IF(Sched4[[#This Row],[Pmt No]]&lt;&gt;"",IF(Sched4[[#This Row],[Scheduled Payment]]+ExtraPayments&lt;Sched4[[#This Row],[Beginning Balance]],ExtraPayments,IF(Sched4[[#This Row],[Beginning Balance]]-Sched4[[#This Row],[Scheduled Payment]]&gt;0,Sched4[[#This Row],[Beginning Balance]]-Sched4[[#This Row],[Scheduled Payment]],0)),"")</f>
        <v/>
      </c>
      <c r="G224" s="4" t="str">
        <f ca="1">IF(Sched4[[#This Row],[Pmt No]]&lt;&gt;"",IF(Sched4[[#This Row],[Scheduled Payment]]+Sched4[[#This Row],[Extra Payment]]&lt;=Sched4[[#This Row],[Beginning Balance]],Sched4[[#This Row],[Scheduled Payment]]+Sched4[[#This Row],[Extra Payment]],Sched4[[#This Row],[Beginning Balance]]),"")</f>
        <v/>
      </c>
      <c r="H224" s="4" t="str">
        <f ca="1">IF(Sched4[[#This Row],[Pmt No]]&lt;&gt;"",Sched4[[#This Row],[Total Payment]]-Sched4[[#This Row],[Interest]],"")</f>
        <v/>
      </c>
      <c r="I224" s="4" t="str">
        <f ca="1">IF(Sched4[[#This Row],[Pmt No]]&lt;&gt;"",Sched4[[#This Row],[Beginning Balance]]*(InterestRate/PaymentsPerYear),"")</f>
        <v/>
      </c>
      <c r="J224" s="4" t="str">
        <f ca="1">IF(Sched4[[#This Row],[Pmt No]]&lt;&gt;"",IF(Sched4[[#This Row],[Scheduled Payment]]+Sched4[[#This Row],[Extra Payment]]&lt;=Sched4[[#This Row],[Beginning Balance]],Sched4[[#This Row],[Beginning Balance]]-Sched4[[#This Row],[Principal]],0),"")</f>
        <v/>
      </c>
      <c r="K224" s="4" t="str">
        <f ca="1">IF(Sched4[[#This Row],[Pmt No]]&lt;&gt;"",SUM(INDEX(Sched4[Interest],1,1):Sched4[[#This Row],[Interest]]),"")</f>
        <v/>
      </c>
    </row>
    <row r="225" spans="2:11" x14ac:dyDescent="0.2">
      <c r="B225" s="2" t="str">
        <f ca="1">IF(LoanIsGood,IF(ROW()-ROW(Sched4[[#Headers],[Pmt No]])&gt;ScheduledNumberOfPayments,"",ROW()-ROW(Sched4[[#Headers],[Pmt No]])),"")</f>
        <v/>
      </c>
      <c r="C225" s="3" t="str">
        <f ca="1">IF(Sched4[[#This Row],[Pmt No]]&lt;&gt;"",EOMONTH(LoanStartDate,ROW(Sched4[[#This Row],[Pmt No]])-ROW(Sched4[[#Headers],[Pmt No]])-2)+DAY(LoanStartDate),"")</f>
        <v/>
      </c>
      <c r="D225" s="4" t="str">
        <f ca="1">IF(Sched4[[#This Row],[Pmt No]]&lt;&gt;"",IF(ROW()-ROW(Sched4[[#Headers],[Beginning Balance]])=1,LoanAmount,INDEX(Sched4[Ending Balance],ROW()-ROW(Sched4[[#Headers],[Beginning Balance]])-1)),"")</f>
        <v/>
      </c>
      <c r="E225" s="4" t="str">
        <f ca="1">IF(Sched4[[#This Row],[Pmt No]]&lt;&gt;"",ScheduledPayment,"")</f>
        <v/>
      </c>
      <c r="F225" s="4" t="str">
        <f ca="1">IF(Sched4[[#This Row],[Pmt No]]&lt;&gt;"",IF(Sched4[[#This Row],[Scheduled Payment]]+ExtraPayments&lt;Sched4[[#This Row],[Beginning Balance]],ExtraPayments,IF(Sched4[[#This Row],[Beginning Balance]]-Sched4[[#This Row],[Scheduled Payment]]&gt;0,Sched4[[#This Row],[Beginning Balance]]-Sched4[[#This Row],[Scheduled Payment]],0)),"")</f>
        <v/>
      </c>
      <c r="G225" s="4" t="str">
        <f ca="1">IF(Sched4[[#This Row],[Pmt No]]&lt;&gt;"",IF(Sched4[[#This Row],[Scheduled Payment]]+Sched4[[#This Row],[Extra Payment]]&lt;=Sched4[[#This Row],[Beginning Balance]],Sched4[[#This Row],[Scheduled Payment]]+Sched4[[#This Row],[Extra Payment]],Sched4[[#This Row],[Beginning Balance]]),"")</f>
        <v/>
      </c>
      <c r="H225" s="4" t="str">
        <f ca="1">IF(Sched4[[#This Row],[Pmt No]]&lt;&gt;"",Sched4[[#This Row],[Total Payment]]-Sched4[[#This Row],[Interest]],"")</f>
        <v/>
      </c>
      <c r="I225" s="4" t="str">
        <f ca="1">IF(Sched4[[#This Row],[Pmt No]]&lt;&gt;"",Sched4[[#This Row],[Beginning Balance]]*(InterestRate/PaymentsPerYear),"")</f>
        <v/>
      </c>
      <c r="J225" s="4" t="str">
        <f ca="1">IF(Sched4[[#This Row],[Pmt No]]&lt;&gt;"",IF(Sched4[[#This Row],[Scheduled Payment]]+Sched4[[#This Row],[Extra Payment]]&lt;=Sched4[[#This Row],[Beginning Balance]],Sched4[[#This Row],[Beginning Balance]]-Sched4[[#This Row],[Principal]],0),"")</f>
        <v/>
      </c>
      <c r="K225" s="4" t="str">
        <f ca="1">IF(Sched4[[#This Row],[Pmt No]]&lt;&gt;"",SUM(INDEX(Sched4[Interest],1,1):Sched4[[#This Row],[Interest]]),"")</f>
        <v/>
      </c>
    </row>
    <row r="226" spans="2:11" x14ac:dyDescent="0.2">
      <c r="B226" s="2" t="str">
        <f ca="1">IF(LoanIsGood,IF(ROW()-ROW(Sched4[[#Headers],[Pmt No]])&gt;ScheduledNumberOfPayments,"",ROW()-ROW(Sched4[[#Headers],[Pmt No]])),"")</f>
        <v/>
      </c>
      <c r="C226" s="3" t="str">
        <f ca="1">IF(Sched4[[#This Row],[Pmt No]]&lt;&gt;"",EOMONTH(LoanStartDate,ROW(Sched4[[#This Row],[Pmt No]])-ROW(Sched4[[#Headers],[Pmt No]])-2)+DAY(LoanStartDate),"")</f>
        <v/>
      </c>
      <c r="D226" s="4" t="str">
        <f ca="1">IF(Sched4[[#This Row],[Pmt No]]&lt;&gt;"",IF(ROW()-ROW(Sched4[[#Headers],[Beginning Balance]])=1,LoanAmount,INDEX(Sched4[Ending Balance],ROW()-ROW(Sched4[[#Headers],[Beginning Balance]])-1)),"")</f>
        <v/>
      </c>
      <c r="E226" s="4" t="str">
        <f ca="1">IF(Sched4[[#This Row],[Pmt No]]&lt;&gt;"",ScheduledPayment,"")</f>
        <v/>
      </c>
      <c r="F226" s="4" t="str">
        <f ca="1">IF(Sched4[[#This Row],[Pmt No]]&lt;&gt;"",IF(Sched4[[#This Row],[Scheduled Payment]]+ExtraPayments&lt;Sched4[[#This Row],[Beginning Balance]],ExtraPayments,IF(Sched4[[#This Row],[Beginning Balance]]-Sched4[[#This Row],[Scheduled Payment]]&gt;0,Sched4[[#This Row],[Beginning Balance]]-Sched4[[#This Row],[Scheduled Payment]],0)),"")</f>
        <v/>
      </c>
      <c r="G226" s="4" t="str">
        <f ca="1">IF(Sched4[[#This Row],[Pmt No]]&lt;&gt;"",IF(Sched4[[#This Row],[Scheduled Payment]]+Sched4[[#This Row],[Extra Payment]]&lt;=Sched4[[#This Row],[Beginning Balance]],Sched4[[#This Row],[Scheduled Payment]]+Sched4[[#This Row],[Extra Payment]],Sched4[[#This Row],[Beginning Balance]]),"")</f>
        <v/>
      </c>
      <c r="H226" s="4" t="str">
        <f ca="1">IF(Sched4[[#This Row],[Pmt No]]&lt;&gt;"",Sched4[[#This Row],[Total Payment]]-Sched4[[#This Row],[Interest]],"")</f>
        <v/>
      </c>
      <c r="I226" s="4" t="str">
        <f ca="1">IF(Sched4[[#This Row],[Pmt No]]&lt;&gt;"",Sched4[[#This Row],[Beginning Balance]]*(InterestRate/PaymentsPerYear),"")</f>
        <v/>
      </c>
      <c r="J226" s="4" t="str">
        <f ca="1">IF(Sched4[[#This Row],[Pmt No]]&lt;&gt;"",IF(Sched4[[#This Row],[Scheduled Payment]]+Sched4[[#This Row],[Extra Payment]]&lt;=Sched4[[#This Row],[Beginning Balance]],Sched4[[#This Row],[Beginning Balance]]-Sched4[[#This Row],[Principal]],0),"")</f>
        <v/>
      </c>
      <c r="K226" s="4" t="str">
        <f ca="1">IF(Sched4[[#This Row],[Pmt No]]&lt;&gt;"",SUM(INDEX(Sched4[Interest],1,1):Sched4[[#This Row],[Interest]]),"")</f>
        <v/>
      </c>
    </row>
    <row r="227" spans="2:11" x14ac:dyDescent="0.2">
      <c r="B227" s="2" t="str">
        <f ca="1">IF(LoanIsGood,IF(ROW()-ROW(Sched4[[#Headers],[Pmt No]])&gt;ScheduledNumberOfPayments,"",ROW()-ROW(Sched4[[#Headers],[Pmt No]])),"")</f>
        <v/>
      </c>
      <c r="C227" s="3" t="str">
        <f ca="1">IF(Sched4[[#This Row],[Pmt No]]&lt;&gt;"",EOMONTH(LoanStartDate,ROW(Sched4[[#This Row],[Pmt No]])-ROW(Sched4[[#Headers],[Pmt No]])-2)+DAY(LoanStartDate),"")</f>
        <v/>
      </c>
      <c r="D227" s="4" t="str">
        <f ca="1">IF(Sched4[[#This Row],[Pmt No]]&lt;&gt;"",IF(ROW()-ROW(Sched4[[#Headers],[Beginning Balance]])=1,LoanAmount,INDEX(Sched4[Ending Balance],ROW()-ROW(Sched4[[#Headers],[Beginning Balance]])-1)),"")</f>
        <v/>
      </c>
      <c r="E227" s="4" t="str">
        <f ca="1">IF(Sched4[[#This Row],[Pmt No]]&lt;&gt;"",ScheduledPayment,"")</f>
        <v/>
      </c>
      <c r="F227" s="4" t="str">
        <f ca="1">IF(Sched4[[#This Row],[Pmt No]]&lt;&gt;"",IF(Sched4[[#This Row],[Scheduled Payment]]+ExtraPayments&lt;Sched4[[#This Row],[Beginning Balance]],ExtraPayments,IF(Sched4[[#This Row],[Beginning Balance]]-Sched4[[#This Row],[Scheduled Payment]]&gt;0,Sched4[[#This Row],[Beginning Balance]]-Sched4[[#This Row],[Scheduled Payment]],0)),"")</f>
        <v/>
      </c>
      <c r="G227" s="4" t="str">
        <f ca="1">IF(Sched4[[#This Row],[Pmt No]]&lt;&gt;"",IF(Sched4[[#This Row],[Scheduled Payment]]+Sched4[[#This Row],[Extra Payment]]&lt;=Sched4[[#This Row],[Beginning Balance]],Sched4[[#This Row],[Scheduled Payment]]+Sched4[[#This Row],[Extra Payment]],Sched4[[#This Row],[Beginning Balance]]),"")</f>
        <v/>
      </c>
      <c r="H227" s="4" t="str">
        <f ca="1">IF(Sched4[[#This Row],[Pmt No]]&lt;&gt;"",Sched4[[#This Row],[Total Payment]]-Sched4[[#This Row],[Interest]],"")</f>
        <v/>
      </c>
      <c r="I227" s="4" t="str">
        <f ca="1">IF(Sched4[[#This Row],[Pmt No]]&lt;&gt;"",Sched4[[#This Row],[Beginning Balance]]*(InterestRate/PaymentsPerYear),"")</f>
        <v/>
      </c>
      <c r="J227" s="4" t="str">
        <f ca="1">IF(Sched4[[#This Row],[Pmt No]]&lt;&gt;"",IF(Sched4[[#This Row],[Scheduled Payment]]+Sched4[[#This Row],[Extra Payment]]&lt;=Sched4[[#This Row],[Beginning Balance]],Sched4[[#This Row],[Beginning Balance]]-Sched4[[#This Row],[Principal]],0),"")</f>
        <v/>
      </c>
      <c r="K227" s="4" t="str">
        <f ca="1">IF(Sched4[[#This Row],[Pmt No]]&lt;&gt;"",SUM(INDEX(Sched4[Interest],1,1):Sched4[[#This Row],[Interest]]),"")</f>
        <v/>
      </c>
    </row>
    <row r="228" spans="2:11" x14ac:dyDescent="0.2">
      <c r="B228" s="2" t="str">
        <f ca="1">IF(LoanIsGood,IF(ROW()-ROW(Sched4[[#Headers],[Pmt No]])&gt;ScheduledNumberOfPayments,"",ROW()-ROW(Sched4[[#Headers],[Pmt No]])),"")</f>
        <v/>
      </c>
      <c r="C228" s="3" t="str">
        <f ca="1">IF(Sched4[[#This Row],[Pmt No]]&lt;&gt;"",EOMONTH(LoanStartDate,ROW(Sched4[[#This Row],[Pmt No]])-ROW(Sched4[[#Headers],[Pmt No]])-2)+DAY(LoanStartDate),"")</f>
        <v/>
      </c>
      <c r="D228" s="4" t="str">
        <f ca="1">IF(Sched4[[#This Row],[Pmt No]]&lt;&gt;"",IF(ROW()-ROW(Sched4[[#Headers],[Beginning Balance]])=1,LoanAmount,INDEX(Sched4[Ending Balance],ROW()-ROW(Sched4[[#Headers],[Beginning Balance]])-1)),"")</f>
        <v/>
      </c>
      <c r="E228" s="4" t="str">
        <f ca="1">IF(Sched4[[#This Row],[Pmt No]]&lt;&gt;"",ScheduledPayment,"")</f>
        <v/>
      </c>
      <c r="F228" s="4" t="str">
        <f ca="1">IF(Sched4[[#This Row],[Pmt No]]&lt;&gt;"",IF(Sched4[[#This Row],[Scheduled Payment]]+ExtraPayments&lt;Sched4[[#This Row],[Beginning Balance]],ExtraPayments,IF(Sched4[[#This Row],[Beginning Balance]]-Sched4[[#This Row],[Scheduled Payment]]&gt;0,Sched4[[#This Row],[Beginning Balance]]-Sched4[[#This Row],[Scheduled Payment]],0)),"")</f>
        <v/>
      </c>
      <c r="G228" s="4" t="str">
        <f ca="1">IF(Sched4[[#This Row],[Pmt No]]&lt;&gt;"",IF(Sched4[[#This Row],[Scheduled Payment]]+Sched4[[#This Row],[Extra Payment]]&lt;=Sched4[[#This Row],[Beginning Balance]],Sched4[[#This Row],[Scheduled Payment]]+Sched4[[#This Row],[Extra Payment]],Sched4[[#This Row],[Beginning Balance]]),"")</f>
        <v/>
      </c>
      <c r="H228" s="4" t="str">
        <f ca="1">IF(Sched4[[#This Row],[Pmt No]]&lt;&gt;"",Sched4[[#This Row],[Total Payment]]-Sched4[[#This Row],[Interest]],"")</f>
        <v/>
      </c>
      <c r="I228" s="4" t="str">
        <f ca="1">IF(Sched4[[#This Row],[Pmt No]]&lt;&gt;"",Sched4[[#This Row],[Beginning Balance]]*(InterestRate/PaymentsPerYear),"")</f>
        <v/>
      </c>
      <c r="J228" s="4" t="str">
        <f ca="1">IF(Sched4[[#This Row],[Pmt No]]&lt;&gt;"",IF(Sched4[[#This Row],[Scheduled Payment]]+Sched4[[#This Row],[Extra Payment]]&lt;=Sched4[[#This Row],[Beginning Balance]],Sched4[[#This Row],[Beginning Balance]]-Sched4[[#This Row],[Principal]],0),"")</f>
        <v/>
      </c>
      <c r="K228" s="4" t="str">
        <f ca="1">IF(Sched4[[#This Row],[Pmt No]]&lt;&gt;"",SUM(INDEX(Sched4[Interest],1,1):Sched4[[#This Row],[Interest]]),"")</f>
        <v/>
      </c>
    </row>
    <row r="229" spans="2:11" x14ac:dyDescent="0.2">
      <c r="B229" s="2" t="str">
        <f ca="1">IF(LoanIsGood,IF(ROW()-ROW(Sched4[[#Headers],[Pmt No]])&gt;ScheduledNumberOfPayments,"",ROW()-ROW(Sched4[[#Headers],[Pmt No]])),"")</f>
        <v/>
      </c>
      <c r="C229" s="3" t="str">
        <f ca="1">IF(Sched4[[#This Row],[Pmt No]]&lt;&gt;"",EOMONTH(LoanStartDate,ROW(Sched4[[#This Row],[Pmt No]])-ROW(Sched4[[#Headers],[Pmt No]])-2)+DAY(LoanStartDate),"")</f>
        <v/>
      </c>
      <c r="D229" s="4" t="str">
        <f ca="1">IF(Sched4[[#This Row],[Pmt No]]&lt;&gt;"",IF(ROW()-ROW(Sched4[[#Headers],[Beginning Balance]])=1,LoanAmount,INDEX(Sched4[Ending Balance],ROW()-ROW(Sched4[[#Headers],[Beginning Balance]])-1)),"")</f>
        <v/>
      </c>
      <c r="E229" s="4" t="str">
        <f ca="1">IF(Sched4[[#This Row],[Pmt No]]&lt;&gt;"",ScheduledPayment,"")</f>
        <v/>
      </c>
      <c r="F229" s="4" t="str">
        <f ca="1">IF(Sched4[[#This Row],[Pmt No]]&lt;&gt;"",IF(Sched4[[#This Row],[Scheduled Payment]]+ExtraPayments&lt;Sched4[[#This Row],[Beginning Balance]],ExtraPayments,IF(Sched4[[#This Row],[Beginning Balance]]-Sched4[[#This Row],[Scheduled Payment]]&gt;0,Sched4[[#This Row],[Beginning Balance]]-Sched4[[#This Row],[Scheduled Payment]],0)),"")</f>
        <v/>
      </c>
      <c r="G229" s="4" t="str">
        <f ca="1">IF(Sched4[[#This Row],[Pmt No]]&lt;&gt;"",IF(Sched4[[#This Row],[Scheduled Payment]]+Sched4[[#This Row],[Extra Payment]]&lt;=Sched4[[#This Row],[Beginning Balance]],Sched4[[#This Row],[Scheduled Payment]]+Sched4[[#This Row],[Extra Payment]],Sched4[[#This Row],[Beginning Balance]]),"")</f>
        <v/>
      </c>
      <c r="H229" s="4" t="str">
        <f ca="1">IF(Sched4[[#This Row],[Pmt No]]&lt;&gt;"",Sched4[[#This Row],[Total Payment]]-Sched4[[#This Row],[Interest]],"")</f>
        <v/>
      </c>
      <c r="I229" s="4" t="str">
        <f ca="1">IF(Sched4[[#This Row],[Pmt No]]&lt;&gt;"",Sched4[[#This Row],[Beginning Balance]]*(InterestRate/PaymentsPerYear),"")</f>
        <v/>
      </c>
      <c r="J229" s="4" t="str">
        <f ca="1">IF(Sched4[[#This Row],[Pmt No]]&lt;&gt;"",IF(Sched4[[#This Row],[Scheduled Payment]]+Sched4[[#This Row],[Extra Payment]]&lt;=Sched4[[#This Row],[Beginning Balance]],Sched4[[#This Row],[Beginning Balance]]-Sched4[[#This Row],[Principal]],0),"")</f>
        <v/>
      </c>
      <c r="K229" s="4" t="str">
        <f ca="1">IF(Sched4[[#This Row],[Pmt No]]&lt;&gt;"",SUM(INDEX(Sched4[Interest],1,1):Sched4[[#This Row],[Interest]]),"")</f>
        <v/>
      </c>
    </row>
    <row r="230" spans="2:11" x14ac:dyDescent="0.2">
      <c r="B230" s="2" t="str">
        <f ca="1">IF(LoanIsGood,IF(ROW()-ROW(Sched4[[#Headers],[Pmt No]])&gt;ScheduledNumberOfPayments,"",ROW()-ROW(Sched4[[#Headers],[Pmt No]])),"")</f>
        <v/>
      </c>
      <c r="C230" s="3" t="str">
        <f ca="1">IF(Sched4[[#This Row],[Pmt No]]&lt;&gt;"",EOMONTH(LoanStartDate,ROW(Sched4[[#This Row],[Pmt No]])-ROW(Sched4[[#Headers],[Pmt No]])-2)+DAY(LoanStartDate),"")</f>
        <v/>
      </c>
      <c r="D230" s="4" t="str">
        <f ca="1">IF(Sched4[[#This Row],[Pmt No]]&lt;&gt;"",IF(ROW()-ROW(Sched4[[#Headers],[Beginning Balance]])=1,LoanAmount,INDEX(Sched4[Ending Balance],ROW()-ROW(Sched4[[#Headers],[Beginning Balance]])-1)),"")</f>
        <v/>
      </c>
      <c r="E230" s="4" t="str">
        <f ca="1">IF(Sched4[[#This Row],[Pmt No]]&lt;&gt;"",ScheduledPayment,"")</f>
        <v/>
      </c>
      <c r="F230" s="4" t="str">
        <f ca="1">IF(Sched4[[#This Row],[Pmt No]]&lt;&gt;"",IF(Sched4[[#This Row],[Scheduled Payment]]+ExtraPayments&lt;Sched4[[#This Row],[Beginning Balance]],ExtraPayments,IF(Sched4[[#This Row],[Beginning Balance]]-Sched4[[#This Row],[Scheduled Payment]]&gt;0,Sched4[[#This Row],[Beginning Balance]]-Sched4[[#This Row],[Scheduled Payment]],0)),"")</f>
        <v/>
      </c>
      <c r="G230" s="4" t="str">
        <f ca="1">IF(Sched4[[#This Row],[Pmt No]]&lt;&gt;"",IF(Sched4[[#This Row],[Scheduled Payment]]+Sched4[[#This Row],[Extra Payment]]&lt;=Sched4[[#This Row],[Beginning Balance]],Sched4[[#This Row],[Scheduled Payment]]+Sched4[[#This Row],[Extra Payment]],Sched4[[#This Row],[Beginning Balance]]),"")</f>
        <v/>
      </c>
      <c r="H230" s="4" t="str">
        <f ca="1">IF(Sched4[[#This Row],[Pmt No]]&lt;&gt;"",Sched4[[#This Row],[Total Payment]]-Sched4[[#This Row],[Interest]],"")</f>
        <v/>
      </c>
      <c r="I230" s="4" t="str">
        <f ca="1">IF(Sched4[[#This Row],[Pmt No]]&lt;&gt;"",Sched4[[#This Row],[Beginning Balance]]*(InterestRate/PaymentsPerYear),"")</f>
        <v/>
      </c>
      <c r="J230" s="4" t="str">
        <f ca="1">IF(Sched4[[#This Row],[Pmt No]]&lt;&gt;"",IF(Sched4[[#This Row],[Scheduled Payment]]+Sched4[[#This Row],[Extra Payment]]&lt;=Sched4[[#This Row],[Beginning Balance]],Sched4[[#This Row],[Beginning Balance]]-Sched4[[#This Row],[Principal]],0),"")</f>
        <v/>
      </c>
      <c r="K230" s="4" t="str">
        <f ca="1">IF(Sched4[[#This Row],[Pmt No]]&lt;&gt;"",SUM(INDEX(Sched4[Interest],1,1):Sched4[[#This Row],[Interest]]),"")</f>
        <v/>
      </c>
    </row>
    <row r="231" spans="2:11" x14ac:dyDescent="0.2">
      <c r="B231" s="2" t="str">
        <f ca="1">IF(LoanIsGood,IF(ROW()-ROW(Sched4[[#Headers],[Pmt No]])&gt;ScheduledNumberOfPayments,"",ROW()-ROW(Sched4[[#Headers],[Pmt No]])),"")</f>
        <v/>
      </c>
      <c r="C231" s="3" t="str">
        <f ca="1">IF(Sched4[[#This Row],[Pmt No]]&lt;&gt;"",EOMONTH(LoanStartDate,ROW(Sched4[[#This Row],[Pmt No]])-ROW(Sched4[[#Headers],[Pmt No]])-2)+DAY(LoanStartDate),"")</f>
        <v/>
      </c>
      <c r="D231" s="4" t="str">
        <f ca="1">IF(Sched4[[#This Row],[Pmt No]]&lt;&gt;"",IF(ROW()-ROW(Sched4[[#Headers],[Beginning Balance]])=1,LoanAmount,INDEX(Sched4[Ending Balance],ROW()-ROW(Sched4[[#Headers],[Beginning Balance]])-1)),"")</f>
        <v/>
      </c>
      <c r="E231" s="4" t="str">
        <f ca="1">IF(Sched4[[#This Row],[Pmt No]]&lt;&gt;"",ScheduledPayment,"")</f>
        <v/>
      </c>
      <c r="F231" s="4" t="str">
        <f ca="1">IF(Sched4[[#This Row],[Pmt No]]&lt;&gt;"",IF(Sched4[[#This Row],[Scheduled Payment]]+ExtraPayments&lt;Sched4[[#This Row],[Beginning Balance]],ExtraPayments,IF(Sched4[[#This Row],[Beginning Balance]]-Sched4[[#This Row],[Scheduled Payment]]&gt;0,Sched4[[#This Row],[Beginning Balance]]-Sched4[[#This Row],[Scheduled Payment]],0)),"")</f>
        <v/>
      </c>
      <c r="G231" s="4" t="str">
        <f ca="1">IF(Sched4[[#This Row],[Pmt No]]&lt;&gt;"",IF(Sched4[[#This Row],[Scheduled Payment]]+Sched4[[#This Row],[Extra Payment]]&lt;=Sched4[[#This Row],[Beginning Balance]],Sched4[[#This Row],[Scheduled Payment]]+Sched4[[#This Row],[Extra Payment]],Sched4[[#This Row],[Beginning Balance]]),"")</f>
        <v/>
      </c>
      <c r="H231" s="4" t="str">
        <f ca="1">IF(Sched4[[#This Row],[Pmt No]]&lt;&gt;"",Sched4[[#This Row],[Total Payment]]-Sched4[[#This Row],[Interest]],"")</f>
        <v/>
      </c>
      <c r="I231" s="4" t="str">
        <f ca="1">IF(Sched4[[#This Row],[Pmt No]]&lt;&gt;"",Sched4[[#This Row],[Beginning Balance]]*(InterestRate/PaymentsPerYear),"")</f>
        <v/>
      </c>
      <c r="J231" s="4" t="str">
        <f ca="1">IF(Sched4[[#This Row],[Pmt No]]&lt;&gt;"",IF(Sched4[[#This Row],[Scheduled Payment]]+Sched4[[#This Row],[Extra Payment]]&lt;=Sched4[[#This Row],[Beginning Balance]],Sched4[[#This Row],[Beginning Balance]]-Sched4[[#This Row],[Principal]],0),"")</f>
        <v/>
      </c>
      <c r="K231" s="4" t="str">
        <f ca="1">IF(Sched4[[#This Row],[Pmt No]]&lt;&gt;"",SUM(INDEX(Sched4[Interest],1,1):Sched4[[#This Row],[Interest]]),"")</f>
        <v/>
      </c>
    </row>
    <row r="232" spans="2:11" x14ac:dyDescent="0.2">
      <c r="B232" s="2" t="str">
        <f ca="1">IF(LoanIsGood,IF(ROW()-ROW(Sched4[[#Headers],[Pmt No]])&gt;ScheduledNumberOfPayments,"",ROW()-ROW(Sched4[[#Headers],[Pmt No]])),"")</f>
        <v/>
      </c>
      <c r="C232" s="3" t="str">
        <f ca="1">IF(Sched4[[#This Row],[Pmt No]]&lt;&gt;"",EOMONTH(LoanStartDate,ROW(Sched4[[#This Row],[Pmt No]])-ROW(Sched4[[#Headers],[Pmt No]])-2)+DAY(LoanStartDate),"")</f>
        <v/>
      </c>
      <c r="D232" s="4" t="str">
        <f ca="1">IF(Sched4[[#This Row],[Pmt No]]&lt;&gt;"",IF(ROW()-ROW(Sched4[[#Headers],[Beginning Balance]])=1,LoanAmount,INDEX(Sched4[Ending Balance],ROW()-ROW(Sched4[[#Headers],[Beginning Balance]])-1)),"")</f>
        <v/>
      </c>
      <c r="E232" s="4" t="str">
        <f ca="1">IF(Sched4[[#This Row],[Pmt No]]&lt;&gt;"",ScheduledPayment,"")</f>
        <v/>
      </c>
      <c r="F232" s="4" t="str">
        <f ca="1">IF(Sched4[[#This Row],[Pmt No]]&lt;&gt;"",IF(Sched4[[#This Row],[Scheduled Payment]]+ExtraPayments&lt;Sched4[[#This Row],[Beginning Balance]],ExtraPayments,IF(Sched4[[#This Row],[Beginning Balance]]-Sched4[[#This Row],[Scheduled Payment]]&gt;0,Sched4[[#This Row],[Beginning Balance]]-Sched4[[#This Row],[Scheduled Payment]],0)),"")</f>
        <v/>
      </c>
      <c r="G232" s="4" t="str">
        <f ca="1">IF(Sched4[[#This Row],[Pmt No]]&lt;&gt;"",IF(Sched4[[#This Row],[Scheduled Payment]]+Sched4[[#This Row],[Extra Payment]]&lt;=Sched4[[#This Row],[Beginning Balance]],Sched4[[#This Row],[Scheduled Payment]]+Sched4[[#This Row],[Extra Payment]],Sched4[[#This Row],[Beginning Balance]]),"")</f>
        <v/>
      </c>
      <c r="H232" s="4" t="str">
        <f ca="1">IF(Sched4[[#This Row],[Pmt No]]&lt;&gt;"",Sched4[[#This Row],[Total Payment]]-Sched4[[#This Row],[Interest]],"")</f>
        <v/>
      </c>
      <c r="I232" s="4" t="str">
        <f ca="1">IF(Sched4[[#This Row],[Pmt No]]&lt;&gt;"",Sched4[[#This Row],[Beginning Balance]]*(InterestRate/PaymentsPerYear),"")</f>
        <v/>
      </c>
      <c r="J232" s="4" t="str">
        <f ca="1">IF(Sched4[[#This Row],[Pmt No]]&lt;&gt;"",IF(Sched4[[#This Row],[Scheduled Payment]]+Sched4[[#This Row],[Extra Payment]]&lt;=Sched4[[#This Row],[Beginning Balance]],Sched4[[#This Row],[Beginning Balance]]-Sched4[[#This Row],[Principal]],0),"")</f>
        <v/>
      </c>
      <c r="K232" s="4" t="str">
        <f ca="1">IF(Sched4[[#This Row],[Pmt No]]&lt;&gt;"",SUM(INDEX(Sched4[Interest],1,1):Sched4[[#This Row],[Interest]]),"")</f>
        <v/>
      </c>
    </row>
    <row r="233" spans="2:11" x14ac:dyDescent="0.2">
      <c r="B233" s="2" t="str">
        <f ca="1">IF(LoanIsGood,IF(ROW()-ROW(Sched4[[#Headers],[Pmt No]])&gt;ScheduledNumberOfPayments,"",ROW()-ROW(Sched4[[#Headers],[Pmt No]])),"")</f>
        <v/>
      </c>
      <c r="C233" s="3" t="str">
        <f ca="1">IF(Sched4[[#This Row],[Pmt No]]&lt;&gt;"",EOMONTH(LoanStartDate,ROW(Sched4[[#This Row],[Pmt No]])-ROW(Sched4[[#Headers],[Pmt No]])-2)+DAY(LoanStartDate),"")</f>
        <v/>
      </c>
      <c r="D233" s="4" t="str">
        <f ca="1">IF(Sched4[[#This Row],[Pmt No]]&lt;&gt;"",IF(ROW()-ROW(Sched4[[#Headers],[Beginning Balance]])=1,LoanAmount,INDEX(Sched4[Ending Balance],ROW()-ROW(Sched4[[#Headers],[Beginning Balance]])-1)),"")</f>
        <v/>
      </c>
      <c r="E233" s="4" t="str">
        <f ca="1">IF(Sched4[[#This Row],[Pmt No]]&lt;&gt;"",ScheduledPayment,"")</f>
        <v/>
      </c>
      <c r="F233" s="4" t="str">
        <f ca="1">IF(Sched4[[#This Row],[Pmt No]]&lt;&gt;"",IF(Sched4[[#This Row],[Scheduled Payment]]+ExtraPayments&lt;Sched4[[#This Row],[Beginning Balance]],ExtraPayments,IF(Sched4[[#This Row],[Beginning Balance]]-Sched4[[#This Row],[Scheduled Payment]]&gt;0,Sched4[[#This Row],[Beginning Balance]]-Sched4[[#This Row],[Scheduled Payment]],0)),"")</f>
        <v/>
      </c>
      <c r="G233" s="4" t="str">
        <f ca="1">IF(Sched4[[#This Row],[Pmt No]]&lt;&gt;"",IF(Sched4[[#This Row],[Scheduled Payment]]+Sched4[[#This Row],[Extra Payment]]&lt;=Sched4[[#This Row],[Beginning Balance]],Sched4[[#This Row],[Scheduled Payment]]+Sched4[[#This Row],[Extra Payment]],Sched4[[#This Row],[Beginning Balance]]),"")</f>
        <v/>
      </c>
      <c r="H233" s="4" t="str">
        <f ca="1">IF(Sched4[[#This Row],[Pmt No]]&lt;&gt;"",Sched4[[#This Row],[Total Payment]]-Sched4[[#This Row],[Interest]],"")</f>
        <v/>
      </c>
      <c r="I233" s="4" t="str">
        <f ca="1">IF(Sched4[[#This Row],[Pmt No]]&lt;&gt;"",Sched4[[#This Row],[Beginning Balance]]*(InterestRate/PaymentsPerYear),"")</f>
        <v/>
      </c>
      <c r="J233" s="4" t="str">
        <f ca="1">IF(Sched4[[#This Row],[Pmt No]]&lt;&gt;"",IF(Sched4[[#This Row],[Scheduled Payment]]+Sched4[[#This Row],[Extra Payment]]&lt;=Sched4[[#This Row],[Beginning Balance]],Sched4[[#This Row],[Beginning Balance]]-Sched4[[#This Row],[Principal]],0),"")</f>
        <v/>
      </c>
      <c r="K233" s="4" t="str">
        <f ca="1">IF(Sched4[[#This Row],[Pmt No]]&lt;&gt;"",SUM(INDEX(Sched4[Interest],1,1):Sched4[[#This Row],[Interest]]),"")</f>
        <v/>
      </c>
    </row>
    <row r="234" spans="2:11" x14ac:dyDescent="0.2">
      <c r="B234" s="2" t="str">
        <f ca="1">IF(LoanIsGood,IF(ROW()-ROW(Sched4[[#Headers],[Pmt No]])&gt;ScheduledNumberOfPayments,"",ROW()-ROW(Sched4[[#Headers],[Pmt No]])),"")</f>
        <v/>
      </c>
      <c r="C234" s="3" t="str">
        <f ca="1">IF(Sched4[[#This Row],[Pmt No]]&lt;&gt;"",EOMONTH(LoanStartDate,ROW(Sched4[[#This Row],[Pmt No]])-ROW(Sched4[[#Headers],[Pmt No]])-2)+DAY(LoanStartDate),"")</f>
        <v/>
      </c>
      <c r="D234" s="4" t="str">
        <f ca="1">IF(Sched4[[#This Row],[Pmt No]]&lt;&gt;"",IF(ROW()-ROW(Sched4[[#Headers],[Beginning Balance]])=1,LoanAmount,INDEX(Sched4[Ending Balance],ROW()-ROW(Sched4[[#Headers],[Beginning Balance]])-1)),"")</f>
        <v/>
      </c>
      <c r="E234" s="4" t="str">
        <f ca="1">IF(Sched4[[#This Row],[Pmt No]]&lt;&gt;"",ScheduledPayment,"")</f>
        <v/>
      </c>
      <c r="F234" s="4" t="str">
        <f ca="1">IF(Sched4[[#This Row],[Pmt No]]&lt;&gt;"",IF(Sched4[[#This Row],[Scheduled Payment]]+ExtraPayments&lt;Sched4[[#This Row],[Beginning Balance]],ExtraPayments,IF(Sched4[[#This Row],[Beginning Balance]]-Sched4[[#This Row],[Scheduled Payment]]&gt;0,Sched4[[#This Row],[Beginning Balance]]-Sched4[[#This Row],[Scheduled Payment]],0)),"")</f>
        <v/>
      </c>
      <c r="G234" s="4" t="str">
        <f ca="1">IF(Sched4[[#This Row],[Pmt No]]&lt;&gt;"",IF(Sched4[[#This Row],[Scheduled Payment]]+Sched4[[#This Row],[Extra Payment]]&lt;=Sched4[[#This Row],[Beginning Balance]],Sched4[[#This Row],[Scheduled Payment]]+Sched4[[#This Row],[Extra Payment]],Sched4[[#This Row],[Beginning Balance]]),"")</f>
        <v/>
      </c>
      <c r="H234" s="4" t="str">
        <f ca="1">IF(Sched4[[#This Row],[Pmt No]]&lt;&gt;"",Sched4[[#This Row],[Total Payment]]-Sched4[[#This Row],[Interest]],"")</f>
        <v/>
      </c>
      <c r="I234" s="4" t="str">
        <f ca="1">IF(Sched4[[#This Row],[Pmt No]]&lt;&gt;"",Sched4[[#This Row],[Beginning Balance]]*(InterestRate/PaymentsPerYear),"")</f>
        <v/>
      </c>
      <c r="J234" s="4" t="str">
        <f ca="1">IF(Sched4[[#This Row],[Pmt No]]&lt;&gt;"",IF(Sched4[[#This Row],[Scheduled Payment]]+Sched4[[#This Row],[Extra Payment]]&lt;=Sched4[[#This Row],[Beginning Balance]],Sched4[[#This Row],[Beginning Balance]]-Sched4[[#This Row],[Principal]],0),"")</f>
        <v/>
      </c>
      <c r="K234" s="4" t="str">
        <f ca="1">IF(Sched4[[#This Row],[Pmt No]]&lt;&gt;"",SUM(INDEX(Sched4[Interest],1,1):Sched4[[#This Row],[Interest]]),"")</f>
        <v/>
      </c>
    </row>
    <row r="235" spans="2:11" x14ac:dyDescent="0.2">
      <c r="B235" s="2" t="str">
        <f ca="1">IF(LoanIsGood,IF(ROW()-ROW(Sched4[[#Headers],[Pmt No]])&gt;ScheduledNumberOfPayments,"",ROW()-ROW(Sched4[[#Headers],[Pmt No]])),"")</f>
        <v/>
      </c>
      <c r="C235" s="3" t="str">
        <f ca="1">IF(Sched4[[#This Row],[Pmt No]]&lt;&gt;"",EOMONTH(LoanStartDate,ROW(Sched4[[#This Row],[Pmt No]])-ROW(Sched4[[#Headers],[Pmt No]])-2)+DAY(LoanStartDate),"")</f>
        <v/>
      </c>
      <c r="D235" s="4" t="str">
        <f ca="1">IF(Sched4[[#This Row],[Pmt No]]&lt;&gt;"",IF(ROW()-ROW(Sched4[[#Headers],[Beginning Balance]])=1,LoanAmount,INDEX(Sched4[Ending Balance],ROW()-ROW(Sched4[[#Headers],[Beginning Balance]])-1)),"")</f>
        <v/>
      </c>
      <c r="E235" s="4" t="str">
        <f ca="1">IF(Sched4[[#This Row],[Pmt No]]&lt;&gt;"",ScheduledPayment,"")</f>
        <v/>
      </c>
      <c r="F235" s="4" t="str">
        <f ca="1">IF(Sched4[[#This Row],[Pmt No]]&lt;&gt;"",IF(Sched4[[#This Row],[Scheduled Payment]]+ExtraPayments&lt;Sched4[[#This Row],[Beginning Balance]],ExtraPayments,IF(Sched4[[#This Row],[Beginning Balance]]-Sched4[[#This Row],[Scheduled Payment]]&gt;0,Sched4[[#This Row],[Beginning Balance]]-Sched4[[#This Row],[Scheduled Payment]],0)),"")</f>
        <v/>
      </c>
      <c r="G235" s="4" t="str">
        <f ca="1">IF(Sched4[[#This Row],[Pmt No]]&lt;&gt;"",IF(Sched4[[#This Row],[Scheduled Payment]]+Sched4[[#This Row],[Extra Payment]]&lt;=Sched4[[#This Row],[Beginning Balance]],Sched4[[#This Row],[Scheduled Payment]]+Sched4[[#This Row],[Extra Payment]],Sched4[[#This Row],[Beginning Balance]]),"")</f>
        <v/>
      </c>
      <c r="H235" s="4" t="str">
        <f ca="1">IF(Sched4[[#This Row],[Pmt No]]&lt;&gt;"",Sched4[[#This Row],[Total Payment]]-Sched4[[#This Row],[Interest]],"")</f>
        <v/>
      </c>
      <c r="I235" s="4" t="str">
        <f ca="1">IF(Sched4[[#This Row],[Pmt No]]&lt;&gt;"",Sched4[[#This Row],[Beginning Balance]]*(InterestRate/PaymentsPerYear),"")</f>
        <v/>
      </c>
      <c r="J235" s="4" t="str">
        <f ca="1">IF(Sched4[[#This Row],[Pmt No]]&lt;&gt;"",IF(Sched4[[#This Row],[Scheduled Payment]]+Sched4[[#This Row],[Extra Payment]]&lt;=Sched4[[#This Row],[Beginning Balance]],Sched4[[#This Row],[Beginning Balance]]-Sched4[[#This Row],[Principal]],0),"")</f>
        <v/>
      </c>
      <c r="K235" s="4" t="str">
        <f ca="1">IF(Sched4[[#This Row],[Pmt No]]&lt;&gt;"",SUM(INDEX(Sched4[Interest],1,1):Sched4[[#This Row],[Interest]]),"")</f>
        <v/>
      </c>
    </row>
    <row r="236" spans="2:11" x14ac:dyDescent="0.2">
      <c r="B236" s="2" t="str">
        <f ca="1">IF(LoanIsGood,IF(ROW()-ROW(Sched4[[#Headers],[Pmt No]])&gt;ScheduledNumberOfPayments,"",ROW()-ROW(Sched4[[#Headers],[Pmt No]])),"")</f>
        <v/>
      </c>
      <c r="C236" s="3" t="str">
        <f ca="1">IF(Sched4[[#This Row],[Pmt No]]&lt;&gt;"",EOMONTH(LoanStartDate,ROW(Sched4[[#This Row],[Pmt No]])-ROW(Sched4[[#Headers],[Pmt No]])-2)+DAY(LoanStartDate),"")</f>
        <v/>
      </c>
      <c r="D236" s="4" t="str">
        <f ca="1">IF(Sched4[[#This Row],[Pmt No]]&lt;&gt;"",IF(ROW()-ROW(Sched4[[#Headers],[Beginning Balance]])=1,LoanAmount,INDEX(Sched4[Ending Balance],ROW()-ROW(Sched4[[#Headers],[Beginning Balance]])-1)),"")</f>
        <v/>
      </c>
      <c r="E236" s="4" t="str">
        <f ca="1">IF(Sched4[[#This Row],[Pmt No]]&lt;&gt;"",ScheduledPayment,"")</f>
        <v/>
      </c>
      <c r="F236" s="4" t="str">
        <f ca="1">IF(Sched4[[#This Row],[Pmt No]]&lt;&gt;"",IF(Sched4[[#This Row],[Scheduled Payment]]+ExtraPayments&lt;Sched4[[#This Row],[Beginning Balance]],ExtraPayments,IF(Sched4[[#This Row],[Beginning Balance]]-Sched4[[#This Row],[Scheduled Payment]]&gt;0,Sched4[[#This Row],[Beginning Balance]]-Sched4[[#This Row],[Scheduled Payment]],0)),"")</f>
        <v/>
      </c>
      <c r="G236" s="4" t="str">
        <f ca="1">IF(Sched4[[#This Row],[Pmt No]]&lt;&gt;"",IF(Sched4[[#This Row],[Scheduled Payment]]+Sched4[[#This Row],[Extra Payment]]&lt;=Sched4[[#This Row],[Beginning Balance]],Sched4[[#This Row],[Scheduled Payment]]+Sched4[[#This Row],[Extra Payment]],Sched4[[#This Row],[Beginning Balance]]),"")</f>
        <v/>
      </c>
      <c r="H236" s="4" t="str">
        <f ca="1">IF(Sched4[[#This Row],[Pmt No]]&lt;&gt;"",Sched4[[#This Row],[Total Payment]]-Sched4[[#This Row],[Interest]],"")</f>
        <v/>
      </c>
      <c r="I236" s="4" t="str">
        <f ca="1">IF(Sched4[[#This Row],[Pmt No]]&lt;&gt;"",Sched4[[#This Row],[Beginning Balance]]*(InterestRate/PaymentsPerYear),"")</f>
        <v/>
      </c>
      <c r="J236" s="4" t="str">
        <f ca="1">IF(Sched4[[#This Row],[Pmt No]]&lt;&gt;"",IF(Sched4[[#This Row],[Scheduled Payment]]+Sched4[[#This Row],[Extra Payment]]&lt;=Sched4[[#This Row],[Beginning Balance]],Sched4[[#This Row],[Beginning Balance]]-Sched4[[#This Row],[Principal]],0),"")</f>
        <v/>
      </c>
      <c r="K236" s="4" t="str">
        <f ca="1">IF(Sched4[[#This Row],[Pmt No]]&lt;&gt;"",SUM(INDEX(Sched4[Interest],1,1):Sched4[[#This Row],[Interest]]),"")</f>
        <v/>
      </c>
    </row>
    <row r="237" spans="2:11" x14ac:dyDescent="0.2">
      <c r="B237" s="2" t="str">
        <f ca="1">IF(LoanIsGood,IF(ROW()-ROW(Sched4[[#Headers],[Pmt No]])&gt;ScheduledNumberOfPayments,"",ROW()-ROW(Sched4[[#Headers],[Pmt No]])),"")</f>
        <v/>
      </c>
      <c r="C237" s="3" t="str">
        <f ca="1">IF(Sched4[[#This Row],[Pmt No]]&lt;&gt;"",EOMONTH(LoanStartDate,ROW(Sched4[[#This Row],[Pmt No]])-ROW(Sched4[[#Headers],[Pmt No]])-2)+DAY(LoanStartDate),"")</f>
        <v/>
      </c>
      <c r="D237" s="4" t="str">
        <f ca="1">IF(Sched4[[#This Row],[Pmt No]]&lt;&gt;"",IF(ROW()-ROW(Sched4[[#Headers],[Beginning Balance]])=1,LoanAmount,INDEX(Sched4[Ending Balance],ROW()-ROW(Sched4[[#Headers],[Beginning Balance]])-1)),"")</f>
        <v/>
      </c>
      <c r="E237" s="4" t="str">
        <f ca="1">IF(Sched4[[#This Row],[Pmt No]]&lt;&gt;"",ScheduledPayment,"")</f>
        <v/>
      </c>
      <c r="F237" s="4" t="str">
        <f ca="1">IF(Sched4[[#This Row],[Pmt No]]&lt;&gt;"",IF(Sched4[[#This Row],[Scheduled Payment]]+ExtraPayments&lt;Sched4[[#This Row],[Beginning Balance]],ExtraPayments,IF(Sched4[[#This Row],[Beginning Balance]]-Sched4[[#This Row],[Scheduled Payment]]&gt;0,Sched4[[#This Row],[Beginning Balance]]-Sched4[[#This Row],[Scheduled Payment]],0)),"")</f>
        <v/>
      </c>
      <c r="G237" s="4" t="str">
        <f ca="1">IF(Sched4[[#This Row],[Pmt No]]&lt;&gt;"",IF(Sched4[[#This Row],[Scheduled Payment]]+Sched4[[#This Row],[Extra Payment]]&lt;=Sched4[[#This Row],[Beginning Balance]],Sched4[[#This Row],[Scheduled Payment]]+Sched4[[#This Row],[Extra Payment]],Sched4[[#This Row],[Beginning Balance]]),"")</f>
        <v/>
      </c>
      <c r="H237" s="4" t="str">
        <f ca="1">IF(Sched4[[#This Row],[Pmt No]]&lt;&gt;"",Sched4[[#This Row],[Total Payment]]-Sched4[[#This Row],[Interest]],"")</f>
        <v/>
      </c>
      <c r="I237" s="4" t="str">
        <f ca="1">IF(Sched4[[#This Row],[Pmt No]]&lt;&gt;"",Sched4[[#This Row],[Beginning Balance]]*(InterestRate/PaymentsPerYear),"")</f>
        <v/>
      </c>
      <c r="J237" s="4" t="str">
        <f ca="1">IF(Sched4[[#This Row],[Pmt No]]&lt;&gt;"",IF(Sched4[[#This Row],[Scheduled Payment]]+Sched4[[#This Row],[Extra Payment]]&lt;=Sched4[[#This Row],[Beginning Balance]],Sched4[[#This Row],[Beginning Balance]]-Sched4[[#This Row],[Principal]],0),"")</f>
        <v/>
      </c>
      <c r="K237" s="4" t="str">
        <f ca="1">IF(Sched4[[#This Row],[Pmt No]]&lt;&gt;"",SUM(INDEX(Sched4[Interest],1,1):Sched4[[#This Row],[Interest]]),"")</f>
        <v/>
      </c>
    </row>
    <row r="238" spans="2:11" x14ac:dyDescent="0.2">
      <c r="B238" s="2" t="str">
        <f ca="1">IF(LoanIsGood,IF(ROW()-ROW(Sched4[[#Headers],[Pmt No]])&gt;ScheduledNumberOfPayments,"",ROW()-ROW(Sched4[[#Headers],[Pmt No]])),"")</f>
        <v/>
      </c>
      <c r="C238" s="3" t="str">
        <f ca="1">IF(Sched4[[#This Row],[Pmt No]]&lt;&gt;"",EOMONTH(LoanStartDate,ROW(Sched4[[#This Row],[Pmt No]])-ROW(Sched4[[#Headers],[Pmt No]])-2)+DAY(LoanStartDate),"")</f>
        <v/>
      </c>
      <c r="D238" s="4" t="str">
        <f ca="1">IF(Sched4[[#This Row],[Pmt No]]&lt;&gt;"",IF(ROW()-ROW(Sched4[[#Headers],[Beginning Balance]])=1,LoanAmount,INDEX(Sched4[Ending Balance],ROW()-ROW(Sched4[[#Headers],[Beginning Balance]])-1)),"")</f>
        <v/>
      </c>
      <c r="E238" s="4" t="str">
        <f ca="1">IF(Sched4[[#This Row],[Pmt No]]&lt;&gt;"",ScheduledPayment,"")</f>
        <v/>
      </c>
      <c r="F238" s="4" t="str">
        <f ca="1">IF(Sched4[[#This Row],[Pmt No]]&lt;&gt;"",IF(Sched4[[#This Row],[Scheduled Payment]]+ExtraPayments&lt;Sched4[[#This Row],[Beginning Balance]],ExtraPayments,IF(Sched4[[#This Row],[Beginning Balance]]-Sched4[[#This Row],[Scheduled Payment]]&gt;0,Sched4[[#This Row],[Beginning Balance]]-Sched4[[#This Row],[Scheduled Payment]],0)),"")</f>
        <v/>
      </c>
      <c r="G238" s="4" t="str">
        <f ca="1">IF(Sched4[[#This Row],[Pmt No]]&lt;&gt;"",IF(Sched4[[#This Row],[Scheduled Payment]]+Sched4[[#This Row],[Extra Payment]]&lt;=Sched4[[#This Row],[Beginning Balance]],Sched4[[#This Row],[Scheduled Payment]]+Sched4[[#This Row],[Extra Payment]],Sched4[[#This Row],[Beginning Balance]]),"")</f>
        <v/>
      </c>
      <c r="H238" s="4" t="str">
        <f ca="1">IF(Sched4[[#This Row],[Pmt No]]&lt;&gt;"",Sched4[[#This Row],[Total Payment]]-Sched4[[#This Row],[Interest]],"")</f>
        <v/>
      </c>
      <c r="I238" s="4" t="str">
        <f ca="1">IF(Sched4[[#This Row],[Pmt No]]&lt;&gt;"",Sched4[[#This Row],[Beginning Balance]]*(InterestRate/PaymentsPerYear),"")</f>
        <v/>
      </c>
      <c r="J238" s="4" t="str">
        <f ca="1">IF(Sched4[[#This Row],[Pmt No]]&lt;&gt;"",IF(Sched4[[#This Row],[Scheduled Payment]]+Sched4[[#This Row],[Extra Payment]]&lt;=Sched4[[#This Row],[Beginning Balance]],Sched4[[#This Row],[Beginning Balance]]-Sched4[[#This Row],[Principal]],0),"")</f>
        <v/>
      </c>
      <c r="K238" s="4" t="str">
        <f ca="1">IF(Sched4[[#This Row],[Pmt No]]&lt;&gt;"",SUM(INDEX(Sched4[Interest],1,1):Sched4[[#This Row],[Interest]]),"")</f>
        <v/>
      </c>
    </row>
    <row r="239" spans="2:11" x14ac:dyDescent="0.2">
      <c r="B239" s="2" t="str">
        <f ca="1">IF(LoanIsGood,IF(ROW()-ROW(Sched4[[#Headers],[Pmt No]])&gt;ScheduledNumberOfPayments,"",ROW()-ROW(Sched4[[#Headers],[Pmt No]])),"")</f>
        <v/>
      </c>
      <c r="C239" s="3" t="str">
        <f ca="1">IF(Sched4[[#This Row],[Pmt No]]&lt;&gt;"",EOMONTH(LoanStartDate,ROW(Sched4[[#This Row],[Pmt No]])-ROW(Sched4[[#Headers],[Pmt No]])-2)+DAY(LoanStartDate),"")</f>
        <v/>
      </c>
      <c r="D239" s="4" t="str">
        <f ca="1">IF(Sched4[[#This Row],[Pmt No]]&lt;&gt;"",IF(ROW()-ROW(Sched4[[#Headers],[Beginning Balance]])=1,LoanAmount,INDEX(Sched4[Ending Balance],ROW()-ROW(Sched4[[#Headers],[Beginning Balance]])-1)),"")</f>
        <v/>
      </c>
      <c r="E239" s="4" t="str">
        <f ca="1">IF(Sched4[[#This Row],[Pmt No]]&lt;&gt;"",ScheduledPayment,"")</f>
        <v/>
      </c>
      <c r="F239" s="4" t="str">
        <f ca="1">IF(Sched4[[#This Row],[Pmt No]]&lt;&gt;"",IF(Sched4[[#This Row],[Scheduled Payment]]+ExtraPayments&lt;Sched4[[#This Row],[Beginning Balance]],ExtraPayments,IF(Sched4[[#This Row],[Beginning Balance]]-Sched4[[#This Row],[Scheduled Payment]]&gt;0,Sched4[[#This Row],[Beginning Balance]]-Sched4[[#This Row],[Scheduled Payment]],0)),"")</f>
        <v/>
      </c>
      <c r="G239" s="4" t="str">
        <f ca="1">IF(Sched4[[#This Row],[Pmt No]]&lt;&gt;"",IF(Sched4[[#This Row],[Scheduled Payment]]+Sched4[[#This Row],[Extra Payment]]&lt;=Sched4[[#This Row],[Beginning Balance]],Sched4[[#This Row],[Scheduled Payment]]+Sched4[[#This Row],[Extra Payment]],Sched4[[#This Row],[Beginning Balance]]),"")</f>
        <v/>
      </c>
      <c r="H239" s="4" t="str">
        <f ca="1">IF(Sched4[[#This Row],[Pmt No]]&lt;&gt;"",Sched4[[#This Row],[Total Payment]]-Sched4[[#This Row],[Interest]],"")</f>
        <v/>
      </c>
      <c r="I239" s="4" t="str">
        <f ca="1">IF(Sched4[[#This Row],[Pmt No]]&lt;&gt;"",Sched4[[#This Row],[Beginning Balance]]*(InterestRate/PaymentsPerYear),"")</f>
        <v/>
      </c>
      <c r="J239" s="4" t="str">
        <f ca="1">IF(Sched4[[#This Row],[Pmt No]]&lt;&gt;"",IF(Sched4[[#This Row],[Scheduled Payment]]+Sched4[[#This Row],[Extra Payment]]&lt;=Sched4[[#This Row],[Beginning Balance]],Sched4[[#This Row],[Beginning Balance]]-Sched4[[#This Row],[Principal]],0),"")</f>
        <v/>
      </c>
      <c r="K239" s="4" t="str">
        <f ca="1">IF(Sched4[[#This Row],[Pmt No]]&lt;&gt;"",SUM(INDEX(Sched4[Interest],1,1):Sched4[[#This Row],[Interest]]),"")</f>
        <v/>
      </c>
    </row>
    <row r="240" spans="2:11" x14ac:dyDescent="0.2">
      <c r="B240" s="2" t="str">
        <f ca="1">IF(LoanIsGood,IF(ROW()-ROW(Sched4[[#Headers],[Pmt No]])&gt;ScheduledNumberOfPayments,"",ROW()-ROW(Sched4[[#Headers],[Pmt No]])),"")</f>
        <v/>
      </c>
      <c r="C240" s="3" t="str">
        <f ca="1">IF(Sched4[[#This Row],[Pmt No]]&lt;&gt;"",EOMONTH(LoanStartDate,ROW(Sched4[[#This Row],[Pmt No]])-ROW(Sched4[[#Headers],[Pmt No]])-2)+DAY(LoanStartDate),"")</f>
        <v/>
      </c>
      <c r="D240" s="4" t="str">
        <f ca="1">IF(Sched4[[#This Row],[Pmt No]]&lt;&gt;"",IF(ROW()-ROW(Sched4[[#Headers],[Beginning Balance]])=1,LoanAmount,INDEX(Sched4[Ending Balance],ROW()-ROW(Sched4[[#Headers],[Beginning Balance]])-1)),"")</f>
        <v/>
      </c>
      <c r="E240" s="4" t="str">
        <f ca="1">IF(Sched4[[#This Row],[Pmt No]]&lt;&gt;"",ScheduledPayment,"")</f>
        <v/>
      </c>
      <c r="F240" s="4" t="str">
        <f ca="1">IF(Sched4[[#This Row],[Pmt No]]&lt;&gt;"",IF(Sched4[[#This Row],[Scheduled Payment]]+ExtraPayments&lt;Sched4[[#This Row],[Beginning Balance]],ExtraPayments,IF(Sched4[[#This Row],[Beginning Balance]]-Sched4[[#This Row],[Scheduled Payment]]&gt;0,Sched4[[#This Row],[Beginning Balance]]-Sched4[[#This Row],[Scheduled Payment]],0)),"")</f>
        <v/>
      </c>
      <c r="G240" s="4" t="str">
        <f ca="1">IF(Sched4[[#This Row],[Pmt No]]&lt;&gt;"",IF(Sched4[[#This Row],[Scheduled Payment]]+Sched4[[#This Row],[Extra Payment]]&lt;=Sched4[[#This Row],[Beginning Balance]],Sched4[[#This Row],[Scheduled Payment]]+Sched4[[#This Row],[Extra Payment]],Sched4[[#This Row],[Beginning Balance]]),"")</f>
        <v/>
      </c>
      <c r="H240" s="4" t="str">
        <f ca="1">IF(Sched4[[#This Row],[Pmt No]]&lt;&gt;"",Sched4[[#This Row],[Total Payment]]-Sched4[[#This Row],[Interest]],"")</f>
        <v/>
      </c>
      <c r="I240" s="4" t="str">
        <f ca="1">IF(Sched4[[#This Row],[Pmt No]]&lt;&gt;"",Sched4[[#This Row],[Beginning Balance]]*(InterestRate/PaymentsPerYear),"")</f>
        <v/>
      </c>
      <c r="J240" s="4" t="str">
        <f ca="1">IF(Sched4[[#This Row],[Pmt No]]&lt;&gt;"",IF(Sched4[[#This Row],[Scheduled Payment]]+Sched4[[#This Row],[Extra Payment]]&lt;=Sched4[[#This Row],[Beginning Balance]],Sched4[[#This Row],[Beginning Balance]]-Sched4[[#This Row],[Principal]],0),"")</f>
        <v/>
      </c>
      <c r="K240" s="4" t="str">
        <f ca="1">IF(Sched4[[#This Row],[Pmt No]]&lt;&gt;"",SUM(INDEX(Sched4[Interest],1,1):Sched4[[#This Row],[Interest]]),"")</f>
        <v/>
      </c>
    </row>
    <row r="241" spans="2:11" x14ac:dyDescent="0.2">
      <c r="B241" s="2" t="str">
        <f ca="1">IF(LoanIsGood,IF(ROW()-ROW(Sched4[[#Headers],[Pmt No]])&gt;ScheduledNumberOfPayments,"",ROW()-ROW(Sched4[[#Headers],[Pmt No]])),"")</f>
        <v/>
      </c>
      <c r="C241" s="3" t="str">
        <f ca="1">IF(Sched4[[#This Row],[Pmt No]]&lt;&gt;"",EOMONTH(LoanStartDate,ROW(Sched4[[#This Row],[Pmt No]])-ROW(Sched4[[#Headers],[Pmt No]])-2)+DAY(LoanStartDate),"")</f>
        <v/>
      </c>
      <c r="D241" s="4" t="str">
        <f ca="1">IF(Sched4[[#This Row],[Pmt No]]&lt;&gt;"",IF(ROW()-ROW(Sched4[[#Headers],[Beginning Balance]])=1,LoanAmount,INDEX(Sched4[Ending Balance],ROW()-ROW(Sched4[[#Headers],[Beginning Balance]])-1)),"")</f>
        <v/>
      </c>
      <c r="E241" s="4" t="str">
        <f ca="1">IF(Sched4[[#This Row],[Pmt No]]&lt;&gt;"",ScheduledPayment,"")</f>
        <v/>
      </c>
      <c r="F241" s="4" t="str">
        <f ca="1">IF(Sched4[[#This Row],[Pmt No]]&lt;&gt;"",IF(Sched4[[#This Row],[Scheduled Payment]]+ExtraPayments&lt;Sched4[[#This Row],[Beginning Balance]],ExtraPayments,IF(Sched4[[#This Row],[Beginning Balance]]-Sched4[[#This Row],[Scheduled Payment]]&gt;0,Sched4[[#This Row],[Beginning Balance]]-Sched4[[#This Row],[Scheduled Payment]],0)),"")</f>
        <v/>
      </c>
      <c r="G241" s="4" t="str">
        <f ca="1">IF(Sched4[[#This Row],[Pmt No]]&lt;&gt;"",IF(Sched4[[#This Row],[Scheduled Payment]]+Sched4[[#This Row],[Extra Payment]]&lt;=Sched4[[#This Row],[Beginning Balance]],Sched4[[#This Row],[Scheduled Payment]]+Sched4[[#This Row],[Extra Payment]],Sched4[[#This Row],[Beginning Balance]]),"")</f>
        <v/>
      </c>
      <c r="H241" s="4" t="str">
        <f ca="1">IF(Sched4[[#This Row],[Pmt No]]&lt;&gt;"",Sched4[[#This Row],[Total Payment]]-Sched4[[#This Row],[Interest]],"")</f>
        <v/>
      </c>
      <c r="I241" s="4" t="str">
        <f ca="1">IF(Sched4[[#This Row],[Pmt No]]&lt;&gt;"",Sched4[[#This Row],[Beginning Balance]]*(InterestRate/PaymentsPerYear),"")</f>
        <v/>
      </c>
      <c r="J241" s="4" t="str">
        <f ca="1">IF(Sched4[[#This Row],[Pmt No]]&lt;&gt;"",IF(Sched4[[#This Row],[Scheduled Payment]]+Sched4[[#This Row],[Extra Payment]]&lt;=Sched4[[#This Row],[Beginning Balance]],Sched4[[#This Row],[Beginning Balance]]-Sched4[[#This Row],[Principal]],0),"")</f>
        <v/>
      </c>
      <c r="K241" s="4" t="str">
        <f ca="1">IF(Sched4[[#This Row],[Pmt No]]&lt;&gt;"",SUM(INDEX(Sched4[Interest],1,1):Sched4[[#This Row],[Interest]]),"")</f>
        <v/>
      </c>
    </row>
    <row r="242" spans="2:11" x14ac:dyDescent="0.2">
      <c r="B242" s="2" t="str">
        <f ca="1">IF(LoanIsGood,IF(ROW()-ROW(Sched4[[#Headers],[Pmt No]])&gt;ScheduledNumberOfPayments,"",ROW()-ROW(Sched4[[#Headers],[Pmt No]])),"")</f>
        <v/>
      </c>
      <c r="C242" s="3" t="str">
        <f ca="1">IF(Sched4[[#This Row],[Pmt No]]&lt;&gt;"",EOMONTH(LoanStartDate,ROW(Sched4[[#This Row],[Pmt No]])-ROW(Sched4[[#Headers],[Pmt No]])-2)+DAY(LoanStartDate),"")</f>
        <v/>
      </c>
      <c r="D242" s="4" t="str">
        <f ca="1">IF(Sched4[[#This Row],[Pmt No]]&lt;&gt;"",IF(ROW()-ROW(Sched4[[#Headers],[Beginning Balance]])=1,LoanAmount,INDEX(Sched4[Ending Balance],ROW()-ROW(Sched4[[#Headers],[Beginning Balance]])-1)),"")</f>
        <v/>
      </c>
      <c r="E242" s="4" t="str">
        <f ca="1">IF(Sched4[[#This Row],[Pmt No]]&lt;&gt;"",ScheduledPayment,"")</f>
        <v/>
      </c>
      <c r="F242" s="4" t="str">
        <f ca="1">IF(Sched4[[#This Row],[Pmt No]]&lt;&gt;"",IF(Sched4[[#This Row],[Scheduled Payment]]+ExtraPayments&lt;Sched4[[#This Row],[Beginning Balance]],ExtraPayments,IF(Sched4[[#This Row],[Beginning Balance]]-Sched4[[#This Row],[Scheduled Payment]]&gt;0,Sched4[[#This Row],[Beginning Balance]]-Sched4[[#This Row],[Scheduled Payment]],0)),"")</f>
        <v/>
      </c>
      <c r="G242" s="4" t="str">
        <f ca="1">IF(Sched4[[#This Row],[Pmt No]]&lt;&gt;"",IF(Sched4[[#This Row],[Scheduled Payment]]+Sched4[[#This Row],[Extra Payment]]&lt;=Sched4[[#This Row],[Beginning Balance]],Sched4[[#This Row],[Scheduled Payment]]+Sched4[[#This Row],[Extra Payment]],Sched4[[#This Row],[Beginning Balance]]),"")</f>
        <v/>
      </c>
      <c r="H242" s="4" t="str">
        <f ca="1">IF(Sched4[[#This Row],[Pmt No]]&lt;&gt;"",Sched4[[#This Row],[Total Payment]]-Sched4[[#This Row],[Interest]],"")</f>
        <v/>
      </c>
      <c r="I242" s="4" t="str">
        <f ca="1">IF(Sched4[[#This Row],[Pmt No]]&lt;&gt;"",Sched4[[#This Row],[Beginning Balance]]*(InterestRate/PaymentsPerYear),"")</f>
        <v/>
      </c>
      <c r="J242" s="4" t="str">
        <f ca="1">IF(Sched4[[#This Row],[Pmt No]]&lt;&gt;"",IF(Sched4[[#This Row],[Scheduled Payment]]+Sched4[[#This Row],[Extra Payment]]&lt;=Sched4[[#This Row],[Beginning Balance]],Sched4[[#This Row],[Beginning Balance]]-Sched4[[#This Row],[Principal]],0),"")</f>
        <v/>
      </c>
      <c r="K242" s="4" t="str">
        <f ca="1">IF(Sched4[[#This Row],[Pmt No]]&lt;&gt;"",SUM(INDEX(Sched4[Interest],1,1):Sched4[[#This Row],[Interest]]),"")</f>
        <v/>
      </c>
    </row>
    <row r="243" spans="2:11" x14ac:dyDescent="0.2">
      <c r="B243" s="2" t="str">
        <f ca="1">IF(LoanIsGood,IF(ROW()-ROW(Sched4[[#Headers],[Pmt No]])&gt;ScheduledNumberOfPayments,"",ROW()-ROW(Sched4[[#Headers],[Pmt No]])),"")</f>
        <v/>
      </c>
      <c r="C243" s="3" t="str">
        <f ca="1">IF(Sched4[[#This Row],[Pmt No]]&lt;&gt;"",EOMONTH(LoanStartDate,ROW(Sched4[[#This Row],[Pmt No]])-ROW(Sched4[[#Headers],[Pmt No]])-2)+DAY(LoanStartDate),"")</f>
        <v/>
      </c>
      <c r="D243" s="4" t="str">
        <f ca="1">IF(Sched4[[#This Row],[Pmt No]]&lt;&gt;"",IF(ROW()-ROW(Sched4[[#Headers],[Beginning Balance]])=1,LoanAmount,INDEX(Sched4[Ending Balance],ROW()-ROW(Sched4[[#Headers],[Beginning Balance]])-1)),"")</f>
        <v/>
      </c>
      <c r="E243" s="4" t="str">
        <f ca="1">IF(Sched4[[#This Row],[Pmt No]]&lt;&gt;"",ScheduledPayment,"")</f>
        <v/>
      </c>
      <c r="F243" s="4" t="str">
        <f ca="1">IF(Sched4[[#This Row],[Pmt No]]&lt;&gt;"",IF(Sched4[[#This Row],[Scheduled Payment]]+ExtraPayments&lt;Sched4[[#This Row],[Beginning Balance]],ExtraPayments,IF(Sched4[[#This Row],[Beginning Balance]]-Sched4[[#This Row],[Scheduled Payment]]&gt;0,Sched4[[#This Row],[Beginning Balance]]-Sched4[[#This Row],[Scheduled Payment]],0)),"")</f>
        <v/>
      </c>
      <c r="G243" s="4" t="str">
        <f ca="1">IF(Sched4[[#This Row],[Pmt No]]&lt;&gt;"",IF(Sched4[[#This Row],[Scheduled Payment]]+Sched4[[#This Row],[Extra Payment]]&lt;=Sched4[[#This Row],[Beginning Balance]],Sched4[[#This Row],[Scheduled Payment]]+Sched4[[#This Row],[Extra Payment]],Sched4[[#This Row],[Beginning Balance]]),"")</f>
        <v/>
      </c>
      <c r="H243" s="4" t="str">
        <f ca="1">IF(Sched4[[#This Row],[Pmt No]]&lt;&gt;"",Sched4[[#This Row],[Total Payment]]-Sched4[[#This Row],[Interest]],"")</f>
        <v/>
      </c>
      <c r="I243" s="4" t="str">
        <f ca="1">IF(Sched4[[#This Row],[Pmt No]]&lt;&gt;"",Sched4[[#This Row],[Beginning Balance]]*(InterestRate/PaymentsPerYear),"")</f>
        <v/>
      </c>
      <c r="J243" s="4" t="str">
        <f ca="1">IF(Sched4[[#This Row],[Pmt No]]&lt;&gt;"",IF(Sched4[[#This Row],[Scheduled Payment]]+Sched4[[#This Row],[Extra Payment]]&lt;=Sched4[[#This Row],[Beginning Balance]],Sched4[[#This Row],[Beginning Balance]]-Sched4[[#This Row],[Principal]],0),"")</f>
        <v/>
      </c>
      <c r="K243" s="4" t="str">
        <f ca="1">IF(Sched4[[#This Row],[Pmt No]]&lt;&gt;"",SUM(INDEX(Sched4[Interest],1,1):Sched4[[#This Row],[Interest]]),"")</f>
        <v/>
      </c>
    </row>
    <row r="244" spans="2:11" x14ac:dyDescent="0.2">
      <c r="B244" s="2" t="str">
        <f ca="1">IF(LoanIsGood,IF(ROW()-ROW(Sched4[[#Headers],[Pmt No]])&gt;ScheduledNumberOfPayments,"",ROW()-ROW(Sched4[[#Headers],[Pmt No]])),"")</f>
        <v/>
      </c>
      <c r="C244" s="3" t="str">
        <f ca="1">IF(Sched4[[#This Row],[Pmt No]]&lt;&gt;"",EOMONTH(LoanStartDate,ROW(Sched4[[#This Row],[Pmt No]])-ROW(Sched4[[#Headers],[Pmt No]])-2)+DAY(LoanStartDate),"")</f>
        <v/>
      </c>
      <c r="D244" s="4" t="str">
        <f ca="1">IF(Sched4[[#This Row],[Pmt No]]&lt;&gt;"",IF(ROW()-ROW(Sched4[[#Headers],[Beginning Balance]])=1,LoanAmount,INDEX(Sched4[Ending Balance],ROW()-ROW(Sched4[[#Headers],[Beginning Balance]])-1)),"")</f>
        <v/>
      </c>
      <c r="E244" s="4" t="str">
        <f ca="1">IF(Sched4[[#This Row],[Pmt No]]&lt;&gt;"",ScheduledPayment,"")</f>
        <v/>
      </c>
      <c r="F244" s="4" t="str">
        <f ca="1">IF(Sched4[[#This Row],[Pmt No]]&lt;&gt;"",IF(Sched4[[#This Row],[Scheduled Payment]]+ExtraPayments&lt;Sched4[[#This Row],[Beginning Balance]],ExtraPayments,IF(Sched4[[#This Row],[Beginning Balance]]-Sched4[[#This Row],[Scheduled Payment]]&gt;0,Sched4[[#This Row],[Beginning Balance]]-Sched4[[#This Row],[Scheduled Payment]],0)),"")</f>
        <v/>
      </c>
      <c r="G244" s="4" t="str">
        <f ca="1">IF(Sched4[[#This Row],[Pmt No]]&lt;&gt;"",IF(Sched4[[#This Row],[Scheduled Payment]]+Sched4[[#This Row],[Extra Payment]]&lt;=Sched4[[#This Row],[Beginning Balance]],Sched4[[#This Row],[Scheduled Payment]]+Sched4[[#This Row],[Extra Payment]],Sched4[[#This Row],[Beginning Balance]]),"")</f>
        <v/>
      </c>
      <c r="H244" s="4" t="str">
        <f ca="1">IF(Sched4[[#This Row],[Pmt No]]&lt;&gt;"",Sched4[[#This Row],[Total Payment]]-Sched4[[#This Row],[Interest]],"")</f>
        <v/>
      </c>
      <c r="I244" s="4" t="str">
        <f ca="1">IF(Sched4[[#This Row],[Pmt No]]&lt;&gt;"",Sched4[[#This Row],[Beginning Balance]]*(InterestRate/PaymentsPerYear),"")</f>
        <v/>
      </c>
      <c r="J244" s="4" t="str">
        <f ca="1">IF(Sched4[[#This Row],[Pmt No]]&lt;&gt;"",IF(Sched4[[#This Row],[Scheduled Payment]]+Sched4[[#This Row],[Extra Payment]]&lt;=Sched4[[#This Row],[Beginning Balance]],Sched4[[#This Row],[Beginning Balance]]-Sched4[[#This Row],[Principal]],0),"")</f>
        <v/>
      </c>
      <c r="K244" s="4" t="str">
        <f ca="1">IF(Sched4[[#This Row],[Pmt No]]&lt;&gt;"",SUM(INDEX(Sched4[Interest],1,1):Sched4[[#This Row],[Interest]]),"")</f>
        <v/>
      </c>
    </row>
    <row r="245" spans="2:11" x14ac:dyDescent="0.2">
      <c r="B245" s="2" t="str">
        <f ca="1">IF(LoanIsGood,IF(ROW()-ROW(Sched4[[#Headers],[Pmt No]])&gt;ScheduledNumberOfPayments,"",ROW()-ROW(Sched4[[#Headers],[Pmt No]])),"")</f>
        <v/>
      </c>
      <c r="C245" s="3" t="str">
        <f ca="1">IF(Sched4[[#This Row],[Pmt No]]&lt;&gt;"",EOMONTH(LoanStartDate,ROW(Sched4[[#This Row],[Pmt No]])-ROW(Sched4[[#Headers],[Pmt No]])-2)+DAY(LoanStartDate),"")</f>
        <v/>
      </c>
      <c r="D245" s="4" t="str">
        <f ca="1">IF(Sched4[[#This Row],[Pmt No]]&lt;&gt;"",IF(ROW()-ROW(Sched4[[#Headers],[Beginning Balance]])=1,LoanAmount,INDEX(Sched4[Ending Balance],ROW()-ROW(Sched4[[#Headers],[Beginning Balance]])-1)),"")</f>
        <v/>
      </c>
      <c r="E245" s="4" t="str">
        <f ca="1">IF(Sched4[[#This Row],[Pmt No]]&lt;&gt;"",ScheduledPayment,"")</f>
        <v/>
      </c>
      <c r="F245" s="4" t="str">
        <f ca="1">IF(Sched4[[#This Row],[Pmt No]]&lt;&gt;"",IF(Sched4[[#This Row],[Scheduled Payment]]+ExtraPayments&lt;Sched4[[#This Row],[Beginning Balance]],ExtraPayments,IF(Sched4[[#This Row],[Beginning Balance]]-Sched4[[#This Row],[Scheduled Payment]]&gt;0,Sched4[[#This Row],[Beginning Balance]]-Sched4[[#This Row],[Scheduled Payment]],0)),"")</f>
        <v/>
      </c>
      <c r="G245" s="4" t="str">
        <f ca="1">IF(Sched4[[#This Row],[Pmt No]]&lt;&gt;"",IF(Sched4[[#This Row],[Scheduled Payment]]+Sched4[[#This Row],[Extra Payment]]&lt;=Sched4[[#This Row],[Beginning Balance]],Sched4[[#This Row],[Scheduled Payment]]+Sched4[[#This Row],[Extra Payment]],Sched4[[#This Row],[Beginning Balance]]),"")</f>
        <v/>
      </c>
      <c r="H245" s="4" t="str">
        <f ca="1">IF(Sched4[[#This Row],[Pmt No]]&lt;&gt;"",Sched4[[#This Row],[Total Payment]]-Sched4[[#This Row],[Interest]],"")</f>
        <v/>
      </c>
      <c r="I245" s="4" t="str">
        <f ca="1">IF(Sched4[[#This Row],[Pmt No]]&lt;&gt;"",Sched4[[#This Row],[Beginning Balance]]*(InterestRate/PaymentsPerYear),"")</f>
        <v/>
      </c>
      <c r="J245" s="4" t="str">
        <f ca="1">IF(Sched4[[#This Row],[Pmt No]]&lt;&gt;"",IF(Sched4[[#This Row],[Scheduled Payment]]+Sched4[[#This Row],[Extra Payment]]&lt;=Sched4[[#This Row],[Beginning Balance]],Sched4[[#This Row],[Beginning Balance]]-Sched4[[#This Row],[Principal]],0),"")</f>
        <v/>
      </c>
      <c r="K245" s="4" t="str">
        <f ca="1">IF(Sched4[[#This Row],[Pmt No]]&lt;&gt;"",SUM(INDEX(Sched4[Interest],1,1):Sched4[[#This Row],[Interest]]),"")</f>
        <v/>
      </c>
    </row>
    <row r="246" spans="2:11" x14ac:dyDescent="0.2">
      <c r="B246" s="2" t="str">
        <f ca="1">IF(LoanIsGood,IF(ROW()-ROW(Sched4[[#Headers],[Pmt No]])&gt;ScheduledNumberOfPayments,"",ROW()-ROW(Sched4[[#Headers],[Pmt No]])),"")</f>
        <v/>
      </c>
      <c r="C246" s="3" t="str">
        <f ca="1">IF(Sched4[[#This Row],[Pmt No]]&lt;&gt;"",EOMONTH(LoanStartDate,ROW(Sched4[[#This Row],[Pmt No]])-ROW(Sched4[[#Headers],[Pmt No]])-2)+DAY(LoanStartDate),"")</f>
        <v/>
      </c>
      <c r="D246" s="4" t="str">
        <f ca="1">IF(Sched4[[#This Row],[Pmt No]]&lt;&gt;"",IF(ROW()-ROW(Sched4[[#Headers],[Beginning Balance]])=1,LoanAmount,INDEX(Sched4[Ending Balance],ROW()-ROW(Sched4[[#Headers],[Beginning Balance]])-1)),"")</f>
        <v/>
      </c>
      <c r="E246" s="4" t="str">
        <f ca="1">IF(Sched4[[#This Row],[Pmt No]]&lt;&gt;"",ScheduledPayment,"")</f>
        <v/>
      </c>
      <c r="F246" s="4" t="str">
        <f ca="1">IF(Sched4[[#This Row],[Pmt No]]&lt;&gt;"",IF(Sched4[[#This Row],[Scheduled Payment]]+ExtraPayments&lt;Sched4[[#This Row],[Beginning Balance]],ExtraPayments,IF(Sched4[[#This Row],[Beginning Balance]]-Sched4[[#This Row],[Scheduled Payment]]&gt;0,Sched4[[#This Row],[Beginning Balance]]-Sched4[[#This Row],[Scheduled Payment]],0)),"")</f>
        <v/>
      </c>
      <c r="G246" s="4" t="str">
        <f ca="1">IF(Sched4[[#This Row],[Pmt No]]&lt;&gt;"",IF(Sched4[[#This Row],[Scheduled Payment]]+Sched4[[#This Row],[Extra Payment]]&lt;=Sched4[[#This Row],[Beginning Balance]],Sched4[[#This Row],[Scheduled Payment]]+Sched4[[#This Row],[Extra Payment]],Sched4[[#This Row],[Beginning Balance]]),"")</f>
        <v/>
      </c>
      <c r="H246" s="4" t="str">
        <f ca="1">IF(Sched4[[#This Row],[Pmt No]]&lt;&gt;"",Sched4[[#This Row],[Total Payment]]-Sched4[[#This Row],[Interest]],"")</f>
        <v/>
      </c>
      <c r="I246" s="4" t="str">
        <f ca="1">IF(Sched4[[#This Row],[Pmt No]]&lt;&gt;"",Sched4[[#This Row],[Beginning Balance]]*(InterestRate/PaymentsPerYear),"")</f>
        <v/>
      </c>
      <c r="J246" s="4" t="str">
        <f ca="1">IF(Sched4[[#This Row],[Pmt No]]&lt;&gt;"",IF(Sched4[[#This Row],[Scheduled Payment]]+Sched4[[#This Row],[Extra Payment]]&lt;=Sched4[[#This Row],[Beginning Balance]],Sched4[[#This Row],[Beginning Balance]]-Sched4[[#This Row],[Principal]],0),"")</f>
        <v/>
      </c>
      <c r="K246" s="4" t="str">
        <f ca="1">IF(Sched4[[#This Row],[Pmt No]]&lt;&gt;"",SUM(INDEX(Sched4[Interest],1,1):Sched4[[#This Row],[Interest]]),"")</f>
        <v/>
      </c>
    </row>
    <row r="247" spans="2:11" x14ac:dyDescent="0.2">
      <c r="B247" s="2" t="str">
        <f ca="1">IF(LoanIsGood,IF(ROW()-ROW(Sched4[[#Headers],[Pmt No]])&gt;ScheduledNumberOfPayments,"",ROW()-ROW(Sched4[[#Headers],[Pmt No]])),"")</f>
        <v/>
      </c>
      <c r="C247" s="3" t="str">
        <f ca="1">IF(Sched4[[#This Row],[Pmt No]]&lt;&gt;"",EOMONTH(LoanStartDate,ROW(Sched4[[#This Row],[Pmt No]])-ROW(Sched4[[#Headers],[Pmt No]])-2)+DAY(LoanStartDate),"")</f>
        <v/>
      </c>
      <c r="D247" s="4" t="str">
        <f ca="1">IF(Sched4[[#This Row],[Pmt No]]&lt;&gt;"",IF(ROW()-ROW(Sched4[[#Headers],[Beginning Balance]])=1,LoanAmount,INDEX(Sched4[Ending Balance],ROW()-ROW(Sched4[[#Headers],[Beginning Balance]])-1)),"")</f>
        <v/>
      </c>
      <c r="E247" s="4" t="str">
        <f ca="1">IF(Sched4[[#This Row],[Pmt No]]&lt;&gt;"",ScheduledPayment,"")</f>
        <v/>
      </c>
      <c r="F247" s="4" t="str">
        <f ca="1">IF(Sched4[[#This Row],[Pmt No]]&lt;&gt;"",IF(Sched4[[#This Row],[Scheduled Payment]]+ExtraPayments&lt;Sched4[[#This Row],[Beginning Balance]],ExtraPayments,IF(Sched4[[#This Row],[Beginning Balance]]-Sched4[[#This Row],[Scheduled Payment]]&gt;0,Sched4[[#This Row],[Beginning Balance]]-Sched4[[#This Row],[Scheduled Payment]],0)),"")</f>
        <v/>
      </c>
      <c r="G247" s="4" t="str">
        <f ca="1">IF(Sched4[[#This Row],[Pmt No]]&lt;&gt;"",IF(Sched4[[#This Row],[Scheduled Payment]]+Sched4[[#This Row],[Extra Payment]]&lt;=Sched4[[#This Row],[Beginning Balance]],Sched4[[#This Row],[Scheduled Payment]]+Sched4[[#This Row],[Extra Payment]],Sched4[[#This Row],[Beginning Balance]]),"")</f>
        <v/>
      </c>
      <c r="H247" s="4" t="str">
        <f ca="1">IF(Sched4[[#This Row],[Pmt No]]&lt;&gt;"",Sched4[[#This Row],[Total Payment]]-Sched4[[#This Row],[Interest]],"")</f>
        <v/>
      </c>
      <c r="I247" s="4" t="str">
        <f ca="1">IF(Sched4[[#This Row],[Pmt No]]&lt;&gt;"",Sched4[[#This Row],[Beginning Balance]]*(InterestRate/PaymentsPerYear),"")</f>
        <v/>
      </c>
      <c r="J247" s="4" t="str">
        <f ca="1">IF(Sched4[[#This Row],[Pmt No]]&lt;&gt;"",IF(Sched4[[#This Row],[Scheduled Payment]]+Sched4[[#This Row],[Extra Payment]]&lt;=Sched4[[#This Row],[Beginning Balance]],Sched4[[#This Row],[Beginning Balance]]-Sched4[[#This Row],[Principal]],0),"")</f>
        <v/>
      </c>
      <c r="K247" s="4" t="str">
        <f ca="1">IF(Sched4[[#This Row],[Pmt No]]&lt;&gt;"",SUM(INDEX(Sched4[Interest],1,1):Sched4[[#This Row],[Interest]]),"")</f>
        <v/>
      </c>
    </row>
    <row r="248" spans="2:11" x14ac:dyDescent="0.2">
      <c r="B248" s="2" t="str">
        <f ca="1">IF(LoanIsGood,IF(ROW()-ROW(Sched4[[#Headers],[Pmt No]])&gt;ScheduledNumberOfPayments,"",ROW()-ROW(Sched4[[#Headers],[Pmt No]])),"")</f>
        <v/>
      </c>
      <c r="C248" s="3" t="str">
        <f ca="1">IF(Sched4[[#This Row],[Pmt No]]&lt;&gt;"",EOMONTH(LoanStartDate,ROW(Sched4[[#This Row],[Pmt No]])-ROW(Sched4[[#Headers],[Pmt No]])-2)+DAY(LoanStartDate),"")</f>
        <v/>
      </c>
      <c r="D248" s="4" t="str">
        <f ca="1">IF(Sched4[[#This Row],[Pmt No]]&lt;&gt;"",IF(ROW()-ROW(Sched4[[#Headers],[Beginning Balance]])=1,LoanAmount,INDEX(Sched4[Ending Balance],ROW()-ROW(Sched4[[#Headers],[Beginning Balance]])-1)),"")</f>
        <v/>
      </c>
      <c r="E248" s="4" t="str">
        <f ca="1">IF(Sched4[[#This Row],[Pmt No]]&lt;&gt;"",ScheduledPayment,"")</f>
        <v/>
      </c>
      <c r="F248" s="4" t="str">
        <f ca="1">IF(Sched4[[#This Row],[Pmt No]]&lt;&gt;"",IF(Sched4[[#This Row],[Scheduled Payment]]+ExtraPayments&lt;Sched4[[#This Row],[Beginning Balance]],ExtraPayments,IF(Sched4[[#This Row],[Beginning Balance]]-Sched4[[#This Row],[Scheduled Payment]]&gt;0,Sched4[[#This Row],[Beginning Balance]]-Sched4[[#This Row],[Scheduled Payment]],0)),"")</f>
        <v/>
      </c>
      <c r="G248" s="4" t="str">
        <f ca="1">IF(Sched4[[#This Row],[Pmt No]]&lt;&gt;"",IF(Sched4[[#This Row],[Scheduled Payment]]+Sched4[[#This Row],[Extra Payment]]&lt;=Sched4[[#This Row],[Beginning Balance]],Sched4[[#This Row],[Scheduled Payment]]+Sched4[[#This Row],[Extra Payment]],Sched4[[#This Row],[Beginning Balance]]),"")</f>
        <v/>
      </c>
      <c r="H248" s="4" t="str">
        <f ca="1">IF(Sched4[[#This Row],[Pmt No]]&lt;&gt;"",Sched4[[#This Row],[Total Payment]]-Sched4[[#This Row],[Interest]],"")</f>
        <v/>
      </c>
      <c r="I248" s="4" t="str">
        <f ca="1">IF(Sched4[[#This Row],[Pmt No]]&lt;&gt;"",Sched4[[#This Row],[Beginning Balance]]*(InterestRate/PaymentsPerYear),"")</f>
        <v/>
      </c>
      <c r="J248" s="4" t="str">
        <f ca="1">IF(Sched4[[#This Row],[Pmt No]]&lt;&gt;"",IF(Sched4[[#This Row],[Scheduled Payment]]+Sched4[[#This Row],[Extra Payment]]&lt;=Sched4[[#This Row],[Beginning Balance]],Sched4[[#This Row],[Beginning Balance]]-Sched4[[#This Row],[Principal]],0),"")</f>
        <v/>
      </c>
      <c r="K248" s="4" t="str">
        <f ca="1">IF(Sched4[[#This Row],[Pmt No]]&lt;&gt;"",SUM(INDEX(Sched4[Interest],1,1):Sched4[[#This Row],[Interest]]),"")</f>
        <v/>
      </c>
    </row>
    <row r="249" spans="2:11" x14ac:dyDescent="0.2">
      <c r="B249" s="2" t="str">
        <f ca="1">IF(LoanIsGood,IF(ROW()-ROW(Sched4[[#Headers],[Pmt No]])&gt;ScheduledNumberOfPayments,"",ROW()-ROW(Sched4[[#Headers],[Pmt No]])),"")</f>
        <v/>
      </c>
      <c r="C249" s="3" t="str">
        <f ca="1">IF(Sched4[[#This Row],[Pmt No]]&lt;&gt;"",EOMONTH(LoanStartDate,ROW(Sched4[[#This Row],[Pmt No]])-ROW(Sched4[[#Headers],[Pmt No]])-2)+DAY(LoanStartDate),"")</f>
        <v/>
      </c>
      <c r="D249" s="4" t="str">
        <f ca="1">IF(Sched4[[#This Row],[Pmt No]]&lt;&gt;"",IF(ROW()-ROW(Sched4[[#Headers],[Beginning Balance]])=1,LoanAmount,INDEX(Sched4[Ending Balance],ROW()-ROW(Sched4[[#Headers],[Beginning Balance]])-1)),"")</f>
        <v/>
      </c>
      <c r="E249" s="4" t="str">
        <f ca="1">IF(Sched4[[#This Row],[Pmt No]]&lt;&gt;"",ScheduledPayment,"")</f>
        <v/>
      </c>
      <c r="F249" s="4" t="str">
        <f ca="1">IF(Sched4[[#This Row],[Pmt No]]&lt;&gt;"",IF(Sched4[[#This Row],[Scheduled Payment]]+ExtraPayments&lt;Sched4[[#This Row],[Beginning Balance]],ExtraPayments,IF(Sched4[[#This Row],[Beginning Balance]]-Sched4[[#This Row],[Scheduled Payment]]&gt;0,Sched4[[#This Row],[Beginning Balance]]-Sched4[[#This Row],[Scheduled Payment]],0)),"")</f>
        <v/>
      </c>
      <c r="G249" s="4" t="str">
        <f ca="1">IF(Sched4[[#This Row],[Pmt No]]&lt;&gt;"",IF(Sched4[[#This Row],[Scheduled Payment]]+Sched4[[#This Row],[Extra Payment]]&lt;=Sched4[[#This Row],[Beginning Balance]],Sched4[[#This Row],[Scheduled Payment]]+Sched4[[#This Row],[Extra Payment]],Sched4[[#This Row],[Beginning Balance]]),"")</f>
        <v/>
      </c>
      <c r="H249" s="4" t="str">
        <f ca="1">IF(Sched4[[#This Row],[Pmt No]]&lt;&gt;"",Sched4[[#This Row],[Total Payment]]-Sched4[[#This Row],[Interest]],"")</f>
        <v/>
      </c>
      <c r="I249" s="4" t="str">
        <f ca="1">IF(Sched4[[#This Row],[Pmt No]]&lt;&gt;"",Sched4[[#This Row],[Beginning Balance]]*(InterestRate/PaymentsPerYear),"")</f>
        <v/>
      </c>
      <c r="J249" s="4" t="str">
        <f ca="1">IF(Sched4[[#This Row],[Pmt No]]&lt;&gt;"",IF(Sched4[[#This Row],[Scheduled Payment]]+Sched4[[#This Row],[Extra Payment]]&lt;=Sched4[[#This Row],[Beginning Balance]],Sched4[[#This Row],[Beginning Balance]]-Sched4[[#This Row],[Principal]],0),"")</f>
        <v/>
      </c>
      <c r="K249" s="4" t="str">
        <f ca="1">IF(Sched4[[#This Row],[Pmt No]]&lt;&gt;"",SUM(INDEX(Sched4[Interest],1,1):Sched4[[#This Row],[Interest]]),"")</f>
        <v/>
      </c>
    </row>
    <row r="250" spans="2:11" x14ac:dyDescent="0.2">
      <c r="B250" s="2" t="str">
        <f ca="1">IF(LoanIsGood,IF(ROW()-ROW(Sched4[[#Headers],[Pmt No]])&gt;ScheduledNumberOfPayments,"",ROW()-ROW(Sched4[[#Headers],[Pmt No]])),"")</f>
        <v/>
      </c>
      <c r="C250" s="3" t="str">
        <f ca="1">IF(Sched4[[#This Row],[Pmt No]]&lt;&gt;"",EOMONTH(LoanStartDate,ROW(Sched4[[#This Row],[Pmt No]])-ROW(Sched4[[#Headers],[Pmt No]])-2)+DAY(LoanStartDate),"")</f>
        <v/>
      </c>
      <c r="D250" s="4" t="str">
        <f ca="1">IF(Sched4[[#This Row],[Pmt No]]&lt;&gt;"",IF(ROW()-ROW(Sched4[[#Headers],[Beginning Balance]])=1,LoanAmount,INDEX(Sched4[Ending Balance],ROW()-ROW(Sched4[[#Headers],[Beginning Balance]])-1)),"")</f>
        <v/>
      </c>
      <c r="E250" s="4" t="str">
        <f ca="1">IF(Sched4[[#This Row],[Pmt No]]&lt;&gt;"",ScheduledPayment,"")</f>
        <v/>
      </c>
      <c r="F250" s="4" t="str">
        <f ca="1">IF(Sched4[[#This Row],[Pmt No]]&lt;&gt;"",IF(Sched4[[#This Row],[Scheduled Payment]]+ExtraPayments&lt;Sched4[[#This Row],[Beginning Balance]],ExtraPayments,IF(Sched4[[#This Row],[Beginning Balance]]-Sched4[[#This Row],[Scheduled Payment]]&gt;0,Sched4[[#This Row],[Beginning Balance]]-Sched4[[#This Row],[Scheduled Payment]],0)),"")</f>
        <v/>
      </c>
      <c r="G250" s="4" t="str">
        <f ca="1">IF(Sched4[[#This Row],[Pmt No]]&lt;&gt;"",IF(Sched4[[#This Row],[Scheduled Payment]]+Sched4[[#This Row],[Extra Payment]]&lt;=Sched4[[#This Row],[Beginning Balance]],Sched4[[#This Row],[Scheduled Payment]]+Sched4[[#This Row],[Extra Payment]],Sched4[[#This Row],[Beginning Balance]]),"")</f>
        <v/>
      </c>
      <c r="H250" s="4" t="str">
        <f ca="1">IF(Sched4[[#This Row],[Pmt No]]&lt;&gt;"",Sched4[[#This Row],[Total Payment]]-Sched4[[#This Row],[Interest]],"")</f>
        <v/>
      </c>
      <c r="I250" s="4" t="str">
        <f ca="1">IF(Sched4[[#This Row],[Pmt No]]&lt;&gt;"",Sched4[[#This Row],[Beginning Balance]]*(InterestRate/PaymentsPerYear),"")</f>
        <v/>
      </c>
      <c r="J250" s="4" t="str">
        <f ca="1">IF(Sched4[[#This Row],[Pmt No]]&lt;&gt;"",IF(Sched4[[#This Row],[Scheduled Payment]]+Sched4[[#This Row],[Extra Payment]]&lt;=Sched4[[#This Row],[Beginning Balance]],Sched4[[#This Row],[Beginning Balance]]-Sched4[[#This Row],[Principal]],0),"")</f>
        <v/>
      </c>
      <c r="K250" s="4" t="str">
        <f ca="1">IF(Sched4[[#This Row],[Pmt No]]&lt;&gt;"",SUM(INDEX(Sched4[Interest],1,1):Sched4[[#This Row],[Interest]]),"")</f>
        <v/>
      </c>
    </row>
    <row r="251" spans="2:11" x14ac:dyDescent="0.2">
      <c r="B251" s="2" t="str">
        <f ca="1">IF(LoanIsGood,IF(ROW()-ROW(Sched4[[#Headers],[Pmt No]])&gt;ScheduledNumberOfPayments,"",ROW()-ROW(Sched4[[#Headers],[Pmt No]])),"")</f>
        <v/>
      </c>
      <c r="C251" s="3" t="str">
        <f ca="1">IF(Sched4[[#This Row],[Pmt No]]&lt;&gt;"",EOMONTH(LoanStartDate,ROW(Sched4[[#This Row],[Pmt No]])-ROW(Sched4[[#Headers],[Pmt No]])-2)+DAY(LoanStartDate),"")</f>
        <v/>
      </c>
      <c r="D251" s="4" t="str">
        <f ca="1">IF(Sched4[[#This Row],[Pmt No]]&lt;&gt;"",IF(ROW()-ROW(Sched4[[#Headers],[Beginning Balance]])=1,LoanAmount,INDEX(Sched4[Ending Balance],ROW()-ROW(Sched4[[#Headers],[Beginning Balance]])-1)),"")</f>
        <v/>
      </c>
      <c r="E251" s="4" t="str">
        <f ca="1">IF(Sched4[[#This Row],[Pmt No]]&lt;&gt;"",ScheduledPayment,"")</f>
        <v/>
      </c>
      <c r="F251" s="4" t="str">
        <f ca="1">IF(Sched4[[#This Row],[Pmt No]]&lt;&gt;"",IF(Sched4[[#This Row],[Scheduled Payment]]+ExtraPayments&lt;Sched4[[#This Row],[Beginning Balance]],ExtraPayments,IF(Sched4[[#This Row],[Beginning Balance]]-Sched4[[#This Row],[Scheduled Payment]]&gt;0,Sched4[[#This Row],[Beginning Balance]]-Sched4[[#This Row],[Scheduled Payment]],0)),"")</f>
        <v/>
      </c>
      <c r="G251" s="4" t="str">
        <f ca="1">IF(Sched4[[#This Row],[Pmt No]]&lt;&gt;"",IF(Sched4[[#This Row],[Scheduled Payment]]+Sched4[[#This Row],[Extra Payment]]&lt;=Sched4[[#This Row],[Beginning Balance]],Sched4[[#This Row],[Scheduled Payment]]+Sched4[[#This Row],[Extra Payment]],Sched4[[#This Row],[Beginning Balance]]),"")</f>
        <v/>
      </c>
      <c r="H251" s="4" t="str">
        <f ca="1">IF(Sched4[[#This Row],[Pmt No]]&lt;&gt;"",Sched4[[#This Row],[Total Payment]]-Sched4[[#This Row],[Interest]],"")</f>
        <v/>
      </c>
      <c r="I251" s="4" t="str">
        <f ca="1">IF(Sched4[[#This Row],[Pmt No]]&lt;&gt;"",Sched4[[#This Row],[Beginning Balance]]*(InterestRate/PaymentsPerYear),"")</f>
        <v/>
      </c>
      <c r="J251" s="4" t="str">
        <f ca="1">IF(Sched4[[#This Row],[Pmt No]]&lt;&gt;"",IF(Sched4[[#This Row],[Scheduled Payment]]+Sched4[[#This Row],[Extra Payment]]&lt;=Sched4[[#This Row],[Beginning Balance]],Sched4[[#This Row],[Beginning Balance]]-Sched4[[#This Row],[Principal]],0),"")</f>
        <v/>
      </c>
      <c r="K251" s="4" t="str">
        <f ca="1">IF(Sched4[[#This Row],[Pmt No]]&lt;&gt;"",SUM(INDEX(Sched4[Interest],1,1):Sched4[[#This Row],[Interest]]),"")</f>
        <v/>
      </c>
    </row>
    <row r="252" spans="2:11" x14ac:dyDescent="0.2">
      <c r="B252" s="2" t="str">
        <f ca="1">IF(LoanIsGood,IF(ROW()-ROW(Sched4[[#Headers],[Pmt No]])&gt;ScheduledNumberOfPayments,"",ROW()-ROW(Sched4[[#Headers],[Pmt No]])),"")</f>
        <v/>
      </c>
      <c r="C252" s="3" t="str">
        <f ca="1">IF(Sched4[[#This Row],[Pmt No]]&lt;&gt;"",EOMONTH(LoanStartDate,ROW(Sched4[[#This Row],[Pmt No]])-ROW(Sched4[[#Headers],[Pmt No]])-2)+DAY(LoanStartDate),"")</f>
        <v/>
      </c>
      <c r="D252" s="4" t="str">
        <f ca="1">IF(Sched4[[#This Row],[Pmt No]]&lt;&gt;"",IF(ROW()-ROW(Sched4[[#Headers],[Beginning Balance]])=1,LoanAmount,INDEX(Sched4[Ending Balance],ROW()-ROW(Sched4[[#Headers],[Beginning Balance]])-1)),"")</f>
        <v/>
      </c>
      <c r="E252" s="4" t="str">
        <f ca="1">IF(Sched4[[#This Row],[Pmt No]]&lt;&gt;"",ScheduledPayment,"")</f>
        <v/>
      </c>
      <c r="F252" s="4" t="str">
        <f ca="1">IF(Sched4[[#This Row],[Pmt No]]&lt;&gt;"",IF(Sched4[[#This Row],[Scheduled Payment]]+ExtraPayments&lt;Sched4[[#This Row],[Beginning Balance]],ExtraPayments,IF(Sched4[[#This Row],[Beginning Balance]]-Sched4[[#This Row],[Scheduled Payment]]&gt;0,Sched4[[#This Row],[Beginning Balance]]-Sched4[[#This Row],[Scheduled Payment]],0)),"")</f>
        <v/>
      </c>
      <c r="G252" s="4" t="str">
        <f ca="1">IF(Sched4[[#This Row],[Pmt No]]&lt;&gt;"",IF(Sched4[[#This Row],[Scheduled Payment]]+Sched4[[#This Row],[Extra Payment]]&lt;=Sched4[[#This Row],[Beginning Balance]],Sched4[[#This Row],[Scheduled Payment]]+Sched4[[#This Row],[Extra Payment]],Sched4[[#This Row],[Beginning Balance]]),"")</f>
        <v/>
      </c>
      <c r="H252" s="4" t="str">
        <f ca="1">IF(Sched4[[#This Row],[Pmt No]]&lt;&gt;"",Sched4[[#This Row],[Total Payment]]-Sched4[[#This Row],[Interest]],"")</f>
        <v/>
      </c>
      <c r="I252" s="4" t="str">
        <f ca="1">IF(Sched4[[#This Row],[Pmt No]]&lt;&gt;"",Sched4[[#This Row],[Beginning Balance]]*(InterestRate/PaymentsPerYear),"")</f>
        <v/>
      </c>
      <c r="J252" s="4" t="str">
        <f ca="1">IF(Sched4[[#This Row],[Pmt No]]&lt;&gt;"",IF(Sched4[[#This Row],[Scheduled Payment]]+Sched4[[#This Row],[Extra Payment]]&lt;=Sched4[[#This Row],[Beginning Balance]],Sched4[[#This Row],[Beginning Balance]]-Sched4[[#This Row],[Principal]],0),"")</f>
        <v/>
      </c>
      <c r="K252" s="4" t="str">
        <f ca="1">IF(Sched4[[#This Row],[Pmt No]]&lt;&gt;"",SUM(INDEX(Sched4[Interest],1,1):Sched4[[#This Row],[Interest]]),"")</f>
        <v/>
      </c>
    </row>
    <row r="253" spans="2:11" x14ac:dyDescent="0.2">
      <c r="B253" s="2" t="str">
        <f ca="1">IF(LoanIsGood,IF(ROW()-ROW(Sched4[[#Headers],[Pmt No]])&gt;ScheduledNumberOfPayments,"",ROW()-ROW(Sched4[[#Headers],[Pmt No]])),"")</f>
        <v/>
      </c>
      <c r="C253" s="3" t="str">
        <f ca="1">IF(Sched4[[#This Row],[Pmt No]]&lt;&gt;"",EOMONTH(LoanStartDate,ROW(Sched4[[#This Row],[Pmt No]])-ROW(Sched4[[#Headers],[Pmt No]])-2)+DAY(LoanStartDate),"")</f>
        <v/>
      </c>
      <c r="D253" s="4" t="str">
        <f ca="1">IF(Sched4[[#This Row],[Pmt No]]&lt;&gt;"",IF(ROW()-ROW(Sched4[[#Headers],[Beginning Balance]])=1,LoanAmount,INDEX(Sched4[Ending Balance],ROW()-ROW(Sched4[[#Headers],[Beginning Balance]])-1)),"")</f>
        <v/>
      </c>
      <c r="E253" s="4" t="str">
        <f ca="1">IF(Sched4[[#This Row],[Pmt No]]&lt;&gt;"",ScheduledPayment,"")</f>
        <v/>
      </c>
      <c r="F253" s="4" t="str">
        <f ca="1">IF(Sched4[[#This Row],[Pmt No]]&lt;&gt;"",IF(Sched4[[#This Row],[Scheduled Payment]]+ExtraPayments&lt;Sched4[[#This Row],[Beginning Balance]],ExtraPayments,IF(Sched4[[#This Row],[Beginning Balance]]-Sched4[[#This Row],[Scheduled Payment]]&gt;0,Sched4[[#This Row],[Beginning Balance]]-Sched4[[#This Row],[Scheduled Payment]],0)),"")</f>
        <v/>
      </c>
      <c r="G253" s="4" t="str">
        <f ca="1">IF(Sched4[[#This Row],[Pmt No]]&lt;&gt;"",IF(Sched4[[#This Row],[Scheduled Payment]]+Sched4[[#This Row],[Extra Payment]]&lt;=Sched4[[#This Row],[Beginning Balance]],Sched4[[#This Row],[Scheduled Payment]]+Sched4[[#This Row],[Extra Payment]],Sched4[[#This Row],[Beginning Balance]]),"")</f>
        <v/>
      </c>
      <c r="H253" s="4" t="str">
        <f ca="1">IF(Sched4[[#This Row],[Pmt No]]&lt;&gt;"",Sched4[[#This Row],[Total Payment]]-Sched4[[#This Row],[Interest]],"")</f>
        <v/>
      </c>
      <c r="I253" s="4" t="str">
        <f ca="1">IF(Sched4[[#This Row],[Pmt No]]&lt;&gt;"",Sched4[[#This Row],[Beginning Balance]]*(InterestRate/PaymentsPerYear),"")</f>
        <v/>
      </c>
      <c r="J253" s="4" t="str">
        <f ca="1">IF(Sched4[[#This Row],[Pmt No]]&lt;&gt;"",IF(Sched4[[#This Row],[Scheduled Payment]]+Sched4[[#This Row],[Extra Payment]]&lt;=Sched4[[#This Row],[Beginning Balance]],Sched4[[#This Row],[Beginning Balance]]-Sched4[[#This Row],[Principal]],0),"")</f>
        <v/>
      </c>
      <c r="K253" s="4" t="str">
        <f ca="1">IF(Sched4[[#This Row],[Pmt No]]&lt;&gt;"",SUM(INDEX(Sched4[Interest],1,1):Sched4[[#This Row],[Interest]]),"")</f>
        <v/>
      </c>
    </row>
    <row r="254" spans="2:11" x14ac:dyDescent="0.2">
      <c r="B254" s="2" t="str">
        <f ca="1">IF(LoanIsGood,IF(ROW()-ROW(Sched4[[#Headers],[Pmt No]])&gt;ScheduledNumberOfPayments,"",ROW()-ROW(Sched4[[#Headers],[Pmt No]])),"")</f>
        <v/>
      </c>
      <c r="C254" s="3" t="str">
        <f ca="1">IF(Sched4[[#This Row],[Pmt No]]&lt;&gt;"",EOMONTH(LoanStartDate,ROW(Sched4[[#This Row],[Pmt No]])-ROW(Sched4[[#Headers],[Pmt No]])-2)+DAY(LoanStartDate),"")</f>
        <v/>
      </c>
      <c r="D254" s="4" t="str">
        <f ca="1">IF(Sched4[[#This Row],[Pmt No]]&lt;&gt;"",IF(ROW()-ROW(Sched4[[#Headers],[Beginning Balance]])=1,LoanAmount,INDEX(Sched4[Ending Balance],ROW()-ROW(Sched4[[#Headers],[Beginning Balance]])-1)),"")</f>
        <v/>
      </c>
      <c r="E254" s="4" t="str">
        <f ca="1">IF(Sched4[[#This Row],[Pmt No]]&lt;&gt;"",ScheduledPayment,"")</f>
        <v/>
      </c>
      <c r="F254" s="4" t="str">
        <f ca="1">IF(Sched4[[#This Row],[Pmt No]]&lt;&gt;"",IF(Sched4[[#This Row],[Scheduled Payment]]+ExtraPayments&lt;Sched4[[#This Row],[Beginning Balance]],ExtraPayments,IF(Sched4[[#This Row],[Beginning Balance]]-Sched4[[#This Row],[Scheduled Payment]]&gt;0,Sched4[[#This Row],[Beginning Balance]]-Sched4[[#This Row],[Scheduled Payment]],0)),"")</f>
        <v/>
      </c>
      <c r="G254" s="4" t="str">
        <f ca="1">IF(Sched4[[#This Row],[Pmt No]]&lt;&gt;"",IF(Sched4[[#This Row],[Scheduled Payment]]+Sched4[[#This Row],[Extra Payment]]&lt;=Sched4[[#This Row],[Beginning Balance]],Sched4[[#This Row],[Scheduled Payment]]+Sched4[[#This Row],[Extra Payment]],Sched4[[#This Row],[Beginning Balance]]),"")</f>
        <v/>
      </c>
      <c r="H254" s="4" t="str">
        <f ca="1">IF(Sched4[[#This Row],[Pmt No]]&lt;&gt;"",Sched4[[#This Row],[Total Payment]]-Sched4[[#This Row],[Interest]],"")</f>
        <v/>
      </c>
      <c r="I254" s="4" t="str">
        <f ca="1">IF(Sched4[[#This Row],[Pmt No]]&lt;&gt;"",Sched4[[#This Row],[Beginning Balance]]*(InterestRate/PaymentsPerYear),"")</f>
        <v/>
      </c>
      <c r="J254" s="4" t="str">
        <f ca="1">IF(Sched4[[#This Row],[Pmt No]]&lt;&gt;"",IF(Sched4[[#This Row],[Scheduled Payment]]+Sched4[[#This Row],[Extra Payment]]&lt;=Sched4[[#This Row],[Beginning Balance]],Sched4[[#This Row],[Beginning Balance]]-Sched4[[#This Row],[Principal]],0),"")</f>
        <v/>
      </c>
      <c r="K254" s="4" t="str">
        <f ca="1">IF(Sched4[[#This Row],[Pmt No]]&lt;&gt;"",SUM(INDEX(Sched4[Interest],1,1):Sched4[[#This Row],[Interest]]),"")</f>
        <v/>
      </c>
    </row>
    <row r="255" spans="2:11" x14ac:dyDescent="0.2">
      <c r="B255" s="2" t="str">
        <f ca="1">IF(LoanIsGood,IF(ROW()-ROW(Sched4[[#Headers],[Pmt No]])&gt;ScheduledNumberOfPayments,"",ROW()-ROW(Sched4[[#Headers],[Pmt No]])),"")</f>
        <v/>
      </c>
      <c r="C255" s="3" t="str">
        <f ca="1">IF(Sched4[[#This Row],[Pmt No]]&lt;&gt;"",EOMONTH(LoanStartDate,ROW(Sched4[[#This Row],[Pmt No]])-ROW(Sched4[[#Headers],[Pmt No]])-2)+DAY(LoanStartDate),"")</f>
        <v/>
      </c>
      <c r="D255" s="4" t="str">
        <f ca="1">IF(Sched4[[#This Row],[Pmt No]]&lt;&gt;"",IF(ROW()-ROW(Sched4[[#Headers],[Beginning Balance]])=1,LoanAmount,INDEX(Sched4[Ending Balance],ROW()-ROW(Sched4[[#Headers],[Beginning Balance]])-1)),"")</f>
        <v/>
      </c>
      <c r="E255" s="4" t="str">
        <f ca="1">IF(Sched4[[#This Row],[Pmt No]]&lt;&gt;"",ScheduledPayment,"")</f>
        <v/>
      </c>
      <c r="F255" s="4" t="str">
        <f ca="1">IF(Sched4[[#This Row],[Pmt No]]&lt;&gt;"",IF(Sched4[[#This Row],[Scheduled Payment]]+ExtraPayments&lt;Sched4[[#This Row],[Beginning Balance]],ExtraPayments,IF(Sched4[[#This Row],[Beginning Balance]]-Sched4[[#This Row],[Scheduled Payment]]&gt;0,Sched4[[#This Row],[Beginning Balance]]-Sched4[[#This Row],[Scheduled Payment]],0)),"")</f>
        <v/>
      </c>
      <c r="G255" s="4" t="str">
        <f ca="1">IF(Sched4[[#This Row],[Pmt No]]&lt;&gt;"",IF(Sched4[[#This Row],[Scheduled Payment]]+Sched4[[#This Row],[Extra Payment]]&lt;=Sched4[[#This Row],[Beginning Balance]],Sched4[[#This Row],[Scheduled Payment]]+Sched4[[#This Row],[Extra Payment]],Sched4[[#This Row],[Beginning Balance]]),"")</f>
        <v/>
      </c>
      <c r="H255" s="4" t="str">
        <f ca="1">IF(Sched4[[#This Row],[Pmt No]]&lt;&gt;"",Sched4[[#This Row],[Total Payment]]-Sched4[[#This Row],[Interest]],"")</f>
        <v/>
      </c>
      <c r="I255" s="4" t="str">
        <f ca="1">IF(Sched4[[#This Row],[Pmt No]]&lt;&gt;"",Sched4[[#This Row],[Beginning Balance]]*(InterestRate/PaymentsPerYear),"")</f>
        <v/>
      </c>
      <c r="J255" s="4" t="str">
        <f ca="1">IF(Sched4[[#This Row],[Pmt No]]&lt;&gt;"",IF(Sched4[[#This Row],[Scheduled Payment]]+Sched4[[#This Row],[Extra Payment]]&lt;=Sched4[[#This Row],[Beginning Balance]],Sched4[[#This Row],[Beginning Balance]]-Sched4[[#This Row],[Principal]],0),"")</f>
        <v/>
      </c>
      <c r="K255" s="4" t="str">
        <f ca="1">IF(Sched4[[#This Row],[Pmt No]]&lt;&gt;"",SUM(INDEX(Sched4[Interest],1,1):Sched4[[#This Row],[Interest]]),"")</f>
        <v/>
      </c>
    </row>
    <row r="256" spans="2:11" x14ac:dyDescent="0.2">
      <c r="B256" s="2" t="str">
        <f ca="1">IF(LoanIsGood,IF(ROW()-ROW(Sched4[[#Headers],[Pmt No]])&gt;ScheduledNumberOfPayments,"",ROW()-ROW(Sched4[[#Headers],[Pmt No]])),"")</f>
        <v/>
      </c>
      <c r="C256" s="3" t="str">
        <f ca="1">IF(Sched4[[#This Row],[Pmt No]]&lt;&gt;"",EOMONTH(LoanStartDate,ROW(Sched4[[#This Row],[Pmt No]])-ROW(Sched4[[#Headers],[Pmt No]])-2)+DAY(LoanStartDate),"")</f>
        <v/>
      </c>
      <c r="D256" s="4" t="str">
        <f ca="1">IF(Sched4[[#This Row],[Pmt No]]&lt;&gt;"",IF(ROW()-ROW(Sched4[[#Headers],[Beginning Balance]])=1,LoanAmount,INDEX(Sched4[Ending Balance],ROW()-ROW(Sched4[[#Headers],[Beginning Balance]])-1)),"")</f>
        <v/>
      </c>
      <c r="E256" s="4" t="str">
        <f ca="1">IF(Sched4[[#This Row],[Pmt No]]&lt;&gt;"",ScheduledPayment,"")</f>
        <v/>
      </c>
      <c r="F256" s="4" t="str">
        <f ca="1">IF(Sched4[[#This Row],[Pmt No]]&lt;&gt;"",IF(Sched4[[#This Row],[Scheduled Payment]]+ExtraPayments&lt;Sched4[[#This Row],[Beginning Balance]],ExtraPayments,IF(Sched4[[#This Row],[Beginning Balance]]-Sched4[[#This Row],[Scheduled Payment]]&gt;0,Sched4[[#This Row],[Beginning Balance]]-Sched4[[#This Row],[Scheduled Payment]],0)),"")</f>
        <v/>
      </c>
      <c r="G256" s="4" t="str">
        <f ca="1">IF(Sched4[[#This Row],[Pmt No]]&lt;&gt;"",IF(Sched4[[#This Row],[Scheduled Payment]]+Sched4[[#This Row],[Extra Payment]]&lt;=Sched4[[#This Row],[Beginning Balance]],Sched4[[#This Row],[Scheduled Payment]]+Sched4[[#This Row],[Extra Payment]],Sched4[[#This Row],[Beginning Balance]]),"")</f>
        <v/>
      </c>
      <c r="H256" s="4" t="str">
        <f ca="1">IF(Sched4[[#This Row],[Pmt No]]&lt;&gt;"",Sched4[[#This Row],[Total Payment]]-Sched4[[#This Row],[Interest]],"")</f>
        <v/>
      </c>
      <c r="I256" s="4" t="str">
        <f ca="1">IF(Sched4[[#This Row],[Pmt No]]&lt;&gt;"",Sched4[[#This Row],[Beginning Balance]]*(InterestRate/PaymentsPerYear),"")</f>
        <v/>
      </c>
      <c r="J256" s="4" t="str">
        <f ca="1">IF(Sched4[[#This Row],[Pmt No]]&lt;&gt;"",IF(Sched4[[#This Row],[Scheduled Payment]]+Sched4[[#This Row],[Extra Payment]]&lt;=Sched4[[#This Row],[Beginning Balance]],Sched4[[#This Row],[Beginning Balance]]-Sched4[[#This Row],[Principal]],0),"")</f>
        <v/>
      </c>
      <c r="K256" s="4" t="str">
        <f ca="1">IF(Sched4[[#This Row],[Pmt No]]&lt;&gt;"",SUM(INDEX(Sched4[Interest],1,1):Sched4[[#This Row],[Interest]]),"")</f>
        <v/>
      </c>
    </row>
    <row r="257" spans="2:11" x14ac:dyDescent="0.2">
      <c r="B257" s="2" t="str">
        <f ca="1">IF(LoanIsGood,IF(ROW()-ROW(Sched4[[#Headers],[Pmt No]])&gt;ScheduledNumberOfPayments,"",ROW()-ROW(Sched4[[#Headers],[Pmt No]])),"")</f>
        <v/>
      </c>
      <c r="C257" s="3" t="str">
        <f ca="1">IF(Sched4[[#This Row],[Pmt No]]&lt;&gt;"",EOMONTH(LoanStartDate,ROW(Sched4[[#This Row],[Pmt No]])-ROW(Sched4[[#Headers],[Pmt No]])-2)+DAY(LoanStartDate),"")</f>
        <v/>
      </c>
      <c r="D257" s="4" t="str">
        <f ca="1">IF(Sched4[[#This Row],[Pmt No]]&lt;&gt;"",IF(ROW()-ROW(Sched4[[#Headers],[Beginning Balance]])=1,LoanAmount,INDEX(Sched4[Ending Balance],ROW()-ROW(Sched4[[#Headers],[Beginning Balance]])-1)),"")</f>
        <v/>
      </c>
      <c r="E257" s="4" t="str">
        <f ca="1">IF(Sched4[[#This Row],[Pmt No]]&lt;&gt;"",ScheduledPayment,"")</f>
        <v/>
      </c>
      <c r="F257" s="4" t="str">
        <f ca="1">IF(Sched4[[#This Row],[Pmt No]]&lt;&gt;"",IF(Sched4[[#This Row],[Scheduled Payment]]+ExtraPayments&lt;Sched4[[#This Row],[Beginning Balance]],ExtraPayments,IF(Sched4[[#This Row],[Beginning Balance]]-Sched4[[#This Row],[Scheduled Payment]]&gt;0,Sched4[[#This Row],[Beginning Balance]]-Sched4[[#This Row],[Scheduled Payment]],0)),"")</f>
        <v/>
      </c>
      <c r="G257" s="4" t="str">
        <f ca="1">IF(Sched4[[#This Row],[Pmt No]]&lt;&gt;"",IF(Sched4[[#This Row],[Scheduled Payment]]+Sched4[[#This Row],[Extra Payment]]&lt;=Sched4[[#This Row],[Beginning Balance]],Sched4[[#This Row],[Scheduled Payment]]+Sched4[[#This Row],[Extra Payment]],Sched4[[#This Row],[Beginning Balance]]),"")</f>
        <v/>
      </c>
      <c r="H257" s="4" t="str">
        <f ca="1">IF(Sched4[[#This Row],[Pmt No]]&lt;&gt;"",Sched4[[#This Row],[Total Payment]]-Sched4[[#This Row],[Interest]],"")</f>
        <v/>
      </c>
      <c r="I257" s="4" t="str">
        <f ca="1">IF(Sched4[[#This Row],[Pmt No]]&lt;&gt;"",Sched4[[#This Row],[Beginning Balance]]*(InterestRate/PaymentsPerYear),"")</f>
        <v/>
      </c>
      <c r="J257" s="4" t="str">
        <f ca="1">IF(Sched4[[#This Row],[Pmt No]]&lt;&gt;"",IF(Sched4[[#This Row],[Scheduled Payment]]+Sched4[[#This Row],[Extra Payment]]&lt;=Sched4[[#This Row],[Beginning Balance]],Sched4[[#This Row],[Beginning Balance]]-Sched4[[#This Row],[Principal]],0),"")</f>
        <v/>
      </c>
      <c r="K257" s="4" t="str">
        <f ca="1">IF(Sched4[[#This Row],[Pmt No]]&lt;&gt;"",SUM(INDEX(Sched4[Interest],1,1):Sched4[[#This Row],[Interest]]),"")</f>
        <v/>
      </c>
    </row>
    <row r="258" spans="2:11" x14ac:dyDescent="0.2">
      <c r="B258" s="2" t="str">
        <f ca="1">IF(LoanIsGood,IF(ROW()-ROW(Sched4[[#Headers],[Pmt No]])&gt;ScheduledNumberOfPayments,"",ROW()-ROW(Sched4[[#Headers],[Pmt No]])),"")</f>
        <v/>
      </c>
      <c r="C258" s="3" t="str">
        <f ca="1">IF(Sched4[[#This Row],[Pmt No]]&lt;&gt;"",EOMONTH(LoanStartDate,ROW(Sched4[[#This Row],[Pmt No]])-ROW(Sched4[[#Headers],[Pmt No]])-2)+DAY(LoanStartDate),"")</f>
        <v/>
      </c>
      <c r="D258" s="4" t="str">
        <f ca="1">IF(Sched4[[#This Row],[Pmt No]]&lt;&gt;"",IF(ROW()-ROW(Sched4[[#Headers],[Beginning Balance]])=1,LoanAmount,INDEX(Sched4[Ending Balance],ROW()-ROW(Sched4[[#Headers],[Beginning Balance]])-1)),"")</f>
        <v/>
      </c>
      <c r="E258" s="4" t="str">
        <f ca="1">IF(Sched4[[#This Row],[Pmt No]]&lt;&gt;"",ScheduledPayment,"")</f>
        <v/>
      </c>
      <c r="F258" s="4" t="str">
        <f ca="1">IF(Sched4[[#This Row],[Pmt No]]&lt;&gt;"",IF(Sched4[[#This Row],[Scheduled Payment]]+ExtraPayments&lt;Sched4[[#This Row],[Beginning Balance]],ExtraPayments,IF(Sched4[[#This Row],[Beginning Balance]]-Sched4[[#This Row],[Scheduled Payment]]&gt;0,Sched4[[#This Row],[Beginning Balance]]-Sched4[[#This Row],[Scheduled Payment]],0)),"")</f>
        <v/>
      </c>
      <c r="G258" s="4" t="str">
        <f ca="1">IF(Sched4[[#This Row],[Pmt No]]&lt;&gt;"",IF(Sched4[[#This Row],[Scheduled Payment]]+Sched4[[#This Row],[Extra Payment]]&lt;=Sched4[[#This Row],[Beginning Balance]],Sched4[[#This Row],[Scheduled Payment]]+Sched4[[#This Row],[Extra Payment]],Sched4[[#This Row],[Beginning Balance]]),"")</f>
        <v/>
      </c>
      <c r="H258" s="4" t="str">
        <f ca="1">IF(Sched4[[#This Row],[Pmt No]]&lt;&gt;"",Sched4[[#This Row],[Total Payment]]-Sched4[[#This Row],[Interest]],"")</f>
        <v/>
      </c>
      <c r="I258" s="4" t="str">
        <f ca="1">IF(Sched4[[#This Row],[Pmt No]]&lt;&gt;"",Sched4[[#This Row],[Beginning Balance]]*(InterestRate/PaymentsPerYear),"")</f>
        <v/>
      </c>
      <c r="J258" s="4" t="str">
        <f ca="1">IF(Sched4[[#This Row],[Pmt No]]&lt;&gt;"",IF(Sched4[[#This Row],[Scheduled Payment]]+Sched4[[#This Row],[Extra Payment]]&lt;=Sched4[[#This Row],[Beginning Balance]],Sched4[[#This Row],[Beginning Balance]]-Sched4[[#This Row],[Principal]],0),"")</f>
        <v/>
      </c>
      <c r="K258" s="4" t="str">
        <f ca="1">IF(Sched4[[#This Row],[Pmt No]]&lt;&gt;"",SUM(INDEX(Sched4[Interest],1,1):Sched4[[#This Row],[Interest]]),"")</f>
        <v/>
      </c>
    </row>
    <row r="259" spans="2:11" x14ac:dyDescent="0.2">
      <c r="B259" s="2" t="str">
        <f ca="1">IF(LoanIsGood,IF(ROW()-ROW(Sched4[[#Headers],[Pmt No]])&gt;ScheduledNumberOfPayments,"",ROW()-ROW(Sched4[[#Headers],[Pmt No]])),"")</f>
        <v/>
      </c>
      <c r="C259" s="3" t="str">
        <f ca="1">IF(Sched4[[#This Row],[Pmt No]]&lt;&gt;"",EOMONTH(LoanStartDate,ROW(Sched4[[#This Row],[Pmt No]])-ROW(Sched4[[#Headers],[Pmt No]])-2)+DAY(LoanStartDate),"")</f>
        <v/>
      </c>
      <c r="D259" s="4" t="str">
        <f ca="1">IF(Sched4[[#This Row],[Pmt No]]&lt;&gt;"",IF(ROW()-ROW(Sched4[[#Headers],[Beginning Balance]])=1,LoanAmount,INDEX(Sched4[Ending Balance],ROW()-ROW(Sched4[[#Headers],[Beginning Balance]])-1)),"")</f>
        <v/>
      </c>
      <c r="E259" s="4" t="str">
        <f ca="1">IF(Sched4[[#This Row],[Pmt No]]&lt;&gt;"",ScheduledPayment,"")</f>
        <v/>
      </c>
      <c r="F259" s="4" t="str">
        <f ca="1">IF(Sched4[[#This Row],[Pmt No]]&lt;&gt;"",IF(Sched4[[#This Row],[Scheduled Payment]]+ExtraPayments&lt;Sched4[[#This Row],[Beginning Balance]],ExtraPayments,IF(Sched4[[#This Row],[Beginning Balance]]-Sched4[[#This Row],[Scheduled Payment]]&gt;0,Sched4[[#This Row],[Beginning Balance]]-Sched4[[#This Row],[Scheduled Payment]],0)),"")</f>
        <v/>
      </c>
      <c r="G259" s="4" t="str">
        <f ca="1">IF(Sched4[[#This Row],[Pmt No]]&lt;&gt;"",IF(Sched4[[#This Row],[Scheduled Payment]]+Sched4[[#This Row],[Extra Payment]]&lt;=Sched4[[#This Row],[Beginning Balance]],Sched4[[#This Row],[Scheduled Payment]]+Sched4[[#This Row],[Extra Payment]],Sched4[[#This Row],[Beginning Balance]]),"")</f>
        <v/>
      </c>
      <c r="H259" s="4" t="str">
        <f ca="1">IF(Sched4[[#This Row],[Pmt No]]&lt;&gt;"",Sched4[[#This Row],[Total Payment]]-Sched4[[#This Row],[Interest]],"")</f>
        <v/>
      </c>
      <c r="I259" s="4" t="str">
        <f ca="1">IF(Sched4[[#This Row],[Pmt No]]&lt;&gt;"",Sched4[[#This Row],[Beginning Balance]]*(InterestRate/PaymentsPerYear),"")</f>
        <v/>
      </c>
      <c r="J259" s="4" t="str">
        <f ca="1">IF(Sched4[[#This Row],[Pmt No]]&lt;&gt;"",IF(Sched4[[#This Row],[Scheduled Payment]]+Sched4[[#This Row],[Extra Payment]]&lt;=Sched4[[#This Row],[Beginning Balance]],Sched4[[#This Row],[Beginning Balance]]-Sched4[[#This Row],[Principal]],0),"")</f>
        <v/>
      </c>
      <c r="K259" s="4" t="str">
        <f ca="1">IF(Sched4[[#This Row],[Pmt No]]&lt;&gt;"",SUM(INDEX(Sched4[Interest],1,1):Sched4[[#This Row],[Interest]]),"")</f>
        <v/>
      </c>
    </row>
    <row r="260" spans="2:11" x14ac:dyDescent="0.2">
      <c r="B260" s="2" t="str">
        <f ca="1">IF(LoanIsGood,IF(ROW()-ROW(Sched4[[#Headers],[Pmt No]])&gt;ScheduledNumberOfPayments,"",ROW()-ROW(Sched4[[#Headers],[Pmt No]])),"")</f>
        <v/>
      </c>
      <c r="C260" s="3" t="str">
        <f ca="1">IF(Sched4[[#This Row],[Pmt No]]&lt;&gt;"",EOMONTH(LoanStartDate,ROW(Sched4[[#This Row],[Pmt No]])-ROW(Sched4[[#Headers],[Pmt No]])-2)+DAY(LoanStartDate),"")</f>
        <v/>
      </c>
      <c r="D260" s="4" t="str">
        <f ca="1">IF(Sched4[[#This Row],[Pmt No]]&lt;&gt;"",IF(ROW()-ROW(Sched4[[#Headers],[Beginning Balance]])=1,LoanAmount,INDEX(Sched4[Ending Balance],ROW()-ROW(Sched4[[#Headers],[Beginning Balance]])-1)),"")</f>
        <v/>
      </c>
      <c r="E260" s="4" t="str">
        <f ca="1">IF(Sched4[[#This Row],[Pmt No]]&lt;&gt;"",ScheduledPayment,"")</f>
        <v/>
      </c>
      <c r="F260" s="4" t="str">
        <f ca="1">IF(Sched4[[#This Row],[Pmt No]]&lt;&gt;"",IF(Sched4[[#This Row],[Scheduled Payment]]+ExtraPayments&lt;Sched4[[#This Row],[Beginning Balance]],ExtraPayments,IF(Sched4[[#This Row],[Beginning Balance]]-Sched4[[#This Row],[Scheduled Payment]]&gt;0,Sched4[[#This Row],[Beginning Balance]]-Sched4[[#This Row],[Scheduled Payment]],0)),"")</f>
        <v/>
      </c>
      <c r="G260" s="4" t="str">
        <f ca="1">IF(Sched4[[#This Row],[Pmt No]]&lt;&gt;"",IF(Sched4[[#This Row],[Scheduled Payment]]+Sched4[[#This Row],[Extra Payment]]&lt;=Sched4[[#This Row],[Beginning Balance]],Sched4[[#This Row],[Scheduled Payment]]+Sched4[[#This Row],[Extra Payment]],Sched4[[#This Row],[Beginning Balance]]),"")</f>
        <v/>
      </c>
      <c r="H260" s="4" t="str">
        <f ca="1">IF(Sched4[[#This Row],[Pmt No]]&lt;&gt;"",Sched4[[#This Row],[Total Payment]]-Sched4[[#This Row],[Interest]],"")</f>
        <v/>
      </c>
      <c r="I260" s="4" t="str">
        <f ca="1">IF(Sched4[[#This Row],[Pmt No]]&lt;&gt;"",Sched4[[#This Row],[Beginning Balance]]*(InterestRate/PaymentsPerYear),"")</f>
        <v/>
      </c>
      <c r="J260" s="4" t="str">
        <f ca="1">IF(Sched4[[#This Row],[Pmt No]]&lt;&gt;"",IF(Sched4[[#This Row],[Scheduled Payment]]+Sched4[[#This Row],[Extra Payment]]&lt;=Sched4[[#This Row],[Beginning Balance]],Sched4[[#This Row],[Beginning Balance]]-Sched4[[#This Row],[Principal]],0),"")</f>
        <v/>
      </c>
      <c r="K260" s="4" t="str">
        <f ca="1">IF(Sched4[[#This Row],[Pmt No]]&lt;&gt;"",SUM(INDEX(Sched4[Interest],1,1):Sched4[[#This Row],[Interest]]),"")</f>
        <v/>
      </c>
    </row>
    <row r="261" spans="2:11" x14ac:dyDescent="0.2">
      <c r="B261" s="2" t="str">
        <f ca="1">IF(LoanIsGood,IF(ROW()-ROW(Sched4[[#Headers],[Pmt No]])&gt;ScheduledNumberOfPayments,"",ROW()-ROW(Sched4[[#Headers],[Pmt No]])),"")</f>
        <v/>
      </c>
      <c r="C261" s="3" t="str">
        <f ca="1">IF(Sched4[[#This Row],[Pmt No]]&lt;&gt;"",EOMONTH(LoanStartDate,ROW(Sched4[[#This Row],[Pmt No]])-ROW(Sched4[[#Headers],[Pmt No]])-2)+DAY(LoanStartDate),"")</f>
        <v/>
      </c>
      <c r="D261" s="4" t="str">
        <f ca="1">IF(Sched4[[#This Row],[Pmt No]]&lt;&gt;"",IF(ROW()-ROW(Sched4[[#Headers],[Beginning Balance]])=1,LoanAmount,INDEX(Sched4[Ending Balance],ROW()-ROW(Sched4[[#Headers],[Beginning Balance]])-1)),"")</f>
        <v/>
      </c>
      <c r="E261" s="4" t="str">
        <f ca="1">IF(Sched4[[#This Row],[Pmt No]]&lt;&gt;"",ScheduledPayment,"")</f>
        <v/>
      </c>
      <c r="F261" s="4" t="str">
        <f ca="1">IF(Sched4[[#This Row],[Pmt No]]&lt;&gt;"",IF(Sched4[[#This Row],[Scheduled Payment]]+ExtraPayments&lt;Sched4[[#This Row],[Beginning Balance]],ExtraPayments,IF(Sched4[[#This Row],[Beginning Balance]]-Sched4[[#This Row],[Scheduled Payment]]&gt;0,Sched4[[#This Row],[Beginning Balance]]-Sched4[[#This Row],[Scheduled Payment]],0)),"")</f>
        <v/>
      </c>
      <c r="G261" s="4" t="str">
        <f ca="1">IF(Sched4[[#This Row],[Pmt No]]&lt;&gt;"",IF(Sched4[[#This Row],[Scheduled Payment]]+Sched4[[#This Row],[Extra Payment]]&lt;=Sched4[[#This Row],[Beginning Balance]],Sched4[[#This Row],[Scheduled Payment]]+Sched4[[#This Row],[Extra Payment]],Sched4[[#This Row],[Beginning Balance]]),"")</f>
        <v/>
      </c>
      <c r="H261" s="4" t="str">
        <f ca="1">IF(Sched4[[#This Row],[Pmt No]]&lt;&gt;"",Sched4[[#This Row],[Total Payment]]-Sched4[[#This Row],[Interest]],"")</f>
        <v/>
      </c>
      <c r="I261" s="4" t="str">
        <f ca="1">IF(Sched4[[#This Row],[Pmt No]]&lt;&gt;"",Sched4[[#This Row],[Beginning Balance]]*(InterestRate/PaymentsPerYear),"")</f>
        <v/>
      </c>
      <c r="J261" s="4" t="str">
        <f ca="1">IF(Sched4[[#This Row],[Pmt No]]&lt;&gt;"",IF(Sched4[[#This Row],[Scheduled Payment]]+Sched4[[#This Row],[Extra Payment]]&lt;=Sched4[[#This Row],[Beginning Balance]],Sched4[[#This Row],[Beginning Balance]]-Sched4[[#This Row],[Principal]],0),"")</f>
        <v/>
      </c>
      <c r="K261" s="4" t="str">
        <f ca="1">IF(Sched4[[#This Row],[Pmt No]]&lt;&gt;"",SUM(INDEX(Sched4[Interest],1,1):Sched4[[#This Row],[Interest]]),"")</f>
        <v/>
      </c>
    </row>
    <row r="262" spans="2:11" x14ac:dyDescent="0.2">
      <c r="B262" s="2" t="str">
        <f ca="1">IF(LoanIsGood,IF(ROW()-ROW(Sched4[[#Headers],[Pmt No]])&gt;ScheduledNumberOfPayments,"",ROW()-ROW(Sched4[[#Headers],[Pmt No]])),"")</f>
        <v/>
      </c>
      <c r="C262" s="3" t="str">
        <f ca="1">IF(Sched4[[#This Row],[Pmt No]]&lt;&gt;"",EOMONTH(LoanStartDate,ROW(Sched4[[#This Row],[Pmt No]])-ROW(Sched4[[#Headers],[Pmt No]])-2)+DAY(LoanStartDate),"")</f>
        <v/>
      </c>
      <c r="D262" s="4" t="str">
        <f ca="1">IF(Sched4[[#This Row],[Pmt No]]&lt;&gt;"",IF(ROW()-ROW(Sched4[[#Headers],[Beginning Balance]])=1,LoanAmount,INDEX(Sched4[Ending Balance],ROW()-ROW(Sched4[[#Headers],[Beginning Balance]])-1)),"")</f>
        <v/>
      </c>
      <c r="E262" s="4" t="str">
        <f ca="1">IF(Sched4[[#This Row],[Pmt No]]&lt;&gt;"",ScheduledPayment,"")</f>
        <v/>
      </c>
      <c r="F262" s="4" t="str">
        <f ca="1">IF(Sched4[[#This Row],[Pmt No]]&lt;&gt;"",IF(Sched4[[#This Row],[Scheduled Payment]]+ExtraPayments&lt;Sched4[[#This Row],[Beginning Balance]],ExtraPayments,IF(Sched4[[#This Row],[Beginning Balance]]-Sched4[[#This Row],[Scheduled Payment]]&gt;0,Sched4[[#This Row],[Beginning Balance]]-Sched4[[#This Row],[Scheduled Payment]],0)),"")</f>
        <v/>
      </c>
      <c r="G262" s="4" t="str">
        <f ca="1">IF(Sched4[[#This Row],[Pmt No]]&lt;&gt;"",IF(Sched4[[#This Row],[Scheduled Payment]]+Sched4[[#This Row],[Extra Payment]]&lt;=Sched4[[#This Row],[Beginning Balance]],Sched4[[#This Row],[Scheduled Payment]]+Sched4[[#This Row],[Extra Payment]],Sched4[[#This Row],[Beginning Balance]]),"")</f>
        <v/>
      </c>
      <c r="H262" s="4" t="str">
        <f ca="1">IF(Sched4[[#This Row],[Pmt No]]&lt;&gt;"",Sched4[[#This Row],[Total Payment]]-Sched4[[#This Row],[Interest]],"")</f>
        <v/>
      </c>
      <c r="I262" s="4" t="str">
        <f ca="1">IF(Sched4[[#This Row],[Pmt No]]&lt;&gt;"",Sched4[[#This Row],[Beginning Balance]]*(InterestRate/PaymentsPerYear),"")</f>
        <v/>
      </c>
      <c r="J262" s="4" t="str">
        <f ca="1">IF(Sched4[[#This Row],[Pmt No]]&lt;&gt;"",IF(Sched4[[#This Row],[Scheduled Payment]]+Sched4[[#This Row],[Extra Payment]]&lt;=Sched4[[#This Row],[Beginning Balance]],Sched4[[#This Row],[Beginning Balance]]-Sched4[[#This Row],[Principal]],0),"")</f>
        <v/>
      </c>
      <c r="K262" s="4" t="str">
        <f ca="1">IF(Sched4[[#This Row],[Pmt No]]&lt;&gt;"",SUM(INDEX(Sched4[Interest],1,1):Sched4[[#This Row],[Interest]]),"")</f>
        <v/>
      </c>
    </row>
    <row r="263" spans="2:11" x14ac:dyDescent="0.2">
      <c r="B263" s="2" t="str">
        <f ca="1">IF(LoanIsGood,IF(ROW()-ROW(Sched4[[#Headers],[Pmt No]])&gt;ScheduledNumberOfPayments,"",ROW()-ROW(Sched4[[#Headers],[Pmt No]])),"")</f>
        <v/>
      </c>
      <c r="C263" s="3" t="str">
        <f ca="1">IF(Sched4[[#This Row],[Pmt No]]&lt;&gt;"",EOMONTH(LoanStartDate,ROW(Sched4[[#This Row],[Pmt No]])-ROW(Sched4[[#Headers],[Pmt No]])-2)+DAY(LoanStartDate),"")</f>
        <v/>
      </c>
      <c r="D263" s="4" t="str">
        <f ca="1">IF(Sched4[[#This Row],[Pmt No]]&lt;&gt;"",IF(ROW()-ROW(Sched4[[#Headers],[Beginning Balance]])=1,LoanAmount,INDEX(Sched4[Ending Balance],ROW()-ROW(Sched4[[#Headers],[Beginning Balance]])-1)),"")</f>
        <v/>
      </c>
      <c r="E263" s="4" t="str">
        <f ca="1">IF(Sched4[[#This Row],[Pmt No]]&lt;&gt;"",ScheduledPayment,"")</f>
        <v/>
      </c>
      <c r="F263" s="4" t="str">
        <f ca="1">IF(Sched4[[#This Row],[Pmt No]]&lt;&gt;"",IF(Sched4[[#This Row],[Scheduled Payment]]+ExtraPayments&lt;Sched4[[#This Row],[Beginning Balance]],ExtraPayments,IF(Sched4[[#This Row],[Beginning Balance]]-Sched4[[#This Row],[Scheduled Payment]]&gt;0,Sched4[[#This Row],[Beginning Balance]]-Sched4[[#This Row],[Scheduled Payment]],0)),"")</f>
        <v/>
      </c>
      <c r="G263" s="4" t="str">
        <f ca="1">IF(Sched4[[#This Row],[Pmt No]]&lt;&gt;"",IF(Sched4[[#This Row],[Scheduled Payment]]+Sched4[[#This Row],[Extra Payment]]&lt;=Sched4[[#This Row],[Beginning Balance]],Sched4[[#This Row],[Scheduled Payment]]+Sched4[[#This Row],[Extra Payment]],Sched4[[#This Row],[Beginning Balance]]),"")</f>
        <v/>
      </c>
      <c r="H263" s="4" t="str">
        <f ca="1">IF(Sched4[[#This Row],[Pmt No]]&lt;&gt;"",Sched4[[#This Row],[Total Payment]]-Sched4[[#This Row],[Interest]],"")</f>
        <v/>
      </c>
      <c r="I263" s="4" t="str">
        <f ca="1">IF(Sched4[[#This Row],[Pmt No]]&lt;&gt;"",Sched4[[#This Row],[Beginning Balance]]*(InterestRate/PaymentsPerYear),"")</f>
        <v/>
      </c>
      <c r="J263" s="4" t="str">
        <f ca="1">IF(Sched4[[#This Row],[Pmt No]]&lt;&gt;"",IF(Sched4[[#This Row],[Scheduled Payment]]+Sched4[[#This Row],[Extra Payment]]&lt;=Sched4[[#This Row],[Beginning Balance]],Sched4[[#This Row],[Beginning Balance]]-Sched4[[#This Row],[Principal]],0),"")</f>
        <v/>
      </c>
      <c r="K263" s="4" t="str">
        <f ca="1">IF(Sched4[[#This Row],[Pmt No]]&lt;&gt;"",SUM(INDEX(Sched4[Interest],1,1):Sched4[[#This Row],[Interest]]),"")</f>
        <v/>
      </c>
    </row>
    <row r="264" spans="2:11" x14ac:dyDescent="0.2">
      <c r="B264" s="2" t="str">
        <f ca="1">IF(LoanIsGood,IF(ROW()-ROW(Sched4[[#Headers],[Pmt No]])&gt;ScheduledNumberOfPayments,"",ROW()-ROW(Sched4[[#Headers],[Pmt No]])),"")</f>
        <v/>
      </c>
      <c r="C264" s="3" t="str">
        <f ca="1">IF(Sched4[[#This Row],[Pmt No]]&lt;&gt;"",EOMONTH(LoanStartDate,ROW(Sched4[[#This Row],[Pmt No]])-ROW(Sched4[[#Headers],[Pmt No]])-2)+DAY(LoanStartDate),"")</f>
        <v/>
      </c>
      <c r="D264" s="4" t="str">
        <f ca="1">IF(Sched4[[#This Row],[Pmt No]]&lt;&gt;"",IF(ROW()-ROW(Sched4[[#Headers],[Beginning Balance]])=1,LoanAmount,INDEX(Sched4[Ending Balance],ROW()-ROW(Sched4[[#Headers],[Beginning Balance]])-1)),"")</f>
        <v/>
      </c>
      <c r="E264" s="4" t="str">
        <f ca="1">IF(Sched4[[#This Row],[Pmt No]]&lt;&gt;"",ScheduledPayment,"")</f>
        <v/>
      </c>
      <c r="F264" s="4" t="str">
        <f ca="1">IF(Sched4[[#This Row],[Pmt No]]&lt;&gt;"",IF(Sched4[[#This Row],[Scheduled Payment]]+ExtraPayments&lt;Sched4[[#This Row],[Beginning Balance]],ExtraPayments,IF(Sched4[[#This Row],[Beginning Balance]]-Sched4[[#This Row],[Scheduled Payment]]&gt;0,Sched4[[#This Row],[Beginning Balance]]-Sched4[[#This Row],[Scheduled Payment]],0)),"")</f>
        <v/>
      </c>
      <c r="G264" s="4" t="str">
        <f ca="1">IF(Sched4[[#This Row],[Pmt No]]&lt;&gt;"",IF(Sched4[[#This Row],[Scheduled Payment]]+Sched4[[#This Row],[Extra Payment]]&lt;=Sched4[[#This Row],[Beginning Balance]],Sched4[[#This Row],[Scheduled Payment]]+Sched4[[#This Row],[Extra Payment]],Sched4[[#This Row],[Beginning Balance]]),"")</f>
        <v/>
      </c>
      <c r="H264" s="4" t="str">
        <f ca="1">IF(Sched4[[#This Row],[Pmt No]]&lt;&gt;"",Sched4[[#This Row],[Total Payment]]-Sched4[[#This Row],[Interest]],"")</f>
        <v/>
      </c>
      <c r="I264" s="4" t="str">
        <f ca="1">IF(Sched4[[#This Row],[Pmt No]]&lt;&gt;"",Sched4[[#This Row],[Beginning Balance]]*(InterestRate/PaymentsPerYear),"")</f>
        <v/>
      </c>
      <c r="J264" s="4" t="str">
        <f ca="1">IF(Sched4[[#This Row],[Pmt No]]&lt;&gt;"",IF(Sched4[[#This Row],[Scheduled Payment]]+Sched4[[#This Row],[Extra Payment]]&lt;=Sched4[[#This Row],[Beginning Balance]],Sched4[[#This Row],[Beginning Balance]]-Sched4[[#This Row],[Principal]],0),"")</f>
        <v/>
      </c>
      <c r="K264" s="4" t="str">
        <f ca="1">IF(Sched4[[#This Row],[Pmt No]]&lt;&gt;"",SUM(INDEX(Sched4[Interest],1,1):Sched4[[#This Row],[Interest]]),"")</f>
        <v/>
      </c>
    </row>
    <row r="265" spans="2:11" x14ac:dyDescent="0.2">
      <c r="B265" s="2" t="str">
        <f ca="1">IF(LoanIsGood,IF(ROW()-ROW(Sched4[[#Headers],[Pmt No]])&gt;ScheduledNumberOfPayments,"",ROW()-ROW(Sched4[[#Headers],[Pmt No]])),"")</f>
        <v/>
      </c>
      <c r="C265" s="3" t="str">
        <f ca="1">IF(Sched4[[#This Row],[Pmt No]]&lt;&gt;"",EOMONTH(LoanStartDate,ROW(Sched4[[#This Row],[Pmt No]])-ROW(Sched4[[#Headers],[Pmt No]])-2)+DAY(LoanStartDate),"")</f>
        <v/>
      </c>
      <c r="D265" s="4" t="str">
        <f ca="1">IF(Sched4[[#This Row],[Pmt No]]&lt;&gt;"",IF(ROW()-ROW(Sched4[[#Headers],[Beginning Balance]])=1,LoanAmount,INDEX(Sched4[Ending Balance],ROW()-ROW(Sched4[[#Headers],[Beginning Balance]])-1)),"")</f>
        <v/>
      </c>
      <c r="E265" s="4" t="str">
        <f ca="1">IF(Sched4[[#This Row],[Pmt No]]&lt;&gt;"",ScheduledPayment,"")</f>
        <v/>
      </c>
      <c r="F265" s="4" t="str">
        <f ca="1">IF(Sched4[[#This Row],[Pmt No]]&lt;&gt;"",IF(Sched4[[#This Row],[Scheduled Payment]]+ExtraPayments&lt;Sched4[[#This Row],[Beginning Balance]],ExtraPayments,IF(Sched4[[#This Row],[Beginning Balance]]-Sched4[[#This Row],[Scheduled Payment]]&gt;0,Sched4[[#This Row],[Beginning Balance]]-Sched4[[#This Row],[Scheduled Payment]],0)),"")</f>
        <v/>
      </c>
      <c r="G265" s="4" t="str">
        <f ca="1">IF(Sched4[[#This Row],[Pmt No]]&lt;&gt;"",IF(Sched4[[#This Row],[Scheduled Payment]]+Sched4[[#This Row],[Extra Payment]]&lt;=Sched4[[#This Row],[Beginning Balance]],Sched4[[#This Row],[Scheduled Payment]]+Sched4[[#This Row],[Extra Payment]],Sched4[[#This Row],[Beginning Balance]]),"")</f>
        <v/>
      </c>
      <c r="H265" s="4" t="str">
        <f ca="1">IF(Sched4[[#This Row],[Pmt No]]&lt;&gt;"",Sched4[[#This Row],[Total Payment]]-Sched4[[#This Row],[Interest]],"")</f>
        <v/>
      </c>
      <c r="I265" s="4" t="str">
        <f ca="1">IF(Sched4[[#This Row],[Pmt No]]&lt;&gt;"",Sched4[[#This Row],[Beginning Balance]]*(InterestRate/PaymentsPerYear),"")</f>
        <v/>
      </c>
      <c r="J265" s="4" t="str">
        <f ca="1">IF(Sched4[[#This Row],[Pmt No]]&lt;&gt;"",IF(Sched4[[#This Row],[Scheduled Payment]]+Sched4[[#This Row],[Extra Payment]]&lt;=Sched4[[#This Row],[Beginning Balance]],Sched4[[#This Row],[Beginning Balance]]-Sched4[[#This Row],[Principal]],0),"")</f>
        <v/>
      </c>
      <c r="K265" s="4" t="str">
        <f ca="1">IF(Sched4[[#This Row],[Pmt No]]&lt;&gt;"",SUM(INDEX(Sched4[Interest],1,1):Sched4[[#This Row],[Interest]]),"")</f>
        <v/>
      </c>
    </row>
    <row r="266" spans="2:11" x14ac:dyDescent="0.2">
      <c r="B266" s="2" t="str">
        <f ca="1">IF(LoanIsGood,IF(ROW()-ROW(Sched4[[#Headers],[Pmt No]])&gt;ScheduledNumberOfPayments,"",ROW()-ROW(Sched4[[#Headers],[Pmt No]])),"")</f>
        <v/>
      </c>
      <c r="C266" s="3" t="str">
        <f ca="1">IF(Sched4[[#This Row],[Pmt No]]&lt;&gt;"",EOMONTH(LoanStartDate,ROW(Sched4[[#This Row],[Pmt No]])-ROW(Sched4[[#Headers],[Pmt No]])-2)+DAY(LoanStartDate),"")</f>
        <v/>
      </c>
      <c r="D266" s="4" t="str">
        <f ca="1">IF(Sched4[[#This Row],[Pmt No]]&lt;&gt;"",IF(ROW()-ROW(Sched4[[#Headers],[Beginning Balance]])=1,LoanAmount,INDEX(Sched4[Ending Balance],ROW()-ROW(Sched4[[#Headers],[Beginning Balance]])-1)),"")</f>
        <v/>
      </c>
      <c r="E266" s="4" t="str">
        <f ca="1">IF(Sched4[[#This Row],[Pmt No]]&lt;&gt;"",ScheduledPayment,"")</f>
        <v/>
      </c>
      <c r="F266" s="4" t="str">
        <f ca="1">IF(Sched4[[#This Row],[Pmt No]]&lt;&gt;"",IF(Sched4[[#This Row],[Scheduled Payment]]+ExtraPayments&lt;Sched4[[#This Row],[Beginning Balance]],ExtraPayments,IF(Sched4[[#This Row],[Beginning Balance]]-Sched4[[#This Row],[Scheduled Payment]]&gt;0,Sched4[[#This Row],[Beginning Balance]]-Sched4[[#This Row],[Scheduled Payment]],0)),"")</f>
        <v/>
      </c>
      <c r="G266" s="4" t="str">
        <f ca="1">IF(Sched4[[#This Row],[Pmt No]]&lt;&gt;"",IF(Sched4[[#This Row],[Scheduled Payment]]+Sched4[[#This Row],[Extra Payment]]&lt;=Sched4[[#This Row],[Beginning Balance]],Sched4[[#This Row],[Scheduled Payment]]+Sched4[[#This Row],[Extra Payment]],Sched4[[#This Row],[Beginning Balance]]),"")</f>
        <v/>
      </c>
      <c r="H266" s="4" t="str">
        <f ca="1">IF(Sched4[[#This Row],[Pmt No]]&lt;&gt;"",Sched4[[#This Row],[Total Payment]]-Sched4[[#This Row],[Interest]],"")</f>
        <v/>
      </c>
      <c r="I266" s="4" t="str">
        <f ca="1">IF(Sched4[[#This Row],[Pmt No]]&lt;&gt;"",Sched4[[#This Row],[Beginning Balance]]*(InterestRate/PaymentsPerYear),"")</f>
        <v/>
      </c>
      <c r="J266" s="4" t="str">
        <f ca="1">IF(Sched4[[#This Row],[Pmt No]]&lt;&gt;"",IF(Sched4[[#This Row],[Scheduled Payment]]+Sched4[[#This Row],[Extra Payment]]&lt;=Sched4[[#This Row],[Beginning Balance]],Sched4[[#This Row],[Beginning Balance]]-Sched4[[#This Row],[Principal]],0),"")</f>
        <v/>
      </c>
      <c r="K266" s="4" t="str">
        <f ca="1">IF(Sched4[[#This Row],[Pmt No]]&lt;&gt;"",SUM(INDEX(Sched4[Interest],1,1):Sched4[[#This Row],[Interest]]),"")</f>
        <v/>
      </c>
    </row>
    <row r="267" spans="2:11" x14ac:dyDescent="0.2">
      <c r="B267" s="2" t="str">
        <f ca="1">IF(LoanIsGood,IF(ROW()-ROW(Sched4[[#Headers],[Pmt No]])&gt;ScheduledNumberOfPayments,"",ROW()-ROW(Sched4[[#Headers],[Pmt No]])),"")</f>
        <v/>
      </c>
      <c r="C267" s="3" t="str">
        <f ca="1">IF(Sched4[[#This Row],[Pmt No]]&lt;&gt;"",EOMONTH(LoanStartDate,ROW(Sched4[[#This Row],[Pmt No]])-ROW(Sched4[[#Headers],[Pmt No]])-2)+DAY(LoanStartDate),"")</f>
        <v/>
      </c>
      <c r="D267" s="4" t="str">
        <f ca="1">IF(Sched4[[#This Row],[Pmt No]]&lt;&gt;"",IF(ROW()-ROW(Sched4[[#Headers],[Beginning Balance]])=1,LoanAmount,INDEX(Sched4[Ending Balance],ROW()-ROW(Sched4[[#Headers],[Beginning Balance]])-1)),"")</f>
        <v/>
      </c>
      <c r="E267" s="4" t="str">
        <f ca="1">IF(Sched4[[#This Row],[Pmt No]]&lt;&gt;"",ScheduledPayment,"")</f>
        <v/>
      </c>
      <c r="F267" s="4" t="str">
        <f ca="1">IF(Sched4[[#This Row],[Pmt No]]&lt;&gt;"",IF(Sched4[[#This Row],[Scheduled Payment]]+ExtraPayments&lt;Sched4[[#This Row],[Beginning Balance]],ExtraPayments,IF(Sched4[[#This Row],[Beginning Balance]]-Sched4[[#This Row],[Scheduled Payment]]&gt;0,Sched4[[#This Row],[Beginning Balance]]-Sched4[[#This Row],[Scheduled Payment]],0)),"")</f>
        <v/>
      </c>
      <c r="G267" s="4" t="str">
        <f ca="1">IF(Sched4[[#This Row],[Pmt No]]&lt;&gt;"",IF(Sched4[[#This Row],[Scheduled Payment]]+Sched4[[#This Row],[Extra Payment]]&lt;=Sched4[[#This Row],[Beginning Balance]],Sched4[[#This Row],[Scheduled Payment]]+Sched4[[#This Row],[Extra Payment]],Sched4[[#This Row],[Beginning Balance]]),"")</f>
        <v/>
      </c>
      <c r="H267" s="4" t="str">
        <f ca="1">IF(Sched4[[#This Row],[Pmt No]]&lt;&gt;"",Sched4[[#This Row],[Total Payment]]-Sched4[[#This Row],[Interest]],"")</f>
        <v/>
      </c>
      <c r="I267" s="4" t="str">
        <f ca="1">IF(Sched4[[#This Row],[Pmt No]]&lt;&gt;"",Sched4[[#This Row],[Beginning Balance]]*(InterestRate/PaymentsPerYear),"")</f>
        <v/>
      </c>
      <c r="J267" s="4" t="str">
        <f ca="1">IF(Sched4[[#This Row],[Pmt No]]&lt;&gt;"",IF(Sched4[[#This Row],[Scheduled Payment]]+Sched4[[#This Row],[Extra Payment]]&lt;=Sched4[[#This Row],[Beginning Balance]],Sched4[[#This Row],[Beginning Balance]]-Sched4[[#This Row],[Principal]],0),"")</f>
        <v/>
      </c>
      <c r="K267" s="4" t="str">
        <f ca="1">IF(Sched4[[#This Row],[Pmt No]]&lt;&gt;"",SUM(INDEX(Sched4[Interest],1,1):Sched4[[#This Row],[Interest]]),"")</f>
        <v/>
      </c>
    </row>
    <row r="268" spans="2:11" x14ac:dyDescent="0.2">
      <c r="B268" s="2" t="str">
        <f ca="1">IF(LoanIsGood,IF(ROW()-ROW(Sched4[[#Headers],[Pmt No]])&gt;ScheduledNumberOfPayments,"",ROW()-ROW(Sched4[[#Headers],[Pmt No]])),"")</f>
        <v/>
      </c>
      <c r="C268" s="3" t="str">
        <f ca="1">IF(Sched4[[#This Row],[Pmt No]]&lt;&gt;"",EOMONTH(LoanStartDate,ROW(Sched4[[#This Row],[Pmt No]])-ROW(Sched4[[#Headers],[Pmt No]])-2)+DAY(LoanStartDate),"")</f>
        <v/>
      </c>
      <c r="D268" s="4" t="str">
        <f ca="1">IF(Sched4[[#This Row],[Pmt No]]&lt;&gt;"",IF(ROW()-ROW(Sched4[[#Headers],[Beginning Balance]])=1,LoanAmount,INDEX(Sched4[Ending Balance],ROW()-ROW(Sched4[[#Headers],[Beginning Balance]])-1)),"")</f>
        <v/>
      </c>
      <c r="E268" s="4" t="str">
        <f ca="1">IF(Sched4[[#This Row],[Pmt No]]&lt;&gt;"",ScheduledPayment,"")</f>
        <v/>
      </c>
      <c r="F268" s="4" t="str">
        <f ca="1">IF(Sched4[[#This Row],[Pmt No]]&lt;&gt;"",IF(Sched4[[#This Row],[Scheduled Payment]]+ExtraPayments&lt;Sched4[[#This Row],[Beginning Balance]],ExtraPayments,IF(Sched4[[#This Row],[Beginning Balance]]-Sched4[[#This Row],[Scheduled Payment]]&gt;0,Sched4[[#This Row],[Beginning Balance]]-Sched4[[#This Row],[Scheduled Payment]],0)),"")</f>
        <v/>
      </c>
      <c r="G268" s="4" t="str">
        <f ca="1">IF(Sched4[[#This Row],[Pmt No]]&lt;&gt;"",IF(Sched4[[#This Row],[Scheduled Payment]]+Sched4[[#This Row],[Extra Payment]]&lt;=Sched4[[#This Row],[Beginning Balance]],Sched4[[#This Row],[Scheduled Payment]]+Sched4[[#This Row],[Extra Payment]],Sched4[[#This Row],[Beginning Balance]]),"")</f>
        <v/>
      </c>
      <c r="H268" s="4" t="str">
        <f ca="1">IF(Sched4[[#This Row],[Pmt No]]&lt;&gt;"",Sched4[[#This Row],[Total Payment]]-Sched4[[#This Row],[Interest]],"")</f>
        <v/>
      </c>
      <c r="I268" s="4" t="str">
        <f ca="1">IF(Sched4[[#This Row],[Pmt No]]&lt;&gt;"",Sched4[[#This Row],[Beginning Balance]]*(InterestRate/PaymentsPerYear),"")</f>
        <v/>
      </c>
      <c r="J268" s="4" t="str">
        <f ca="1">IF(Sched4[[#This Row],[Pmt No]]&lt;&gt;"",IF(Sched4[[#This Row],[Scheduled Payment]]+Sched4[[#This Row],[Extra Payment]]&lt;=Sched4[[#This Row],[Beginning Balance]],Sched4[[#This Row],[Beginning Balance]]-Sched4[[#This Row],[Principal]],0),"")</f>
        <v/>
      </c>
      <c r="K268" s="4" t="str">
        <f ca="1">IF(Sched4[[#This Row],[Pmt No]]&lt;&gt;"",SUM(INDEX(Sched4[Interest],1,1):Sched4[[#This Row],[Interest]]),"")</f>
        <v/>
      </c>
    </row>
    <row r="269" spans="2:11" x14ac:dyDescent="0.2">
      <c r="B269" s="2" t="str">
        <f ca="1">IF(LoanIsGood,IF(ROW()-ROW(Sched4[[#Headers],[Pmt No]])&gt;ScheduledNumberOfPayments,"",ROW()-ROW(Sched4[[#Headers],[Pmt No]])),"")</f>
        <v/>
      </c>
      <c r="C269" s="3" t="str">
        <f ca="1">IF(Sched4[[#This Row],[Pmt No]]&lt;&gt;"",EOMONTH(LoanStartDate,ROW(Sched4[[#This Row],[Pmt No]])-ROW(Sched4[[#Headers],[Pmt No]])-2)+DAY(LoanStartDate),"")</f>
        <v/>
      </c>
      <c r="D269" s="4" t="str">
        <f ca="1">IF(Sched4[[#This Row],[Pmt No]]&lt;&gt;"",IF(ROW()-ROW(Sched4[[#Headers],[Beginning Balance]])=1,LoanAmount,INDEX(Sched4[Ending Balance],ROW()-ROW(Sched4[[#Headers],[Beginning Balance]])-1)),"")</f>
        <v/>
      </c>
      <c r="E269" s="4" t="str">
        <f ca="1">IF(Sched4[[#This Row],[Pmt No]]&lt;&gt;"",ScheduledPayment,"")</f>
        <v/>
      </c>
      <c r="F269" s="4" t="str">
        <f ca="1">IF(Sched4[[#This Row],[Pmt No]]&lt;&gt;"",IF(Sched4[[#This Row],[Scheduled Payment]]+ExtraPayments&lt;Sched4[[#This Row],[Beginning Balance]],ExtraPayments,IF(Sched4[[#This Row],[Beginning Balance]]-Sched4[[#This Row],[Scheduled Payment]]&gt;0,Sched4[[#This Row],[Beginning Balance]]-Sched4[[#This Row],[Scheduled Payment]],0)),"")</f>
        <v/>
      </c>
      <c r="G269" s="4" t="str">
        <f ca="1">IF(Sched4[[#This Row],[Pmt No]]&lt;&gt;"",IF(Sched4[[#This Row],[Scheduled Payment]]+Sched4[[#This Row],[Extra Payment]]&lt;=Sched4[[#This Row],[Beginning Balance]],Sched4[[#This Row],[Scheduled Payment]]+Sched4[[#This Row],[Extra Payment]],Sched4[[#This Row],[Beginning Balance]]),"")</f>
        <v/>
      </c>
      <c r="H269" s="4" t="str">
        <f ca="1">IF(Sched4[[#This Row],[Pmt No]]&lt;&gt;"",Sched4[[#This Row],[Total Payment]]-Sched4[[#This Row],[Interest]],"")</f>
        <v/>
      </c>
      <c r="I269" s="4" t="str">
        <f ca="1">IF(Sched4[[#This Row],[Pmt No]]&lt;&gt;"",Sched4[[#This Row],[Beginning Balance]]*(InterestRate/PaymentsPerYear),"")</f>
        <v/>
      </c>
      <c r="J269" s="4" t="str">
        <f ca="1">IF(Sched4[[#This Row],[Pmt No]]&lt;&gt;"",IF(Sched4[[#This Row],[Scheduled Payment]]+Sched4[[#This Row],[Extra Payment]]&lt;=Sched4[[#This Row],[Beginning Balance]],Sched4[[#This Row],[Beginning Balance]]-Sched4[[#This Row],[Principal]],0),"")</f>
        <v/>
      </c>
      <c r="K269" s="4" t="str">
        <f ca="1">IF(Sched4[[#This Row],[Pmt No]]&lt;&gt;"",SUM(INDEX(Sched4[Interest],1,1):Sched4[[#This Row],[Interest]]),"")</f>
        <v/>
      </c>
    </row>
    <row r="270" spans="2:11" x14ac:dyDescent="0.2">
      <c r="B270" s="2" t="str">
        <f ca="1">IF(LoanIsGood,IF(ROW()-ROW(Sched4[[#Headers],[Pmt No]])&gt;ScheduledNumberOfPayments,"",ROW()-ROW(Sched4[[#Headers],[Pmt No]])),"")</f>
        <v/>
      </c>
      <c r="C270" s="3" t="str">
        <f ca="1">IF(Sched4[[#This Row],[Pmt No]]&lt;&gt;"",EOMONTH(LoanStartDate,ROW(Sched4[[#This Row],[Pmt No]])-ROW(Sched4[[#Headers],[Pmt No]])-2)+DAY(LoanStartDate),"")</f>
        <v/>
      </c>
      <c r="D270" s="4" t="str">
        <f ca="1">IF(Sched4[[#This Row],[Pmt No]]&lt;&gt;"",IF(ROW()-ROW(Sched4[[#Headers],[Beginning Balance]])=1,LoanAmount,INDEX(Sched4[Ending Balance],ROW()-ROW(Sched4[[#Headers],[Beginning Balance]])-1)),"")</f>
        <v/>
      </c>
      <c r="E270" s="4" t="str">
        <f ca="1">IF(Sched4[[#This Row],[Pmt No]]&lt;&gt;"",ScheduledPayment,"")</f>
        <v/>
      </c>
      <c r="F270" s="4" t="str">
        <f ca="1">IF(Sched4[[#This Row],[Pmt No]]&lt;&gt;"",IF(Sched4[[#This Row],[Scheduled Payment]]+ExtraPayments&lt;Sched4[[#This Row],[Beginning Balance]],ExtraPayments,IF(Sched4[[#This Row],[Beginning Balance]]-Sched4[[#This Row],[Scheduled Payment]]&gt;0,Sched4[[#This Row],[Beginning Balance]]-Sched4[[#This Row],[Scheduled Payment]],0)),"")</f>
        <v/>
      </c>
      <c r="G270" s="4" t="str">
        <f ca="1">IF(Sched4[[#This Row],[Pmt No]]&lt;&gt;"",IF(Sched4[[#This Row],[Scheduled Payment]]+Sched4[[#This Row],[Extra Payment]]&lt;=Sched4[[#This Row],[Beginning Balance]],Sched4[[#This Row],[Scheduled Payment]]+Sched4[[#This Row],[Extra Payment]],Sched4[[#This Row],[Beginning Balance]]),"")</f>
        <v/>
      </c>
      <c r="H270" s="4" t="str">
        <f ca="1">IF(Sched4[[#This Row],[Pmt No]]&lt;&gt;"",Sched4[[#This Row],[Total Payment]]-Sched4[[#This Row],[Interest]],"")</f>
        <v/>
      </c>
      <c r="I270" s="4" t="str">
        <f ca="1">IF(Sched4[[#This Row],[Pmt No]]&lt;&gt;"",Sched4[[#This Row],[Beginning Balance]]*(InterestRate/PaymentsPerYear),"")</f>
        <v/>
      </c>
      <c r="J270" s="4" t="str">
        <f ca="1">IF(Sched4[[#This Row],[Pmt No]]&lt;&gt;"",IF(Sched4[[#This Row],[Scheduled Payment]]+Sched4[[#This Row],[Extra Payment]]&lt;=Sched4[[#This Row],[Beginning Balance]],Sched4[[#This Row],[Beginning Balance]]-Sched4[[#This Row],[Principal]],0),"")</f>
        <v/>
      </c>
      <c r="K270" s="4" t="str">
        <f ca="1">IF(Sched4[[#This Row],[Pmt No]]&lt;&gt;"",SUM(INDEX(Sched4[Interest],1,1):Sched4[[#This Row],[Interest]]),"")</f>
        <v/>
      </c>
    </row>
    <row r="271" spans="2:11" x14ac:dyDescent="0.2">
      <c r="B271" s="2" t="str">
        <f ca="1">IF(LoanIsGood,IF(ROW()-ROW(Sched4[[#Headers],[Pmt No]])&gt;ScheduledNumberOfPayments,"",ROW()-ROW(Sched4[[#Headers],[Pmt No]])),"")</f>
        <v/>
      </c>
      <c r="C271" s="3" t="str">
        <f ca="1">IF(Sched4[[#This Row],[Pmt No]]&lt;&gt;"",EOMONTH(LoanStartDate,ROW(Sched4[[#This Row],[Pmt No]])-ROW(Sched4[[#Headers],[Pmt No]])-2)+DAY(LoanStartDate),"")</f>
        <v/>
      </c>
      <c r="D271" s="4" t="str">
        <f ca="1">IF(Sched4[[#This Row],[Pmt No]]&lt;&gt;"",IF(ROW()-ROW(Sched4[[#Headers],[Beginning Balance]])=1,LoanAmount,INDEX(Sched4[Ending Balance],ROW()-ROW(Sched4[[#Headers],[Beginning Balance]])-1)),"")</f>
        <v/>
      </c>
      <c r="E271" s="4" t="str">
        <f ca="1">IF(Sched4[[#This Row],[Pmt No]]&lt;&gt;"",ScheduledPayment,"")</f>
        <v/>
      </c>
      <c r="F271" s="4" t="str">
        <f ca="1">IF(Sched4[[#This Row],[Pmt No]]&lt;&gt;"",IF(Sched4[[#This Row],[Scheduled Payment]]+ExtraPayments&lt;Sched4[[#This Row],[Beginning Balance]],ExtraPayments,IF(Sched4[[#This Row],[Beginning Balance]]-Sched4[[#This Row],[Scheduled Payment]]&gt;0,Sched4[[#This Row],[Beginning Balance]]-Sched4[[#This Row],[Scheduled Payment]],0)),"")</f>
        <v/>
      </c>
      <c r="G271" s="4" t="str">
        <f ca="1">IF(Sched4[[#This Row],[Pmt No]]&lt;&gt;"",IF(Sched4[[#This Row],[Scheduled Payment]]+Sched4[[#This Row],[Extra Payment]]&lt;=Sched4[[#This Row],[Beginning Balance]],Sched4[[#This Row],[Scheduled Payment]]+Sched4[[#This Row],[Extra Payment]],Sched4[[#This Row],[Beginning Balance]]),"")</f>
        <v/>
      </c>
      <c r="H271" s="4" t="str">
        <f ca="1">IF(Sched4[[#This Row],[Pmt No]]&lt;&gt;"",Sched4[[#This Row],[Total Payment]]-Sched4[[#This Row],[Interest]],"")</f>
        <v/>
      </c>
      <c r="I271" s="4" t="str">
        <f ca="1">IF(Sched4[[#This Row],[Pmt No]]&lt;&gt;"",Sched4[[#This Row],[Beginning Balance]]*(InterestRate/PaymentsPerYear),"")</f>
        <v/>
      </c>
      <c r="J271" s="4" t="str">
        <f ca="1">IF(Sched4[[#This Row],[Pmt No]]&lt;&gt;"",IF(Sched4[[#This Row],[Scheduled Payment]]+Sched4[[#This Row],[Extra Payment]]&lt;=Sched4[[#This Row],[Beginning Balance]],Sched4[[#This Row],[Beginning Balance]]-Sched4[[#This Row],[Principal]],0),"")</f>
        <v/>
      </c>
      <c r="K271" s="4" t="str">
        <f ca="1">IF(Sched4[[#This Row],[Pmt No]]&lt;&gt;"",SUM(INDEX(Sched4[Interest],1,1):Sched4[[#This Row],[Interest]]),"")</f>
        <v/>
      </c>
    </row>
    <row r="272" spans="2:11" x14ac:dyDescent="0.2">
      <c r="B272" s="2" t="str">
        <f ca="1">IF(LoanIsGood,IF(ROW()-ROW(Sched4[[#Headers],[Pmt No]])&gt;ScheduledNumberOfPayments,"",ROW()-ROW(Sched4[[#Headers],[Pmt No]])),"")</f>
        <v/>
      </c>
      <c r="C272" s="3" t="str">
        <f ca="1">IF(Sched4[[#This Row],[Pmt No]]&lt;&gt;"",EOMONTH(LoanStartDate,ROW(Sched4[[#This Row],[Pmt No]])-ROW(Sched4[[#Headers],[Pmt No]])-2)+DAY(LoanStartDate),"")</f>
        <v/>
      </c>
      <c r="D272" s="4" t="str">
        <f ca="1">IF(Sched4[[#This Row],[Pmt No]]&lt;&gt;"",IF(ROW()-ROW(Sched4[[#Headers],[Beginning Balance]])=1,LoanAmount,INDEX(Sched4[Ending Balance],ROW()-ROW(Sched4[[#Headers],[Beginning Balance]])-1)),"")</f>
        <v/>
      </c>
      <c r="E272" s="4" t="str">
        <f ca="1">IF(Sched4[[#This Row],[Pmt No]]&lt;&gt;"",ScheduledPayment,"")</f>
        <v/>
      </c>
      <c r="F272" s="4" t="str">
        <f ca="1">IF(Sched4[[#This Row],[Pmt No]]&lt;&gt;"",IF(Sched4[[#This Row],[Scheduled Payment]]+ExtraPayments&lt;Sched4[[#This Row],[Beginning Balance]],ExtraPayments,IF(Sched4[[#This Row],[Beginning Balance]]-Sched4[[#This Row],[Scheduled Payment]]&gt;0,Sched4[[#This Row],[Beginning Balance]]-Sched4[[#This Row],[Scheduled Payment]],0)),"")</f>
        <v/>
      </c>
      <c r="G272" s="4" t="str">
        <f ca="1">IF(Sched4[[#This Row],[Pmt No]]&lt;&gt;"",IF(Sched4[[#This Row],[Scheduled Payment]]+Sched4[[#This Row],[Extra Payment]]&lt;=Sched4[[#This Row],[Beginning Balance]],Sched4[[#This Row],[Scheduled Payment]]+Sched4[[#This Row],[Extra Payment]],Sched4[[#This Row],[Beginning Balance]]),"")</f>
        <v/>
      </c>
      <c r="H272" s="4" t="str">
        <f ca="1">IF(Sched4[[#This Row],[Pmt No]]&lt;&gt;"",Sched4[[#This Row],[Total Payment]]-Sched4[[#This Row],[Interest]],"")</f>
        <v/>
      </c>
      <c r="I272" s="4" t="str">
        <f ca="1">IF(Sched4[[#This Row],[Pmt No]]&lt;&gt;"",Sched4[[#This Row],[Beginning Balance]]*(InterestRate/PaymentsPerYear),"")</f>
        <v/>
      </c>
      <c r="J272" s="4" t="str">
        <f ca="1">IF(Sched4[[#This Row],[Pmt No]]&lt;&gt;"",IF(Sched4[[#This Row],[Scheduled Payment]]+Sched4[[#This Row],[Extra Payment]]&lt;=Sched4[[#This Row],[Beginning Balance]],Sched4[[#This Row],[Beginning Balance]]-Sched4[[#This Row],[Principal]],0),"")</f>
        <v/>
      </c>
      <c r="K272" s="4" t="str">
        <f ca="1">IF(Sched4[[#This Row],[Pmt No]]&lt;&gt;"",SUM(INDEX(Sched4[Interest],1,1):Sched4[[#This Row],[Interest]]),"")</f>
        <v/>
      </c>
    </row>
    <row r="273" spans="2:11" x14ac:dyDescent="0.2">
      <c r="B273" s="2" t="str">
        <f ca="1">IF(LoanIsGood,IF(ROW()-ROW(Sched4[[#Headers],[Pmt No]])&gt;ScheduledNumberOfPayments,"",ROW()-ROW(Sched4[[#Headers],[Pmt No]])),"")</f>
        <v/>
      </c>
      <c r="C273" s="3" t="str">
        <f ca="1">IF(Sched4[[#This Row],[Pmt No]]&lt;&gt;"",EOMONTH(LoanStartDate,ROW(Sched4[[#This Row],[Pmt No]])-ROW(Sched4[[#Headers],[Pmt No]])-2)+DAY(LoanStartDate),"")</f>
        <v/>
      </c>
      <c r="D273" s="4" t="str">
        <f ca="1">IF(Sched4[[#This Row],[Pmt No]]&lt;&gt;"",IF(ROW()-ROW(Sched4[[#Headers],[Beginning Balance]])=1,LoanAmount,INDEX(Sched4[Ending Balance],ROW()-ROW(Sched4[[#Headers],[Beginning Balance]])-1)),"")</f>
        <v/>
      </c>
      <c r="E273" s="4" t="str">
        <f ca="1">IF(Sched4[[#This Row],[Pmt No]]&lt;&gt;"",ScheduledPayment,"")</f>
        <v/>
      </c>
      <c r="F273" s="4" t="str">
        <f ca="1">IF(Sched4[[#This Row],[Pmt No]]&lt;&gt;"",IF(Sched4[[#This Row],[Scheduled Payment]]+ExtraPayments&lt;Sched4[[#This Row],[Beginning Balance]],ExtraPayments,IF(Sched4[[#This Row],[Beginning Balance]]-Sched4[[#This Row],[Scheduled Payment]]&gt;0,Sched4[[#This Row],[Beginning Balance]]-Sched4[[#This Row],[Scheduled Payment]],0)),"")</f>
        <v/>
      </c>
      <c r="G273" s="4" t="str">
        <f ca="1">IF(Sched4[[#This Row],[Pmt No]]&lt;&gt;"",IF(Sched4[[#This Row],[Scheduled Payment]]+Sched4[[#This Row],[Extra Payment]]&lt;=Sched4[[#This Row],[Beginning Balance]],Sched4[[#This Row],[Scheduled Payment]]+Sched4[[#This Row],[Extra Payment]],Sched4[[#This Row],[Beginning Balance]]),"")</f>
        <v/>
      </c>
      <c r="H273" s="4" t="str">
        <f ca="1">IF(Sched4[[#This Row],[Pmt No]]&lt;&gt;"",Sched4[[#This Row],[Total Payment]]-Sched4[[#This Row],[Interest]],"")</f>
        <v/>
      </c>
      <c r="I273" s="4" t="str">
        <f ca="1">IF(Sched4[[#This Row],[Pmt No]]&lt;&gt;"",Sched4[[#This Row],[Beginning Balance]]*(InterestRate/PaymentsPerYear),"")</f>
        <v/>
      </c>
      <c r="J273" s="4" t="str">
        <f ca="1">IF(Sched4[[#This Row],[Pmt No]]&lt;&gt;"",IF(Sched4[[#This Row],[Scheduled Payment]]+Sched4[[#This Row],[Extra Payment]]&lt;=Sched4[[#This Row],[Beginning Balance]],Sched4[[#This Row],[Beginning Balance]]-Sched4[[#This Row],[Principal]],0),"")</f>
        <v/>
      </c>
      <c r="K273" s="4" t="str">
        <f ca="1">IF(Sched4[[#This Row],[Pmt No]]&lt;&gt;"",SUM(INDEX(Sched4[Interest],1,1):Sched4[[#This Row],[Interest]]),"")</f>
        <v/>
      </c>
    </row>
    <row r="274" spans="2:11" x14ac:dyDescent="0.2">
      <c r="B274" s="2" t="str">
        <f ca="1">IF(LoanIsGood,IF(ROW()-ROW(Sched4[[#Headers],[Pmt No]])&gt;ScheduledNumberOfPayments,"",ROW()-ROW(Sched4[[#Headers],[Pmt No]])),"")</f>
        <v/>
      </c>
      <c r="C274" s="3" t="str">
        <f ca="1">IF(Sched4[[#This Row],[Pmt No]]&lt;&gt;"",EOMONTH(LoanStartDate,ROW(Sched4[[#This Row],[Pmt No]])-ROW(Sched4[[#Headers],[Pmt No]])-2)+DAY(LoanStartDate),"")</f>
        <v/>
      </c>
      <c r="D274" s="4" t="str">
        <f ca="1">IF(Sched4[[#This Row],[Pmt No]]&lt;&gt;"",IF(ROW()-ROW(Sched4[[#Headers],[Beginning Balance]])=1,LoanAmount,INDEX(Sched4[Ending Balance],ROW()-ROW(Sched4[[#Headers],[Beginning Balance]])-1)),"")</f>
        <v/>
      </c>
      <c r="E274" s="4" t="str">
        <f ca="1">IF(Sched4[[#This Row],[Pmt No]]&lt;&gt;"",ScheduledPayment,"")</f>
        <v/>
      </c>
      <c r="F274" s="4" t="str">
        <f ca="1">IF(Sched4[[#This Row],[Pmt No]]&lt;&gt;"",IF(Sched4[[#This Row],[Scheduled Payment]]+ExtraPayments&lt;Sched4[[#This Row],[Beginning Balance]],ExtraPayments,IF(Sched4[[#This Row],[Beginning Balance]]-Sched4[[#This Row],[Scheduled Payment]]&gt;0,Sched4[[#This Row],[Beginning Balance]]-Sched4[[#This Row],[Scheduled Payment]],0)),"")</f>
        <v/>
      </c>
      <c r="G274" s="4" t="str">
        <f ca="1">IF(Sched4[[#This Row],[Pmt No]]&lt;&gt;"",IF(Sched4[[#This Row],[Scheduled Payment]]+Sched4[[#This Row],[Extra Payment]]&lt;=Sched4[[#This Row],[Beginning Balance]],Sched4[[#This Row],[Scheduled Payment]]+Sched4[[#This Row],[Extra Payment]],Sched4[[#This Row],[Beginning Balance]]),"")</f>
        <v/>
      </c>
      <c r="H274" s="4" t="str">
        <f ca="1">IF(Sched4[[#This Row],[Pmt No]]&lt;&gt;"",Sched4[[#This Row],[Total Payment]]-Sched4[[#This Row],[Interest]],"")</f>
        <v/>
      </c>
      <c r="I274" s="4" t="str">
        <f ca="1">IF(Sched4[[#This Row],[Pmt No]]&lt;&gt;"",Sched4[[#This Row],[Beginning Balance]]*(InterestRate/PaymentsPerYear),"")</f>
        <v/>
      </c>
      <c r="J274" s="4" t="str">
        <f ca="1">IF(Sched4[[#This Row],[Pmt No]]&lt;&gt;"",IF(Sched4[[#This Row],[Scheduled Payment]]+Sched4[[#This Row],[Extra Payment]]&lt;=Sched4[[#This Row],[Beginning Balance]],Sched4[[#This Row],[Beginning Balance]]-Sched4[[#This Row],[Principal]],0),"")</f>
        <v/>
      </c>
      <c r="K274" s="4" t="str">
        <f ca="1">IF(Sched4[[#This Row],[Pmt No]]&lt;&gt;"",SUM(INDEX(Sched4[Interest],1,1):Sched4[[#This Row],[Interest]]),"")</f>
        <v/>
      </c>
    </row>
    <row r="275" spans="2:11" x14ac:dyDescent="0.2">
      <c r="B275" s="2" t="str">
        <f ca="1">IF(LoanIsGood,IF(ROW()-ROW(Sched4[[#Headers],[Pmt No]])&gt;ScheduledNumberOfPayments,"",ROW()-ROW(Sched4[[#Headers],[Pmt No]])),"")</f>
        <v/>
      </c>
      <c r="C275" s="3" t="str">
        <f ca="1">IF(Sched4[[#This Row],[Pmt No]]&lt;&gt;"",EOMONTH(LoanStartDate,ROW(Sched4[[#This Row],[Pmt No]])-ROW(Sched4[[#Headers],[Pmt No]])-2)+DAY(LoanStartDate),"")</f>
        <v/>
      </c>
      <c r="D275" s="4" t="str">
        <f ca="1">IF(Sched4[[#This Row],[Pmt No]]&lt;&gt;"",IF(ROW()-ROW(Sched4[[#Headers],[Beginning Balance]])=1,LoanAmount,INDEX(Sched4[Ending Balance],ROW()-ROW(Sched4[[#Headers],[Beginning Balance]])-1)),"")</f>
        <v/>
      </c>
      <c r="E275" s="4" t="str">
        <f ca="1">IF(Sched4[[#This Row],[Pmt No]]&lt;&gt;"",ScheduledPayment,"")</f>
        <v/>
      </c>
      <c r="F275" s="4" t="str">
        <f ca="1">IF(Sched4[[#This Row],[Pmt No]]&lt;&gt;"",IF(Sched4[[#This Row],[Scheduled Payment]]+ExtraPayments&lt;Sched4[[#This Row],[Beginning Balance]],ExtraPayments,IF(Sched4[[#This Row],[Beginning Balance]]-Sched4[[#This Row],[Scheduled Payment]]&gt;0,Sched4[[#This Row],[Beginning Balance]]-Sched4[[#This Row],[Scheduled Payment]],0)),"")</f>
        <v/>
      </c>
      <c r="G275" s="4" t="str">
        <f ca="1">IF(Sched4[[#This Row],[Pmt No]]&lt;&gt;"",IF(Sched4[[#This Row],[Scheduled Payment]]+Sched4[[#This Row],[Extra Payment]]&lt;=Sched4[[#This Row],[Beginning Balance]],Sched4[[#This Row],[Scheduled Payment]]+Sched4[[#This Row],[Extra Payment]],Sched4[[#This Row],[Beginning Balance]]),"")</f>
        <v/>
      </c>
      <c r="H275" s="4" t="str">
        <f ca="1">IF(Sched4[[#This Row],[Pmt No]]&lt;&gt;"",Sched4[[#This Row],[Total Payment]]-Sched4[[#This Row],[Interest]],"")</f>
        <v/>
      </c>
      <c r="I275" s="4" t="str">
        <f ca="1">IF(Sched4[[#This Row],[Pmt No]]&lt;&gt;"",Sched4[[#This Row],[Beginning Balance]]*(InterestRate/PaymentsPerYear),"")</f>
        <v/>
      </c>
      <c r="J275" s="4" t="str">
        <f ca="1">IF(Sched4[[#This Row],[Pmt No]]&lt;&gt;"",IF(Sched4[[#This Row],[Scheduled Payment]]+Sched4[[#This Row],[Extra Payment]]&lt;=Sched4[[#This Row],[Beginning Balance]],Sched4[[#This Row],[Beginning Balance]]-Sched4[[#This Row],[Principal]],0),"")</f>
        <v/>
      </c>
      <c r="K275" s="4" t="str">
        <f ca="1">IF(Sched4[[#This Row],[Pmt No]]&lt;&gt;"",SUM(INDEX(Sched4[Interest],1,1):Sched4[[#This Row],[Interest]]),"")</f>
        <v/>
      </c>
    </row>
    <row r="276" spans="2:11" x14ac:dyDescent="0.2">
      <c r="B276" s="2" t="str">
        <f ca="1">IF(LoanIsGood,IF(ROW()-ROW(Sched4[[#Headers],[Pmt No]])&gt;ScheduledNumberOfPayments,"",ROW()-ROW(Sched4[[#Headers],[Pmt No]])),"")</f>
        <v/>
      </c>
      <c r="C276" s="3" t="str">
        <f ca="1">IF(Sched4[[#This Row],[Pmt No]]&lt;&gt;"",EOMONTH(LoanStartDate,ROW(Sched4[[#This Row],[Pmt No]])-ROW(Sched4[[#Headers],[Pmt No]])-2)+DAY(LoanStartDate),"")</f>
        <v/>
      </c>
      <c r="D276" s="4" t="str">
        <f ca="1">IF(Sched4[[#This Row],[Pmt No]]&lt;&gt;"",IF(ROW()-ROW(Sched4[[#Headers],[Beginning Balance]])=1,LoanAmount,INDEX(Sched4[Ending Balance],ROW()-ROW(Sched4[[#Headers],[Beginning Balance]])-1)),"")</f>
        <v/>
      </c>
      <c r="E276" s="4" t="str">
        <f ca="1">IF(Sched4[[#This Row],[Pmt No]]&lt;&gt;"",ScheduledPayment,"")</f>
        <v/>
      </c>
      <c r="F276" s="4" t="str">
        <f ca="1">IF(Sched4[[#This Row],[Pmt No]]&lt;&gt;"",IF(Sched4[[#This Row],[Scheduled Payment]]+ExtraPayments&lt;Sched4[[#This Row],[Beginning Balance]],ExtraPayments,IF(Sched4[[#This Row],[Beginning Balance]]-Sched4[[#This Row],[Scheduled Payment]]&gt;0,Sched4[[#This Row],[Beginning Balance]]-Sched4[[#This Row],[Scheduled Payment]],0)),"")</f>
        <v/>
      </c>
      <c r="G276" s="4" t="str">
        <f ca="1">IF(Sched4[[#This Row],[Pmt No]]&lt;&gt;"",IF(Sched4[[#This Row],[Scheduled Payment]]+Sched4[[#This Row],[Extra Payment]]&lt;=Sched4[[#This Row],[Beginning Balance]],Sched4[[#This Row],[Scheduled Payment]]+Sched4[[#This Row],[Extra Payment]],Sched4[[#This Row],[Beginning Balance]]),"")</f>
        <v/>
      </c>
      <c r="H276" s="4" t="str">
        <f ca="1">IF(Sched4[[#This Row],[Pmt No]]&lt;&gt;"",Sched4[[#This Row],[Total Payment]]-Sched4[[#This Row],[Interest]],"")</f>
        <v/>
      </c>
      <c r="I276" s="4" t="str">
        <f ca="1">IF(Sched4[[#This Row],[Pmt No]]&lt;&gt;"",Sched4[[#This Row],[Beginning Balance]]*(InterestRate/PaymentsPerYear),"")</f>
        <v/>
      </c>
      <c r="J276" s="4" t="str">
        <f ca="1">IF(Sched4[[#This Row],[Pmt No]]&lt;&gt;"",IF(Sched4[[#This Row],[Scheduled Payment]]+Sched4[[#This Row],[Extra Payment]]&lt;=Sched4[[#This Row],[Beginning Balance]],Sched4[[#This Row],[Beginning Balance]]-Sched4[[#This Row],[Principal]],0),"")</f>
        <v/>
      </c>
      <c r="K276" s="4" t="str">
        <f ca="1">IF(Sched4[[#This Row],[Pmt No]]&lt;&gt;"",SUM(INDEX(Sched4[Interest],1,1):Sched4[[#This Row],[Interest]]),"")</f>
        <v/>
      </c>
    </row>
    <row r="277" spans="2:11" x14ac:dyDescent="0.2">
      <c r="B277" s="2" t="str">
        <f ca="1">IF(LoanIsGood,IF(ROW()-ROW(Sched4[[#Headers],[Pmt No]])&gt;ScheduledNumberOfPayments,"",ROW()-ROW(Sched4[[#Headers],[Pmt No]])),"")</f>
        <v/>
      </c>
      <c r="C277" s="3" t="str">
        <f ca="1">IF(Sched4[[#This Row],[Pmt No]]&lt;&gt;"",EOMONTH(LoanStartDate,ROW(Sched4[[#This Row],[Pmt No]])-ROW(Sched4[[#Headers],[Pmt No]])-2)+DAY(LoanStartDate),"")</f>
        <v/>
      </c>
      <c r="D277" s="4" t="str">
        <f ca="1">IF(Sched4[[#This Row],[Pmt No]]&lt;&gt;"",IF(ROW()-ROW(Sched4[[#Headers],[Beginning Balance]])=1,LoanAmount,INDEX(Sched4[Ending Balance],ROW()-ROW(Sched4[[#Headers],[Beginning Balance]])-1)),"")</f>
        <v/>
      </c>
      <c r="E277" s="4" t="str">
        <f ca="1">IF(Sched4[[#This Row],[Pmt No]]&lt;&gt;"",ScheduledPayment,"")</f>
        <v/>
      </c>
      <c r="F277" s="4" t="str">
        <f ca="1">IF(Sched4[[#This Row],[Pmt No]]&lt;&gt;"",IF(Sched4[[#This Row],[Scheduled Payment]]+ExtraPayments&lt;Sched4[[#This Row],[Beginning Balance]],ExtraPayments,IF(Sched4[[#This Row],[Beginning Balance]]-Sched4[[#This Row],[Scheduled Payment]]&gt;0,Sched4[[#This Row],[Beginning Balance]]-Sched4[[#This Row],[Scheduled Payment]],0)),"")</f>
        <v/>
      </c>
      <c r="G277" s="4" t="str">
        <f ca="1">IF(Sched4[[#This Row],[Pmt No]]&lt;&gt;"",IF(Sched4[[#This Row],[Scheduled Payment]]+Sched4[[#This Row],[Extra Payment]]&lt;=Sched4[[#This Row],[Beginning Balance]],Sched4[[#This Row],[Scheduled Payment]]+Sched4[[#This Row],[Extra Payment]],Sched4[[#This Row],[Beginning Balance]]),"")</f>
        <v/>
      </c>
      <c r="H277" s="4" t="str">
        <f ca="1">IF(Sched4[[#This Row],[Pmt No]]&lt;&gt;"",Sched4[[#This Row],[Total Payment]]-Sched4[[#This Row],[Interest]],"")</f>
        <v/>
      </c>
      <c r="I277" s="4" t="str">
        <f ca="1">IF(Sched4[[#This Row],[Pmt No]]&lt;&gt;"",Sched4[[#This Row],[Beginning Balance]]*(InterestRate/PaymentsPerYear),"")</f>
        <v/>
      </c>
      <c r="J277" s="4" t="str">
        <f ca="1">IF(Sched4[[#This Row],[Pmt No]]&lt;&gt;"",IF(Sched4[[#This Row],[Scheduled Payment]]+Sched4[[#This Row],[Extra Payment]]&lt;=Sched4[[#This Row],[Beginning Balance]],Sched4[[#This Row],[Beginning Balance]]-Sched4[[#This Row],[Principal]],0),"")</f>
        <v/>
      </c>
      <c r="K277" s="4" t="str">
        <f ca="1">IF(Sched4[[#This Row],[Pmt No]]&lt;&gt;"",SUM(INDEX(Sched4[Interest],1,1):Sched4[[#This Row],[Interest]]),"")</f>
        <v/>
      </c>
    </row>
    <row r="278" spans="2:11" x14ac:dyDescent="0.2">
      <c r="B278" s="2" t="str">
        <f ca="1">IF(LoanIsGood,IF(ROW()-ROW(Sched4[[#Headers],[Pmt No]])&gt;ScheduledNumberOfPayments,"",ROW()-ROW(Sched4[[#Headers],[Pmt No]])),"")</f>
        <v/>
      </c>
      <c r="C278" s="3" t="str">
        <f ca="1">IF(Sched4[[#This Row],[Pmt No]]&lt;&gt;"",EOMONTH(LoanStartDate,ROW(Sched4[[#This Row],[Pmt No]])-ROW(Sched4[[#Headers],[Pmt No]])-2)+DAY(LoanStartDate),"")</f>
        <v/>
      </c>
      <c r="D278" s="4" t="str">
        <f ca="1">IF(Sched4[[#This Row],[Pmt No]]&lt;&gt;"",IF(ROW()-ROW(Sched4[[#Headers],[Beginning Balance]])=1,LoanAmount,INDEX(Sched4[Ending Balance],ROW()-ROW(Sched4[[#Headers],[Beginning Balance]])-1)),"")</f>
        <v/>
      </c>
      <c r="E278" s="4" t="str">
        <f ca="1">IF(Sched4[[#This Row],[Pmt No]]&lt;&gt;"",ScheduledPayment,"")</f>
        <v/>
      </c>
      <c r="F278" s="4" t="str">
        <f ca="1">IF(Sched4[[#This Row],[Pmt No]]&lt;&gt;"",IF(Sched4[[#This Row],[Scheduled Payment]]+ExtraPayments&lt;Sched4[[#This Row],[Beginning Balance]],ExtraPayments,IF(Sched4[[#This Row],[Beginning Balance]]-Sched4[[#This Row],[Scheduled Payment]]&gt;0,Sched4[[#This Row],[Beginning Balance]]-Sched4[[#This Row],[Scheduled Payment]],0)),"")</f>
        <v/>
      </c>
      <c r="G278" s="4" t="str">
        <f ca="1">IF(Sched4[[#This Row],[Pmt No]]&lt;&gt;"",IF(Sched4[[#This Row],[Scheduled Payment]]+Sched4[[#This Row],[Extra Payment]]&lt;=Sched4[[#This Row],[Beginning Balance]],Sched4[[#This Row],[Scheduled Payment]]+Sched4[[#This Row],[Extra Payment]],Sched4[[#This Row],[Beginning Balance]]),"")</f>
        <v/>
      </c>
      <c r="H278" s="4" t="str">
        <f ca="1">IF(Sched4[[#This Row],[Pmt No]]&lt;&gt;"",Sched4[[#This Row],[Total Payment]]-Sched4[[#This Row],[Interest]],"")</f>
        <v/>
      </c>
      <c r="I278" s="4" t="str">
        <f ca="1">IF(Sched4[[#This Row],[Pmt No]]&lt;&gt;"",Sched4[[#This Row],[Beginning Balance]]*(InterestRate/PaymentsPerYear),"")</f>
        <v/>
      </c>
      <c r="J278" s="4" t="str">
        <f ca="1">IF(Sched4[[#This Row],[Pmt No]]&lt;&gt;"",IF(Sched4[[#This Row],[Scheduled Payment]]+Sched4[[#This Row],[Extra Payment]]&lt;=Sched4[[#This Row],[Beginning Balance]],Sched4[[#This Row],[Beginning Balance]]-Sched4[[#This Row],[Principal]],0),"")</f>
        <v/>
      </c>
      <c r="K278" s="4" t="str">
        <f ca="1">IF(Sched4[[#This Row],[Pmt No]]&lt;&gt;"",SUM(INDEX(Sched4[Interest],1,1):Sched4[[#This Row],[Interest]]),"")</f>
        <v/>
      </c>
    </row>
    <row r="279" spans="2:11" x14ac:dyDescent="0.2">
      <c r="B279" s="2" t="str">
        <f ca="1">IF(LoanIsGood,IF(ROW()-ROW(Sched4[[#Headers],[Pmt No]])&gt;ScheduledNumberOfPayments,"",ROW()-ROW(Sched4[[#Headers],[Pmt No]])),"")</f>
        <v/>
      </c>
      <c r="C279" s="3" t="str">
        <f ca="1">IF(Sched4[[#This Row],[Pmt No]]&lt;&gt;"",EOMONTH(LoanStartDate,ROW(Sched4[[#This Row],[Pmt No]])-ROW(Sched4[[#Headers],[Pmt No]])-2)+DAY(LoanStartDate),"")</f>
        <v/>
      </c>
      <c r="D279" s="4" t="str">
        <f ca="1">IF(Sched4[[#This Row],[Pmt No]]&lt;&gt;"",IF(ROW()-ROW(Sched4[[#Headers],[Beginning Balance]])=1,LoanAmount,INDEX(Sched4[Ending Balance],ROW()-ROW(Sched4[[#Headers],[Beginning Balance]])-1)),"")</f>
        <v/>
      </c>
      <c r="E279" s="4" t="str">
        <f ca="1">IF(Sched4[[#This Row],[Pmt No]]&lt;&gt;"",ScheduledPayment,"")</f>
        <v/>
      </c>
      <c r="F279" s="4" t="str">
        <f ca="1">IF(Sched4[[#This Row],[Pmt No]]&lt;&gt;"",IF(Sched4[[#This Row],[Scheduled Payment]]+ExtraPayments&lt;Sched4[[#This Row],[Beginning Balance]],ExtraPayments,IF(Sched4[[#This Row],[Beginning Balance]]-Sched4[[#This Row],[Scheduled Payment]]&gt;0,Sched4[[#This Row],[Beginning Balance]]-Sched4[[#This Row],[Scheduled Payment]],0)),"")</f>
        <v/>
      </c>
      <c r="G279" s="4" t="str">
        <f ca="1">IF(Sched4[[#This Row],[Pmt No]]&lt;&gt;"",IF(Sched4[[#This Row],[Scheduled Payment]]+Sched4[[#This Row],[Extra Payment]]&lt;=Sched4[[#This Row],[Beginning Balance]],Sched4[[#This Row],[Scheduled Payment]]+Sched4[[#This Row],[Extra Payment]],Sched4[[#This Row],[Beginning Balance]]),"")</f>
        <v/>
      </c>
      <c r="H279" s="4" t="str">
        <f ca="1">IF(Sched4[[#This Row],[Pmt No]]&lt;&gt;"",Sched4[[#This Row],[Total Payment]]-Sched4[[#This Row],[Interest]],"")</f>
        <v/>
      </c>
      <c r="I279" s="4" t="str">
        <f ca="1">IF(Sched4[[#This Row],[Pmt No]]&lt;&gt;"",Sched4[[#This Row],[Beginning Balance]]*(InterestRate/PaymentsPerYear),"")</f>
        <v/>
      </c>
      <c r="J279" s="4" t="str">
        <f ca="1">IF(Sched4[[#This Row],[Pmt No]]&lt;&gt;"",IF(Sched4[[#This Row],[Scheduled Payment]]+Sched4[[#This Row],[Extra Payment]]&lt;=Sched4[[#This Row],[Beginning Balance]],Sched4[[#This Row],[Beginning Balance]]-Sched4[[#This Row],[Principal]],0),"")</f>
        <v/>
      </c>
      <c r="K279" s="4" t="str">
        <f ca="1">IF(Sched4[[#This Row],[Pmt No]]&lt;&gt;"",SUM(INDEX(Sched4[Interest],1,1):Sched4[[#This Row],[Interest]]),"")</f>
        <v/>
      </c>
    </row>
    <row r="280" spans="2:11" x14ac:dyDescent="0.2">
      <c r="B280" s="2" t="str">
        <f ca="1">IF(LoanIsGood,IF(ROW()-ROW(Sched4[[#Headers],[Pmt No]])&gt;ScheduledNumberOfPayments,"",ROW()-ROW(Sched4[[#Headers],[Pmt No]])),"")</f>
        <v/>
      </c>
      <c r="C280" s="3" t="str">
        <f ca="1">IF(Sched4[[#This Row],[Pmt No]]&lt;&gt;"",EOMONTH(LoanStartDate,ROW(Sched4[[#This Row],[Pmt No]])-ROW(Sched4[[#Headers],[Pmt No]])-2)+DAY(LoanStartDate),"")</f>
        <v/>
      </c>
      <c r="D280" s="4" t="str">
        <f ca="1">IF(Sched4[[#This Row],[Pmt No]]&lt;&gt;"",IF(ROW()-ROW(Sched4[[#Headers],[Beginning Balance]])=1,LoanAmount,INDEX(Sched4[Ending Balance],ROW()-ROW(Sched4[[#Headers],[Beginning Balance]])-1)),"")</f>
        <v/>
      </c>
      <c r="E280" s="4" t="str">
        <f ca="1">IF(Sched4[[#This Row],[Pmt No]]&lt;&gt;"",ScheduledPayment,"")</f>
        <v/>
      </c>
      <c r="F280" s="4" t="str">
        <f ca="1">IF(Sched4[[#This Row],[Pmt No]]&lt;&gt;"",IF(Sched4[[#This Row],[Scheduled Payment]]+ExtraPayments&lt;Sched4[[#This Row],[Beginning Balance]],ExtraPayments,IF(Sched4[[#This Row],[Beginning Balance]]-Sched4[[#This Row],[Scheduled Payment]]&gt;0,Sched4[[#This Row],[Beginning Balance]]-Sched4[[#This Row],[Scheduled Payment]],0)),"")</f>
        <v/>
      </c>
      <c r="G280" s="4" t="str">
        <f ca="1">IF(Sched4[[#This Row],[Pmt No]]&lt;&gt;"",IF(Sched4[[#This Row],[Scheduled Payment]]+Sched4[[#This Row],[Extra Payment]]&lt;=Sched4[[#This Row],[Beginning Balance]],Sched4[[#This Row],[Scheduled Payment]]+Sched4[[#This Row],[Extra Payment]],Sched4[[#This Row],[Beginning Balance]]),"")</f>
        <v/>
      </c>
      <c r="H280" s="4" t="str">
        <f ca="1">IF(Sched4[[#This Row],[Pmt No]]&lt;&gt;"",Sched4[[#This Row],[Total Payment]]-Sched4[[#This Row],[Interest]],"")</f>
        <v/>
      </c>
      <c r="I280" s="4" t="str">
        <f ca="1">IF(Sched4[[#This Row],[Pmt No]]&lt;&gt;"",Sched4[[#This Row],[Beginning Balance]]*(InterestRate/PaymentsPerYear),"")</f>
        <v/>
      </c>
      <c r="J280" s="4" t="str">
        <f ca="1">IF(Sched4[[#This Row],[Pmt No]]&lt;&gt;"",IF(Sched4[[#This Row],[Scheduled Payment]]+Sched4[[#This Row],[Extra Payment]]&lt;=Sched4[[#This Row],[Beginning Balance]],Sched4[[#This Row],[Beginning Balance]]-Sched4[[#This Row],[Principal]],0),"")</f>
        <v/>
      </c>
      <c r="K280" s="4" t="str">
        <f ca="1">IF(Sched4[[#This Row],[Pmt No]]&lt;&gt;"",SUM(INDEX(Sched4[Interest],1,1):Sched4[[#This Row],[Interest]]),"")</f>
        <v/>
      </c>
    </row>
    <row r="281" spans="2:11" x14ac:dyDescent="0.2">
      <c r="B281" s="2" t="str">
        <f ca="1">IF(LoanIsGood,IF(ROW()-ROW(Sched4[[#Headers],[Pmt No]])&gt;ScheduledNumberOfPayments,"",ROW()-ROW(Sched4[[#Headers],[Pmt No]])),"")</f>
        <v/>
      </c>
      <c r="C281" s="3" t="str">
        <f ca="1">IF(Sched4[[#This Row],[Pmt No]]&lt;&gt;"",EOMONTH(LoanStartDate,ROW(Sched4[[#This Row],[Pmt No]])-ROW(Sched4[[#Headers],[Pmt No]])-2)+DAY(LoanStartDate),"")</f>
        <v/>
      </c>
      <c r="D281" s="4" t="str">
        <f ca="1">IF(Sched4[[#This Row],[Pmt No]]&lt;&gt;"",IF(ROW()-ROW(Sched4[[#Headers],[Beginning Balance]])=1,LoanAmount,INDEX(Sched4[Ending Balance],ROW()-ROW(Sched4[[#Headers],[Beginning Balance]])-1)),"")</f>
        <v/>
      </c>
      <c r="E281" s="4" t="str">
        <f ca="1">IF(Sched4[[#This Row],[Pmt No]]&lt;&gt;"",ScheduledPayment,"")</f>
        <v/>
      </c>
      <c r="F281" s="4" t="str">
        <f ca="1">IF(Sched4[[#This Row],[Pmt No]]&lt;&gt;"",IF(Sched4[[#This Row],[Scheduled Payment]]+ExtraPayments&lt;Sched4[[#This Row],[Beginning Balance]],ExtraPayments,IF(Sched4[[#This Row],[Beginning Balance]]-Sched4[[#This Row],[Scheduled Payment]]&gt;0,Sched4[[#This Row],[Beginning Balance]]-Sched4[[#This Row],[Scheduled Payment]],0)),"")</f>
        <v/>
      </c>
      <c r="G281" s="4" t="str">
        <f ca="1">IF(Sched4[[#This Row],[Pmt No]]&lt;&gt;"",IF(Sched4[[#This Row],[Scheduled Payment]]+Sched4[[#This Row],[Extra Payment]]&lt;=Sched4[[#This Row],[Beginning Balance]],Sched4[[#This Row],[Scheduled Payment]]+Sched4[[#This Row],[Extra Payment]],Sched4[[#This Row],[Beginning Balance]]),"")</f>
        <v/>
      </c>
      <c r="H281" s="4" t="str">
        <f ca="1">IF(Sched4[[#This Row],[Pmt No]]&lt;&gt;"",Sched4[[#This Row],[Total Payment]]-Sched4[[#This Row],[Interest]],"")</f>
        <v/>
      </c>
      <c r="I281" s="4" t="str">
        <f ca="1">IF(Sched4[[#This Row],[Pmt No]]&lt;&gt;"",Sched4[[#This Row],[Beginning Balance]]*(InterestRate/PaymentsPerYear),"")</f>
        <v/>
      </c>
      <c r="J281" s="4" t="str">
        <f ca="1">IF(Sched4[[#This Row],[Pmt No]]&lt;&gt;"",IF(Sched4[[#This Row],[Scheduled Payment]]+Sched4[[#This Row],[Extra Payment]]&lt;=Sched4[[#This Row],[Beginning Balance]],Sched4[[#This Row],[Beginning Balance]]-Sched4[[#This Row],[Principal]],0),"")</f>
        <v/>
      </c>
      <c r="K281" s="4" t="str">
        <f ca="1">IF(Sched4[[#This Row],[Pmt No]]&lt;&gt;"",SUM(INDEX(Sched4[Interest],1,1):Sched4[[#This Row],[Interest]]),"")</f>
        <v/>
      </c>
    </row>
    <row r="282" spans="2:11" x14ac:dyDescent="0.2">
      <c r="B282" s="2" t="str">
        <f ca="1">IF(LoanIsGood,IF(ROW()-ROW(Sched4[[#Headers],[Pmt No]])&gt;ScheduledNumberOfPayments,"",ROW()-ROW(Sched4[[#Headers],[Pmt No]])),"")</f>
        <v/>
      </c>
      <c r="C282" s="3" t="str">
        <f ca="1">IF(Sched4[[#This Row],[Pmt No]]&lt;&gt;"",EOMONTH(LoanStartDate,ROW(Sched4[[#This Row],[Pmt No]])-ROW(Sched4[[#Headers],[Pmt No]])-2)+DAY(LoanStartDate),"")</f>
        <v/>
      </c>
      <c r="D282" s="4" t="str">
        <f ca="1">IF(Sched4[[#This Row],[Pmt No]]&lt;&gt;"",IF(ROW()-ROW(Sched4[[#Headers],[Beginning Balance]])=1,LoanAmount,INDEX(Sched4[Ending Balance],ROW()-ROW(Sched4[[#Headers],[Beginning Balance]])-1)),"")</f>
        <v/>
      </c>
      <c r="E282" s="4" t="str">
        <f ca="1">IF(Sched4[[#This Row],[Pmt No]]&lt;&gt;"",ScheduledPayment,"")</f>
        <v/>
      </c>
      <c r="F282" s="4" t="str">
        <f ca="1">IF(Sched4[[#This Row],[Pmt No]]&lt;&gt;"",IF(Sched4[[#This Row],[Scheduled Payment]]+ExtraPayments&lt;Sched4[[#This Row],[Beginning Balance]],ExtraPayments,IF(Sched4[[#This Row],[Beginning Balance]]-Sched4[[#This Row],[Scheduled Payment]]&gt;0,Sched4[[#This Row],[Beginning Balance]]-Sched4[[#This Row],[Scheduled Payment]],0)),"")</f>
        <v/>
      </c>
      <c r="G282" s="4" t="str">
        <f ca="1">IF(Sched4[[#This Row],[Pmt No]]&lt;&gt;"",IF(Sched4[[#This Row],[Scheduled Payment]]+Sched4[[#This Row],[Extra Payment]]&lt;=Sched4[[#This Row],[Beginning Balance]],Sched4[[#This Row],[Scheduled Payment]]+Sched4[[#This Row],[Extra Payment]],Sched4[[#This Row],[Beginning Balance]]),"")</f>
        <v/>
      </c>
      <c r="H282" s="4" t="str">
        <f ca="1">IF(Sched4[[#This Row],[Pmt No]]&lt;&gt;"",Sched4[[#This Row],[Total Payment]]-Sched4[[#This Row],[Interest]],"")</f>
        <v/>
      </c>
      <c r="I282" s="4" t="str">
        <f ca="1">IF(Sched4[[#This Row],[Pmt No]]&lt;&gt;"",Sched4[[#This Row],[Beginning Balance]]*(InterestRate/PaymentsPerYear),"")</f>
        <v/>
      </c>
      <c r="J282" s="4" t="str">
        <f ca="1">IF(Sched4[[#This Row],[Pmt No]]&lt;&gt;"",IF(Sched4[[#This Row],[Scheduled Payment]]+Sched4[[#This Row],[Extra Payment]]&lt;=Sched4[[#This Row],[Beginning Balance]],Sched4[[#This Row],[Beginning Balance]]-Sched4[[#This Row],[Principal]],0),"")</f>
        <v/>
      </c>
      <c r="K282" s="4" t="str">
        <f ca="1">IF(Sched4[[#This Row],[Pmt No]]&lt;&gt;"",SUM(INDEX(Sched4[Interest],1,1):Sched4[[#This Row],[Interest]]),"")</f>
        <v/>
      </c>
    </row>
    <row r="283" spans="2:11" x14ac:dyDescent="0.2">
      <c r="B283" s="2" t="str">
        <f ca="1">IF(LoanIsGood,IF(ROW()-ROW(Sched4[[#Headers],[Pmt No]])&gt;ScheduledNumberOfPayments,"",ROW()-ROW(Sched4[[#Headers],[Pmt No]])),"")</f>
        <v/>
      </c>
      <c r="C283" s="3" t="str">
        <f ca="1">IF(Sched4[[#This Row],[Pmt No]]&lt;&gt;"",EOMONTH(LoanStartDate,ROW(Sched4[[#This Row],[Pmt No]])-ROW(Sched4[[#Headers],[Pmt No]])-2)+DAY(LoanStartDate),"")</f>
        <v/>
      </c>
      <c r="D283" s="4" t="str">
        <f ca="1">IF(Sched4[[#This Row],[Pmt No]]&lt;&gt;"",IF(ROW()-ROW(Sched4[[#Headers],[Beginning Balance]])=1,LoanAmount,INDEX(Sched4[Ending Balance],ROW()-ROW(Sched4[[#Headers],[Beginning Balance]])-1)),"")</f>
        <v/>
      </c>
      <c r="E283" s="4" t="str">
        <f ca="1">IF(Sched4[[#This Row],[Pmt No]]&lt;&gt;"",ScheduledPayment,"")</f>
        <v/>
      </c>
      <c r="F283" s="4" t="str">
        <f ca="1">IF(Sched4[[#This Row],[Pmt No]]&lt;&gt;"",IF(Sched4[[#This Row],[Scheduled Payment]]+ExtraPayments&lt;Sched4[[#This Row],[Beginning Balance]],ExtraPayments,IF(Sched4[[#This Row],[Beginning Balance]]-Sched4[[#This Row],[Scheduled Payment]]&gt;0,Sched4[[#This Row],[Beginning Balance]]-Sched4[[#This Row],[Scheduled Payment]],0)),"")</f>
        <v/>
      </c>
      <c r="G283" s="4" t="str">
        <f ca="1">IF(Sched4[[#This Row],[Pmt No]]&lt;&gt;"",IF(Sched4[[#This Row],[Scheduled Payment]]+Sched4[[#This Row],[Extra Payment]]&lt;=Sched4[[#This Row],[Beginning Balance]],Sched4[[#This Row],[Scheduled Payment]]+Sched4[[#This Row],[Extra Payment]],Sched4[[#This Row],[Beginning Balance]]),"")</f>
        <v/>
      </c>
      <c r="H283" s="4" t="str">
        <f ca="1">IF(Sched4[[#This Row],[Pmt No]]&lt;&gt;"",Sched4[[#This Row],[Total Payment]]-Sched4[[#This Row],[Interest]],"")</f>
        <v/>
      </c>
      <c r="I283" s="4" t="str">
        <f ca="1">IF(Sched4[[#This Row],[Pmt No]]&lt;&gt;"",Sched4[[#This Row],[Beginning Balance]]*(InterestRate/PaymentsPerYear),"")</f>
        <v/>
      </c>
      <c r="J283" s="4" t="str">
        <f ca="1">IF(Sched4[[#This Row],[Pmt No]]&lt;&gt;"",IF(Sched4[[#This Row],[Scheduled Payment]]+Sched4[[#This Row],[Extra Payment]]&lt;=Sched4[[#This Row],[Beginning Balance]],Sched4[[#This Row],[Beginning Balance]]-Sched4[[#This Row],[Principal]],0),"")</f>
        <v/>
      </c>
      <c r="K283" s="4" t="str">
        <f ca="1">IF(Sched4[[#This Row],[Pmt No]]&lt;&gt;"",SUM(INDEX(Sched4[Interest],1,1):Sched4[[#This Row],[Interest]]),"")</f>
        <v/>
      </c>
    </row>
    <row r="284" spans="2:11" x14ac:dyDescent="0.2">
      <c r="B284" s="2" t="str">
        <f ca="1">IF(LoanIsGood,IF(ROW()-ROW(Sched4[[#Headers],[Pmt No]])&gt;ScheduledNumberOfPayments,"",ROW()-ROW(Sched4[[#Headers],[Pmt No]])),"")</f>
        <v/>
      </c>
      <c r="C284" s="3" t="str">
        <f ca="1">IF(Sched4[[#This Row],[Pmt No]]&lt;&gt;"",EOMONTH(LoanStartDate,ROW(Sched4[[#This Row],[Pmt No]])-ROW(Sched4[[#Headers],[Pmt No]])-2)+DAY(LoanStartDate),"")</f>
        <v/>
      </c>
      <c r="D284" s="4" t="str">
        <f ca="1">IF(Sched4[[#This Row],[Pmt No]]&lt;&gt;"",IF(ROW()-ROW(Sched4[[#Headers],[Beginning Balance]])=1,LoanAmount,INDEX(Sched4[Ending Balance],ROW()-ROW(Sched4[[#Headers],[Beginning Balance]])-1)),"")</f>
        <v/>
      </c>
      <c r="E284" s="4" t="str">
        <f ca="1">IF(Sched4[[#This Row],[Pmt No]]&lt;&gt;"",ScheduledPayment,"")</f>
        <v/>
      </c>
      <c r="F284" s="4" t="str">
        <f ca="1">IF(Sched4[[#This Row],[Pmt No]]&lt;&gt;"",IF(Sched4[[#This Row],[Scheduled Payment]]+ExtraPayments&lt;Sched4[[#This Row],[Beginning Balance]],ExtraPayments,IF(Sched4[[#This Row],[Beginning Balance]]-Sched4[[#This Row],[Scheduled Payment]]&gt;0,Sched4[[#This Row],[Beginning Balance]]-Sched4[[#This Row],[Scheduled Payment]],0)),"")</f>
        <v/>
      </c>
      <c r="G284" s="4" t="str">
        <f ca="1">IF(Sched4[[#This Row],[Pmt No]]&lt;&gt;"",IF(Sched4[[#This Row],[Scheduled Payment]]+Sched4[[#This Row],[Extra Payment]]&lt;=Sched4[[#This Row],[Beginning Balance]],Sched4[[#This Row],[Scheduled Payment]]+Sched4[[#This Row],[Extra Payment]],Sched4[[#This Row],[Beginning Balance]]),"")</f>
        <v/>
      </c>
      <c r="H284" s="4" t="str">
        <f ca="1">IF(Sched4[[#This Row],[Pmt No]]&lt;&gt;"",Sched4[[#This Row],[Total Payment]]-Sched4[[#This Row],[Interest]],"")</f>
        <v/>
      </c>
      <c r="I284" s="4" t="str">
        <f ca="1">IF(Sched4[[#This Row],[Pmt No]]&lt;&gt;"",Sched4[[#This Row],[Beginning Balance]]*(InterestRate/PaymentsPerYear),"")</f>
        <v/>
      </c>
      <c r="J284" s="4" t="str">
        <f ca="1">IF(Sched4[[#This Row],[Pmt No]]&lt;&gt;"",IF(Sched4[[#This Row],[Scheduled Payment]]+Sched4[[#This Row],[Extra Payment]]&lt;=Sched4[[#This Row],[Beginning Balance]],Sched4[[#This Row],[Beginning Balance]]-Sched4[[#This Row],[Principal]],0),"")</f>
        <v/>
      </c>
      <c r="K284" s="4" t="str">
        <f ca="1">IF(Sched4[[#This Row],[Pmt No]]&lt;&gt;"",SUM(INDEX(Sched4[Interest],1,1):Sched4[[#This Row],[Interest]]),"")</f>
        <v/>
      </c>
    </row>
    <row r="285" spans="2:11" x14ac:dyDescent="0.2">
      <c r="B285" s="2" t="str">
        <f ca="1">IF(LoanIsGood,IF(ROW()-ROW(Sched4[[#Headers],[Pmt No]])&gt;ScheduledNumberOfPayments,"",ROW()-ROW(Sched4[[#Headers],[Pmt No]])),"")</f>
        <v/>
      </c>
      <c r="C285" s="3" t="str">
        <f ca="1">IF(Sched4[[#This Row],[Pmt No]]&lt;&gt;"",EOMONTH(LoanStartDate,ROW(Sched4[[#This Row],[Pmt No]])-ROW(Sched4[[#Headers],[Pmt No]])-2)+DAY(LoanStartDate),"")</f>
        <v/>
      </c>
      <c r="D285" s="4" t="str">
        <f ca="1">IF(Sched4[[#This Row],[Pmt No]]&lt;&gt;"",IF(ROW()-ROW(Sched4[[#Headers],[Beginning Balance]])=1,LoanAmount,INDEX(Sched4[Ending Balance],ROW()-ROW(Sched4[[#Headers],[Beginning Balance]])-1)),"")</f>
        <v/>
      </c>
      <c r="E285" s="4" t="str">
        <f ca="1">IF(Sched4[[#This Row],[Pmt No]]&lt;&gt;"",ScheduledPayment,"")</f>
        <v/>
      </c>
      <c r="F285" s="4" t="str">
        <f ca="1">IF(Sched4[[#This Row],[Pmt No]]&lt;&gt;"",IF(Sched4[[#This Row],[Scheduled Payment]]+ExtraPayments&lt;Sched4[[#This Row],[Beginning Balance]],ExtraPayments,IF(Sched4[[#This Row],[Beginning Balance]]-Sched4[[#This Row],[Scheduled Payment]]&gt;0,Sched4[[#This Row],[Beginning Balance]]-Sched4[[#This Row],[Scheduled Payment]],0)),"")</f>
        <v/>
      </c>
      <c r="G285" s="4" t="str">
        <f ca="1">IF(Sched4[[#This Row],[Pmt No]]&lt;&gt;"",IF(Sched4[[#This Row],[Scheduled Payment]]+Sched4[[#This Row],[Extra Payment]]&lt;=Sched4[[#This Row],[Beginning Balance]],Sched4[[#This Row],[Scheduled Payment]]+Sched4[[#This Row],[Extra Payment]],Sched4[[#This Row],[Beginning Balance]]),"")</f>
        <v/>
      </c>
      <c r="H285" s="4" t="str">
        <f ca="1">IF(Sched4[[#This Row],[Pmt No]]&lt;&gt;"",Sched4[[#This Row],[Total Payment]]-Sched4[[#This Row],[Interest]],"")</f>
        <v/>
      </c>
      <c r="I285" s="4" t="str">
        <f ca="1">IF(Sched4[[#This Row],[Pmt No]]&lt;&gt;"",Sched4[[#This Row],[Beginning Balance]]*(InterestRate/PaymentsPerYear),"")</f>
        <v/>
      </c>
      <c r="J285" s="4" t="str">
        <f ca="1">IF(Sched4[[#This Row],[Pmt No]]&lt;&gt;"",IF(Sched4[[#This Row],[Scheduled Payment]]+Sched4[[#This Row],[Extra Payment]]&lt;=Sched4[[#This Row],[Beginning Balance]],Sched4[[#This Row],[Beginning Balance]]-Sched4[[#This Row],[Principal]],0),"")</f>
        <v/>
      </c>
      <c r="K285" s="4" t="str">
        <f ca="1">IF(Sched4[[#This Row],[Pmt No]]&lt;&gt;"",SUM(INDEX(Sched4[Interest],1,1):Sched4[[#This Row],[Interest]]),"")</f>
        <v/>
      </c>
    </row>
    <row r="286" spans="2:11" x14ac:dyDescent="0.2">
      <c r="B286" s="2" t="str">
        <f ca="1">IF(LoanIsGood,IF(ROW()-ROW(Sched4[[#Headers],[Pmt No]])&gt;ScheduledNumberOfPayments,"",ROW()-ROW(Sched4[[#Headers],[Pmt No]])),"")</f>
        <v/>
      </c>
      <c r="C286" s="3" t="str">
        <f ca="1">IF(Sched4[[#This Row],[Pmt No]]&lt;&gt;"",EOMONTH(LoanStartDate,ROW(Sched4[[#This Row],[Pmt No]])-ROW(Sched4[[#Headers],[Pmt No]])-2)+DAY(LoanStartDate),"")</f>
        <v/>
      </c>
      <c r="D286" s="4" t="str">
        <f ca="1">IF(Sched4[[#This Row],[Pmt No]]&lt;&gt;"",IF(ROW()-ROW(Sched4[[#Headers],[Beginning Balance]])=1,LoanAmount,INDEX(Sched4[Ending Balance],ROW()-ROW(Sched4[[#Headers],[Beginning Balance]])-1)),"")</f>
        <v/>
      </c>
      <c r="E286" s="4" t="str">
        <f ca="1">IF(Sched4[[#This Row],[Pmt No]]&lt;&gt;"",ScheduledPayment,"")</f>
        <v/>
      </c>
      <c r="F286" s="4" t="str">
        <f ca="1">IF(Sched4[[#This Row],[Pmt No]]&lt;&gt;"",IF(Sched4[[#This Row],[Scheduled Payment]]+ExtraPayments&lt;Sched4[[#This Row],[Beginning Balance]],ExtraPayments,IF(Sched4[[#This Row],[Beginning Balance]]-Sched4[[#This Row],[Scheduled Payment]]&gt;0,Sched4[[#This Row],[Beginning Balance]]-Sched4[[#This Row],[Scheduled Payment]],0)),"")</f>
        <v/>
      </c>
      <c r="G286" s="4" t="str">
        <f ca="1">IF(Sched4[[#This Row],[Pmt No]]&lt;&gt;"",IF(Sched4[[#This Row],[Scheduled Payment]]+Sched4[[#This Row],[Extra Payment]]&lt;=Sched4[[#This Row],[Beginning Balance]],Sched4[[#This Row],[Scheduled Payment]]+Sched4[[#This Row],[Extra Payment]],Sched4[[#This Row],[Beginning Balance]]),"")</f>
        <v/>
      </c>
      <c r="H286" s="4" t="str">
        <f ca="1">IF(Sched4[[#This Row],[Pmt No]]&lt;&gt;"",Sched4[[#This Row],[Total Payment]]-Sched4[[#This Row],[Interest]],"")</f>
        <v/>
      </c>
      <c r="I286" s="4" t="str">
        <f ca="1">IF(Sched4[[#This Row],[Pmt No]]&lt;&gt;"",Sched4[[#This Row],[Beginning Balance]]*(InterestRate/PaymentsPerYear),"")</f>
        <v/>
      </c>
      <c r="J286" s="4" t="str">
        <f ca="1">IF(Sched4[[#This Row],[Pmt No]]&lt;&gt;"",IF(Sched4[[#This Row],[Scheduled Payment]]+Sched4[[#This Row],[Extra Payment]]&lt;=Sched4[[#This Row],[Beginning Balance]],Sched4[[#This Row],[Beginning Balance]]-Sched4[[#This Row],[Principal]],0),"")</f>
        <v/>
      </c>
      <c r="K286" s="4" t="str">
        <f ca="1">IF(Sched4[[#This Row],[Pmt No]]&lt;&gt;"",SUM(INDEX(Sched4[Interest],1,1):Sched4[[#This Row],[Interest]]),"")</f>
        <v/>
      </c>
    </row>
    <row r="287" spans="2:11" x14ac:dyDescent="0.2">
      <c r="B287" s="2" t="str">
        <f ca="1">IF(LoanIsGood,IF(ROW()-ROW(Sched4[[#Headers],[Pmt No]])&gt;ScheduledNumberOfPayments,"",ROW()-ROW(Sched4[[#Headers],[Pmt No]])),"")</f>
        <v/>
      </c>
      <c r="C287" s="3" t="str">
        <f ca="1">IF(Sched4[[#This Row],[Pmt No]]&lt;&gt;"",EOMONTH(LoanStartDate,ROW(Sched4[[#This Row],[Pmt No]])-ROW(Sched4[[#Headers],[Pmt No]])-2)+DAY(LoanStartDate),"")</f>
        <v/>
      </c>
      <c r="D287" s="4" t="str">
        <f ca="1">IF(Sched4[[#This Row],[Pmt No]]&lt;&gt;"",IF(ROW()-ROW(Sched4[[#Headers],[Beginning Balance]])=1,LoanAmount,INDEX(Sched4[Ending Balance],ROW()-ROW(Sched4[[#Headers],[Beginning Balance]])-1)),"")</f>
        <v/>
      </c>
      <c r="E287" s="4" t="str">
        <f ca="1">IF(Sched4[[#This Row],[Pmt No]]&lt;&gt;"",ScheduledPayment,"")</f>
        <v/>
      </c>
      <c r="F287" s="4" t="str">
        <f ca="1">IF(Sched4[[#This Row],[Pmt No]]&lt;&gt;"",IF(Sched4[[#This Row],[Scheduled Payment]]+ExtraPayments&lt;Sched4[[#This Row],[Beginning Balance]],ExtraPayments,IF(Sched4[[#This Row],[Beginning Balance]]-Sched4[[#This Row],[Scheduled Payment]]&gt;0,Sched4[[#This Row],[Beginning Balance]]-Sched4[[#This Row],[Scheduled Payment]],0)),"")</f>
        <v/>
      </c>
      <c r="G287" s="4" t="str">
        <f ca="1">IF(Sched4[[#This Row],[Pmt No]]&lt;&gt;"",IF(Sched4[[#This Row],[Scheduled Payment]]+Sched4[[#This Row],[Extra Payment]]&lt;=Sched4[[#This Row],[Beginning Balance]],Sched4[[#This Row],[Scheduled Payment]]+Sched4[[#This Row],[Extra Payment]],Sched4[[#This Row],[Beginning Balance]]),"")</f>
        <v/>
      </c>
      <c r="H287" s="4" t="str">
        <f ca="1">IF(Sched4[[#This Row],[Pmt No]]&lt;&gt;"",Sched4[[#This Row],[Total Payment]]-Sched4[[#This Row],[Interest]],"")</f>
        <v/>
      </c>
      <c r="I287" s="4" t="str">
        <f ca="1">IF(Sched4[[#This Row],[Pmt No]]&lt;&gt;"",Sched4[[#This Row],[Beginning Balance]]*(InterestRate/PaymentsPerYear),"")</f>
        <v/>
      </c>
      <c r="J287" s="4" t="str">
        <f ca="1">IF(Sched4[[#This Row],[Pmt No]]&lt;&gt;"",IF(Sched4[[#This Row],[Scheduled Payment]]+Sched4[[#This Row],[Extra Payment]]&lt;=Sched4[[#This Row],[Beginning Balance]],Sched4[[#This Row],[Beginning Balance]]-Sched4[[#This Row],[Principal]],0),"")</f>
        <v/>
      </c>
      <c r="K287" s="4" t="str">
        <f ca="1">IF(Sched4[[#This Row],[Pmt No]]&lt;&gt;"",SUM(INDEX(Sched4[Interest],1,1):Sched4[[#This Row],[Interest]]),"")</f>
        <v/>
      </c>
    </row>
    <row r="288" spans="2:11" x14ac:dyDescent="0.2">
      <c r="B288" s="2" t="str">
        <f ca="1">IF(LoanIsGood,IF(ROW()-ROW(Sched4[[#Headers],[Pmt No]])&gt;ScheduledNumberOfPayments,"",ROW()-ROW(Sched4[[#Headers],[Pmt No]])),"")</f>
        <v/>
      </c>
      <c r="C288" s="3" t="str">
        <f ca="1">IF(Sched4[[#This Row],[Pmt No]]&lt;&gt;"",EOMONTH(LoanStartDate,ROW(Sched4[[#This Row],[Pmt No]])-ROW(Sched4[[#Headers],[Pmt No]])-2)+DAY(LoanStartDate),"")</f>
        <v/>
      </c>
      <c r="D288" s="4" t="str">
        <f ca="1">IF(Sched4[[#This Row],[Pmt No]]&lt;&gt;"",IF(ROW()-ROW(Sched4[[#Headers],[Beginning Balance]])=1,LoanAmount,INDEX(Sched4[Ending Balance],ROW()-ROW(Sched4[[#Headers],[Beginning Balance]])-1)),"")</f>
        <v/>
      </c>
      <c r="E288" s="4" t="str">
        <f ca="1">IF(Sched4[[#This Row],[Pmt No]]&lt;&gt;"",ScheduledPayment,"")</f>
        <v/>
      </c>
      <c r="F288" s="4" t="str">
        <f ca="1">IF(Sched4[[#This Row],[Pmt No]]&lt;&gt;"",IF(Sched4[[#This Row],[Scheduled Payment]]+ExtraPayments&lt;Sched4[[#This Row],[Beginning Balance]],ExtraPayments,IF(Sched4[[#This Row],[Beginning Balance]]-Sched4[[#This Row],[Scheduled Payment]]&gt;0,Sched4[[#This Row],[Beginning Balance]]-Sched4[[#This Row],[Scheduled Payment]],0)),"")</f>
        <v/>
      </c>
      <c r="G288" s="4" t="str">
        <f ca="1">IF(Sched4[[#This Row],[Pmt No]]&lt;&gt;"",IF(Sched4[[#This Row],[Scheduled Payment]]+Sched4[[#This Row],[Extra Payment]]&lt;=Sched4[[#This Row],[Beginning Balance]],Sched4[[#This Row],[Scheduled Payment]]+Sched4[[#This Row],[Extra Payment]],Sched4[[#This Row],[Beginning Balance]]),"")</f>
        <v/>
      </c>
      <c r="H288" s="4" t="str">
        <f ca="1">IF(Sched4[[#This Row],[Pmt No]]&lt;&gt;"",Sched4[[#This Row],[Total Payment]]-Sched4[[#This Row],[Interest]],"")</f>
        <v/>
      </c>
      <c r="I288" s="4" t="str">
        <f ca="1">IF(Sched4[[#This Row],[Pmt No]]&lt;&gt;"",Sched4[[#This Row],[Beginning Balance]]*(InterestRate/PaymentsPerYear),"")</f>
        <v/>
      </c>
      <c r="J288" s="4" t="str">
        <f ca="1">IF(Sched4[[#This Row],[Pmt No]]&lt;&gt;"",IF(Sched4[[#This Row],[Scheduled Payment]]+Sched4[[#This Row],[Extra Payment]]&lt;=Sched4[[#This Row],[Beginning Balance]],Sched4[[#This Row],[Beginning Balance]]-Sched4[[#This Row],[Principal]],0),"")</f>
        <v/>
      </c>
      <c r="K288" s="4" t="str">
        <f ca="1">IF(Sched4[[#This Row],[Pmt No]]&lt;&gt;"",SUM(INDEX(Sched4[Interest],1,1):Sched4[[#This Row],[Interest]]),"")</f>
        <v/>
      </c>
    </row>
    <row r="289" spans="2:11" x14ac:dyDescent="0.2">
      <c r="B289" s="2" t="str">
        <f ca="1">IF(LoanIsGood,IF(ROW()-ROW(Sched4[[#Headers],[Pmt No]])&gt;ScheduledNumberOfPayments,"",ROW()-ROW(Sched4[[#Headers],[Pmt No]])),"")</f>
        <v/>
      </c>
      <c r="C289" s="3" t="str">
        <f ca="1">IF(Sched4[[#This Row],[Pmt No]]&lt;&gt;"",EOMONTH(LoanStartDate,ROW(Sched4[[#This Row],[Pmt No]])-ROW(Sched4[[#Headers],[Pmt No]])-2)+DAY(LoanStartDate),"")</f>
        <v/>
      </c>
      <c r="D289" s="4" t="str">
        <f ca="1">IF(Sched4[[#This Row],[Pmt No]]&lt;&gt;"",IF(ROW()-ROW(Sched4[[#Headers],[Beginning Balance]])=1,LoanAmount,INDEX(Sched4[Ending Balance],ROW()-ROW(Sched4[[#Headers],[Beginning Balance]])-1)),"")</f>
        <v/>
      </c>
      <c r="E289" s="4" t="str">
        <f ca="1">IF(Sched4[[#This Row],[Pmt No]]&lt;&gt;"",ScheduledPayment,"")</f>
        <v/>
      </c>
      <c r="F289" s="4" t="str">
        <f ca="1">IF(Sched4[[#This Row],[Pmt No]]&lt;&gt;"",IF(Sched4[[#This Row],[Scheduled Payment]]+ExtraPayments&lt;Sched4[[#This Row],[Beginning Balance]],ExtraPayments,IF(Sched4[[#This Row],[Beginning Balance]]-Sched4[[#This Row],[Scheduled Payment]]&gt;0,Sched4[[#This Row],[Beginning Balance]]-Sched4[[#This Row],[Scheduled Payment]],0)),"")</f>
        <v/>
      </c>
      <c r="G289" s="4" t="str">
        <f ca="1">IF(Sched4[[#This Row],[Pmt No]]&lt;&gt;"",IF(Sched4[[#This Row],[Scheduled Payment]]+Sched4[[#This Row],[Extra Payment]]&lt;=Sched4[[#This Row],[Beginning Balance]],Sched4[[#This Row],[Scheduled Payment]]+Sched4[[#This Row],[Extra Payment]],Sched4[[#This Row],[Beginning Balance]]),"")</f>
        <v/>
      </c>
      <c r="H289" s="4" t="str">
        <f ca="1">IF(Sched4[[#This Row],[Pmt No]]&lt;&gt;"",Sched4[[#This Row],[Total Payment]]-Sched4[[#This Row],[Interest]],"")</f>
        <v/>
      </c>
      <c r="I289" s="4" t="str">
        <f ca="1">IF(Sched4[[#This Row],[Pmt No]]&lt;&gt;"",Sched4[[#This Row],[Beginning Balance]]*(InterestRate/PaymentsPerYear),"")</f>
        <v/>
      </c>
      <c r="J289" s="4" t="str">
        <f ca="1">IF(Sched4[[#This Row],[Pmt No]]&lt;&gt;"",IF(Sched4[[#This Row],[Scheduled Payment]]+Sched4[[#This Row],[Extra Payment]]&lt;=Sched4[[#This Row],[Beginning Balance]],Sched4[[#This Row],[Beginning Balance]]-Sched4[[#This Row],[Principal]],0),"")</f>
        <v/>
      </c>
      <c r="K289" s="4" t="str">
        <f ca="1">IF(Sched4[[#This Row],[Pmt No]]&lt;&gt;"",SUM(INDEX(Sched4[Interest],1,1):Sched4[[#This Row],[Interest]]),"")</f>
        <v/>
      </c>
    </row>
    <row r="290" spans="2:11" x14ac:dyDescent="0.2">
      <c r="B290" s="2" t="str">
        <f ca="1">IF(LoanIsGood,IF(ROW()-ROW(Sched4[[#Headers],[Pmt No]])&gt;ScheduledNumberOfPayments,"",ROW()-ROW(Sched4[[#Headers],[Pmt No]])),"")</f>
        <v/>
      </c>
      <c r="C290" s="3" t="str">
        <f ca="1">IF(Sched4[[#This Row],[Pmt No]]&lt;&gt;"",EOMONTH(LoanStartDate,ROW(Sched4[[#This Row],[Pmt No]])-ROW(Sched4[[#Headers],[Pmt No]])-2)+DAY(LoanStartDate),"")</f>
        <v/>
      </c>
      <c r="D290" s="4" t="str">
        <f ca="1">IF(Sched4[[#This Row],[Pmt No]]&lt;&gt;"",IF(ROW()-ROW(Sched4[[#Headers],[Beginning Balance]])=1,LoanAmount,INDEX(Sched4[Ending Balance],ROW()-ROW(Sched4[[#Headers],[Beginning Balance]])-1)),"")</f>
        <v/>
      </c>
      <c r="E290" s="4" t="str">
        <f ca="1">IF(Sched4[[#This Row],[Pmt No]]&lt;&gt;"",ScheduledPayment,"")</f>
        <v/>
      </c>
      <c r="F290" s="4" t="str">
        <f ca="1">IF(Sched4[[#This Row],[Pmt No]]&lt;&gt;"",IF(Sched4[[#This Row],[Scheduled Payment]]+ExtraPayments&lt;Sched4[[#This Row],[Beginning Balance]],ExtraPayments,IF(Sched4[[#This Row],[Beginning Balance]]-Sched4[[#This Row],[Scheduled Payment]]&gt;0,Sched4[[#This Row],[Beginning Balance]]-Sched4[[#This Row],[Scheduled Payment]],0)),"")</f>
        <v/>
      </c>
      <c r="G290" s="4" t="str">
        <f ca="1">IF(Sched4[[#This Row],[Pmt No]]&lt;&gt;"",IF(Sched4[[#This Row],[Scheduled Payment]]+Sched4[[#This Row],[Extra Payment]]&lt;=Sched4[[#This Row],[Beginning Balance]],Sched4[[#This Row],[Scheduled Payment]]+Sched4[[#This Row],[Extra Payment]],Sched4[[#This Row],[Beginning Balance]]),"")</f>
        <v/>
      </c>
      <c r="H290" s="4" t="str">
        <f ca="1">IF(Sched4[[#This Row],[Pmt No]]&lt;&gt;"",Sched4[[#This Row],[Total Payment]]-Sched4[[#This Row],[Interest]],"")</f>
        <v/>
      </c>
      <c r="I290" s="4" t="str">
        <f ca="1">IF(Sched4[[#This Row],[Pmt No]]&lt;&gt;"",Sched4[[#This Row],[Beginning Balance]]*(InterestRate/PaymentsPerYear),"")</f>
        <v/>
      </c>
      <c r="J290" s="4" t="str">
        <f ca="1">IF(Sched4[[#This Row],[Pmt No]]&lt;&gt;"",IF(Sched4[[#This Row],[Scheduled Payment]]+Sched4[[#This Row],[Extra Payment]]&lt;=Sched4[[#This Row],[Beginning Balance]],Sched4[[#This Row],[Beginning Balance]]-Sched4[[#This Row],[Principal]],0),"")</f>
        <v/>
      </c>
      <c r="K290" s="4" t="str">
        <f ca="1">IF(Sched4[[#This Row],[Pmt No]]&lt;&gt;"",SUM(INDEX(Sched4[Interest],1,1):Sched4[[#This Row],[Interest]]),"")</f>
        <v/>
      </c>
    </row>
    <row r="291" spans="2:11" x14ac:dyDescent="0.2">
      <c r="B291" s="2" t="str">
        <f ca="1">IF(LoanIsGood,IF(ROW()-ROW(Sched4[[#Headers],[Pmt No]])&gt;ScheduledNumberOfPayments,"",ROW()-ROW(Sched4[[#Headers],[Pmt No]])),"")</f>
        <v/>
      </c>
      <c r="C291" s="3" t="str">
        <f ca="1">IF(Sched4[[#This Row],[Pmt No]]&lt;&gt;"",EOMONTH(LoanStartDate,ROW(Sched4[[#This Row],[Pmt No]])-ROW(Sched4[[#Headers],[Pmt No]])-2)+DAY(LoanStartDate),"")</f>
        <v/>
      </c>
      <c r="D291" s="4" t="str">
        <f ca="1">IF(Sched4[[#This Row],[Pmt No]]&lt;&gt;"",IF(ROW()-ROW(Sched4[[#Headers],[Beginning Balance]])=1,LoanAmount,INDEX(Sched4[Ending Balance],ROW()-ROW(Sched4[[#Headers],[Beginning Balance]])-1)),"")</f>
        <v/>
      </c>
      <c r="E291" s="4" t="str">
        <f ca="1">IF(Sched4[[#This Row],[Pmt No]]&lt;&gt;"",ScheduledPayment,"")</f>
        <v/>
      </c>
      <c r="F291" s="4" t="str">
        <f ca="1">IF(Sched4[[#This Row],[Pmt No]]&lt;&gt;"",IF(Sched4[[#This Row],[Scheduled Payment]]+ExtraPayments&lt;Sched4[[#This Row],[Beginning Balance]],ExtraPayments,IF(Sched4[[#This Row],[Beginning Balance]]-Sched4[[#This Row],[Scheduled Payment]]&gt;0,Sched4[[#This Row],[Beginning Balance]]-Sched4[[#This Row],[Scheduled Payment]],0)),"")</f>
        <v/>
      </c>
      <c r="G291" s="4" t="str">
        <f ca="1">IF(Sched4[[#This Row],[Pmt No]]&lt;&gt;"",IF(Sched4[[#This Row],[Scheduled Payment]]+Sched4[[#This Row],[Extra Payment]]&lt;=Sched4[[#This Row],[Beginning Balance]],Sched4[[#This Row],[Scheduled Payment]]+Sched4[[#This Row],[Extra Payment]],Sched4[[#This Row],[Beginning Balance]]),"")</f>
        <v/>
      </c>
      <c r="H291" s="4" t="str">
        <f ca="1">IF(Sched4[[#This Row],[Pmt No]]&lt;&gt;"",Sched4[[#This Row],[Total Payment]]-Sched4[[#This Row],[Interest]],"")</f>
        <v/>
      </c>
      <c r="I291" s="4" t="str">
        <f ca="1">IF(Sched4[[#This Row],[Pmt No]]&lt;&gt;"",Sched4[[#This Row],[Beginning Balance]]*(InterestRate/PaymentsPerYear),"")</f>
        <v/>
      </c>
      <c r="J291" s="4" t="str">
        <f ca="1">IF(Sched4[[#This Row],[Pmt No]]&lt;&gt;"",IF(Sched4[[#This Row],[Scheduled Payment]]+Sched4[[#This Row],[Extra Payment]]&lt;=Sched4[[#This Row],[Beginning Balance]],Sched4[[#This Row],[Beginning Balance]]-Sched4[[#This Row],[Principal]],0),"")</f>
        <v/>
      </c>
      <c r="K291" s="4" t="str">
        <f ca="1">IF(Sched4[[#This Row],[Pmt No]]&lt;&gt;"",SUM(INDEX(Sched4[Interest],1,1):Sched4[[#This Row],[Interest]]),"")</f>
        <v/>
      </c>
    </row>
    <row r="292" spans="2:11" x14ac:dyDescent="0.2">
      <c r="B292" s="2" t="str">
        <f ca="1">IF(LoanIsGood,IF(ROW()-ROW(Sched4[[#Headers],[Pmt No]])&gt;ScheduledNumberOfPayments,"",ROW()-ROW(Sched4[[#Headers],[Pmt No]])),"")</f>
        <v/>
      </c>
      <c r="C292" s="3" t="str">
        <f ca="1">IF(Sched4[[#This Row],[Pmt No]]&lt;&gt;"",EOMONTH(LoanStartDate,ROW(Sched4[[#This Row],[Pmt No]])-ROW(Sched4[[#Headers],[Pmt No]])-2)+DAY(LoanStartDate),"")</f>
        <v/>
      </c>
      <c r="D292" s="4" t="str">
        <f ca="1">IF(Sched4[[#This Row],[Pmt No]]&lt;&gt;"",IF(ROW()-ROW(Sched4[[#Headers],[Beginning Balance]])=1,LoanAmount,INDEX(Sched4[Ending Balance],ROW()-ROW(Sched4[[#Headers],[Beginning Balance]])-1)),"")</f>
        <v/>
      </c>
      <c r="E292" s="4" t="str">
        <f ca="1">IF(Sched4[[#This Row],[Pmt No]]&lt;&gt;"",ScheduledPayment,"")</f>
        <v/>
      </c>
      <c r="F292" s="4" t="str">
        <f ca="1">IF(Sched4[[#This Row],[Pmt No]]&lt;&gt;"",IF(Sched4[[#This Row],[Scheduled Payment]]+ExtraPayments&lt;Sched4[[#This Row],[Beginning Balance]],ExtraPayments,IF(Sched4[[#This Row],[Beginning Balance]]-Sched4[[#This Row],[Scheduled Payment]]&gt;0,Sched4[[#This Row],[Beginning Balance]]-Sched4[[#This Row],[Scheduled Payment]],0)),"")</f>
        <v/>
      </c>
      <c r="G292" s="4" t="str">
        <f ca="1">IF(Sched4[[#This Row],[Pmt No]]&lt;&gt;"",IF(Sched4[[#This Row],[Scheduled Payment]]+Sched4[[#This Row],[Extra Payment]]&lt;=Sched4[[#This Row],[Beginning Balance]],Sched4[[#This Row],[Scheduled Payment]]+Sched4[[#This Row],[Extra Payment]],Sched4[[#This Row],[Beginning Balance]]),"")</f>
        <v/>
      </c>
      <c r="H292" s="4" t="str">
        <f ca="1">IF(Sched4[[#This Row],[Pmt No]]&lt;&gt;"",Sched4[[#This Row],[Total Payment]]-Sched4[[#This Row],[Interest]],"")</f>
        <v/>
      </c>
      <c r="I292" s="4" t="str">
        <f ca="1">IF(Sched4[[#This Row],[Pmt No]]&lt;&gt;"",Sched4[[#This Row],[Beginning Balance]]*(InterestRate/PaymentsPerYear),"")</f>
        <v/>
      </c>
      <c r="J292" s="4" t="str">
        <f ca="1">IF(Sched4[[#This Row],[Pmt No]]&lt;&gt;"",IF(Sched4[[#This Row],[Scheduled Payment]]+Sched4[[#This Row],[Extra Payment]]&lt;=Sched4[[#This Row],[Beginning Balance]],Sched4[[#This Row],[Beginning Balance]]-Sched4[[#This Row],[Principal]],0),"")</f>
        <v/>
      </c>
      <c r="K292" s="4" t="str">
        <f ca="1">IF(Sched4[[#This Row],[Pmt No]]&lt;&gt;"",SUM(INDEX(Sched4[Interest],1,1):Sched4[[#This Row],[Interest]]),"")</f>
        <v/>
      </c>
    </row>
    <row r="293" spans="2:11" x14ac:dyDescent="0.2">
      <c r="B293" s="2" t="str">
        <f ca="1">IF(LoanIsGood,IF(ROW()-ROW(Sched4[[#Headers],[Pmt No]])&gt;ScheduledNumberOfPayments,"",ROW()-ROW(Sched4[[#Headers],[Pmt No]])),"")</f>
        <v/>
      </c>
      <c r="C293" s="3" t="str">
        <f ca="1">IF(Sched4[[#This Row],[Pmt No]]&lt;&gt;"",EOMONTH(LoanStartDate,ROW(Sched4[[#This Row],[Pmt No]])-ROW(Sched4[[#Headers],[Pmt No]])-2)+DAY(LoanStartDate),"")</f>
        <v/>
      </c>
      <c r="D293" s="4" t="str">
        <f ca="1">IF(Sched4[[#This Row],[Pmt No]]&lt;&gt;"",IF(ROW()-ROW(Sched4[[#Headers],[Beginning Balance]])=1,LoanAmount,INDEX(Sched4[Ending Balance],ROW()-ROW(Sched4[[#Headers],[Beginning Balance]])-1)),"")</f>
        <v/>
      </c>
      <c r="E293" s="4" t="str">
        <f ca="1">IF(Sched4[[#This Row],[Pmt No]]&lt;&gt;"",ScheduledPayment,"")</f>
        <v/>
      </c>
      <c r="F293" s="4" t="str">
        <f ca="1">IF(Sched4[[#This Row],[Pmt No]]&lt;&gt;"",IF(Sched4[[#This Row],[Scheduled Payment]]+ExtraPayments&lt;Sched4[[#This Row],[Beginning Balance]],ExtraPayments,IF(Sched4[[#This Row],[Beginning Balance]]-Sched4[[#This Row],[Scheduled Payment]]&gt;0,Sched4[[#This Row],[Beginning Balance]]-Sched4[[#This Row],[Scheduled Payment]],0)),"")</f>
        <v/>
      </c>
      <c r="G293" s="4" t="str">
        <f ca="1">IF(Sched4[[#This Row],[Pmt No]]&lt;&gt;"",IF(Sched4[[#This Row],[Scheduled Payment]]+Sched4[[#This Row],[Extra Payment]]&lt;=Sched4[[#This Row],[Beginning Balance]],Sched4[[#This Row],[Scheduled Payment]]+Sched4[[#This Row],[Extra Payment]],Sched4[[#This Row],[Beginning Balance]]),"")</f>
        <v/>
      </c>
      <c r="H293" s="4" t="str">
        <f ca="1">IF(Sched4[[#This Row],[Pmt No]]&lt;&gt;"",Sched4[[#This Row],[Total Payment]]-Sched4[[#This Row],[Interest]],"")</f>
        <v/>
      </c>
      <c r="I293" s="4" t="str">
        <f ca="1">IF(Sched4[[#This Row],[Pmt No]]&lt;&gt;"",Sched4[[#This Row],[Beginning Balance]]*(InterestRate/PaymentsPerYear),"")</f>
        <v/>
      </c>
      <c r="J293" s="4" t="str">
        <f ca="1">IF(Sched4[[#This Row],[Pmt No]]&lt;&gt;"",IF(Sched4[[#This Row],[Scheduled Payment]]+Sched4[[#This Row],[Extra Payment]]&lt;=Sched4[[#This Row],[Beginning Balance]],Sched4[[#This Row],[Beginning Balance]]-Sched4[[#This Row],[Principal]],0),"")</f>
        <v/>
      </c>
      <c r="K293" s="4" t="str">
        <f ca="1">IF(Sched4[[#This Row],[Pmt No]]&lt;&gt;"",SUM(INDEX(Sched4[Interest],1,1):Sched4[[#This Row],[Interest]]),"")</f>
        <v/>
      </c>
    </row>
    <row r="294" spans="2:11" x14ac:dyDescent="0.2">
      <c r="B294" s="2" t="str">
        <f ca="1">IF(LoanIsGood,IF(ROW()-ROW(Sched4[[#Headers],[Pmt No]])&gt;ScheduledNumberOfPayments,"",ROW()-ROW(Sched4[[#Headers],[Pmt No]])),"")</f>
        <v/>
      </c>
      <c r="C294" s="3" t="str">
        <f ca="1">IF(Sched4[[#This Row],[Pmt No]]&lt;&gt;"",EOMONTH(LoanStartDate,ROW(Sched4[[#This Row],[Pmt No]])-ROW(Sched4[[#Headers],[Pmt No]])-2)+DAY(LoanStartDate),"")</f>
        <v/>
      </c>
      <c r="D294" s="4" t="str">
        <f ca="1">IF(Sched4[[#This Row],[Pmt No]]&lt;&gt;"",IF(ROW()-ROW(Sched4[[#Headers],[Beginning Balance]])=1,LoanAmount,INDEX(Sched4[Ending Balance],ROW()-ROW(Sched4[[#Headers],[Beginning Balance]])-1)),"")</f>
        <v/>
      </c>
      <c r="E294" s="4" t="str">
        <f ca="1">IF(Sched4[[#This Row],[Pmt No]]&lt;&gt;"",ScheduledPayment,"")</f>
        <v/>
      </c>
      <c r="F294" s="4" t="str">
        <f ca="1">IF(Sched4[[#This Row],[Pmt No]]&lt;&gt;"",IF(Sched4[[#This Row],[Scheduled Payment]]+ExtraPayments&lt;Sched4[[#This Row],[Beginning Balance]],ExtraPayments,IF(Sched4[[#This Row],[Beginning Balance]]-Sched4[[#This Row],[Scheduled Payment]]&gt;0,Sched4[[#This Row],[Beginning Balance]]-Sched4[[#This Row],[Scheduled Payment]],0)),"")</f>
        <v/>
      </c>
      <c r="G294" s="4" t="str">
        <f ca="1">IF(Sched4[[#This Row],[Pmt No]]&lt;&gt;"",IF(Sched4[[#This Row],[Scheduled Payment]]+Sched4[[#This Row],[Extra Payment]]&lt;=Sched4[[#This Row],[Beginning Balance]],Sched4[[#This Row],[Scheduled Payment]]+Sched4[[#This Row],[Extra Payment]],Sched4[[#This Row],[Beginning Balance]]),"")</f>
        <v/>
      </c>
      <c r="H294" s="4" t="str">
        <f ca="1">IF(Sched4[[#This Row],[Pmt No]]&lt;&gt;"",Sched4[[#This Row],[Total Payment]]-Sched4[[#This Row],[Interest]],"")</f>
        <v/>
      </c>
      <c r="I294" s="4" t="str">
        <f ca="1">IF(Sched4[[#This Row],[Pmt No]]&lt;&gt;"",Sched4[[#This Row],[Beginning Balance]]*(InterestRate/PaymentsPerYear),"")</f>
        <v/>
      </c>
      <c r="J294" s="4" t="str">
        <f ca="1">IF(Sched4[[#This Row],[Pmt No]]&lt;&gt;"",IF(Sched4[[#This Row],[Scheduled Payment]]+Sched4[[#This Row],[Extra Payment]]&lt;=Sched4[[#This Row],[Beginning Balance]],Sched4[[#This Row],[Beginning Balance]]-Sched4[[#This Row],[Principal]],0),"")</f>
        <v/>
      </c>
      <c r="K294" s="4" t="str">
        <f ca="1">IF(Sched4[[#This Row],[Pmt No]]&lt;&gt;"",SUM(INDEX(Sched4[Interest],1,1):Sched4[[#This Row],[Interest]]),"")</f>
        <v/>
      </c>
    </row>
    <row r="295" spans="2:11" x14ac:dyDescent="0.2">
      <c r="B295" s="2" t="str">
        <f ca="1">IF(LoanIsGood,IF(ROW()-ROW(Sched4[[#Headers],[Pmt No]])&gt;ScheduledNumberOfPayments,"",ROW()-ROW(Sched4[[#Headers],[Pmt No]])),"")</f>
        <v/>
      </c>
      <c r="C295" s="3" t="str">
        <f ca="1">IF(Sched4[[#This Row],[Pmt No]]&lt;&gt;"",EOMONTH(LoanStartDate,ROW(Sched4[[#This Row],[Pmt No]])-ROW(Sched4[[#Headers],[Pmt No]])-2)+DAY(LoanStartDate),"")</f>
        <v/>
      </c>
      <c r="D295" s="4" t="str">
        <f ca="1">IF(Sched4[[#This Row],[Pmt No]]&lt;&gt;"",IF(ROW()-ROW(Sched4[[#Headers],[Beginning Balance]])=1,LoanAmount,INDEX(Sched4[Ending Balance],ROW()-ROW(Sched4[[#Headers],[Beginning Balance]])-1)),"")</f>
        <v/>
      </c>
      <c r="E295" s="4" t="str">
        <f ca="1">IF(Sched4[[#This Row],[Pmt No]]&lt;&gt;"",ScheduledPayment,"")</f>
        <v/>
      </c>
      <c r="F295" s="4" t="str">
        <f ca="1">IF(Sched4[[#This Row],[Pmt No]]&lt;&gt;"",IF(Sched4[[#This Row],[Scheduled Payment]]+ExtraPayments&lt;Sched4[[#This Row],[Beginning Balance]],ExtraPayments,IF(Sched4[[#This Row],[Beginning Balance]]-Sched4[[#This Row],[Scheduled Payment]]&gt;0,Sched4[[#This Row],[Beginning Balance]]-Sched4[[#This Row],[Scheduled Payment]],0)),"")</f>
        <v/>
      </c>
      <c r="G295" s="4" t="str">
        <f ca="1">IF(Sched4[[#This Row],[Pmt No]]&lt;&gt;"",IF(Sched4[[#This Row],[Scheduled Payment]]+Sched4[[#This Row],[Extra Payment]]&lt;=Sched4[[#This Row],[Beginning Balance]],Sched4[[#This Row],[Scheduled Payment]]+Sched4[[#This Row],[Extra Payment]],Sched4[[#This Row],[Beginning Balance]]),"")</f>
        <v/>
      </c>
      <c r="H295" s="4" t="str">
        <f ca="1">IF(Sched4[[#This Row],[Pmt No]]&lt;&gt;"",Sched4[[#This Row],[Total Payment]]-Sched4[[#This Row],[Interest]],"")</f>
        <v/>
      </c>
      <c r="I295" s="4" t="str">
        <f ca="1">IF(Sched4[[#This Row],[Pmt No]]&lt;&gt;"",Sched4[[#This Row],[Beginning Balance]]*(InterestRate/PaymentsPerYear),"")</f>
        <v/>
      </c>
      <c r="J295" s="4" t="str">
        <f ca="1">IF(Sched4[[#This Row],[Pmt No]]&lt;&gt;"",IF(Sched4[[#This Row],[Scheduled Payment]]+Sched4[[#This Row],[Extra Payment]]&lt;=Sched4[[#This Row],[Beginning Balance]],Sched4[[#This Row],[Beginning Balance]]-Sched4[[#This Row],[Principal]],0),"")</f>
        <v/>
      </c>
      <c r="K295" s="4" t="str">
        <f ca="1">IF(Sched4[[#This Row],[Pmt No]]&lt;&gt;"",SUM(INDEX(Sched4[Interest],1,1):Sched4[[#This Row],[Interest]]),"")</f>
        <v/>
      </c>
    </row>
    <row r="296" spans="2:11" x14ac:dyDescent="0.2">
      <c r="B296" s="2" t="str">
        <f ca="1">IF(LoanIsGood,IF(ROW()-ROW(Sched4[[#Headers],[Pmt No]])&gt;ScheduledNumberOfPayments,"",ROW()-ROW(Sched4[[#Headers],[Pmt No]])),"")</f>
        <v/>
      </c>
      <c r="C296" s="3" t="str">
        <f ca="1">IF(Sched4[[#This Row],[Pmt No]]&lt;&gt;"",EOMONTH(LoanStartDate,ROW(Sched4[[#This Row],[Pmt No]])-ROW(Sched4[[#Headers],[Pmt No]])-2)+DAY(LoanStartDate),"")</f>
        <v/>
      </c>
      <c r="D296" s="4" t="str">
        <f ca="1">IF(Sched4[[#This Row],[Pmt No]]&lt;&gt;"",IF(ROW()-ROW(Sched4[[#Headers],[Beginning Balance]])=1,LoanAmount,INDEX(Sched4[Ending Balance],ROW()-ROW(Sched4[[#Headers],[Beginning Balance]])-1)),"")</f>
        <v/>
      </c>
      <c r="E296" s="4" t="str">
        <f ca="1">IF(Sched4[[#This Row],[Pmt No]]&lt;&gt;"",ScheduledPayment,"")</f>
        <v/>
      </c>
      <c r="F296" s="4" t="str">
        <f ca="1">IF(Sched4[[#This Row],[Pmt No]]&lt;&gt;"",IF(Sched4[[#This Row],[Scheduled Payment]]+ExtraPayments&lt;Sched4[[#This Row],[Beginning Balance]],ExtraPayments,IF(Sched4[[#This Row],[Beginning Balance]]-Sched4[[#This Row],[Scheduled Payment]]&gt;0,Sched4[[#This Row],[Beginning Balance]]-Sched4[[#This Row],[Scheduled Payment]],0)),"")</f>
        <v/>
      </c>
      <c r="G296" s="4" t="str">
        <f ca="1">IF(Sched4[[#This Row],[Pmt No]]&lt;&gt;"",IF(Sched4[[#This Row],[Scheduled Payment]]+Sched4[[#This Row],[Extra Payment]]&lt;=Sched4[[#This Row],[Beginning Balance]],Sched4[[#This Row],[Scheduled Payment]]+Sched4[[#This Row],[Extra Payment]],Sched4[[#This Row],[Beginning Balance]]),"")</f>
        <v/>
      </c>
      <c r="H296" s="4" t="str">
        <f ca="1">IF(Sched4[[#This Row],[Pmt No]]&lt;&gt;"",Sched4[[#This Row],[Total Payment]]-Sched4[[#This Row],[Interest]],"")</f>
        <v/>
      </c>
      <c r="I296" s="4" t="str">
        <f ca="1">IF(Sched4[[#This Row],[Pmt No]]&lt;&gt;"",Sched4[[#This Row],[Beginning Balance]]*(InterestRate/PaymentsPerYear),"")</f>
        <v/>
      </c>
      <c r="J296" s="4" t="str">
        <f ca="1">IF(Sched4[[#This Row],[Pmt No]]&lt;&gt;"",IF(Sched4[[#This Row],[Scheduled Payment]]+Sched4[[#This Row],[Extra Payment]]&lt;=Sched4[[#This Row],[Beginning Balance]],Sched4[[#This Row],[Beginning Balance]]-Sched4[[#This Row],[Principal]],0),"")</f>
        <v/>
      </c>
      <c r="K296" s="4" t="str">
        <f ca="1">IF(Sched4[[#This Row],[Pmt No]]&lt;&gt;"",SUM(INDEX(Sched4[Interest],1,1):Sched4[[#This Row],[Interest]]),"")</f>
        <v/>
      </c>
    </row>
    <row r="297" spans="2:11" x14ac:dyDescent="0.2">
      <c r="B297" s="2" t="str">
        <f ca="1">IF(LoanIsGood,IF(ROW()-ROW(Sched4[[#Headers],[Pmt No]])&gt;ScheduledNumberOfPayments,"",ROW()-ROW(Sched4[[#Headers],[Pmt No]])),"")</f>
        <v/>
      </c>
      <c r="C297" s="3" t="str">
        <f ca="1">IF(Sched4[[#This Row],[Pmt No]]&lt;&gt;"",EOMONTH(LoanStartDate,ROW(Sched4[[#This Row],[Pmt No]])-ROW(Sched4[[#Headers],[Pmt No]])-2)+DAY(LoanStartDate),"")</f>
        <v/>
      </c>
      <c r="D297" s="4" t="str">
        <f ca="1">IF(Sched4[[#This Row],[Pmt No]]&lt;&gt;"",IF(ROW()-ROW(Sched4[[#Headers],[Beginning Balance]])=1,LoanAmount,INDEX(Sched4[Ending Balance],ROW()-ROW(Sched4[[#Headers],[Beginning Balance]])-1)),"")</f>
        <v/>
      </c>
      <c r="E297" s="4" t="str">
        <f ca="1">IF(Sched4[[#This Row],[Pmt No]]&lt;&gt;"",ScheduledPayment,"")</f>
        <v/>
      </c>
      <c r="F297" s="4" t="str">
        <f ca="1">IF(Sched4[[#This Row],[Pmt No]]&lt;&gt;"",IF(Sched4[[#This Row],[Scheduled Payment]]+ExtraPayments&lt;Sched4[[#This Row],[Beginning Balance]],ExtraPayments,IF(Sched4[[#This Row],[Beginning Balance]]-Sched4[[#This Row],[Scheduled Payment]]&gt;0,Sched4[[#This Row],[Beginning Balance]]-Sched4[[#This Row],[Scheduled Payment]],0)),"")</f>
        <v/>
      </c>
      <c r="G297" s="4" t="str">
        <f ca="1">IF(Sched4[[#This Row],[Pmt No]]&lt;&gt;"",IF(Sched4[[#This Row],[Scheduled Payment]]+Sched4[[#This Row],[Extra Payment]]&lt;=Sched4[[#This Row],[Beginning Balance]],Sched4[[#This Row],[Scheduled Payment]]+Sched4[[#This Row],[Extra Payment]],Sched4[[#This Row],[Beginning Balance]]),"")</f>
        <v/>
      </c>
      <c r="H297" s="4" t="str">
        <f ca="1">IF(Sched4[[#This Row],[Pmt No]]&lt;&gt;"",Sched4[[#This Row],[Total Payment]]-Sched4[[#This Row],[Interest]],"")</f>
        <v/>
      </c>
      <c r="I297" s="4" t="str">
        <f ca="1">IF(Sched4[[#This Row],[Pmt No]]&lt;&gt;"",Sched4[[#This Row],[Beginning Balance]]*(InterestRate/PaymentsPerYear),"")</f>
        <v/>
      </c>
      <c r="J297" s="4" t="str">
        <f ca="1">IF(Sched4[[#This Row],[Pmt No]]&lt;&gt;"",IF(Sched4[[#This Row],[Scheduled Payment]]+Sched4[[#This Row],[Extra Payment]]&lt;=Sched4[[#This Row],[Beginning Balance]],Sched4[[#This Row],[Beginning Balance]]-Sched4[[#This Row],[Principal]],0),"")</f>
        <v/>
      </c>
      <c r="K297" s="4" t="str">
        <f ca="1">IF(Sched4[[#This Row],[Pmt No]]&lt;&gt;"",SUM(INDEX(Sched4[Interest],1,1):Sched4[[#This Row],[Interest]]),"")</f>
        <v/>
      </c>
    </row>
    <row r="298" spans="2:11" x14ac:dyDescent="0.2">
      <c r="B298" s="2" t="str">
        <f ca="1">IF(LoanIsGood,IF(ROW()-ROW(Sched4[[#Headers],[Pmt No]])&gt;ScheduledNumberOfPayments,"",ROW()-ROW(Sched4[[#Headers],[Pmt No]])),"")</f>
        <v/>
      </c>
      <c r="C298" s="3" t="str">
        <f ca="1">IF(Sched4[[#This Row],[Pmt No]]&lt;&gt;"",EOMONTH(LoanStartDate,ROW(Sched4[[#This Row],[Pmt No]])-ROW(Sched4[[#Headers],[Pmt No]])-2)+DAY(LoanStartDate),"")</f>
        <v/>
      </c>
      <c r="D298" s="4" t="str">
        <f ca="1">IF(Sched4[[#This Row],[Pmt No]]&lt;&gt;"",IF(ROW()-ROW(Sched4[[#Headers],[Beginning Balance]])=1,LoanAmount,INDEX(Sched4[Ending Balance],ROW()-ROW(Sched4[[#Headers],[Beginning Balance]])-1)),"")</f>
        <v/>
      </c>
      <c r="E298" s="4" t="str">
        <f ca="1">IF(Sched4[[#This Row],[Pmt No]]&lt;&gt;"",ScheduledPayment,"")</f>
        <v/>
      </c>
      <c r="F298" s="4" t="str">
        <f ca="1">IF(Sched4[[#This Row],[Pmt No]]&lt;&gt;"",IF(Sched4[[#This Row],[Scheduled Payment]]+ExtraPayments&lt;Sched4[[#This Row],[Beginning Balance]],ExtraPayments,IF(Sched4[[#This Row],[Beginning Balance]]-Sched4[[#This Row],[Scheduled Payment]]&gt;0,Sched4[[#This Row],[Beginning Balance]]-Sched4[[#This Row],[Scheduled Payment]],0)),"")</f>
        <v/>
      </c>
      <c r="G298" s="4" t="str">
        <f ca="1">IF(Sched4[[#This Row],[Pmt No]]&lt;&gt;"",IF(Sched4[[#This Row],[Scheduled Payment]]+Sched4[[#This Row],[Extra Payment]]&lt;=Sched4[[#This Row],[Beginning Balance]],Sched4[[#This Row],[Scheduled Payment]]+Sched4[[#This Row],[Extra Payment]],Sched4[[#This Row],[Beginning Balance]]),"")</f>
        <v/>
      </c>
      <c r="H298" s="4" t="str">
        <f ca="1">IF(Sched4[[#This Row],[Pmt No]]&lt;&gt;"",Sched4[[#This Row],[Total Payment]]-Sched4[[#This Row],[Interest]],"")</f>
        <v/>
      </c>
      <c r="I298" s="4" t="str">
        <f ca="1">IF(Sched4[[#This Row],[Pmt No]]&lt;&gt;"",Sched4[[#This Row],[Beginning Balance]]*(InterestRate/PaymentsPerYear),"")</f>
        <v/>
      </c>
      <c r="J298" s="4" t="str">
        <f ca="1">IF(Sched4[[#This Row],[Pmt No]]&lt;&gt;"",IF(Sched4[[#This Row],[Scheduled Payment]]+Sched4[[#This Row],[Extra Payment]]&lt;=Sched4[[#This Row],[Beginning Balance]],Sched4[[#This Row],[Beginning Balance]]-Sched4[[#This Row],[Principal]],0),"")</f>
        <v/>
      </c>
      <c r="K298" s="4" t="str">
        <f ca="1">IF(Sched4[[#This Row],[Pmt No]]&lt;&gt;"",SUM(INDEX(Sched4[Interest],1,1):Sched4[[#This Row],[Interest]]),"")</f>
        <v/>
      </c>
    </row>
    <row r="299" spans="2:11" x14ac:dyDescent="0.2">
      <c r="B299" s="2" t="str">
        <f ca="1">IF(LoanIsGood,IF(ROW()-ROW(Sched4[[#Headers],[Pmt No]])&gt;ScheduledNumberOfPayments,"",ROW()-ROW(Sched4[[#Headers],[Pmt No]])),"")</f>
        <v/>
      </c>
      <c r="C299" s="3" t="str">
        <f ca="1">IF(Sched4[[#This Row],[Pmt No]]&lt;&gt;"",EOMONTH(LoanStartDate,ROW(Sched4[[#This Row],[Pmt No]])-ROW(Sched4[[#Headers],[Pmt No]])-2)+DAY(LoanStartDate),"")</f>
        <v/>
      </c>
      <c r="D299" s="4" t="str">
        <f ca="1">IF(Sched4[[#This Row],[Pmt No]]&lt;&gt;"",IF(ROW()-ROW(Sched4[[#Headers],[Beginning Balance]])=1,LoanAmount,INDEX(Sched4[Ending Balance],ROW()-ROW(Sched4[[#Headers],[Beginning Balance]])-1)),"")</f>
        <v/>
      </c>
      <c r="E299" s="4" t="str">
        <f ca="1">IF(Sched4[[#This Row],[Pmt No]]&lt;&gt;"",ScheduledPayment,"")</f>
        <v/>
      </c>
      <c r="F299" s="4" t="str">
        <f ca="1">IF(Sched4[[#This Row],[Pmt No]]&lt;&gt;"",IF(Sched4[[#This Row],[Scheduled Payment]]+ExtraPayments&lt;Sched4[[#This Row],[Beginning Balance]],ExtraPayments,IF(Sched4[[#This Row],[Beginning Balance]]-Sched4[[#This Row],[Scheduled Payment]]&gt;0,Sched4[[#This Row],[Beginning Balance]]-Sched4[[#This Row],[Scheduled Payment]],0)),"")</f>
        <v/>
      </c>
      <c r="G299" s="4" t="str">
        <f ca="1">IF(Sched4[[#This Row],[Pmt No]]&lt;&gt;"",IF(Sched4[[#This Row],[Scheduled Payment]]+Sched4[[#This Row],[Extra Payment]]&lt;=Sched4[[#This Row],[Beginning Balance]],Sched4[[#This Row],[Scheduled Payment]]+Sched4[[#This Row],[Extra Payment]],Sched4[[#This Row],[Beginning Balance]]),"")</f>
        <v/>
      </c>
      <c r="H299" s="4" t="str">
        <f ca="1">IF(Sched4[[#This Row],[Pmt No]]&lt;&gt;"",Sched4[[#This Row],[Total Payment]]-Sched4[[#This Row],[Interest]],"")</f>
        <v/>
      </c>
      <c r="I299" s="4" t="str">
        <f ca="1">IF(Sched4[[#This Row],[Pmt No]]&lt;&gt;"",Sched4[[#This Row],[Beginning Balance]]*(InterestRate/PaymentsPerYear),"")</f>
        <v/>
      </c>
      <c r="J299" s="4" t="str">
        <f ca="1">IF(Sched4[[#This Row],[Pmt No]]&lt;&gt;"",IF(Sched4[[#This Row],[Scheduled Payment]]+Sched4[[#This Row],[Extra Payment]]&lt;=Sched4[[#This Row],[Beginning Balance]],Sched4[[#This Row],[Beginning Balance]]-Sched4[[#This Row],[Principal]],0),"")</f>
        <v/>
      </c>
      <c r="K299" s="4" t="str">
        <f ca="1">IF(Sched4[[#This Row],[Pmt No]]&lt;&gt;"",SUM(INDEX(Sched4[Interest],1,1):Sched4[[#This Row],[Interest]]),"")</f>
        <v/>
      </c>
    </row>
    <row r="300" spans="2:11" x14ac:dyDescent="0.2">
      <c r="B300" s="2" t="str">
        <f ca="1">IF(LoanIsGood,IF(ROW()-ROW(Sched4[[#Headers],[Pmt No]])&gt;ScheduledNumberOfPayments,"",ROW()-ROW(Sched4[[#Headers],[Pmt No]])),"")</f>
        <v/>
      </c>
      <c r="C300" s="3" t="str">
        <f ca="1">IF(Sched4[[#This Row],[Pmt No]]&lt;&gt;"",EOMONTH(LoanStartDate,ROW(Sched4[[#This Row],[Pmt No]])-ROW(Sched4[[#Headers],[Pmt No]])-2)+DAY(LoanStartDate),"")</f>
        <v/>
      </c>
      <c r="D300" s="4" t="str">
        <f ca="1">IF(Sched4[[#This Row],[Pmt No]]&lt;&gt;"",IF(ROW()-ROW(Sched4[[#Headers],[Beginning Balance]])=1,LoanAmount,INDEX(Sched4[Ending Balance],ROW()-ROW(Sched4[[#Headers],[Beginning Balance]])-1)),"")</f>
        <v/>
      </c>
      <c r="E300" s="4" t="str">
        <f ca="1">IF(Sched4[[#This Row],[Pmt No]]&lt;&gt;"",ScheduledPayment,"")</f>
        <v/>
      </c>
      <c r="F300" s="4" t="str">
        <f ca="1">IF(Sched4[[#This Row],[Pmt No]]&lt;&gt;"",IF(Sched4[[#This Row],[Scheduled Payment]]+ExtraPayments&lt;Sched4[[#This Row],[Beginning Balance]],ExtraPayments,IF(Sched4[[#This Row],[Beginning Balance]]-Sched4[[#This Row],[Scheduled Payment]]&gt;0,Sched4[[#This Row],[Beginning Balance]]-Sched4[[#This Row],[Scheduled Payment]],0)),"")</f>
        <v/>
      </c>
      <c r="G300" s="4" t="str">
        <f ca="1">IF(Sched4[[#This Row],[Pmt No]]&lt;&gt;"",IF(Sched4[[#This Row],[Scheduled Payment]]+Sched4[[#This Row],[Extra Payment]]&lt;=Sched4[[#This Row],[Beginning Balance]],Sched4[[#This Row],[Scheduled Payment]]+Sched4[[#This Row],[Extra Payment]],Sched4[[#This Row],[Beginning Balance]]),"")</f>
        <v/>
      </c>
      <c r="H300" s="4" t="str">
        <f ca="1">IF(Sched4[[#This Row],[Pmt No]]&lt;&gt;"",Sched4[[#This Row],[Total Payment]]-Sched4[[#This Row],[Interest]],"")</f>
        <v/>
      </c>
      <c r="I300" s="4" t="str">
        <f ca="1">IF(Sched4[[#This Row],[Pmt No]]&lt;&gt;"",Sched4[[#This Row],[Beginning Balance]]*(InterestRate/PaymentsPerYear),"")</f>
        <v/>
      </c>
      <c r="J300" s="4" t="str">
        <f ca="1">IF(Sched4[[#This Row],[Pmt No]]&lt;&gt;"",IF(Sched4[[#This Row],[Scheduled Payment]]+Sched4[[#This Row],[Extra Payment]]&lt;=Sched4[[#This Row],[Beginning Balance]],Sched4[[#This Row],[Beginning Balance]]-Sched4[[#This Row],[Principal]],0),"")</f>
        <v/>
      </c>
      <c r="K300" s="4" t="str">
        <f ca="1">IF(Sched4[[#This Row],[Pmt No]]&lt;&gt;"",SUM(INDEX(Sched4[Interest],1,1):Sched4[[#This Row],[Interest]]),"")</f>
        <v/>
      </c>
    </row>
    <row r="301" spans="2:11" x14ac:dyDescent="0.2">
      <c r="B301" s="2" t="str">
        <f ca="1">IF(LoanIsGood,IF(ROW()-ROW(Sched4[[#Headers],[Pmt No]])&gt;ScheduledNumberOfPayments,"",ROW()-ROW(Sched4[[#Headers],[Pmt No]])),"")</f>
        <v/>
      </c>
      <c r="C301" s="3" t="str">
        <f ca="1">IF(Sched4[[#This Row],[Pmt No]]&lt;&gt;"",EOMONTH(LoanStartDate,ROW(Sched4[[#This Row],[Pmt No]])-ROW(Sched4[[#Headers],[Pmt No]])-2)+DAY(LoanStartDate),"")</f>
        <v/>
      </c>
      <c r="D301" s="4" t="str">
        <f ca="1">IF(Sched4[[#This Row],[Pmt No]]&lt;&gt;"",IF(ROW()-ROW(Sched4[[#Headers],[Beginning Balance]])=1,LoanAmount,INDEX(Sched4[Ending Balance],ROW()-ROW(Sched4[[#Headers],[Beginning Balance]])-1)),"")</f>
        <v/>
      </c>
      <c r="E301" s="4" t="str">
        <f ca="1">IF(Sched4[[#This Row],[Pmt No]]&lt;&gt;"",ScheduledPayment,"")</f>
        <v/>
      </c>
      <c r="F301" s="4" t="str">
        <f ca="1">IF(Sched4[[#This Row],[Pmt No]]&lt;&gt;"",IF(Sched4[[#This Row],[Scheduled Payment]]+ExtraPayments&lt;Sched4[[#This Row],[Beginning Balance]],ExtraPayments,IF(Sched4[[#This Row],[Beginning Balance]]-Sched4[[#This Row],[Scheduled Payment]]&gt;0,Sched4[[#This Row],[Beginning Balance]]-Sched4[[#This Row],[Scheduled Payment]],0)),"")</f>
        <v/>
      </c>
      <c r="G301" s="4" t="str">
        <f ca="1">IF(Sched4[[#This Row],[Pmt No]]&lt;&gt;"",IF(Sched4[[#This Row],[Scheduled Payment]]+Sched4[[#This Row],[Extra Payment]]&lt;=Sched4[[#This Row],[Beginning Balance]],Sched4[[#This Row],[Scheduled Payment]]+Sched4[[#This Row],[Extra Payment]],Sched4[[#This Row],[Beginning Balance]]),"")</f>
        <v/>
      </c>
      <c r="H301" s="4" t="str">
        <f ca="1">IF(Sched4[[#This Row],[Pmt No]]&lt;&gt;"",Sched4[[#This Row],[Total Payment]]-Sched4[[#This Row],[Interest]],"")</f>
        <v/>
      </c>
      <c r="I301" s="4" t="str">
        <f ca="1">IF(Sched4[[#This Row],[Pmt No]]&lt;&gt;"",Sched4[[#This Row],[Beginning Balance]]*(InterestRate/PaymentsPerYear),"")</f>
        <v/>
      </c>
      <c r="J301" s="4" t="str">
        <f ca="1">IF(Sched4[[#This Row],[Pmt No]]&lt;&gt;"",IF(Sched4[[#This Row],[Scheduled Payment]]+Sched4[[#This Row],[Extra Payment]]&lt;=Sched4[[#This Row],[Beginning Balance]],Sched4[[#This Row],[Beginning Balance]]-Sched4[[#This Row],[Principal]],0),"")</f>
        <v/>
      </c>
      <c r="K301" s="4" t="str">
        <f ca="1">IF(Sched4[[#This Row],[Pmt No]]&lt;&gt;"",SUM(INDEX(Sched4[Interest],1,1):Sched4[[#This Row],[Interest]]),"")</f>
        <v/>
      </c>
    </row>
    <row r="302" spans="2:11" x14ac:dyDescent="0.2">
      <c r="B302" s="2" t="str">
        <f ca="1">IF(LoanIsGood,IF(ROW()-ROW(Sched4[[#Headers],[Pmt No]])&gt;ScheduledNumberOfPayments,"",ROW()-ROW(Sched4[[#Headers],[Pmt No]])),"")</f>
        <v/>
      </c>
      <c r="C302" s="3" t="str">
        <f ca="1">IF(Sched4[[#This Row],[Pmt No]]&lt;&gt;"",EOMONTH(LoanStartDate,ROW(Sched4[[#This Row],[Pmt No]])-ROW(Sched4[[#Headers],[Pmt No]])-2)+DAY(LoanStartDate),"")</f>
        <v/>
      </c>
      <c r="D302" s="4" t="str">
        <f ca="1">IF(Sched4[[#This Row],[Pmt No]]&lt;&gt;"",IF(ROW()-ROW(Sched4[[#Headers],[Beginning Balance]])=1,LoanAmount,INDEX(Sched4[Ending Balance],ROW()-ROW(Sched4[[#Headers],[Beginning Balance]])-1)),"")</f>
        <v/>
      </c>
      <c r="E302" s="4" t="str">
        <f ca="1">IF(Sched4[[#This Row],[Pmt No]]&lt;&gt;"",ScheduledPayment,"")</f>
        <v/>
      </c>
      <c r="F302" s="4" t="str">
        <f ca="1">IF(Sched4[[#This Row],[Pmt No]]&lt;&gt;"",IF(Sched4[[#This Row],[Scheduled Payment]]+ExtraPayments&lt;Sched4[[#This Row],[Beginning Balance]],ExtraPayments,IF(Sched4[[#This Row],[Beginning Balance]]-Sched4[[#This Row],[Scheduled Payment]]&gt;0,Sched4[[#This Row],[Beginning Balance]]-Sched4[[#This Row],[Scheduled Payment]],0)),"")</f>
        <v/>
      </c>
      <c r="G302" s="4" t="str">
        <f ca="1">IF(Sched4[[#This Row],[Pmt No]]&lt;&gt;"",IF(Sched4[[#This Row],[Scheduled Payment]]+Sched4[[#This Row],[Extra Payment]]&lt;=Sched4[[#This Row],[Beginning Balance]],Sched4[[#This Row],[Scheduled Payment]]+Sched4[[#This Row],[Extra Payment]],Sched4[[#This Row],[Beginning Balance]]),"")</f>
        <v/>
      </c>
      <c r="H302" s="4" t="str">
        <f ca="1">IF(Sched4[[#This Row],[Pmt No]]&lt;&gt;"",Sched4[[#This Row],[Total Payment]]-Sched4[[#This Row],[Interest]],"")</f>
        <v/>
      </c>
      <c r="I302" s="4" t="str">
        <f ca="1">IF(Sched4[[#This Row],[Pmt No]]&lt;&gt;"",Sched4[[#This Row],[Beginning Balance]]*(InterestRate/PaymentsPerYear),"")</f>
        <v/>
      </c>
      <c r="J302" s="4" t="str">
        <f ca="1">IF(Sched4[[#This Row],[Pmt No]]&lt;&gt;"",IF(Sched4[[#This Row],[Scheduled Payment]]+Sched4[[#This Row],[Extra Payment]]&lt;=Sched4[[#This Row],[Beginning Balance]],Sched4[[#This Row],[Beginning Balance]]-Sched4[[#This Row],[Principal]],0),"")</f>
        <v/>
      </c>
      <c r="K302" s="4" t="str">
        <f ca="1">IF(Sched4[[#This Row],[Pmt No]]&lt;&gt;"",SUM(INDEX(Sched4[Interest],1,1):Sched4[[#This Row],[Interest]]),"")</f>
        <v/>
      </c>
    </row>
    <row r="303" spans="2:11" x14ac:dyDescent="0.2">
      <c r="B303" s="2" t="str">
        <f ca="1">IF(LoanIsGood,IF(ROW()-ROW(Sched4[[#Headers],[Pmt No]])&gt;ScheduledNumberOfPayments,"",ROW()-ROW(Sched4[[#Headers],[Pmt No]])),"")</f>
        <v/>
      </c>
      <c r="C303" s="3" t="str">
        <f ca="1">IF(Sched4[[#This Row],[Pmt No]]&lt;&gt;"",EOMONTH(LoanStartDate,ROW(Sched4[[#This Row],[Pmt No]])-ROW(Sched4[[#Headers],[Pmt No]])-2)+DAY(LoanStartDate),"")</f>
        <v/>
      </c>
      <c r="D303" s="4" t="str">
        <f ca="1">IF(Sched4[[#This Row],[Pmt No]]&lt;&gt;"",IF(ROW()-ROW(Sched4[[#Headers],[Beginning Balance]])=1,LoanAmount,INDEX(Sched4[Ending Balance],ROW()-ROW(Sched4[[#Headers],[Beginning Balance]])-1)),"")</f>
        <v/>
      </c>
      <c r="E303" s="4" t="str">
        <f ca="1">IF(Sched4[[#This Row],[Pmt No]]&lt;&gt;"",ScheduledPayment,"")</f>
        <v/>
      </c>
      <c r="F303" s="4" t="str">
        <f ca="1">IF(Sched4[[#This Row],[Pmt No]]&lt;&gt;"",IF(Sched4[[#This Row],[Scheduled Payment]]+ExtraPayments&lt;Sched4[[#This Row],[Beginning Balance]],ExtraPayments,IF(Sched4[[#This Row],[Beginning Balance]]-Sched4[[#This Row],[Scheduled Payment]]&gt;0,Sched4[[#This Row],[Beginning Balance]]-Sched4[[#This Row],[Scheduled Payment]],0)),"")</f>
        <v/>
      </c>
      <c r="G303" s="4" t="str">
        <f ca="1">IF(Sched4[[#This Row],[Pmt No]]&lt;&gt;"",IF(Sched4[[#This Row],[Scheduled Payment]]+Sched4[[#This Row],[Extra Payment]]&lt;=Sched4[[#This Row],[Beginning Balance]],Sched4[[#This Row],[Scheduled Payment]]+Sched4[[#This Row],[Extra Payment]],Sched4[[#This Row],[Beginning Balance]]),"")</f>
        <v/>
      </c>
      <c r="H303" s="4" t="str">
        <f ca="1">IF(Sched4[[#This Row],[Pmt No]]&lt;&gt;"",Sched4[[#This Row],[Total Payment]]-Sched4[[#This Row],[Interest]],"")</f>
        <v/>
      </c>
      <c r="I303" s="4" t="str">
        <f ca="1">IF(Sched4[[#This Row],[Pmt No]]&lt;&gt;"",Sched4[[#This Row],[Beginning Balance]]*(InterestRate/PaymentsPerYear),"")</f>
        <v/>
      </c>
      <c r="J303" s="4" t="str">
        <f ca="1">IF(Sched4[[#This Row],[Pmt No]]&lt;&gt;"",IF(Sched4[[#This Row],[Scheduled Payment]]+Sched4[[#This Row],[Extra Payment]]&lt;=Sched4[[#This Row],[Beginning Balance]],Sched4[[#This Row],[Beginning Balance]]-Sched4[[#This Row],[Principal]],0),"")</f>
        <v/>
      </c>
      <c r="K303" s="4" t="str">
        <f ca="1">IF(Sched4[[#This Row],[Pmt No]]&lt;&gt;"",SUM(INDEX(Sched4[Interest],1,1):Sched4[[#This Row],[Interest]]),"")</f>
        <v/>
      </c>
    </row>
    <row r="304" spans="2:11" x14ac:dyDescent="0.2">
      <c r="B304" s="2" t="str">
        <f ca="1">IF(LoanIsGood,IF(ROW()-ROW(Sched4[[#Headers],[Pmt No]])&gt;ScheduledNumberOfPayments,"",ROW()-ROW(Sched4[[#Headers],[Pmt No]])),"")</f>
        <v/>
      </c>
      <c r="C304" s="3" t="str">
        <f ca="1">IF(Sched4[[#This Row],[Pmt No]]&lt;&gt;"",EOMONTH(LoanStartDate,ROW(Sched4[[#This Row],[Pmt No]])-ROW(Sched4[[#Headers],[Pmt No]])-2)+DAY(LoanStartDate),"")</f>
        <v/>
      </c>
      <c r="D304" s="4" t="str">
        <f ca="1">IF(Sched4[[#This Row],[Pmt No]]&lt;&gt;"",IF(ROW()-ROW(Sched4[[#Headers],[Beginning Balance]])=1,LoanAmount,INDEX(Sched4[Ending Balance],ROW()-ROW(Sched4[[#Headers],[Beginning Balance]])-1)),"")</f>
        <v/>
      </c>
      <c r="E304" s="4" t="str">
        <f ca="1">IF(Sched4[[#This Row],[Pmt No]]&lt;&gt;"",ScheduledPayment,"")</f>
        <v/>
      </c>
      <c r="F304" s="4" t="str">
        <f ca="1">IF(Sched4[[#This Row],[Pmt No]]&lt;&gt;"",IF(Sched4[[#This Row],[Scheduled Payment]]+ExtraPayments&lt;Sched4[[#This Row],[Beginning Balance]],ExtraPayments,IF(Sched4[[#This Row],[Beginning Balance]]-Sched4[[#This Row],[Scheduled Payment]]&gt;0,Sched4[[#This Row],[Beginning Balance]]-Sched4[[#This Row],[Scheduled Payment]],0)),"")</f>
        <v/>
      </c>
      <c r="G304" s="4" t="str">
        <f ca="1">IF(Sched4[[#This Row],[Pmt No]]&lt;&gt;"",IF(Sched4[[#This Row],[Scheduled Payment]]+Sched4[[#This Row],[Extra Payment]]&lt;=Sched4[[#This Row],[Beginning Balance]],Sched4[[#This Row],[Scheduled Payment]]+Sched4[[#This Row],[Extra Payment]],Sched4[[#This Row],[Beginning Balance]]),"")</f>
        <v/>
      </c>
      <c r="H304" s="4" t="str">
        <f ca="1">IF(Sched4[[#This Row],[Pmt No]]&lt;&gt;"",Sched4[[#This Row],[Total Payment]]-Sched4[[#This Row],[Interest]],"")</f>
        <v/>
      </c>
      <c r="I304" s="4" t="str">
        <f ca="1">IF(Sched4[[#This Row],[Pmt No]]&lt;&gt;"",Sched4[[#This Row],[Beginning Balance]]*(InterestRate/PaymentsPerYear),"")</f>
        <v/>
      </c>
      <c r="J304" s="4" t="str">
        <f ca="1">IF(Sched4[[#This Row],[Pmt No]]&lt;&gt;"",IF(Sched4[[#This Row],[Scheduled Payment]]+Sched4[[#This Row],[Extra Payment]]&lt;=Sched4[[#This Row],[Beginning Balance]],Sched4[[#This Row],[Beginning Balance]]-Sched4[[#This Row],[Principal]],0),"")</f>
        <v/>
      </c>
      <c r="K304" s="4" t="str">
        <f ca="1">IF(Sched4[[#This Row],[Pmt No]]&lt;&gt;"",SUM(INDEX(Sched4[Interest],1,1):Sched4[[#This Row],[Interest]]),"")</f>
        <v/>
      </c>
    </row>
    <row r="305" spans="2:11" x14ac:dyDescent="0.2">
      <c r="B305" s="2" t="str">
        <f ca="1">IF(LoanIsGood,IF(ROW()-ROW(Sched4[[#Headers],[Pmt No]])&gt;ScheduledNumberOfPayments,"",ROW()-ROW(Sched4[[#Headers],[Pmt No]])),"")</f>
        <v/>
      </c>
      <c r="C305" s="3" t="str">
        <f ca="1">IF(Sched4[[#This Row],[Pmt No]]&lt;&gt;"",EOMONTH(LoanStartDate,ROW(Sched4[[#This Row],[Pmt No]])-ROW(Sched4[[#Headers],[Pmt No]])-2)+DAY(LoanStartDate),"")</f>
        <v/>
      </c>
      <c r="D305" s="4" t="str">
        <f ca="1">IF(Sched4[[#This Row],[Pmt No]]&lt;&gt;"",IF(ROW()-ROW(Sched4[[#Headers],[Beginning Balance]])=1,LoanAmount,INDEX(Sched4[Ending Balance],ROW()-ROW(Sched4[[#Headers],[Beginning Balance]])-1)),"")</f>
        <v/>
      </c>
      <c r="E305" s="4" t="str">
        <f ca="1">IF(Sched4[[#This Row],[Pmt No]]&lt;&gt;"",ScheduledPayment,"")</f>
        <v/>
      </c>
      <c r="F305" s="4" t="str">
        <f ca="1">IF(Sched4[[#This Row],[Pmt No]]&lt;&gt;"",IF(Sched4[[#This Row],[Scheduled Payment]]+ExtraPayments&lt;Sched4[[#This Row],[Beginning Balance]],ExtraPayments,IF(Sched4[[#This Row],[Beginning Balance]]-Sched4[[#This Row],[Scheduled Payment]]&gt;0,Sched4[[#This Row],[Beginning Balance]]-Sched4[[#This Row],[Scheduled Payment]],0)),"")</f>
        <v/>
      </c>
      <c r="G305" s="4" t="str">
        <f ca="1">IF(Sched4[[#This Row],[Pmt No]]&lt;&gt;"",IF(Sched4[[#This Row],[Scheduled Payment]]+Sched4[[#This Row],[Extra Payment]]&lt;=Sched4[[#This Row],[Beginning Balance]],Sched4[[#This Row],[Scheduled Payment]]+Sched4[[#This Row],[Extra Payment]],Sched4[[#This Row],[Beginning Balance]]),"")</f>
        <v/>
      </c>
      <c r="H305" s="4" t="str">
        <f ca="1">IF(Sched4[[#This Row],[Pmt No]]&lt;&gt;"",Sched4[[#This Row],[Total Payment]]-Sched4[[#This Row],[Interest]],"")</f>
        <v/>
      </c>
      <c r="I305" s="4" t="str">
        <f ca="1">IF(Sched4[[#This Row],[Pmt No]]&lt;&gt;"",Sched4[[#This Row],[Beginning Balance]]*(InterestRate/PaymentsPerYear),"")</f>
        <v/>
      </c>
      <c r="J305" s="4" t="str">
        <f ca="1">IF(Sched4[[#This Row],[Pmt No]]&lt;&gt;"",IF(Sched4[[#This Row],[Scheduled Payment]]+Sched4[[#This Row],[Extra Payment]]&lt;=Sched4[[#This Row],[Beginning Balance]],Sched4[[#This Row],[Beginning Balance]]-Sched4[[#This Row],[Principal]],0),"")</f>
        <v/>
      </c>
      <c r="K305" s="4" t="str">
        <f ca="1">IF(Sched4[[#This Row],[Pmt No]]&lt;&gt;"",SUM(INDEX(Sched4[Interest],1,1):Sched4[[#This Row],[Interest]]),"")</f>
        <v/>
      </c>
    </row>
    <row r="306" spans="2:11" x14ac:dyDescent="0.2">
      <c r="B306" s="2" t="str">
        <f ca="1">IF(LoanIsGood,IF(ROW()-ROW(Sched4[[#Headers],[Pmt No]])&gt;ScheduledNumberOfPayments,"",ROW()-ROW(Sched4[[#Headers],[Pmt No]])),"")</f>
        <v/>
      </c>
      <c r="C306" s="3" t="str">
        <f ca="1">IF(Sched4[[#This Row],[Pmt No]]&lt;&gt;"",EOMONTH(LoanStartDate,ROW(Sched4[[#This Row],[Pmt No]])-ROW(Sched4[[#Headers],[Pmt No]])-2)+DAY(LoanStartDate),"")</f>
        <v/>
      </c>
      <c r="D306" s="4" t="str">
        <f ca="1">IF(Sched4[[#This Row],[Pmt No]]&lt;&gt;"",IF(ROW()-ROW(Sched4[[#Headers],[Beginning Balance]])=1,LoanAmount,INDEX(Sched4[Ending Balance],ROW()-ROW(Sched4[[#Headers],[Beginning Balance]])-1)),"")</f>
        <v/>
      </c>
      <c r="E306" s="4" t="str">
        <f ca="1">IF(Sched4[[#This Row],[Pmt No]]&lt;&gt;"",ScheduledPayment,"")</f>
        <v/>
      </c>
      <c r="F306" s="4" t="str">
        <f ca="1">IF(Sched4[[#This Row],[Pmt No]]&lt;&gt;"",IF(Sched4[[#This Row],[Scheduled Payment]]+ExtraPayments&lt;Sched4[[#This Row],[Beginning Balance]],ExtraPayments,IF(Sched4[[#This Row],[Beginning Balance]]-Sched4[[#This Row],[Scheduled Payment]]&gt;0,Sched4[[#This Row],[Beginning Balance]]-Sched4[[#This Row],[Scheduled Payment]],0)),"")</f>
        <v/>
      </c>
      <c r="G306" s="4" t="str">
        <f ca="1">IF(Sched4[[#This Row],[Pmt No]]&lt;&gt;"",IF(Sched4[[#This Row],[Scheduled Payment]]+Sched4[[#This Row],[Extra Payment]]&lt;=Sched4[[#This Row],[Beginning Balance]],Sched4[[#This Row],[Scheduled Payment]]+Sched4[[#This Row],[Extra Payment]],Sched4[[#This Row],[Beginning Balance]]),"")</f>
        <v/>
      </c>
      <c r="H306" s="4" t="str">
        <f ca="1">IF(Sched4[[#This Row],[Pmt No]]&lt;&gt;"",Sched4[[#This Row],[Total Payment]]-Sched4[[#This Row],[Interest]],"")</f>
        <v/>
      </c>
      <c r="I306" s="4" t="str">
        <f ca="1">IF(Sched4[[#This Row],[Pmt No]]&lt;&gt;"",Sched4[[#This Row],[Beginning Balance]]*(InterestRate/PaymentsPerYear),"")</f>
        <v/>
      </c>
      <c r="J306" s="4" t="str">
        <f ca="1">IF(Sched4[[#This Row],[Pmt No]]&lt;&gt;"",IF(Sched4[[#This Row],[Scheduled Payment]]+Sched4[[#This Row],[Extra Payment]]&lt;=Sched4[[#This Row],[Beginning Balance]],Sched4[[#This Row],[Beginning Balance]]-Sched4[[#This Row],[Principal]],0),"")</f>
        <v/>
      </c>
      <c r="K306" s="4" t="str">
        <f ca="1">IF(Sched4[[#This Row],[Pmt No]]&lt;&gt;"",SUM(INDEX(Sched4[Interest],1,1):Sched4[[#This Row],[Interest]]),"")</f>
        <v/>
      </c>
    </row>
    <row r="307" spans="2:11" x14ac:dyDescent="0.2">
      <c r="B307" s="2" t="str">
        <f ca="1">IF(LoanIsGood,IF(ROW()-ROW(Sched4[[#Headers],[Pmt No]])&gt;ScheduledNumberOfPayments,"",ROW()-ROW(Sched4[[#Headers],[Pmt No]])),"")</f>
        <v/>
      </c>
      <c r="C307" s="3" t="str">
        <f ca="1">IF(Sched4[[#This Row],[Pmt No]]&lt;&gt;"",EOMONTH(LoanStartDate,ROW(Sched4[[#This Row],[Pmt No]])-ROW(Sched4[[#Headers],[Pmt No]])-2)+DAY(LoanStartDate),"")</f>
        <v/>
      </c>
      <c r="D307" s="4" t="str">
        <f ca="1">IF(Sched4[[#This Row],[Pmt No]]&lt;&gt;"",IF(ROW()-ROW(Sched4[[#Headers],[Beginning Balance]])=1,LoanAmount,INDEX(Sched4[Ending Balance],ROW()-ROW(Sched4[[#Headers],[Beginning Balance]])-1)),"")</f>
        <v/>
      </c>
      <c r="E307" s="4" t="str">
        <f ca="1">IF(Sched4[[#This Row],[Pmt No]]&lt;&gt;"",ScheduledPayment,"")</f>
        <v/>
      </c>
      <c r="F307" s="4" t="str">
        <f ca="1">IF(Sched4[[#This Row],[Pmt No]]&lt;&gt;"",IF(Sched4[[#This Row],[Scheduled Payment]]+ExtraPayments&lt;Sched4[[#This Row],[Beginning Balance]],ExtraPayments,IF(Sched4[[#This Row],[Beginning Balance]]-Sched4[[#This Row],[Scheduled Payment]]&gt;0,Sched4[[#This Row],[Beginning Balance]]-Sched4[[#This Row],[Scheduled Payment]],0)),"")</f>
        <v/>
      </c>
      <c r="G307" s="4" t="str">
        <f ca="1">IF(Sched4[[#This Row],[Pmt No]]&lt;&gt;"",IF(Sched4[[#This Row],[Scheduled Payment]]+Sched4[[#This Row],[Extra Payment]]&lt;=Sched4[[#This Row],[Beginning Balance]],Sched4[[#This Row],[Scheduled Payment]]+Sched4[[#This Row],[Extra Payment]],Sched4[[#This Row],[Beginning Balance]]),"")</f>
        <v/>
      </c>
      <c r="H307" s="4" t="str">
        <f ca="1">IF(Sched4[[#This Row],[Pmt No]]&lt;&gt;"",Sched4[[#This Row],[Total Payment]]-Sched4[[#This Row],[Interest]],"")</f>
        <v/>
      </c>
      <c r="I307" s="4" t="str">
        <f ca="1">IF(Sched4[[#This Row],[Pmt No]]&lt;&gt;"",Sched4[[#This Row],[Beginning Balance]]*(InterestRate/PaymentsPerYear),"")</f>
        <v/>
      </c>
      <c r="J307" s="4" t="str">
        <f ca="1">IF(Sched4[[#This Row],[Pmt No]]&lt;&gt;"",IF(Sched4[[#This Row],[Scheduled Payment]]+Sched4[[#This Row],[Extra Payment]]&lt;=Sched4[[#This Row],[Beginning Balance]],Sched4[[#This Row],[Beginning Balance]]-Sched4[[#This Row],[Principal]],0),"")</f>
        <v/>
      </c>
      <c r="K307" s="4" t="str">
        <f ca="1">IF(Sched4[[#This Row],[Pmt No]]&lt;&gt;"",SUM(INDEX(Sched4[Interest],1,1):Sched4[[#This Row],[Interest]]),"")</f>
        <v/>
      </c>
    </row>
    <row r="308" spans="2:11" x14ac:dyDescent="0.2">
      <c r="B308" s="2" t="str">
        <f ca="1">IF(LoanIsGood,IF(ROW()-ROW(Sched4[[#Headers],[Pmt No]])&gt;ScheduledNumberOfPayments,"",ROW()-ROW(Sched4[[#Headers],[Pmt No]])),"")</f>
        <v/>
      </c>
      <c r="C308" s="3" t="str">
        <f ca="1">IF(Sched4[[#This Row],[Pmt No]]&lt;&gt;"",EOMONTH(LoanStartDate,ROW(Sched4[[#This Row],[Pmt No]])-ROW(Sched4[[#Headers],[Pmt No]])-2)+DAY(LoanStartDate),"")</f>
        <v/>
      </c>
      <c r="D308" s="4" t="str">
        <f ca="1">IF(Sched4[[#This Row],[Pmt No]]&lt;&gt;"",IF(ROW()-ROW(Sched4[[#Headers],[Beginning Balance]])=1,LoanAmount,INDEX(Sched4[Ending Balance],ROW()-ROW(Sched4[[#Headers],[Beginning Balance]])-1)),"")</f>
        <v/>
      </c>
      <c r="E308" s="4" t="str">
        <f ca="1">IF(Sched4[[#This Row],[Pmt No]]&lt;&gt;"",ScheduledPayment,"")</f>
        <v/>
      </c>
      <c r="F308" s="4" t="str">
        <f ca="1">IF(Sched4[[#This Row],[Pmt No]]&lt;&gt;"",IF(Sched4[[#This Row],[Scheduled Payment]]+ExtraPayments&lt;Sched4[[#This Row],[Beginning Balance]],ExtraPayments,IF(Sched4[[#This Row],[Beginning Balance]]-Sched4[[#This Row],[Scheduled Payment]]&gt;0,Sched4[[#This Row],[Beginning Balance]]-Sched4[[#This Row],[Scheduled Payment]],0)),"")</f>
        <v/>
      </c>
      <c r="G308" s="4" t="str">
        <f ca="1">IF(Sched4[[#This Row],[Pmt No]]&lt;&gt;"",IF(Sched4[[#This Row],[Scheduled Payment]]+Sched4[[#This Row],[Extra Payment]]&lt;=Sched4[[#This Row],[Beginning Balance]],Sched4[[#This Row],[Scheduled Payment]]+Sched4[[#This Row],[Extra Payment]],Sched4[[#This Row],[Beginning Balance]]),"")</f>
        <v/>
      </c>
      <c r="H308" s="4" t="str">
        <f ca="1">IF(Sched4[[#This Row],[Pmt No]]&lt;&gt;"",Sched4[[#This Row],[Total Payment]]-Sched4[[#This Row],[Interest]],"")</f>
        <v/>
      </c>
      <c r="I308" s="4" t="str">
        <f ca="1">IF(Sched4[[#This Row],[Pmt No]]&lt;&gt;"",Sched4[[#This Row],[Beginning Balance]]*(InterestRate/PaymentsPerYear),"")</f>
        <v/>
      </c>
      <c r="J308" s="4" t="str">
        <f ca="1">IF(Sched4[[#This Row],[Pmt No]]&lt;&gt;"",IF(Sched4[[#This Row],[Scheduled Payment]]+Sched4[[#This Row],[Extra Payment]]&lt;=Sched4[[#This Row],[Beginning Balance]],Sched4[[#This Row],[Beginning Balance]]-Sched4[[#This Row],[Principal]],0),"")</f>
        <v/>
      </c>
      <c r="K308" s="4" t="str">
        <f ca="1">IF(Sched4[[#This Row],[Pmt No]]&lt;&gt;"",SUM(INDEX(Sched4[Interest],1,1):Sched4[[#This Row],[Interest]]),"")</f>
        <v/>
      </c>
    </row>
    <row r="309" spans="2:11" x14ac:dyDescent="0.2">
      <c r="B309" s="2" t="str">
        <f ca="1">IF(LoanIsGood,IF(ROW()-ROW(Sched4[[#Headers],[Pmt No]])&gt;ScheduledNumberOfPayments,"",ROW()-ROW(Sched4[[#Headers],[Pmt No]])),"")</f>
        <v/>
      </c>
      <c r="C309" s="3" t="str">
        <f ca="1">IF(Sched4[[#This Row],[Pmt No]]&lt;&gt;"",EOMONTH(LoanStartDate,ROW(Sched4[[#This Row],[Pmt No]])-ROW(Sched4[[#Headers],[Pmt No]])-2)+DAY(LoanStartDate),"")</f>
        <v/>
      </c>
      <c r="D309" s="4" t="str">
        <f ca="1">IF(Sched4[[#This Row],[Pmt No]]&lt;&gt;"",IF(ROW()-ROW(Sched4[[#Headers],[Beginning Balance]])=1,LoanAmount,INDEX(Sched4[Ending Balance],ROW()-ROW(Sched4[[#Headers],[Beginning Balance]])-1)),"")</f>
        <v/>
      </c>
      <c r="E309" s="4" t="str">
        <f ca="1">IF(Sched4[[#This Row],[Pmt No]]&lt;&gt;"",ScheduledPayment,"")</f>
        <v/>
      </c>
      <c r="F309" s="4" t="str">
        <f ca="1">IF(Sched4[[#This Row],[Pmt No]]&lt;&gt;"",IF(Sched4[[#This Row],[Scheduled Payment]]+ExtraPayments&lt;Sched4[[#This Row],[Beginning Balance]],ExtraPayments,IF(Sched4[[#This Row],[Beginning Balance]]-Sched4[[#This Row],[Scheduled Payment]]&gt;0,Sched4[[#This Row],[Beginning Balance]]-Sched4[[#This Row],[Scheduled Payment]],0)),"")</f>
        <v/>
      </c>
      <c r="G309" s="4" t="str">
        <f ca="1">IF(Sched4[[#This Row],[Pmt No]]&lt;&gt;"",IF(Sched4[[#This Row],[Scheduled Payment]]+Sched4[[#This Row],[Extra Payment]]&lt;=Sched4[[#This Row],[Beginning Balance]],Sched4[[#This Row],[Scheduled Payment]]+Sched4[[#This Row],[Extra Payment]],Sched4[[#This Row],[Beginning Balance]]),"")</f>
        <v/>
      </c>
      <c r="H309" s="4" t="str">
        <f ca="1">IF(Sched4[[#This Row],[Pmt No]]&lt;&gt;"",Sched4[[#This Row],[Total Payment]]-Sched4[[#This Row],[Interest]],"")</f>
        <v/>
      </c>
      <c r="I309" s="4" t="str">
        <f ca="1">IF(Sched4[[#This Row],[Pmt No]]&lt;&gt;"",Sched4[[#This Row],[Beginning Balance]]*(InterestRate/PaymentsPerYear),"")</f>
        <v/>
      </c>
      <c r="J309" s="4" t="str">
        <f ca="1">IF(Sched4[[#This Row],[Pmt No]]&lt;&gt;"",IF(Sched4[[#This Row],[Scheduled Payment]]+Sched4[[#This Row],[Extra Payment]]&lt;=Sched4[[#This Row],[Beginning Balance]],Sched4[[#This Row],[Beginning Balance]]-Sched4[[#This Row],[Principal]],0),"")</f>
        <v/>
      </c>
      <c r="K309" s="4" t="str">
        <f ca="1">IF(Sched4[[#This Row],[Pmt No]]&lt;&gt;"",SUM(INDEX(Sched4[Interest],1,1):Sched4[[#This Row],[Interest]]),"")</f>
        <v/>
      </c>
    </row>
    <row r="310" spans="2:11" x14ac:dyDescent="0.2">
      <c r="B310" s="2" t="str">
        <f ca="1">IF(LoanIsGood,IF(ROW()-ROW(Sched4[[#Headers],[Pmt No]])&gt;ScheduledNumberOfPayments,"",ROW()-ROW(Sched4[[#Headers],[Pmt No]])),"")</f>
        <v/>
      </c>
      <c r="C310" s="3" t="str">
        <f ca="1">IF(Sched4[[#This Row],[Pmt No]]&lt;&gt;"",EOMONTH(LoanStartDate,ROW(Sched4[[#This Row],[Pmt No]])-ROW(Sched4[[#Headers],[Pmt No]])-2)+DAY(LoanStartDate),"")</f>
        <v/>
      </c>
      <c r="D310" s="4" t="str">
        <f ca="1">IF(Sched4[[#This Row],[Pmt No]]&lt;&gt;"",IF(ROW()-ROW(Sched4[[#Headers],[Beginning Balance]])=1,LoanAmount,INDEX(Sched4[Ending Balance],ROW()-ROW(Sched4[[#Headers],[Beginning Balance]])-1)),"")</f>
        <v/>
      </c>
      <c r="E310" s="4" t="str">
        <f ca="1">IF(Sched4[[#This Row],[Pmt No]]&lt;&gt;"",ScheduledPayment,"")</f>
        <v/>
      </c>
      <c r="F310" s="4" t="str">
        <f ca="1">IF(Sched4[[#This Row],[Pmt No]]&lt;&gt;"",IF(Sched4[[#This Row],[Scheduled Payment]]+ExtraPayments&lt;Sched4[[#This Row],[Beginning Balance]],ExtraPayments,IF(Sched4[[#This Row],[Beginning Balance]]-Sched4[[#This Row],[Scheduled Payment]]&gt;0,Sched4[[#This Row],[Beginning Balance]]-Sched4[[#This Row],[Scheduled Payment]],0)),"")</f>
        <v/>
      </c>
      <c r="G310" s="4" t="str">
        <f ca="1">IF(Sched4[[#This Row],[Pmt No]]&lt;&gt;"",IF(Sched4[[#This Row],[Scheduled Payment]]+Sched4[[#This Row],[Extra Payment]]&lt;=Sched4[[#This Row],[Beginning Balance]],Sched4[[#This Row],[Scheduled Payment]]+Sched4[[#This Row],[Extra Payment]],Sched4[[#This Row],[Beginning Balance]]),"")</f>
        <v/>
      </c>
      <c r="H310" s="4" t="str">
        <f ca="1">IF(Sched4[[#This Row],[Pmt No]]&lt;&gt;"",Sched4[[#This Row],[Total Payment]]-Sched4[[#This Row],[Interest]],"")</f>
        <v/>
      </c>
      <c r="I310" s="4" t="str">
        <f ca="1">IF(Sched4[[#This Row],[Pmt No]]&lt;&gt;"",Sched4[[#This Row],[Beginning Balance]]*(InterestRate/PaymentsPerYear),"")</f>
        <v/>
      </c>
      <c r="J310" s="4" t="str">
        <f ca="1">IF(Sched4[[#This Row],[Pmt No]]&lt;&gt;"",IF(Sched4[[#This Row],[Scheduled Payment]]+Sched4[[#This Row],[Extra Payment]]&lt;=Sched4[[#This Row],[Beginning Balance]],Sched4[[#This Row],[Beginning Balance]]-Sched4[[#This Row],[Principal]],0),"")</f>
        <v/>
      </c>
      <c r="K310" s="4" t="str">
        <f ca="1">IF(Sched4[[#This Row],[Pmt No]]&lt;&gt;"",SUM(INDEX(Sched4[Interest],1,1):Sched4[[#This Row],[Interest]]),"")</f>
        <v/>
      </c>
    </row>
    <row r="311" spans="2:11" x14ac:dyDescent="0.2">
      <c r="B311" s="2" t="str">
        <f ca="1">IF(LoanIsGood,IF(ROW()-ROW(Sched4[[#Headers],[Pmt No]])&gt;ScheduledNumberOfPayments,"",ROW()-ROW(Sched4[[#Headers],[Pmt No]])),"")</f>
        <v/>
      </c>
      <c r="C311" s="3" t="str">
        <f ca="1">IF(Sched4[[#This Row],[Pmt No]]&lt;&gt;"",EOMONTH(LoanStartDate,ROW(Sched4[[#This Row],[Pmt No]])-ROW(Sched4[[#Headers],[Pmt No]])-2)+DAY(LoanStartDate),"")</f>
        <v/>
      </c>
      <c r="D311" s="4" t="str">
        <f ca="1">IF(Sched4[[#This Row],[Pmt No]]&lt;&gt;"",IF(ROW()-ROW(Sched4[[#Headers],[Beginning Balance]])=1,LoanAmount,INDEX(Sched4[Ending Balance],ROW()-ROW(Sched4[[#Headers],[Beginning Balance]])-1)),"")</f>
        <v/>
      </c>
      <c r="E311" s="4" t="str">
        <f ca="1">IF(Sched4[[#This Row],[Pmt No]]&lt;&gt;"",ScheduledPayment,"")</f>
        <v/>
      </c>
      <c r="F311" s="4" t="str">
        <f ca="1">IF(Sched4[[#This Row],[Pmt No]]&lt;&gt;"",IF(Sched4[[#This Row],[Scheduled Payment]]+ExtraPayments&lt;Sched4[[#This Row],[Beginning Balance]],ExtraPayments,IF(Sched4[[#This Row],[Beginning Balance]]-Sched4[[#This Row],[Scheduled Payment]]&gt;0,Sched4[[#This Row],[Beginning Balance]]-Sched4[[#This Row],[Scheduled Payment]],0)),"")</f>
        <v/>
      </c>
      <c r="G311" s="4" t="str">
        <f ca="1">IF(Sched4[[#This Row],[Pmt No]]&lt;&gt;"",IF(Sched4[[#This Row],[Scheduled Payment]]+Sched4[[#This Row],[Extra Payment]]&lt;=Sched4[[#This Row],[Beginning Balance]],Sched4[[#This Row],[Scheduled Payment]]+Sched4[[#This Row],[Extra Payment]],Sched4[[#This Row],[Beginning Balance]]),"")</f>
        <v/>
      </c>
      <c r="H311" s="4" t="str">
        <f ca="1">IF(Sched4[[#This Row],[Pmt No]]&lt;&gt;"",Sched4[[#This Row],[Total Payment]]-Sched4[[#This Row],[Interest]],"")</f>
        <v/>
      </c>
      <c r="I311" s="4" t="str">
        <f ca="1">IF(Sched4[[#This Row],[Pmt No]]&lt;&gt;"",Sched4[[#This Row],[Beginning Balance]]*(InterestRate/PaymentsPerYear),"")</f>
        <v/>
      </c>
      <c r="J311" s="4" t="str">
        <f ca="1">IF(Sched4[[#This Row],[Pmt No]]&lt;&gt;"",IF(Sched4[[#This Row],[Scheduled Payment]]+Sched4[[#This Row],[Extra Payment]]&lt;=Sched4[[#This Row],[Beginning Balance]],Sched4[[#This Row],[Beginning Balance]]-Sched4[[#This Row],[Principal]],0),"")</f>
        <v/>
      </c>
      <c r="K311" s="4" t="str">
        <f ca="1">IF(Sched4[[#This Row],[Pmt No]]&lt;&gt;"",SUM(INDEX(Sched4[Interest],1,1):Sched4[[#This Row],[Interest]]),"")</f>
        <v/>
      </c>
    </row>
    <row r="312" spans="2:11" x14ac:dyDescent="0.2">
      <c r="B312" s="2" t="str">
        <f ca="1">IF(LoanIsGood,IF(ROW()-ROW(Sched4[[#Headers],[Pmt No]])&gt;ScheduledNumberOfPayments,"",ROW()-ROW(Sched4[[#Headers],[Pmt No]])),"")</f>
        <v/>
      </c>
      <c r="C312" s="3" t="str">
        <f ca="1">IF(Sched4[[#This Row],[Pmt No]]&lt;&gt;"",EOMONTH(LoanStartDate,ROW(Sched4[[#This Row],[Pmt No]])-ROW(Sched4[[#Headers],[Pmt No]])-2)+DAY(LoanStartDate),"")</f>
        <v/>
      </c>
      <c r="D312" s="4" t="str">
        <f ca="1">IF(Sched4[[#This Row],[Pmt No]]&lt;&gt;"",IF(ROW()-ROW(Sched4[[#Headers],[Beginning Balance]])=1,LoanAmount,INDEX(Sched4[Ending Balance],ROW()-ROW(Sched4[[#Headers],[Beginning Balance]])-1)),"")</f>
        <v/>
      </c>
      <c r="E312" s="4" t="str">
        <f ca="1">IF(Sched4[[#This Row],[Pmt No]]&lt;&gt;"",ScheduledPayment,"")</f>
        <v/>
      </c>
      <c r="F312" s="4" t="str">
        <f ca="1">IF(Sched4[[#This Row],[Pmt No]]&lt;&gt;"",IF(Sched4[[#This Row],[Scheduled Payment]]+ExtraPayments&lt;Sched4[[#This Row],[Beginning Balance]],ExtraPayments,IF(Sched4[[#This Row],[Beginning Balance]]-Sched4[[#This Row],[Scheduled Payment]]&gt;0,Sched4[[#This Row],[Beginning Balance]]-Sched4[[#This Row],[Scheduled Payment]],0)),"")</f>
        <v/>
      </c>
      <c r="G312" s="4" t="str">
        <f ca="1">IF(Sched4[[#This Row],[Pmt No]]&lt;&gt;"",IF(Sched4[[#This Row],[Scheduled Payment]]+Sched4[[#This Row],[Extra Payment]]&lt;=Sched4[[#This Row],[Beginning Balance]],Sched4[[#This Row],[Scheduled Payment]]+Sched4[[#This Row],[Extra Payment]],Sched4[[#This Row],[Beginning Balance]]),"")</f>
        <v/>
      </c>
      <c r="H312" s="4" t="str">
        <f ca="1">IF(Sched4[[#This Row],[Pmt No]]&lt;&gt;"",Sched4[[#This Row],[Total Payment]]-Sched4[[#This Row],[Interest]],"")</f>
        <v/>
      </c>
      <c r="I312" s="4" t="str">
        <f ca="1">IF(Sched4[[#This Row],[Pmt No]]&lt;&gt;"",Sched4[[#This Row],[Beginning Balance]]*(InterestRate/PaymentsPerYear),"")</f>
        <v/>
      </c>
      <c r="J312" s="4" t="str">
        <f ca="1">IF(Sched4[[#This Row],[Pmt No]]&lt;&gt;"",IF(Sched4[[#This Row],[Scheduled Payment]]+Sched4[[#This Row],[Extra Payment]]&lt;=Sched4[[#This Row],[Beginning Balance]],Sched4[[#This Row],[Beginning Balance]]-Sched4[[#This Row],[Principal]],0),"")</f>
        <v/>
      </c>
      <c r="K312" s="4" t="str">
        <f ca="1">IF(Sched4[[#This Row],[Pmt No]]&lt;&gt;"",SUM(INDEX(Sched4[Interest],1,1):Sched4[[#This Row],[Interest]]),"")</f>
        <v/>
      </c>
    </row>
    <row r="313" spans="2:11" x14ac:dyDescent="0.2">
      <c r="B313" s="2" t="str">
        <f ca="1">IF(LoanIsGood,IF(ROW()-ROW(Sched4[[#Headers],[Pmt No]])&gt;ScheduledNumberOfPayments,"",ROW()-ROW(Sched4[[#Headers],[Pmt No]])),"")</f>
        <v/>
      </c>
      <c r="C313" s="3" t="str">
        <f ca="1">IF(Sched4[[#This Row],[Pmt No]]&lt;&gt;"",EOMONTH(LoanStartDate,ROW(Sched4[[#This Row],[Pmt No]])-ROW(Sched4[[#Headers],[Pmt No]])-2)+DAY(LoanStartDate),"")</f>
        <v/>
      </c>
      <c r="D313" s="4" t="str">
        <f ca="1">IF(Sched4[[#This Row],[Pmt No]]&lt;&gt;"",IF(ROW()-ROW(Sched4[[#Headers],[Beginning Balance]])=1,LoanAmount,INDEX(Sched4[Ending Balance],ROW()-ROW(Sched4[[#Headers],[Beginning Balance]])-1)),"")</f>
        <v/>
      </c>
      <c r="E313" s="4" t="str">
        <f ca="1">IF(Sched4[[#This Row],[Pmt No]]&lt;&gt;"",ScheduledPayment,"")</f>
        <v/>
      </c>
      <c r="F313" s="4" t="str">
        <f ca="1">IF(Sched4[[#This Row],[Pmt No]]&lt;&gt;"",IF(Sched4[[#This Row],[Scheduled Payment]]+ExtraPayments&lt;Sched4[[#This Row],[Beginning Balance]],ExtraPayments,IF(Sched4[[#This Row],[Beginning Balance]]-Sched4[[#This Row],[Scheduled Payment]]&gt;0,Sched4[[#This Row],[Beginning Balance]]-Sched4[[#This Row],[Scheduled Payment]],0)),"")</f>
        <v/>
      </c>
      <c r="G313" s="4" t="str">
        <f ca="1">IF(Sched4[[#This Row],[Pmt No]]&lt;&gt;"",IF(Sched4[[#This Row],[Scheduled Payment]]+Sched4[[#This Row],[Extra Payment]]&lt;=Sched4[[#This Row],[Beginning Balance]],Sched4[[#This Row],[Scheduled Payment]]+Sched4[[#This Row],[Extra Payment]],Sched4[[#This Row],[Beginning Balance]]),"")</f>
        <v/>
      </c>
      <c r="H313" s="4" t="str">
        <f ca="1">IF(Sched4[[#This Row],[Pmt No]]&lt;&gt;"",Sched4[[#This Row],[Total Payment]]-Sched4[[#This Row],[Interest]],"")</f>
        <v/>
      </c>
      <c r="I313" s="4" t="str">
        <f ca="1">IF(Sched4[[#This Row],[Pmt No]]&lt;&gt;"",Sched4[[#This Row],[Beginning Balance]]*(InterestRate/PaymentsPerYear),"")</f>
        <v/>
      </c>
      <c r="J313" s="4" t="str">
        <f ca="1">IF(Sched4[[#This Row],[Pmt No]]&lt;&gt;"",IF(Sched4[[#This Row],[Scheduled Payment]]+Sched4[[#This Row],[Extra Payment]]&lt;=Sched4[[#This Row],[Beginning Balance]],Sched4[[#This Row],[Beginning Balance]]-Sched4[[#This Row],[Principal]],0),"")</f>
        <v/>
      </c>
      <c r="K313" s="4" t="str">
        <f ca="1">IF(Sched4[[#This Row],[Pmt No]]&lt;&gt;"",SUM(INDEX(Sched4[Interest],1,1):Sched4[[#This Row],[Interest]]),"")</f>
        <v/>
      </c>
    </row>
    <row r="314" spans="2:11" x14ac:dyDescent="0.2">
      <c r="B314" s="2" t="str">
        <f ca="1">IF(LoanIsGood,IF(ROW()-ROW(Sched4[[#Headers],[Pmt No]])&gt;ScheduledNumberOfPayments,"",ROW()-ROW(Sched4[[#Headers],[Pmt No]])),"")</f>
        <v/>
      </c>
      <c r="C314" s="3" t="str">
        <f ca="1">IF(Sched4[[#This Row],[Pmt No]]&lt;&gt;"",EOMONTH(LoanStartDate,ROW(Sched4[[#This Row],[Pmt No]])-ROW(Sched4[[#Headers],[Pmt No]])-2)+DAY(LoanStartDate),"")</f>
        <v/>
      </c>
      <c r="D314" s="4" t="str">
        <f ca="1">IF(Sched4[[#This Row],[Pmt No]]&lt;&gt;"",IF(ROW()-ROW(Sched4[[#Headers],[Beginning Balance]])=1,LoanAmount,INDEX(Sched4[Ending Balance],ROW()-ROW(Sched4[[#Headers],[Beginning Balance]])-1)),"")</f>
        <v/>
      </c>
      <c r="E314" s="4" t="str">
        <f ca="1">IF(Sched4[[#This Row],[Pmt No]]&lt;&gt;"",ScheduledPayment,"")</f>
        <v/>
      </c>
      <c r="F314" s="4" t="str">
        <f ca="1">IF(Sched4[[#This Row],[Pmt No]]&lt;&gt;"",IF(Sched4[[#This Row],[Scheduled Payment]]+ExtraPayments&lt;Sched4[[#This Row],[Beginning Balance]],ExtraPayments,IF(Sched4[[#This Row],[Beginning Balance]]-Sched4[[#This Row],[Scheduled Payment]]&gt;0,Sched4[[#This Row],[Beginning Balance]]-Sched4[[#This Row],[Scheduled Payment]],0)),"")</f>
        <v/>
      </c>
      <c r="G314" s="4" t="str">
        <f ca="1">IF(Sched4[[#This Row],[Pmt No]]&lt;&gt;"",IF(Sched4[[#This Row],[Scheduled Payment]]+Sched4[[#This Row],[Extra Payment]]&lt;=Sched4[[#This Row],[Beginning Balance]],Sched4[[#This Row],[Scheduled Payment]]+Sched4[[#This Row],[Extra Payment]],Sched4[[#This Row],[Beginning Balance]]),"")</f>
        <v/>
      </c>
      <c r="H314" s="4" t="str">
        <f ca="1">IF(Sched4[[#This Row],[Pmt No]]&lt;&gt;"",Sched4[[#This Row],[Total Payment]]-Sched4[[#This Row],[Interest]],"")</f>
        <v/>
      </c>
      <c r="I314" s="4" t="str">
        <f ca="1">IF(Sched4[[#This Row],[Pmt No]]&lt;&gt;"",Sched4[[#This Row],[Beginning Balance]]*(InterestRate/PaymentsPerYear),"")</f>
        <v/>
      </c>
      <c r="J314" s="4" t="str">
        <f ca="1">IF(Sched4[[#This Row],[Pmt No]]&lt;&gt;"",IF(Sched4[[#This Row],[Scheduled Payment]]+Sched4[[#This Row],[Extra Payment]]&lt;=Sched4[[#This Row],[Beginning Balance]],Sched4[[#This Row],[Beginning Balance]]-Sched4[[#This Row],[Principal]],0),"")</f>
        <v/>
      </c>
      <c r="K314" s="4" t="str">
        <f ca="1">IF(Sched4[[#This Row],[Pmt No]]&lt;&gt;"",SUM(INDEX(Sched4[Interest],1,1):Sched4[[#This Row],[Interest]]),"")</f>
        <v/>
      </c>
    </row>
    <row r="315" spans="2:11" x14ac:dyDescent="0.2">
      <c r="B315" s="2" t="str">
        <f ca="1">IF(LoanIsGood,IF(ROW()-ROW(Sched4[[#Headers],[Pmt No]])&gt;ScheduledNumberOfPayments,"",ROW()-ROW(Sched4[[#Headers],[Pmt No]])),"")</f>
        <v/>
      </c>
      <c r="C315" s="3" t="str">
        <f ca="1">IF(Sched4[[#This Row],[Pmt No]]&lt;&gt;"",EOMONTH(LoanStartDate,ROW(Sched4[[#This Row],[Pmt No]])-ROW(Sched4[[#Headers],[Pmt No]])-2)+DAY(LoanStartDate),"")</f>
        <v/>
      </c>
      <c r="D315" s="4" t="str">
        <f ca="1">IF(Sched4[[#This Row],[Pmt No]]&lt;&gt;"",IF(ROW()-ROW(Sched4[[#Headers],[Beginning Balance]])=1,LoanAmount,INDEX(Sched4[Ending Balance],ROW()-ROW(Sched4[[#Headers],[Beginning Balance]])-1)),"")</f>
        <v/>
      </c>
      <c r="E315" s="4" t="str">
        <f ca="1">IF(Sched4[[#This Row],[Pmt No]]&lt;&gt;"",ScheduledPayment,"")</f>
        <v/>
      </c>
      <c r="F315" s="4" t="str">
        <f ca="1">IF(Sched4[[#This Row],[Pmt No]]&lt;&gt;"",IF(Sched4[[#This Row],[Scheduled Payment]]+ExtraPayments&lt;Sched4[[#This Row],[Beginning Balance]],ExtraPayments,IF(Sched4[[#This Row],[Beginning Balance]]-Sched4[[#This Row],[Scheduled Payment]]&gt;0,Sched4[[#This Row],[Beginning Balance]]-Sched4[[#This Row],[Scheduled Payment]],0)),"")</f>
        <v/>
      </c>
      <c r="G315" s="4" t="str">
        <f ca="1">IF(Sched4[[#This Row],[Pmt No]]&lt;&gt;"",IF(Sched4[[#This Row],[Scheduled Payment]]+Sched4[[#This Row],[Extra Payment]]&lt;=Sched4[[#This Row],[Beginning Balance]],Sched4[[#This Row],[Scheduled Payment]]+Sched4[[#This Row],[Extra Payment]],Sched4[[#This Row],[Beginning Balance]]),"")</f>
        <v/>
      </c>
      <c r="H315" s="4" t="str">
        <f ca="1">IF(Sched4[[#This Row],[Pmt No]]&lt;&gt;"",Sched4[[#This Row],[Total Payment]]-Sched4[[#This Row],[Interest]],"")</f>
        <v/>
      </c>
      <c r="I315" s="4" t="str">
        <f ca="1">IF(Sched4[[#This Row],[Pmt No]]&lt;&gt;"",Sched4[[#This Row],[Beginning Balance]]*(InterestRate/PaymentsPerYear),"")</f>
        <v/>
      </c>
      <c r="J315" s="4" t="str">
        <f ca="1">IF(Sched4[[#This Row],[Pmt No]]&lt;&gt;"",IF(Sched4[[#This Row],[Scheduled Payment]]+Sched4[[#This Row],[Extra Payment]]&lt;=Sched4[[#This Row],[Beginning Balance]],Sched4[[#This Row],[Beginning Balance]]-Sched4[[#This Row],[Principal]],0),"")</f>
        <v/>
      </c>
      <c r="K315" s="4" t="str">
        <f ca="1">IF(Sched4[[#This Row],[Pmt No]]&lt;&gt;"",SUM(INDEX(Sched4[Interest],1,1):Sched4[[#This Row],[Interest]]),"")</f>
        <v/>
      </c>
    </row>
    <row r="316" spans="2:11" x14ac:dyDescent="0.2">
      <c r="B316" s="2" t="str">
        <f ca="1">IF(LoanIsGood,IF(ROW()-ROW(Sched4[[#Headers],[Pmt No]])&gt;ScheduledNumberOfPayments,"",ROW()-ROW(Sched4[[#Headers],[Pmt No]])),"")</f>
        <v/>
      </c>
      <c r="C316" s="3" t="str">
        <f ca="1">IF(Sched4[[#This Row],[Pmt No]]&lt;&gt;"",EOMONTH(LoanStartDate,ROW(Sched4[[#This Row],[Pmt No]])-ROW(Sched4[[#Headers],[Pmt No]])-2)+DAY(LoanStartDate),"")</f>
        <v/>
      </c>
      <c r="D316" s="4" t="str">
        <f ca="1">IF(Sched4[[#This Row],[Pmt No]]&lt;&gt;"",IF(ROW()-ROW(Sched4[[#Headers],[Beginning Balance]])=1,LoanAmount,INDEX(Sched4[Ending Balance],ROW()-ROW(Sched4[[#Headers],[Beginning Balance]])-1)),"")</f>
        <v/>
      </c>
      <c r="E316" s="4" t="str">
        <f ca="1">IF(Sched4[[#This Row],[Pmt No]]&lt;&gt;"",ScheduledPayment,"")</f>
        <v/>
      </c>
      <c r="F316" s="4" t="str">
        <f ca="1">IF(Sched4[[#This Row],[Pmt No]]&lt;&gt;"",IF(Sched4[[#This Row],[Scheduled Payment]]+ExtraPayments&lt;Sched4[[#This Row],[Beginning Balance]],ExtraPayments,IF(Sched4[[#This Row],[Beginning Balance]]-Sched4[[#This Row],[Scheduled Payment]]&gt;0,Sched4[[#This Row],[Beginning Balance]]-Sched4[[#This Row],[Scheduled Payment]],0)),"")</f>
        <v/>
      </c>
      <c r="G316" s="4" t="str">
        <f ca="1">IF(Sched4[[#This Row],[Pmt No]]&lt;&gt;"",IF(Sched4[[#This Row],[Scheduled Payment]]+Sched4[[#This Row],[Extra Payment]]&lt;=Sched4[[#This Row],[Beginning Balance]],Sched4[[#This Row],[Scheduled Payment]]+Sched4[[#This Row],[Extra Payment]],Sched4[[#This Row],[Beginning Balance]]),"")</f>
        <v/>
      </c>
      <c r="H316" s="4" t="str">
        <f ca="1">IF(Sched4[[#This Row],[Pmt No]]&lt;&gt;"",Sched4[[#This Row],[Total Payment]]-Sched4[[#This Row],[Interest]],"")</f>
        <v/>
      </c>
      <c r="I316" s="4" t="str">
        <f ca="1">IF(Sched4[[#This Row],[Pmt No]]&lt;&gt;"",Sched4[[#This Row],[Beginning Balance]]*(InterestRate/PaymentsPerYear),"")</f>
        <v/>
      </c>
      <c r="J316" s="4" t="str">
        <f ca="1">IF(Sched4[[#This Row],[Pmt No]]&lt;&gt;"",IF(Sched4[[#This Row],[Scheduled Payment]]+Sched4[[#This Row],[Extra Payment]]&lt;=Sched4[[#This Row],[Beginning Balance]],Sched4[[#This Row],[Beginning Balance]]-Sched4[[#This Row],[Principal]],0),"")</f>
        <v/>
      </c>
      <c r="K316" s="4" t="str">
        <f ca="1">IF(Sched4[[#This Row],[Pmt No]]&lt;&gt;"",SUM(INDEX(Sched4[Interest],1,1):Sched4[[#This Row],[Interest]]),"")</f>
        <v/>
      </c>
    </row>
    <row r="317" spans="2:11" x14ac:dyDescent="0.2">
      <c r="B317" s="2" t="str">
        <f ca="1">IF(LoanIsGood,IF(ROW()-ROW(Sched4[[#Headers],[Pmt No]])&gt;ScheduledNumberOfPayments,"",ROW()-ROW(Sched4[[#Headers],[Pmt No]])),"")</f>
        <v/>
      </c>
      <c r="C317" s="3" t="str">
        <f ca="1">IF(Sched4[[#This Row],[Pmt No]]&lt;&gt;"",EOMONTH(LoanStartDate,ROW(Sched4[[#This Row],[Pmt No]])-ROW(Sched4[[#Headers],[Pmt No]])-2)+DAY(LoanStartDate),"")</f>
        <v/>
      </c>
      <c r="D317" s="4" t="str">
        <f ca="1">IF(Sched4[[#This Row],[Pmt No]]&lt;&gt;"",IF(ROW()-ROW(Sched4[[#Headers],[Beginning Balance]])=1,LoanAmount,INDEX(Sched4[Ending Balance],ROW()-ROW(Sched4[[#Headers],[Beginning Balance]])-1)),"")</f>
        <v/>
      </c>
      <c r="E317" s="4" t="str">
        <f ca="1">IF(Sched4[[#This Row],[Pmt No]]&lt;&gt;"",ScheduledPayment,"")</f>
        <v/>
      </c>
      <c r="F317" s="4" t="str">
        <f ca="1">IF(Sched4[[#This Row],[Pmt No]]&lt;&gt;"",IF(Sched4[[#This Row],[Scheduled Payment]]+ExtraPayments&lt;Sched4[[#This Row],[Beginning Balance]],ExtraPayments,IF(Sched4[[#This Row],[Beginning Balance]]-Sched4[[#This Row],[Scheduled Payment]]&gt;0,Sched4[[#This Row],[Beginning Balance]]-Sched4[[#This Row],[Scheduled Payment]],0)),"")</f>
        <v/>
      </c>
      <c r="G317" s="4" t="str">
        <f ca="1">IF(Sched4[[#This Row],[Pmt No]]&lt;&gt;"",IF(Sched4[[#This Row],[Scheduled Payment]]+Sched4[[#This Row],[Extra Payment]]&lt;=Sched4[[#This Row],[Beginning Balance]],Sched4[[#This Row],[Scheduled Payment]]+Sched4[[#This Row],[Extra Payment]],Sched4[[#This Row],[Beginning Balance]]),"")</f>
        <v/>
      </c>
      <c r="H317" s="4" t="str">
        <f ca="1">IF(Sched4[[#This Row],[Pmt No]]&lt;&gt;"",Sched4[[#This Row],[Total Payment]]-Sched4[[#This Row],[Interest]],"")</f>
        <v/>
      </c>
      <c r="I317" s="4" t="str">
        <f ca="1">IF(Sched4[[#This Row],[Pmt No]]&lt;&gt;"",Sched4[[#This Row],[Beginning Balance]]*(InterestRate/PaymentsPerYear),"")</f>
        <v/>
      </c>
      <c r="J317" s="4" t="str">
        <f ca="1">IF(Sched4[[#This Row],[Pmt No]]&lt;&gt;"",IF(Sched4[[#This Row],[Scheduled Payment]]+Sched4[[#This Row],[Extra Payment]]&lt;=Sched4[[#This Row],[Beginning Balance]],Sched4[[#This Row],[Beginning Balance]]-Sched4[[#This Row],[Principal]],0),"")</f>
        <v/>
      </c>
      <c r="K317" s="4" t="str">
        <f ca="1">IF(Sched4[[#This Row],[Pmt No]]&lt;&gt;"",SUM(INDEX(Sched4[Interest],1,1):Sched4[[#This Row],[Interest]]),"")</f>
        <v/>
      </c>
    </row>
    <row r="318" spans="2:11" x14ac:dyDescent="0.2">
      <c r="B318" s="2" t="str">
        <f ca="1">IF(LoanIsGood,IF(ROW()-ROW(Sched4[[#Headers],[Pmt No]])&gt;ScheduledNumberOfPayments,"",ROW()-ROW(Sched4[[#Headers],[Pmt No]])),"")</f>
        <v/>
      </c>
      <c r="C318" s="3" t="str">
        <f ca="1">IF(Sched4[[#This Row],[Pmt No]]&lt;&gt;"",EOMONTH(LoanStartDate,ROW(Sched4[[#This Row],[Pmt No]])-ROW(Sched4[[#Headers],[Pmt No]])-2)+DAY(LoanStartDate),"")</f>
        <v/>
      </c>
      <c r="D318" s="4" t="str">
        <f ca="1">IF(Sched4[[#This Row],[Pmt No]]&lt;&gt;"",IF(ROW()-ROW(Sched4[[#Headers],[Beginning Balance]])=1,LoanAmount,INDEX(Sched4[Ending Balance],ROW()-ROW(Sched4[[#Headers],[Beginning Balance]])-1)),"")</f>
        <v/>
      </c>
      <c r="E318" s="4" t="str">
        <f ca="1">IF(Sched4[[#This Row],[Pmt No]]&lt;&gt;"",ScheduledPayment,"")</f>
        <v/>
      </c>
      <c r="F318" s="4" t="str">
        <f ca="1">IF(Sched4[[#This Row],[Pmt No]]&lt;&gt;"",IF(Sched4[[#This Row],[Scheduled Payment]]+ExtraPayments&lt;Sched4[[#This Row],[Beginning Balance]],ExtraPayments,IF(Sched4[[#This Row],[Beginning Balance]]-Sched4[[#This Row],[Scheduled Payment]]&gt;0,Sched4[[#This Row],[Beginning Balance]]-Sched4[[#This Row],[Scheduled Payment]],0)),"")</f>
        <v/>
      </c>
      <c r="G318" s="4" t="str">
        <f ca="1">IF(Sched4[[#This Row],[Pmt No]]&lt;&gt;"",IF(Sched4[[#This Row],[Scheduled Payment]]+Sched4[[#This Row],[Extra Payment]]&lt;=Sched4[[#This Row],[Beginning Balance]],Sched4[[#This Row],[Scheduled Payment]]+Sched4[[#This Row],[Extra Payment]],Sched4[[#This Row],[Beginning Balance]]),"")</f>
        <v/>
      </c>
      <c r="H318" s="4" t="str">
        <f ca="1">IF(Sched4[[#This Row],[Pmt No]]&lt;&gt;"",Sched4[[#This Row],[Total Payment]]-Sched4[[#This Row],[Interest]],"")</f>
        <v/>
      </c>
      <c r="I318" s="4" t="str">
        <f ca="1">IF(Sched4[[#This Row],[Pmt No]]&lt;&gt;"",Sched4[[#This Row],[Beginning Balance]]*(InterestRate/PaymentsPerYear),"")</f>
        <v/>
      </c>
      <c r="J318" s="4" t="str">
        <f ca="1">IF(Sched4[[#This Row],[Pmt No]]&lt;&gt;"",IF(Sched4[[#This Row],[Scheduled Payment]]+Sched4[[#This Row],[Extra Payment]]&lt;=Sched4[[#This Row],[Beginning Balance]],Sched4[[#This Row],[Beginning Balance]]-Sched4[[#This Row],[Principal]],0),"")</f>
        <v/>
      </c>
      <c r="K318" s="4" t="str">
        <f ca="1">IF(Sched4[[#This Row],[Pmt No]]&lt;&gt;"",SUM(INDEX(Sched4[Interest],1,1):Sched4[[#This Row],[Interest]]),"")</f>
        <v/>
      </c>
    </row>
    <row r="319" spans="2:11" x14ac:dyDescent="0.2">
      <c r="B319" s="2" t="str">
        <f ca="1">IF(LoanIsGood,IF(ROW()-ROW(Sched4[[#Headers],[Pmt No]])&gt;ScheduledNumberOfPayments,"",ROW()-ROW(Sched4[[#Headers],[Pmt No]])),"")</f>
        <v/>
      </c>
      <c r="C319" s="3" t="str">
        <f ca="1">IF(Sched4[[#This Row],[Pmt No]]&lt;&gt;"",EOMONTH(LoanStartDate,ROW(Sched4[[#This Row],[Pmt No]])-ROW(Sched4[[#Headers],[Pmt No]])-2)+DAY(LoanStartDate),"")</f>
        <v/>
      </c>
      <c r="D319" s="4" t="str">
        <f ca="1">IF(Sched4[[#This Row],[Pmt No]]&lt;&gt;"",IF(ROW()-ROW(Sched4[[#Headers],[Beginning Balance]])=1,LoanAmount,INDEX(Sched4[Ending Balance],ROW()-ROW(Sched4[[#Headers],[Beginning Balance]])-1)),"")</f>
        <v/>
      </c>
      <c r="E319" s="4" t="str">
        <f ca="1">IF(Sched4[[#This Row],[Pmt No]]&lt;&gt;"",ScheduledPayment,"")</f>
        <v/>
      </c>
      <c r="F319" s="4" t="str">
        <f ca="1">IF(Sched4[[#This Row],[Pmt No]]&lt;&gt;"",IF(Sched4[[#This Row],[Scheduled Payment]]+ExtraPayments&lt;Sched4[[#This Row],[Beginning Balance]],ExtraPayments,IF(Sched4[[#This Row],[Beginning Balance]]-Sched4[[#This Row],[Scheduled Payment]]&gt;0,Sched4[[#This Row],[Beginning Balance]]-Sched4[[#This Row],[Scheduled Payment]],0)),"")</f>
        <v/>
      </c>
      <c r="G319" s="4" t="str">
        <f ca="1">IF(Sched4[[#This Row],[Pmt No]]&lt;&gt;"",IF(Sched4[[#This Row],[Scheduled Payment]]+Sched4[[#This Row],[Extra Payment]]&lt;=Sched4[[#This Row],[Beginning Balance]],Sched4[[#This Row],[Scheduled Payment]]+Sched4[[#This Row],[Extra Payment]],Sched4[[#This Row],[Beginning Balance]]),"")</f>
        <v/>
      </c>
      <c r="H319" s="4" t="str">
        <f ca="1">IF(Sched4[[#This Row],[Pmt No]]&lt;&gt;"",Sched4[[#This Row],[Total Payment]]-Sched4[[#This Row],[Interest]],"")</f>
        <v/>
      </c>
      <c r="I319" s="4" t="str">
        <f ca="1">IF(Sched4[[#This Row],[Pmt No]]&lt;&gt;"",Sched4[[#This Row],[Beginning Balance]]*(InterestRate/PaymentsPerYear),"")</f>
        <v/>
      </c>
      <c r="J319" s="4" t="str">
        <f ca="1">IF(Sched4[[#This Row],[Pmt No]]&lt;&gt;"",IF(Sched4[[#This Row],[Scheduled Payment]]+Sched4[[#This Row],[Extra Payment]]&lt;=Sched4[[#This Row],[Beginning Balance]],Sched4[[#This Row],[Beginning Balance]]-Sched4[[#This Row],[Principal]],0),"")</f>
        <v/>
      </c>
      <c r="K319" s="4" t="str">
        <f ca="1">IF(Sched4[[#This Row],[Pmt No]]&lt;&gt;"",SUM(INDEX(Sched4[Interest],1,1):Sched4[[#This Row],[Interest]]),"")</f>
        <v/>
      </c>
    </row>
    <row r="320" spans="2:11" x14ac:dyDescent="0.2">
      <c r="B320" s="2" t="str">
        <f ca="1">IF(LoanIsGood,IF(ROW()-ROW(Sched4[[#Headers],[Pmt No]])&gt;ScheduledNumberOfPayments,"",ROW()-ROW(Sched4[[#Headers],[Pmt No]])),"")</f>
        <v/>
      </c>
      <c r="C320" s="3" t="str">
        <f ca="1">IF(Sched4[[#This Row],[Pmt No]]&lt;&gt;"",EOMONTH(LoanStartDate,ROW(Sched4[[#This Row],[Pmt No]])-ROW(Sched4[[#Headers],[Pmt No]])-2)+DAY(LoanStartDate),"")</f>
        <v/>
      </c>
      <c r="D320" s="4" t="str">
        <f ca="1">IF(Sched4[[#This Row],[Pmt No]]&lt;&gt;"",IF(ROW()-ROW(Sched4[[#Headers],[Beginning Balance]])=1,LoanAmount,INDEX(Sched4[Ending Balance],ROW()-ROW(Sched4[[#Headers],[Beginning Balance]])-1)),"")</f>
        <v/>
      </c>
      <c r="E320" s="4" t="str">
        <f ca="1">IF(Sched4[[#This Row],[Pmt No]]&lt;&gt;"",ScheduledPayment,"")</f>
        <v/>
      </c>
      <c r="F320" s="4" t="str">
        <f ca="1">IF(Sched4[[#This Row],[Pmt No]]&lt;&gt;"",IF(Sched4[[#This Row],[Scheduled Payment]]+ExtraPayments&lt;Sched4[[#This Row],[Beginning Balance]],ExtraPayments,IF(Sched4[[#This Row],[Beginning Balance]]-Sched4[[#This Row],[Scheduled Payment]]&gt;0,Sched4[[#This Row],[Beginning Balance]]-Sched4[[#This Row],[Scheduled Payment]],0)),"")</f>
        <v/>
      </c>
      <c r="G320" s="4" t="str">
        <f ca="1">IF(Sched4[[#This Row],[Pmt No]]&lt;&gt;"",IF(Sched4[[#This Row],[Scheduled Payment]]+Sched4[[#This Row],[Extra Payment]]&lt;=Sched4[[#This Row],[Beginning Balance]],Sched4[[#This Row],[Scheduled Payment]]+Sched4[[#This Row],[Extra Payment]],Sched4[[#This Row],[Beginning Balance]]),"")</f>
        <v/>
      </c>
      <c r="H320" s="4" t="str">
        <f ca="1">IF(Sched4[[#This Row],[Pmt No]]&lt;&gt;"",Sched4[[#This Row],[Total Payment]]-Sched4[[#This Row],[Interest]],"")</f>
        <v/>
      </c>
      <c r="I320" s="4" t="str">
        <f ca="1">IF(Sched4[[#This Row],[Pmt No]]&lt;&gt;"",Sched4[[#This Row],[Beginning Balance]]*(InterestRate/PaymentsPerYear),"")</f>
        <v/>
      </c>
      <c r="J320" s="4" t="str">
        <f ca="1">IF(Sched4[[#This Row],[Pmt No]]&lt;&gt;"",IF(Sched4[[#This Row],[Scheduled Payment]]+Sched4[[#This Row],[Extra Payment]]&lt;=Sched4[[#This Row],[Beginning Balance]],Sched4[[#This Row],[Beginning Balance]]-Sched4[[#This Row],[Principal]],0),"")</f>
        <v/>
      </c>
      <c r="K320" s="4" t="str">
        <f ca="1">IF(Sched4[[#This Row],[Pmt No]]&lt;&gt;"",SUM(INDEX(Sched4[Interest],1,1):Sched4[[#This Row],[Interest]]),"")</f>
        <v/>
      </c>
    </row>
    <row r="321" spans="2:11" x14ac:dyDescent="0.2">
      <c r="B321" s="2" t="str">
        <f ca="1">IF(LoanIsGood,IF(ROW()-ROW(Sched4[[#Headers],[Pmt No]])&gt;ScheduledNumberOfPayments,"",ROW()-ROW(Sched4[[#Headers],[Pmt No]])),"")</f>
        <v/>
      </c>
      <c r="C321" s="3" t="str">
        <f ca="1">IF(Sched4[[#This Row],[Pmt No]]&lt;&gt;"",EOMONTH(LoanStartDate,ROW(Sched4[[#This Row],[Pmt No]])-ROW(Sched4[[#Headers],[Pmt No]])-2)+DAY(LoanStartDate),"")</f>
        <v/>
      </c>
      <c r="D321" s="4" t="str">
        <f ca="1">IF(Sched4[[#This Row],[Pmt No]]&lt;&gt;"",IF(ROW()-ROW(Sched4[[#Headers],[Beginning Balance]])=1,LoanAmount,INDEX(Sched4[Ending Balance],ROW()-ROW(Sched4[[#Headers],[Beginning Balance]])-1)),"")</f>
        <v/>
      </c>
      <c r="E321" s="4" t="str">
        <f ca="1">IF(Sched4[[#This Row],[Pmt No]]&lt;&gt;"",ScheduledPayment,"")</f>
        <v/>
      </c>
      <c r="F321" s="4" t="str">
        <f ca="1">IF(Sched4[[#This Row],[Pmt No]]&lt;&gt;"",IF(Sched4[[#This Row],[Scheduled Payment]]+ExtraPayments&lt;Sched4[[#This Row],[Beginning Balance]],ExtraPayments,IF(Sched4[[#This Row],[Beginning Balance]]-Sched4[[#This Row],[Scheduled Payment]]&gt;0,Sched4[[#This Row],[Beginning Balance]]-Sched4[[#This Row],[Scheduled Payment]],0)),"")</f>
        <v/>
      </c>
      <c r="G321" s="4" t="str">
        <f ca="1">IF(Sched4[[#This Row],[Pmt No]]&lt;&gt;"",IF(Sched4[[#This Row],[Scheduled Payment]]+Sched4[[#This Row],[Extra Payment]]&lt;=Sched4[[#This Row],[Beginning Balance]],Sched4[[#This Row],[Scheduled Payment]]+Sched4[[#This Row],[Extra Payment]],Sched4[[#This Row],[Beginning Balance]]),"")</f>
        <v/>
      </c>
      <c r="H321" s="4" t="str">
        <f ca="1">IF(Sched4[[#This Row],[Pmt No]]&lt;&gt;"",Sched4[[#This Row],[Total Payment]]-Sched4[[#This Row],[Interest]],"")</f>
        <v/>
      </c>
      <c r="I321" s="4" t="str">
        <f ca="1">IF(Sched4[[#This Row],[Pmt No]]&lt;&gt;"",Sched4[[#This Row],[Beginning Balance]]*(InterestRate/PaymentsPerYear),"")</f>
        <v/>
      </c>
      <c r="J321" s="4" t="str">
        <f ca="1">IF(Sched4[[#This Row],[Pmt No]]&lt;&gt;"",IF(Sched4[[#This Row],[Scheduled Payment]]+Sched4[[#This Row],[Extra Payment]]&lt;=Sched4[[#This Row],[Beginning Balance]],Sched4[[#This Row],[Beginning Balance]]-Sched4[[#This Row],[Principal]],0),"")</f>
        <v/>
      </c>
      <c r="K321" s="4" t="str">
        <f ca="1">IF(Sched4[[#This Row],[Pmt No]]&lt;&gt;"",SUM(INDEX(Sched4[Interest],1,1):Sched4[[#This Row],[Interest]]),"")</f>
        <v/>
      </c>
    </row>
    <row r="322" spans="2:11" x14ac:dyDescent="0.2">
      <c r="B322" s="2" t="str">
        <f ca="1">IF(LoanIsGood,IF(ROW()-ROW(Sched4[[#Headers],[Pmt No]])&gt;ScheduledNumberOfPayments,"",ROW()-ROW(Sched4[[#Headers],[Pmt No]])),"")</f>
        <v/>
      </c>
      <c r="C322" s="3" t="str">
        <f ca="1">IF(Sched4[[#This Row],[Pmt No]]&lt;&gt;"",EOMONTH(LoanStartDate,ROW(Sched4[[#This Row],[Pmt No]])-ROW(Sched4[[#Headers],[Pmt No]])-2)+DAY(LoanStartDate),"")</f>
        <v/>
      </c>
      <c r="D322" s="4" t="str">
        <f ca="1">IF(Sched4[[#This Row],[Pmt No]]&lt;&gt;"",IF(ROW()-ROW(Sched4[[#Headers],[Beginning Balance]])=1,LoanAmount,INDEX(Sched4[Ending Balance],ROW()-ROW(Sched4[[#Headers],[Beginning Balance]])-1)),"")</f>
        <v/>
      </c>
      <c r="E322" s="4" t="str">
        <f ca="1">IF(Sched4[[#This Row],[Pmt No]]&lt;&gt;"",ScheduledPayment,"")</f>
        <v/>
      </c>
      <c r="F322" s="4" t="str">
        <f ca="1">IF(Sched4[[#This Row],[Pmt No]]&lt;&gt;"",IF(Sched4[[#This Row],[Scheduled Payment]]+ExtraPayments&lt;Sched4[[#This Row],[Beginning Balance]],ExtraPayments,IF(Sched4[[#This Row],[Beginning Balance]]-Sched4[[#This Row],[Scheduled Payment]]&gt;0,Sched4[[#This Row],[Beginning Balance]]-Sched4[[#This Row],[Scheduled Payment]],0)),"")</f>
        <v/>
      </c>
      <c r="G322" s="4" t="str">
        <f ca="1">IF(Sched4[[#This Row],[Pmt No]]&lt;&gt;"",IF(Sched4[[#This Row],[Scheduled Payment]]+Sched4[[#This Row],[Extra Payment]]&lt;=Sched4[[#This Row],[Beginning Balance]],Sched4[[#This Row],[Scheduled Payment]]+Sched4[[#This Row],[Extra Payment]],Sched4[[#This Row],[Beginning Balance]]),"")</f>
        <v/>
      </c>
      <c r="H322" s="4" t="str">
        <f ca="1">IF(Sched4[[#This Row],[Pmt No]]&lt;&gt;"",Sched4[[#This Row],[Total Payment]]-Sched4[[#This Row],[Interest]],"")</f>
        <v/>
      </c>
      <c r="I322" s="4" t="str">
        <f ca="1">IF(Sched4[[#This Row],[Pmt No]]&lt;&gt;"",Sched4[[#This Row],[Beginning Balance]]*(InterestRate/PaymentsPerYear),"")</f>
        <v/>
      </c>
      <c r="J322" s="4" t="str">
        <f ca="1">IF(Sched4[[#This Row],[Pmt No]]&lt;&gt;"",IF(Sched4[[#This Row],[Scheduled Payment]]+Sched4[[#This Row],[Extra Payment]]&lt;=Sched4[[#This Row],[Beginning Balance]],Sched4[[#This Row],[Beginning Balance]]-Sched4[[#This Row],[Principal]],0),"")</f>
        <v/>
      </c>
      <c r="K322" s="4" t="str">
        <f ca="1">IF(Sched4[[#This Row],[Pmt No]]&lt;&gt;"",SUM(INDEX(Sched4[Interest],1,1):Sched4[[#This Row],[Interest]]),"")</f>
        <v/>
      </c>
    </row>
    <row r="323" spans="2:11" x14ac:dyDescent="0.2">
      <c r="B323" s="2" t="str">
        <f ca="1">IF(LoanIsGood,IF(ROW()-ROW(Sched4[[#Headers],[Pmt No]])&gt;ScheduledNumberOfPayments,"",ROW()-ROW(Sched4[[#Headers],[Pmt No]])),"")</f>
        <v/>
      </c>
      <c r="C323" s="3" t="str">
        <f ca="1">IF(Sched4[[#This Row],[Pmt No]]&lt;&gt;"",EOMONTH(LoanStartDate,ROW(Sched4[[#This Row],[Pmt No]])-ROW(Sched4[[#Headers],[Pmt No]])-2)+DAY(LoanStartDate),"")</f>
        <v/>
      </c>
      <c r="D323" s="4" t="str">
        <f ca="1">IF(Sched4[[#This Row],[Pmt No]]&lt;&gt;"",IF(ROW()-ROW(Sched4[[#Headers],[Beginning Balance]])=1,LoanAmount,INDEX(Sched4[Ending Balance],ROW()-ROW(Sched4[[#Headers],[Beginning Balance]])-1)),"")</f>
        <v/>
      </c>
      <c r="E323" s="4" t="str">
        <f ca="1">IF(Sched4[[#This Row],[Pmt No]]&lt;&gt;"",ScheduledPayment,"")</f>
        <v/>
      </c>
      <c r="F323" s="4" t="str">
        <f ca="1">IF(Sched4[[#This Row],[Pmt No]]&lt;&gt;"",IF(Sched4[[#This Row],[Scheduled Payment]]+ExtraPayments&lt;Sched4[[#This Row],[Beginning Balance]],ExtraPayments,IF(Sched4[[#This Row],[Beginning Balance]]-Sched4[[#This Row],[Scheduled Payment]]&gt;0,Sched4[[#This Row],[Beginning Balance]]-Sched4[[#This Row],[Scheduled Payment]],0)),"")</f>
        <v/>
      </c>
      <c r="G323" s="4" t="str">
        <f ca="1">IF(Sched4[[#This Row],[Pmt No]]&lt;&gt;"",IF(Sched4[[#This Row],[Scheduled Payment]]+Sched4[[#This Row],[Extra Payment]]&lt;=Sched4[[#This Row],[Beginning Balance]],Sched4[[#This Row],[Scheduled Payment]]+Sched4[[#This Row],[Extra Payment]],Sched4[[#This Row],[Beginning Balance]]),"")</f>
        <v/>
      </c>
      <c r="H323" s="4" t="str">
        <f ca="1">IF(Sched4[[#This Row],[Pmt No]]&lt;&gt;"",Sched4[[#This Row],[Total Payment]]-Sched4[[#This Row],[Interest]],"")</f>
        <v/>
      </c>
      <c r="I323" s="4" t="str">
        <f ca="1">IF(Sched4[[#This Row],[Pmt No]]&lt;&gt;"",Sched4[[#This Row],[Beginning Balance]]*(InterestRate/PaymentsPerYear),"")</f>
        <v/>
      </c>
      <c r="J323" s="4" t="str">
        <f ca="1">IF(Sched4[[#This Row],[Pmt No]]&lt;&gt;"",IF(Sched4[[#This Row],[Scheduled Payment]]+Sched4[[#This Row],[Extra Payment]]&lt;=Sched4[[#This Row],[Beginning Balance]],Sched4[[#This Row],[Beginning Balance]]-Sched4[[#This Row],[Principal]],0),"")</f>
        <v/>
      </c>
      <c r="K323" s="4" t="str">
        <f ca="1">IF(Sched4[[#This Row],[Pmt No]]&lt;&gt;"",SUM(INDEX(Sched4[Interest],1,1):Sched4[[#This Row],[Interest]]),"")</f>
        <v/>
      </c>
    </row>
    <row r="324" spans="2:11" x14ac:dyDescent="0.2">
      <c r="B324" s="2" t="str">
        <f ca="1">IF(LoanIsGood,IF(ROW()-ROW(Sched4[[#Headers],[Pmt No]])&gt;ScheduledNumberOfPayments,"",ROW()-ROW(Sched4[[#Headers],[Pmt No]])),"")</f>
        <v/>
      </c>
      <c r="C324" s="3" t="str">
        <f ca="1">IF(Sched4[[#This Row],[Pmt No]]&lt;&gt;"",EOMONTH(LoanStartDate,ROW(Sched4[[#This Row],[Pmt No]])-ROW(Sched4[[#Headers],[Pmt No]])-2)+DAY(LoanStartDate),"")</f>
        <v/>
      </c>
      <c r="D324" s="4" t="str">
        <f ca="1">IF(Sched4[[#This Row],[Pmt No]]&lt;&gt;"",IF(ROW()-ROW(Sched4[[#Headers],[Beginning Balance]])=1,LoanAmount,INDEX(Sched4[Ending Balance],ROW()-ROW(Sched4[[#Headers],[Beginning Balance]])-1)),"")</f>
        <v/>
      </c>
      <c r="E324" s="4" t="str">
        <f ca="1">IF(Sched4[[#This Row],[Pmt No]]&lt;&gt;"",ScheduledPayment,"")</f>
        <v/>
      </c>
      <c r="F324" s="4" t="str">
        <f ca="1">IF(Sched4[[#This Row],[Pmt No]]&lt;&gt;"",IF(Sched4[[#This Row],[Scheduled Payment]]+ExtraPayments&lt;Sched4[[#This Row],[Beginning Balance]],ExtraPayments,IF(Sched4[[#This Row],[Beginning Balance]]-Sched4[[#This Row],[Scheduled Payment]]&gt;0,Sched4[[#This Row],[Beginning Balance]]-Sched4[[#This Row],[Scheduled Payment]],0)),"")</f>
        <v/>
      </c>
      <c r="G324" s="4" t="str">
        <f ca="1">IF(Sched4[[#This Row],[Pmt No]]&lt;&gt;"",IF(Sched4[[#This Row],[Scheduled Payment]]+Sched4[[#This Row],[Extra Payment]]&lt;=Sched4[[#This Row],[Beginning Balance]],Sched4[[#This Row],[Scheduled Payment]]+Sched4[[#This Row],[Extra Payment]],Sched4[[#This Row],[Beginning Balance]]),"")</f>
        <v/>
      </c>
      <c r="H324" s="4" t="str">
        <f ca="1">IF(Sched4[[#This Row],[Pmt No]]&lt;&gt;"",Sched4[[#This Row],[Total Payment]]-Sched4[[#This Row],[Interest]],"")</f>
        <v/>
      </c>
      <c r="I324" s="4" t="str">
        <f ca="1">IF(Sched4[[#This Row],[Pmt No]]&lt;&gt;"",Sched4[[#This Row],[Beginning Balance]]*(InterestRate/PaymentsPerYear),"")</f>
        <v/>
      </c>
      <c r="J324" s="4" t="str">
        <f ca="1">IF(Sched4[[#This Row],[Pmt No]]&lt;&gt;"",IF(Sched4[[#This Row],[Scheduled Payment]]+Sched4[[#This Row],[Extra Payment]]&lt;=Sched4[[#This Row],[Beginning Balance]],Sched4[[#This Row],[Beginning Balance]]-Sched4[[#This Row],[Principal]],0),"")</f>
        <v/>
      </c>
      <c r="K324" s="4" t="str">
        <f ca="1">IF(Sched4[[#This Row],[Pmt No]]&lt;&gt;"",SUM(INDEX(Sched4[Interest],1,1):Sched4[[#This Row],[Interest]]),"")</f>
        <v/>
      </c>
    </row>
    <row r="325" spans="2:11" x14ac:dyDescent="0.2">
      <c r="B325" s="2" t="str">
        <f ca="1">IF(LoanIsGood,IF(ROW()-ROW(Sched4[[#Headers],[Pmt No]])&gt;ScheduledNumberOfPayments,"",ROW()-ROW(Sched4[[#Headers],[Pmt No]])),"")</f>
        <v/>
      </c>
      <c r="C325" s="3" t="str">
        <f ca="1">IF(Sched4[[#This Row],[Pmt No]]&lt;&gt;"",EOMONTH(LoanStartDate,ROW(Sched4[[#This Row],[Pmt No]])-ROW(Sched4[[#Headers],[Pmt No]])-2)+DAY(LoanStartDate),"")</f>
        <v/>
      </c>
      <c r="D325" s="4" t="str">
        <f ca="1">IF(Sched4[[#This Row],[Pmt No]]&lt;&gt;"",IF(ROW()-ROW(Sched4[[#Headers],[Beginning Balance]])=1,LoanAmount,INDEX(Sched4[Ending Balance],ROW()-ROW(Sched4[[#Headers],[Beginning Balance]])-1)),"")</f>
        <v/>
      </c>
      <c r="E325" s="4" t="str">
        <f ca="1">IF(Sched4[[#This Row],[Pmt No]]&lt;&gt;"",ScheduledPayment,"")</f>
        <v/>
      </c>
      <c r="F325" s="4" t="str">
        <f ca="1">IF(Sched4[[#This Row],[Pmt No]]&lt;&gt;"",IF(Sched4[[#This Row],[Scheduled Payment]]+ExtraPayments&lt;Sched4[[#This Row],[Beginning Balance]],ExtraPayments,IF(Sched4[[#This Row],[Beginning Balance]]-Sched4[[#This Row],[Scheduled Payment]]&gt;0,Sched4[[#This Row],[Beginning Balance]]-Sched4[[#This Row],[Scheduled Payment]],0)),"")</f>
        <v/>
      </c>
      <c r="G325" s="4" t="str">
        <f ca="1">IF(Sched4[[#This Row],[Pmt No]]&lt;&gt;"",IF(Sched4[[#This Row],[Scheduled Payment]]+Sched4[[#This Row],[Extra Payment]]&lt;=Sched4[[#This Row],[Beginning Balance]],Sched4[[#This Row],[Scheduled Payment]]+Sched4[[#This Row],[Extra Payment]],Sched4[[#This Row],[Beginning Balance]]),"")</f>
        <v/>
      </c>
      <c r="H325" s="4" t="str">
        <f ca="1">IF(Sched4[[#This Row],[Pmt No]]&lt;&gt;"",Sched4[[#This Row],[Total Payment]]-Sched4[[#This Row],[Interest]],"")</f>
        <v/>
      </c>
      <c r="I325" s="4" t="str">
        <f ca="1">IF(Sched4[[#This Row],[Pmt No]]&lt;&gt;"",Sched4[[#This Row],[Beginning Balance]]*(InterestRate/PaymentsPerYear),"")</f>
        <v/>
      </c>
      <c r="J325" s="4" t="str">
        <f ca="1">IF(Sched4[[#This Row],[Pmt No]]&lt;&gt;"",IF(Sched4[[#This Row],[Scheduled Payment]]+Sched4[[#This Row],[Extra Payment]]&lt;=Sched4[[#This Row],[Beginning Balance]],Sched4[[#This Row],[Beginning Balance]]-Sched4[[#This Row],[Principal]],0),"")</f>
        <v/>
      </c>
      <c r="K325" s="4" t="str">
        <f ca="1">IF(Sched4[[#This Row],[Pmt No]]&lt;&gt;"",SUM(INDEX(Sched4[Interest],1,1):Sched4[[#This Row],[Interest]]),"")</f>
        <v/>
      </c>
    </row>
    <row r="326" spans="2:11" x14ac:dyDescent="0.2">
      <c r="B326" s="2" t="str">
        <f ca="1">IF(LoanIsGood,IF(ROW()-ROW(Sched4[[#Headers],[Pmt No]])&gt;ScheduledNumberOfPayments,"",ROW()-ROW(Sched4[[#Headers],[Pmt No]])),"")</f>
        <v/>
      </c>
      <c r="C326" s="3" t="str">
        <f ca="1">IF(Sched4[[#This Row],[Pmt No]]&lt;&gt;"",EOMONTH(LoanStartDate,ROW(Sched4[[#This Row],[Pmt No]])-ROW(Sched4[[#Headers],[Pmt No]])-2)+DAY(LoanStartDate),"")</f>
        <v/>
      </c>
      <c r="D326" s="4" t="str">
        <f ca="1">IF(Sched4[[#This Row],[Pmt No]]&lt;&gt;"",IF(ROW()-ROW(Sched4[[#Headers],[Beginning Balance]])=1,LoanAmount,INDEX(Sched4[Ending Balance],ROW()-ROW(Sched4[[#Headers],[Beginning Balance]])-1)),"")</f>
        <v/>
      </c>
      <c r="E326" s="4" t="str">
        <f ca="1">IF(Sched4[[#This Row],[Pmt No]]&lt;&gt;"",ScheduledPayment,"")</f>
        <v/>
      </c>
      <c r="F326" s="4" t="str">
        <f ca="1">IF(Sched4[[#This Row],[Pmt No]]&lt;&gt;"",IF(Sched4[[#This Row],[Scheduled Payment]]+ExtraPayments&lt;Sched4[[#This Row],[Beginning Balance]],ExtraPayments,IF(Sched4[[#This Row],[Beginning Balance]]-Sched4[[#This Row],[Scheduled Payment]]&gt;0,Sched4[[#This Row],[Beginning Balance]]-Sched4[[#This Row],[Scheduled Payment]],0)),"")</f>
        <v/>
      </c>
      <c r="G326" s="4" t="str">
        <f ca="1">IF(Sched4[[#This Row],[Pmt No]]&lt;&gt;"",IF(Sched4[[#This Row],[Scheduled Payment]]+Sched4[[#This Row],[Extra Payment]]&lt;=Sched4[[#This Row],[Beginning Balance]],Sched4[[#This Row],[Scheduled Payment]]+Sched4[[#This Row],[Extra Payment]],Sched4[[#This Row],[Beginning Balance]]),"")</f>
        <v/>
      </c>
      <c r="H326" s="4" t="str">
        <f ca="1">IF(Sched4[[#This Row],[Pmt No]]&lt;&gt;"",Sched4[[#This Row],[Total Payment]]-Sched4[[#This Row],[Interest]],"")</f>
        <v/>
      </c>
      <c r="I326" s="4" t="str">
        <f ca="1">IF(Sched4[[#This Row],[Pmt No]]&lt;&gt;"",Sched4[[#This Row],[Beginning Balance]]*(InterestRate/PaymentsPerYear),"")</f>
        <v/>
      </c>
      <c r="J326" s="4" t="str">
        <f ca="1">IF(Sched4[[#This Row],[Pmt No]]&lt;&gt;"",IF(Sched4[[#This Row],[Scheduled Payment]]+Sched4[[#This Row],[Extra Payment]]&lt;=Sched4[[#This Row],[Beginning Balance]],Sched4[[#This Row],[Beginning Balance]]-Sched4[[#This Row],[Principal]],0),"")</f>
        <v/>
      </c>
      <c r="K326" s="4" t="str">
        <f ca="1">IF(Sched4[[#This Row],[Pmt No]]&lt;&gt;"",SUM(INDEX(Sched4[Interest],1,1):Sched4[[#This Row],[Interest]]),"")</f>
        <v/>
      </c>
    </row>
    <row r="327" spans="2:11" x14ac:dyDescent="0.2">
      <c r="B327" s="2" t="str">
        <f ca="1">IF(LoanIsGood,IF(ROW()-ROW(Sched4[[#Headers],[Pmt No]])&gt;ScheduledNumberOfPayments,"",ROW()-ROW(Sched4[[#Headers],[Pmt No]])),"")</f>
        <v/>
      </c>
      <c r="C327" s="3" t="str">
        <f ca="1">IF(Sched4[[#This Row],[Pmt No]]&lt;&gt;"",EOMONTH(LoanStartDate,ROW(Sched4[[#This Row],[Pmt No]])-ROW(Sched4[[#Headers],[Pmt No]])-2)+DAY(LoanStartDate),"")</f>
        <v/>
      </c>
      <c r="D327" s="4" t="str">
        <f ca="1">IF(Sched4[[#This Row],[Pmt No]]&lt;&gt;"",IF(ROW()-ROW(Sched4[[#Headers],[Beginning Balance]])=1,LoanAmount,INDEX(Sched4[Ending Balance],ROW()-ROW(Sched4[[#Headers],[Beginning Balance]])-1)),"")</f>
        <v/>
      </c>
      <c r="E327" s="4" t="str">
        <f ca="1">IF(Sched4[[#This Row],[Pmt No]]&lt;&gt;"",ScheduledPayment,"")</f>
        <v/>
      </c>
      <c r="F327" s="4" t="str">
        <f ca="1">IF(Sched4[[#This Row],[Pmt No]]&lt;&gt;"",IF(Sched4[[#This Row],[Scheduled Payment]]+ExtraPayments&lt;Sched4[[#This Row],[Beginning Balance]],ExtraPayments,IF(Sched4[[#This Row],[Beginning Balance]]-Sched4[[#This Row],[Scheduled Payment]]&gt;0,Sched4[[#This Row],[Beginning Balance]]-Sched4[[#This Row],[Scheduled Payment]],0)),"")</f>
        <v/>
      </c>
      <c r="G327" s="4" t="str">
        <f ca="1">IF(Sched4[[#This Row],[Pmt No]]&lt;&gt;"",IF(Sched4[[#This Row],[Scheduled Payment]]+Sched4[[#This Row],[Extra Payment]]&lt;=Sched4[[#This Row],[Beginning Balance]],Sched4[[#This Row],[Scheduled Payment]]+Sched4[[#This Row],[Extra Payment]],Sched4[[#This Row],[Beginning Balance]]),"")</f>
        <v/>
      </c>
      <c r="H327" s="4" t="str">
        <f ca="1">IF(Sched4[[#This Row],[Pmt No]]&lt;&gt;"",Sched4[[#This Row],[Total Payment]]-Sched4[[#This Row],[Interest]],"")</f>
        <v/>
      </c>
      <c r="I327" s="4" t="str">
        <f ca="1">IF(Sched4[[#This Row],[Pmt No]]&lt;&gt;"",Sched4[[#This Row],[Beginning Balance]]*(InterestRate/PaymentsPerYear),"")</f>
        <v/>
      </c>
      <c r="J327" s="4" t="str">
        <f ca="1">IF(Sched4[[#This Row],[Pmt No]]&lt;&gt;"",IF(Sched4[[#This Row],[Scheduled Payment]]+Sched4[[#This Row],[Extra Payment]]&lt;=Sched4[[#This Row],[Beginning Balance]],Sched4[[#This Row],[Beginning Balance]]-Sched4[[#This Row],[Principal]],0),"")</f>
        <v/>
      </c>
      <c r="K327" s="4" t="str">
        <f ca="1">IF(Sched4[[#This Row],[Pmt No]]&lt;&gt;"",SUM(INDEX(Sched4[Interest],1,1):Sched4[[#This Row],[Interest]]),"")</f>
        <v/>
      </c>
    </row>
    <row r="328" spans="2:11" x14ac:dyDescent="0.2">
      <c r="B328" s="2" t="str">
        <f ca="1">IF(LoanIsGood,IF(ROW()-ROW(Sched4[[#Headers],[Pmt No]])&gt;ScheduledNumberOfPayments,"",ROW()-ROW(Sched4[[#Headers],[Pmt No]])),"")</f>
        <v/>
      </c>
      <c r="C328" s="3" t="str">
        <f ca="1">IF(Sched4[[#This Row],[Pmt No]]&lt;&gt;"",EOMONTH(LoanStartDate,ROW(Sched4[[#This Row],[Pmt No]])-ROW(Sched4[[#Headers],[Pmt No]])-2)+DAY(LoanStartDate),"")</f>
        <v/>
      </c>
      <c r="D328" s="4" t="str">
        <f ca="1">IF(Sched4[[#This Row],[Pmt No]]&lt;&gt;"",IF(ROW()-ROW(Sched4[[#Headers],[Beginning Balance]])=1,LoanAmount,INDEX(Sched4[Ending Balance],ROW()-ROW(Sched4[[#Headers],[Beginning Balance]])-1)),"")</f>
        <v/>
      </c>
      <c r="E328" s="4" t="str">
        <f ca="1">IF(Sched4[[#This Row],[Pmt No]]&lt;&gt;"",ScheduledPayment,"")</f>
        <v/>
      </c>
      <c r="F328" s="4" t="str">
        <f ca="1">IF(Sched4[[#This Row],[Pmt No]]&lt;&gt;"",IF(Sched4[[#This Row],[Scheduled Payment]]+ExtraPayments&lt;Sched4[[#This Row],[Beginning Balance]],ExtraPayments,IF(Sched4[[#This Row],[Beginning Balance]]-Sched4[[#This Row],[Scheduled Payment]]&gt;0,Sched4[[#This Row],[Beginning Balance]]-Sched4[[#This Row],[Scheduled Payment]],0)),"")</f>
        <v/>
      </c>
      <c r="G328" s="4" t="str">
        <f ca="1">IF(Sched4[[#This Row],[Pmt No]]&lt;&gt;"",IF(Sched4[[#This Row],[Scheduled Payment]]+Sched4[[#This Row],[Extra Payment]]&lt;=Sched4[[#This Row],[Beginning Balance]],Sched4[[#This Row],[Scheduled Payment]]+Sched4[[#This Row],[Extra Payment]],Sched4[[#This Row],[Beginning Balance]]),"")</f>
        <v/>
      </c>
      <c r="H328" s="4" t="str">
        <f ca="1">IF(Sched4[[#This Row],[Pmt No]]&lt;&gt;"",Sched4[[#This Row],[Total Payment]]-Sched4[[#This Row],[Interest]],"")</f>
        <v/>
      </c>
      <c r="I328" s="4" t="str">
        <f ca="1">IF(Sched4[[#This Row],[Pmt No]]&lt;&gt;"",Sched4[[#This Row],[Beginning Balance]]*(InterestRate/PaymentsPerYear),"")</f>
        <v/>
      </c>
      <c r="J328" s="4" t="str">
        <f ca="1">IF(Sched4[[#This Row],[Pmt No]]&lt;&gt;"",IF(Sched4[[#This Row],[Scheduled Payment]]+Sched4[[#This Row],[Extra Payment]]&lt;=Sched4[[#This Row],[Beginning Balance]],Sched4[[#This Row],[Beginning Balance]]-Sched4[[#This Row],[Principal]],0),"")</f>
        <v/>
      </c>
      <c r="K328" s="4" t="str">
        <f ca="1">IF(Sched4[[#This Row],[Pmt No]]&lt;&gt;"",SUM(INDEX(Sched4[Interest],1,1):Sched4[[#This Row],[Interest]]),"")</f>
        <v/>
      </c>
    </row>
    <row r="329" spans="2:11" x14ac:dyDescent="0.2">
      <c r="B329" s="2" t="str">
        <f ca="1">IF(LoanIsGood,IF(ROW()-ROW(Sched4[[#Headers],[Pmt No]])&gt;ScheduledNumberOfPayments,"",ROW()-ROW(Sched4[[#Headers],[Pmt No]])),"")</f>
        <v/>
      </c>
      <c r="C329" s="3" t="str">
        <f ca="1">IF(Sched4[[#This Row],[Pmt No]]&lt;&gt;"",EOMONTH(LoanStartDate,ROW(Sched4[[#This Row],[Pmt No]])-ROW(Sched4[[#Headers],[Pmt No]])-2)+DAY(LoanStartDate),"")</f>
        <v/>
      </c>
      <c r="D329" s="4" t="str">
        <f ca="1">IF(Sched4[[#This Row],[Pmt No]]&lt;&gt;"",IF(ROW()-ROW(Sched4[[#Headers],[Beginning Balance]])=1,LoanAmount,INDEX(Sched4[Ending Balance],ROW()-ROW(Sched4[[#Headers],[Beginning Balance]])-1)),"")</f>
        <v/>
      </c>
      <c r="E329" s="4" t="str">
        <f ca="1">IF(Sched4[[#This Row],[Pmt No]]&lt;&gt;"",ScheduledPayment,"")</f>
        <v/>
      </c>
      <c r="F329" s="4" t="str">
        <f ca="1">IF(Sched4[[#This Row],[Pmt No]]&lt;&gt;"",IF(Sched4[[#This Row],[Scheduled Payment]]+ExtraPayments&lt;Sched4[[#This Row],[Beginning Balance]],ExtraPayments,IF(Sched4[[#This Row],[Beginning Balance]]-Sched4[[#This Row],[Scheduled Payment]]&gt;0,Sched4[[#This Row],[Beginning Balance]]-Sched4[[#This Row],[Scheduled Payment]],0)),"")</f>
        <v/>
      </c>
      <c r="G329" s="4" t="str">
        <f ca="1">IF(Sched4[[#This Row],[Pmt No]]&lt;&gt;"",IF(Sched4[[#This Row],[Scheduled Payment]]+Sched4[[#This Row],[Extra Payment]]&lt;=Sched4[[#This Row],[Beginning Balance]],Sched4[[#This Row],[Scheduled Payment]]+Sched4[[#This Row],[Extra Payment]],Sched4[[#This Row],[Beginning Balance]]),"")</f>
        <v/>
      </c>
      <c r="H329" s="4" t="str">
        <f ca="1">IF(Sched4[[#This Row],[Pmt No]]&lt;&gt;"",Sched4[[#This Row],[Total Payment]]-Sched4[[#This Row],[Interest]],"")</f>
        <v/>
      </c>
      <c r="I329" s="4" t="str">
        <f ca="1">IF(Sched4[[#This Row],[Pmt No]]&lt;&gt;"",Sched4[[#This Row],[Beginning Balance]]*(InterestRate/PaymentsPerYear),"")</f>
        <v/>
      </c>
      <c r="J329" s="4" t="str">
        <f ca="1">IF(Sched4[[#This Row],[Pmt No]]&lt;&gt;"",IF(Sched4[[#This Row],[Scheduled Payment]]+Sched4[[#This Row],[Extra Payment]]&lt;=Sched4[[#This Row],[Beginning Balance]],Sched4[[#This Row],[Beginning Balance]]-Sched4[[#This Row],[Principal]],0),"")</f>
        <v/>
      </c>
      <c r="K329" s="4" t="str">
        <f ca="1">IF(Sched4[[#This Row],[Pmt No]]&lt;&gt;"",SUM(INDEX(Sched4[Interest],1,1):Sched4[[#This Row],[Interest]]),"")</f>
        <v/>
      </c>
    </row>
    <row r="330" spans="2:11" x14ac:dyDescent="0.2">
      <c r="B330" s="2" t="str">
        <f ca="1">IF(LoanIsGood,IF(ROW()-ROW(Sched4[[#Headers],[Pmt No]])&gt;ScheduledNumberOfPayments,"",ROW()-ROW(Sched4[[#Headers],[Pmt No]])),"")</f>
        <v/>
      </c>
      <c r="C330" s="3" t="str">
        <f ca="1">IF(Sched4[[#This Row],[Pmt No]]&lt;&gt;"",EOMONTH(LoanStartDate,ROW(Sched4[[#This Row],[Pmt No]])-ROW(Sched4[[#Headers],[Pmt No]])-2)+DAY(LoanStartDate),"")</f>
        <v/>
      </c>
      <c r="D330" s="4" t="str">
        <f ca="1">IF(Sched4[[#This Row],[Pmt No]]&lt;&gt;"",IF(ROW()-ROW(Sched4[[#Headers],[Beginning Balance]])=1,LoanAmount,INDEX(Sched4[Ending Balance],ROW()-ROW(Sched4[[#Headers],[Beginning Balance]])-1)),"")</f>
        <v/>
      </c>
      <c r="E330" s="4" t="str">
        <f ca="1">IF(Sched4[[#This Row],[Pmt No]]&lt;&gt;"",ScheduledPayment,"")</f>
        <v/>
      </c>
      <c r="F330" s="4" t="str">
        <f ca="1">IF(Sched4[[#This Row],[Pmt No]]&lt;&gt;"",IF(Sched4[[#This Row],[Scheduled Payment]]+ExtraPayments&lt;Sched4[[#This Row],[Beginning Balance]],ExtraPayments,IF(Sched4[[#This Row],[Beginning Balance]]-Sched4[[#This Row],[Scheduled Payment]]&gt;0,Sched4[[#This Row],[Beginning Balance]]-Sched4[[#This Row],[Scheduled Payment]],0)),"")</f>
        <v/>
      </c>
      <c r="G330" s="4" t="str">
        <f ca="1">IF(Sched4[[#This Row],[Pmt No]]&lt;&gt;"",IF(Sched4[[#This Row],[Scheduled Payment]]+Sched4[[#This Row],[Extra Payment]]&lt;=Sched4[[#This Row],[Beginning Balance]],Sched4[[#This Row],[Scheduled Payment]]+Sched4[[#This Row],[Extra Payment]],Sched4[[#This Row],[Beginning Balance]]),"")</f>
        <v/>
      </c>
      <c r="H330" s="4" t="str">
        <f ca="1">IF(Sched4[[#This Row],[Pmt No]]&lt;&gt;"",Sched4[[#This Row],[Total Payment]]-Sched4[[#This Row],[Interest]],"")</f>
        <v/>
      </c>
      <c r="I330" s="4" t="str">
        <f ca="1">IF(Sched4[[#This Row],[Pmt No]]&lt;&gt;"",Sched4[[#This Row],[Beginning Balance]]*(InterestRate/PaymentsPerYear),"")</f>
        <v/>
      </c>
      <c r="J330" s="4" t="str">
        <f ca="1">IF(Sched4[[#This Row],[Pmt No]]&lt;&gt;"",IF(Sched4[[#This Row],[Scheduled Payment]]+Sched4[[#This Row],[Extra Payment]]&lt;=Sched4[[#This Row],[Beginning Balance]],Sched4[[#This Row],[Beginning Balance]]-Sched4[[#This Row],[Principal]],0),"")</f>
        <v/>
      </c>
      <c r="K330" s="4" t="str">
        <f ca="1">IF(Sched4[[#This Row],[Pmt No]]&lt;&gt;"",SUM(INDEX(Sched4[Interest],1,1):Sched4[[#This Row],[Interest]]),"")</f>
        <v/>
      </c>
    </row>
    <row r="331" spans="2:11" x14ac:dyDescent="0.2">
      <c r="B331" s="2" t="str">
        <f ca="1">IF(LoanIsGood,IF(ROW()-ROW(Sched4[[#Headers],[Pmt No]])&gt;ScheduledNumberOfPayments,"",ROW()-ROW(Sched4[[#Headers],[Pmt No]])),"")</f>
        <v/>
      </c>
      <c r="C331" s="3" t="str">
        <f ca="1">IF(Sched4[[#This Row],[Pmt No]]&lt;&gt;"",EOMONTH(LoanStartDate,ROW(Sched4[[#This Row],[Pmt No]])-ROW(Sched4[[#Headers],[Pmt No]])-2)+DAY(LoanStartDate),"")</f>
        <v/>
      </c>
      <c r="D331" s="4" t="str">
        <f ca="1">IF(Sched4[[#This Row],[Pmt No]]&lt;&gt;"",IF(ROW()-ROW(Sched4[[#Headers],[Beginning Balance]])=1,LoanAmount,INDEX(Sched4[Ending Balance],ROW()-ROW(Sched4[[#Headers],[Beginning Balance]])-1)),"")</f>
        <v/>
      </c>
      <c r="E331" s="4" t="str">
        <f ca="1">IF(Sched4[[#This Row],[Pmt No]]&lt;&gt;"",ScheduledPayment,"")</f>
        <v/>
      </c>
      <c r="F331" s="4" t="str">
        <f ca="1">IF(Sched4[[#This Row],[Pmt No]]&lt;&gt;"",IF(Sched4[[#This Row],[Scheduled Payment]]+ExtraPayments&lt;Sched4[[#This Row],[Beginning Balance]],ExtraPayments,IF(Sched4[[#This Row],[Beginning Balance]]-Sched4[[#This Row],[Scheduled Payment]]&gt;0,Sched4[[#This Row],[Beginning Balance]]-Sched4[[#This Row],[Scheduled Payment]],0)),"")</f>
        <v/>
      </c>
      <c r="G331" s="4" t="str">
        <f ca="1">IF(Sched4[[#This Row],[Pmt No]]&lt;&gt;"",IF(Sched4[[#This Row],[Scheduled Payment]]+Sched4[[#This Row],[Extra Payment]]&lt;=Sched4[[#This Row],[Beginning Balance]],Sched4[[#This Row],[Scheduled Payment]]+Sched4[[#This Row],[Extra Payment]],Sched4[[#This Row],[Beginning Balance]]),"")</f>
        <v/>
      </c>
      <c r="H331" s="4" t="str">
        <f ca="1">IF(Sched4[[#This Row],[Pmt No]]&lt;&gt;"",Sched4[[#This Row],[Total Payment]]-Sched4[[#This Row],[Interest]],"")</f>
        <v/>
      </c>
      <c r="I331" s="4" t="str">
        <f ca="1">IF(Sched4[[#This Row],[Pmt No]]&lt;&gt;"",Sched4[[#This Row],[Beginning Balance]]*(InterestRate/PaymentsPerYear),"")</f>
        <v/>
      </c>
      <c r="J331" s="4" t="str">
        <f ca="1">IF(Sched4[[#This Row],[Pmt No]]&lt;&gt;"",IF(Sched4[[#This Row],[Scheduled Payment]]+Sched4[[#This Row],[Extra Payment]]&lt;=Sched4[[#This Row],[Beginning Balance]],Sched4[[#This Row],[Beginning Balance]]-Sched4[[#This Row],[Principal]],0),"")</f>
        <v/>
      </c>
      <c r="K331" s="4" t="str">
        <f ca="1">IF(Sched4[[#This Row],[Pmt No]]&lt;&gt;"",SUM(INDEX(Sched4[Interest],1,1):Sched4[[#This Row],[Interest]]),"")</f>
        <v/>
      </c>
    </row>
    <row r="332" spans="2:11" x14ac:dyDescent="0.2">
      <c r="B332" s="2" t="str">
        <f ca="1">IF(LoanIsGood,IF(ROW()-ROW(Sched4[[#Headers],[Pmt No]])&gt;ScheduledNumberOfPayments,"",ROW()-ROW(Sched4[[#Headers],[Pmt No]])),"")</f>
        <v/>
      </c>
      <c r="C332" s="3" t="str">
        <f ca="1">IF(Sched4[[#This Row],[Pmt No]]&lt;&gt;"",EOMONTH(LoanStartDate,ROW(Sched4[[#This Row],[Pmt No]])-ROW(Sched4[[#Headers],[Pmt No]])-2)+DAY(LoanStartDate),"")</f>
        <v/>
      </c>
      <c r="D332" s="4" t="str">
        <f ca="1">IF(Sched4[[#This Row],[Pmt No]]&lt;&gt;"",IF(ROW()-ROW(Sched4[[#Headers],[Beginning Balance]])=1,LoanAmount,INDEX(Sched4[Ending Balance],ROW()-ROW(Sched4[[#Headers],[Beginning Balance]])-1)),"")</f>
        <v/>
      </c>
      <c r="E332" s="4" t="str">
        <f ca="1">IF(Sched4[[#This Row],[Pmt No]]&lt;&gt;"",ScheduledPayment,"")</f>
        <v/>
      </c>
      <c r="F332" s="4" t="str">
        <f ca="1">IF(Sched4[[#This Row],[Pmt No]]&lt;&gt;"",IF(Sched4[[#This Row],[Scheduled Payment]]+ExtraPayments&lt;Sched4[[#This Row],[Beginning Balance]],ExtraPayments,IF(Sched4[[#This Row],[Beginning Balance]]-Sched4[[#This Row],[Scheduled Payment]]&gt;0,Sched4[[#This Row],[Beginning Balance]]-Sched4[[#This Row],[Scheduled Payment]],0)),"")</f>
        <v/>
      </c>
      <c r="G332" s="4" t="str">
        <f ca="1">IF(Sched4[[#This Row],[Pmt No]]&lt;&gt;"",IF(Sched4[[#This Row],[Scheduled Payment]]+Sched4[[#This Row],[Extra Payment]]&lt;=Sched4[[#This Row],[Beginning Balance]],Sched4[[#This Row],[Scheduled Payment]]+Sched4[[#This Row],[Extra Payment]],Sched4[[#This Row],[Beginning Balance]]),"")</f>
        <v/>
      </c>
      <c r="H332" s="4" t="str">
        <f ca="1">IF(Sched4[[#This Row],[Pmt No]]&lt;&gt;"",Sched4[[#This Row],[Total Payment]]-Sched4[[#This Row],[Interest]],"")</f>
        <v/>
      </c>
      <c r="I332" s="4" t="str">
        <f ca="1">IF(Sched4[[#This Row],[Pmt No]]&lt;&gt;"",Sched4[[#This Row],[Beginning Balance]]*(InterestRate/PaymentsPerYear),"")</f>
        <v/>
      </c>
      <c r="J332" s="4" t="str">
        <f ca="1">IF(Sched4[[#This Row],[Pmt No]]&lt;&gt;"",IF(Sched4[[#This Row],[Scheduled Payment]]+Sched4[[#This Row],[Extra Payment]]&lt;=Sched4[[#This Row],[Beginning Balance]],Sched4[[#This Row],[Beginning Balance]]-Sched4[[#This Row],[Principal]],0),"")</f>
        <v/>
      </c>
      <c r="K332" s="4" t="str">
        <f ca="1">IF(Sched4[[#This Row],[Pmt No]]&lt;&gt;"",SUM(INDEX(Sched4[Interest],1,1):Sched4[[#This Row],[Interest]]),"")</f>
        <v/>
      </c>
    </row>
    <row r="333" spans="2:11" x14ac:dyDescent="0.2">
      <c r="B333" s="2" t="str">
        <f ca="1">IF(LoanIsGood,IF(ROW()-ROW(Sched4[[#Headers],[Pmt No]])&gt;ScheduledNumberOfPayments,"",ROW()-ROW(Sched4[[#Headers],[Pmt No]])),"")</f>
        <v/>
      </c>
      <c r="C333" s="3" t="str">
        <f ca="1">IF(Sched4[[#This Row],[Pmt No]]&lt;&gt;"",EOMONTH(LoanStartDate,ROW(Sched4[[#This Row],[Pmt No]])-ROW(Sched4[[#Headers],[Pmt No]])-2)+DAY(LoanStartDate),"")</f>
        <v/>
      </c>
      <c r="D333" s="4" t="str">
        <f ca="1">IF(Sched4[[#This Row],[Pmt No]]&lt;&gt;"",IF(ROW()-ROW(Sched4[[#Headers],[Beginning Balance]])=1,LoanAmount,INDEX(Sched4[Ending Balance],ROW()-ROW(Sched4[[#Headers],[Beginning Balance]])-1)),"")</f>
        <v/>
      </c>
      <c r="E333" s="4" t="str">
        <f ca="1">IF(Sched4[[#This Row],[Pmt No]]&lt;&gt;"",ScheduledPayment,"")</f>
        <v/>
      </c>
      <c r="F333" s="4" t="str">
        <f ca="1">IF(Sched4[[#This Row],[Pmt No]]&lt;&gt;"",IF(Sched4[[#This Row],[Scheduled Payment]]+ExtraPayments&lt;Sched4[[#This Row],[Beginning Balance]],ExtraPayments,IF(Sched4[[#This Row],[Beginning Balance]]-Sched4[[#This Row],[Scheduled Payment]]&gt;0,Sched4[[#This Row],[Beginning Balance]]-Sched4[[#This Row],[Scheduled Payment]],0)),"")</f>
        <v/>
      </c>
      <c r="G333" s="4" t="str">
        <f ca="1">IF(Sched4[[#This Row],[Pmt No]]&lt;&gt;"",IF(Sched4[[#This Row],[Scheduled Payment]]+Sched4[[#This Row],[Extra Payment]]&lt;=Sched4[[#This Row],[Beginning Balance]],Sched4[[#This Row],[Scheduled Payment]]+Sched4[[#This Row],[Extra Payment]],Sched4[[#This Row],[Beginning Balance]]),"")</f>
        <v/>
      </c>
      <c r="H333" s="4" t="str">
        <f ca="1">IF(Sched4[[#This Row],[Pmt No]]&lt;&gt;"",Sched4[[#This Row],[Total Payment]]-Sched4[[#This Row],[Interest]],"")</f>
        <v/>
      </c>
      <c r="I333" s="4" t="str">
        <f ca="1">IF(Sched4[[#This Row],[Pmt No]]&lt;&gt;"",Sched4[[#This Row],[Beginning Balance]]*(InterestRate/PaymentsPerYear),"")</f>
        <v/>
      </c>
      <c r="J333" s="4" t="str">
        <f ca="1">IF(Sched4[[#This Row],[Pmt No]]&lt;&gt;"",IF(Sched4[[#This Row],[Scheduled Payment]]+Sched4[[#This Row],[Extra Payment]]&lt;=Sched4[[#This Row],[Beginning Balance]],Sched4[[#This Row],[Beginning Balance]]-Sched4[[#This Row],[Principal]],0),"")</f>
        <v/>
      </c>
      <c r="K333" s="4" t="str">
        <f ca="1">IF(Sched4[[#This Row],[Pmt No]]&lt;&gt;"",SUM(INDEX(Sched4[Interest],1,1):Sched4[[#This Row],[Interest]]),"")</f>
        <v/>
      </c>
    </row>
    <row r="334" spans="2:11" x14ac:dyDescent="0.2">
      <c r="B334" s="2" t="str">
        <f ca="1">IF(LoanIsGood,IF(ROW()-ROW(Sched4[[#Headers],[Pmt No]])&gt;ScheduledNumberOfPayments,"",ROW()-ROW(Sched4[[#Headers],[Pmt No]])),"")</f>
        <v/>
      </c>
      <c r="C334" s="3" t="str">
        <f ca="1">IF(Sched4[[#This Row],[Pmt No]]&lt;&gt;"",EOMONTH(LoanStartDate,ROW(Sched4[[#This Row],[Pmt No]])-ROW(Sched4[[#Headers],[Pmt No]])-2)+DAY(LoanStartDate),"")</f>
        <v/>
      </c>
      <c r="D334" s="4" t="str">
        <f ca="1">IF(Sched4[[#This Row],[Pmt No]]&lt;&gt;"",IF(ROW()-ROW(Sched4[[#Headers],[Beginning Balance]])=1,LoanAmount,INDEX(Sched4[Ending Balance],ROW()-ROW(Sched4[[#Headers],[Beginning Balance]])-1)),"")</f>
        <v/>
      </c>
      <c r="E334" s="4" t="str">
        <f ca="1">IF(Sched4[[#This Row],[Pmt No]]&lt;&gt;"",ScheduledPayment,"")</f>
        <v/>
      </c>
      <c r="F334" s="4" t="str">
        <f ca="1">IF(Sched4[[#This Row],[Pmt No]]&lt;&gt;"",IF(Sched4[[#This Row],[Scheduled Payment]]+ExtraPayments&lt;Sched4[[#This Row],[Beginning Balance]],ExtraPayments,IF(Sched4[[#This Row],[Beginning Balance]]-Sched4[[#This Row],[Scheduled Payment]]&gt;0,Sched4[[#This Row],[Beginning Balance]]-Sched4[[#This Row],[Scheduled Payment]],0)),"")</f>
        <v/>
      </c>
      <c r="G334" s="4" t="str">
        <f ca="1">IF(Sched4[[#This Row],[Pmt No]]&lt;&gt;"",IF(Sched4[[#This Row],[Scheduled Payment]]+Sched4[[#This Row],[Extra Payment]]&lt;=Sched4[[#This Row],[Beginning Balance]],Sched4[[#This Row],[Scheduled Payment]]+Sched4[[#This Row],[Extra Payment]],Sched4[[#This Row],[Beginning Balance]]),"")</f>
        <v/>
      </c>
      <c r="H334" s="4" t="str">
        <f ca="1">IF(Sched4[[#This Row],[Pmt No]]&lt;&gt;"",Sched4[[#This Row],[Total Payment]]-Sched4[[#This Row],[Interest]],"")</f>
        <v/>
      </c>
      <c r="I334" s="4" t="str">
        <f ca="1">IF(Sched4[[#This Row],[Pmt No]]&lt;&gt;"",Sched4[[#This Row],[Beginning Balance]]*(InterestRate/PaymentsPerYear),"")</f>
        <v/>
      </c>
      <c r="J334" s="4" t="str">
        <f ca="1">IF(Sched4[[#This Row],[Pmt No]]&lt;&gt;"",IF(Sched4[[#This Row],[Scheduled Payment]]+Sched4[[#This Row],[Extra Payment]]&lt;=Sched4[[#This Row],[Beginning Balance]],Sched4[[#This Row],[Beginning Balance]]-Sched4[[#This Row],[Principal]],0),"")</f>
        <v/>
      </c>
      <c r="K334" s="4" t="str">
        <f ca="1">IF(Sched4[[#This Row],[Pmt No]]&lt;&gt;"",SUM(INDEX(Sched4[Interest],1,1):Sched4[[#This Row],[Interest]]),"")</f>
        <v/>
      </c>
    </row>
    <row r="335" spans="2:11" x14ac:dyDescent="0.2">
      <c r="B335" s="2" t="str">
        <f ca="1">IF(LoanIsGood,IF(ROW()-ROW(Sched4[[#Headers],[Pmt No]])&gt;ScheduledNumberOfPayments,"",ROW()-ROW(Sched4[[#Headers],[Pmt No]])),"")</f>
        <v/>
      </c>
      <c r="C335" s="3" t="str">
        <f ca="1">IF(Sched4[[#This Row],[Pmt No]]&lt;&gt;"",EOMONTH(LoanStartDate,ROW(Sched4[[#This Row],[Pmt No]])-ROW(Sched4[[#Headers],[Pmt No]])-2)+DAY(LoanStartDate),"")</f>
        <v/>
      </c>
      <c r="D335" s="4" t="str">
        <f ca="1">IF(Sched4[[#This Row],[Pmt No]]&lt;&gt;"",IF(ROW()-ROW(Sched4[[#Headers],[Beginning Balance]])=1,LoanAmount,INDEX(Sched4[Ending Balance],ROW()-ROW(Sched4[[#Headers],[Beginning Balance]])-1)),"")</f>
        <v/>
      </c>
      <c r="E335" s="4" t="str">
        <f ca="1">IF(Sched4[[#This Row],[Pmt No]]&lt;&gt;"",ScheduledPayment,"")</f>
        <v/>
      </c>
      <c r="F335" s="4" t="str">
        <f ca="1">IF(Sched4[[#This Row],[Pmt No]]&lt;&gt;"",IF(Sched4[[#This Row],[Scheduled Payment]]+ExtraPayments&lt;Sched4[[#This Row],[Beginning Balance]],ExtraPayments,IF(Sched4[[#This Row],[Beginning Balance]]-Sched4[[#This Row],[Scheduled Payment]]&gt;0,Sched4[[#This Row],[Beginning Balance]]-Sched4[[#This Row],[Scheduled Payment]],0)),"")</f>
        <v/>
      </c>
      <c r="G335" s="4" t="str">
        <f ca="1">IF(Sched4[[#This Row],[Pmt No]]&lt;&gt;"",IF(Sched4[[#This Row],[Scheduled Payment]]+Sched4[[#This Row],[Extra Payment]]&lt;=Sched4[[#This Row],[Beginning Balance]],Sched4[[#This Row],[Scheduled Payment]]+Sched4[[#This Row],[Extra Payment]],Sched4[[#This Row],[Beginning Balance]]),"")</f>
        <v/>
      </c>
      <c r="H335" s="4" t="str">
        <f ca="1">IF(Sched4[[#This Row],[Pmt No]]&lt;&gt;"",Sched4[[#This Row],[Total Payment]]-Sched4[[#This Row],[Interest]],"")</f>
        <v/>
      </c>
      <c r="I335" s="4" t="str">
        <f ca="1">IF(Sched4[[#This Row],[Pmt No]]&lt;&gt;"",Sched4[[#This Row],[Beginning Balance]]*(InterestRate/PaymentsPerYear),"")</f>
        <v/>
      </c>
      <c r="J335" s="4" t="str">
        <f ca="1">IF(Sched4[[#This Row],[Pmt No]]&lt;&gt;"",IF(Sched4[[#This Row],[Scheduled Payment]]+Sched4[[#This Row],[Extra Payment]]&lt;=Sched4[[#This Row],[Beginning Balance]],Sched4[[#This Row],[Beginning Balance]]-Sched4[[#This Row],[Principal]],0),"")</f>
        <v/>
      </c>
      <c r="K335" s="4" t="str">
        <f ca="1">IF(Sched4[[#This Row],[Pmt No]]&lt;&gt;"",SUM(INDEX(Sched4[Interest],1,1):Sched4[[#This Row],[Interest]]),"")</f>
        <v/>
      </c>
    </row>
    <row r="336" spans="2:11" x14ac:dyDescent="0.2">
      <c r="B336" s="2" t="str">
        <f ca="1">IF(LoanIsGood,IF(ROW()-ROW(Sched4[[#Headers],[Pmt No]])&gt;ScheduledNumberOfPayments,"",ROW()-ROW(Sched4[[#Headers],[Pmt No]])),"")</f>
        <v/>
      </c>
      <c r="C336" s="3" t="str">
        <f ca="1">IF(Sched4[[#This Row],[Pmt No]]&lt;&gt;"",EOMONTH(LoanStartDate,ROW(Sched4[[#This Row],[Pmt No]])-ROW(Sched4[[#Headers],[Pmt No]])-2)+DAY(LoanStartDate),"")</f>
        <v/>
      </c>
      <c r="D336" s="4" t="str">
        <f ca="1">IF(Sched4[[#This Row],[Pmt No]]&lt;&gt;"",IF(ROW()-ROW(Sched4[[#Headers],[Beginning Balance]])=1,LoanAmount,INDEX(Sched4[Ending Balance],ROW()-ROW(Sched4[[#Headers],[Beginning Balance]])-1)),"")</f>
        <v/>
      </c>
      <c r="E336" s="4" t="str">
        <f ca="1">IF(Sched4[[#This Row],[Pmt No]]&lt;&gt;"",ScheduledPayment,"")</f>
        <v/>
      </c>
      <c r="F336" s="4" t="str">
        <f ca="1">IF(Sched4[[#This Row],[Pmt No]]&lt;&gt;"",IF(Sched4[[#This Row],[Scheduled Payment]]+ExtraPayments&lt;Sched4[[#This Row],[Beginning Balance]],ExtraPayments,IF(Sched4[[#This Row],[Beginning Balance]]-Sched4[[#This Row],[Scheduled Payment]]&gt;0,Sched4[[#This Row],[Beginning Balance]]-Sched4[[#This Row],[Scheduled Payment]],0)),"")</f>
        <v/>
      </c>
      <c r="G336" s="4" t="str">
        <f ca="1">IF(Sched4[[#This Row],[Pmt No]]&lt;&gt;"",IF(Sched4[[#This Row],[Scheduled Payment]]+Sched4[[#This Row],[Extra Payment]]&lt;=Sched4[[#This Row],[Beginning Balance]],Sched4[[#This Row],[Scheduled Payment]]+Sched4[[#This Row],[Extra Payment]],Sched4[[#This Row],[Beginning Balance]]),"")</f>
        <v/>
      </c>
      <c r="H336" s="4" t="str">
        <f ca="1">IF(Sched4[[#This Row],[Pmt No]]&lt;&gt;"",Sched4[[#This Row],[Total Payment]]-Sched4[[#This Row],[Interest]],"")</f>
        <v/>
      </c>
      <c r="I336" s="4" t="str">
        <f ca="1">IF(Sched4[[#This Row],[Pmt No]]&lt;&gt;"",Sched4[[#This Row],[Beginning Balance]]*(InterestRate/PaymentsPerYear),"")</f>
        <v/>
      </c>
      <c r="J336" s="4" t="str">
        <f ca="1">IF(Sched4[[#This Row],[Pmt No]]&lt;&gt;"",IF(Sched4[[#This Row],[Scheduled Payment]]+Sched4[[#This Row],[Extra Payment]]&lt;=Sched4[[#This Row],[Beginning Balance]],Sched4[[#This Row],[Beginning Balance]]-Sched4[[#This Row],[Principal]],0),"")</f>
        <v/>
      </c>
      <c r="K336" s="4" t="str">
        <f ca="1">IF(Sched4[[#This Row],[Pmt No]]&lt;&gt;"",SUM(INDEX(Sched4[Interest],1,1):Sched4[[#This Row],[Interest]]),"")</f>
        <v/>
      </c>
    </row>
    <row r="337" spans="2:11" x14ac:dyDescent="0.2">
      <c r="B337" s="2" t="str">
        <f ca="1">IF(LoanIsGood,IF(ROW()-ROW(Sched4[[#Headers],[Pmt No]])&gt;ScheduledNumberOfPayments,"",ROW()-ROW(Sched4[[#Headers],[Pmt No]])),"")</f>
        <v/>
      </c>
      <c r="C337" s="3" t="str">
        <f ca="1">IF(Sched4[[#This Row],[Pmt No]]&lt;&gt;"",EOMONTH(LoanStartDate,ROW(Sched4[[#This Row],[Pmt No]])-ROW(Sched4[[#Headers],[Pmt No]])-2)+DAY(LoanStartDate),"")</f>
        <v/>
      </c>
      <c r="D337" s="4" t="str">
        <f ca="1">IF(Sched4[[#This Row],[Pmt No]]&lt;&gt;"",IF(ROW()-ROW(Sched4[[#Headers],[Beginning Balance]])=1,LoanAmount,INDEX(Sched4[Ending Balance],ROW()-ROW(Sched4[[#Headers],[Beginning Balance]])-1)),"")</f>
        <v/>
      </c>
      <c r="E337" s="4" t="str">
        <f ca="1">IF(Sched4[[#This Row],[Pmt No]]&lt;&gt;"",ScheduledPayment,"")</f>
        <v/>
      </c>
      <c r="F337" s="4" t="str">
        <f ca="1">IF(Sched4[[#This Row],[Pmt No]]&lt;&gt;"",IF(Sched4[[#This Row],[Scheduled Payment]]+ExtraPayments&lt;Sched4[[#This Row],[Beginning Balance]],ExtraPayments,IF(Sched4[[#This Row],[Beginning Balance]]-Sched4[[#This Row],[Scheduled Payment]]&gt;0,Sched4[[#This Row],[Beginning Balance]]-Sched4[[#This Row],[Scheduled Payment]],0)),"")</f>
        <v/>
      </c>
      <c r="G337" s="4" t="str">
        <f ca="1">IF(Sched4[[#This Row],[Pmt No]]&lt;&gt;"",IF(Sched4[[#This Row],[Scheduled Payment]]+Sched4[[#This Row],[Extra Payment]]&lt;=Sched4[[#This Row],[Beginning Balance]],Sched4[[#This Row],[Scheduled Payment]]+Sched4[[#This Row],[Extra Payment]],Sched4[[#This Row],[Beginning Balance]]),"")</f>
        <v/>
      </c>
      <c r="H337" s="4" t="str">
        <f ca="1">IF(Sched4[[#This Row],[Pmt No]]&lt;&gt;"",Sched4[[#This Row],[Total Payment]]-Sched4[[#This Row],[Interest]],"")</f>
        <v/>
      </c>
      <c r="I337" s="4" t="str">
        <f ca="1">IF(Sched4[[#This Row],[Pmt No]]&lt;&gt;"",Sched4[[#This Row],[Beginning Balance]]*(InterestRate/PaymentsPerYear),"")</f>
        <v/>
      </c>
      <c r="J337" s="4" t="str">
        <f ca="1">IF(Sched4[[#This Row],[Pmt No]]&lt;&gt;"",IF(Sched4[[#This Row],[Scheduled Payment]]+Sched4[[#This Row],[Extra Payment]]&lt;=Sched4[[#This Row],[Beginning Balance]],Sched4[[#This Row],[Beginning Balance]]-Sched4[[#This Row],[Principal]],0),"")</f>
        <v/>
      </c>
      <c r="K337" s="4" t="str">
        <f ca="1">IF(Sched4[[#This Row],[Pmt No]]&lt;&gt;"",SUM(INDEX(Sched4[Interest],1,1):Sched4[[#This Row],[Interest]]),"")</f>
        <v/>
      </c>
    </row>
    <row r="338" spans="2:11" x14ac:dyDescent="0.2">
      <c r="B338" s="2" t="str">
        <f ca="1">IF(LoanIsGood,IF(ROW()-ROW(Sched4[[#Headers],[Pmt No]])&gt;ScheduledNumberOfPayments,"",ROW()-ROW(Sched4[[#Headers],[Pmt No]])),"")</f>
        <v/>
      </c>
      <c r="C338" s="3" t="str">
        <f ca="1">IF(Sched4[[#This Row],[Pmt No]]&lt;&gt;"",EOMONTH(LoanStartDate,ROW(Sched4[[#This Row],[Pmt No]])-ROW(Sched4[[#Headers],[Pmt No]])-2)+DAY(LoanStartDate),"")</f>
        <v/>
      </c>
      <c r="D338" s="4" t="str">
        <f ca="1">IF(Sched4[[#This Row],[Pmt No]]&lt;&gt;"",IF(ROW()-ROW(Sched4[[#Headers],[Beginning Balance]])=1,LoanAmount,INDEX(Sched4[Ending Balance],ROW()-ROW(Sched4[[#Headers],[Beginning Balance]])-1)),"")</f>
        <v/>
      </c>
      <c r="E338" s="4" t="str">
        <f ca="1">IF(Sched4[[#This Row],[Pmt No]]&lt;&gt;"",ScheduledPayment,"")</f>
        <v/>
      </c>
      <c r="F338" s="4" t="str">
        <f ca="1">IF(Sched4[[#This Row],[Pmt No]]&lt;&gt;"",IF(Sched4[[#This Row],[Scheduled Payment]]+ExtraPayments&lt;Sched4[[#This Row],[Beginning Balance]],ExtraPayments,IF(Sched4[[#This Row],[Beginning Balance]]-Sched4[[#This Row],[Scheduled Payment]]&gt;0,Sched4[[#This Row],[Beginning Balance]]-Sched4[[#This Row],[Scheduled Payment]],0)),"")</f>
        <v/>
      </c>
      <c r="G338" s="4" t="str">
        <f ca="1">IF(Sched4[[#This Row],[Pmt No]]&lt;&gt;"",IF(Sched4[[#This Row],[Scheduled Payment]]+Sched4[[#This Row],[Extra Payment]]&lt;=Sched4[[#This Row],[Beginning Balance]],Sched4[[#This Row],[Scheduled Payment]]+Sched4[[#This Row],[Extra Payment]],Sched4[[#This Row],[Beginning Balance]]),"")</f>
        <v/>
      </c>
      <c r="H338" s="4" t="str">
        <f ca="1">IF(Sched4[[#This Row],[Pmt No]]&lt;&gt;"",Sched4[[#This Row],[Total Payment]]-Sched4[[#This Row],[Interest]],"")</f>
        <v/>
      </c>
      <c r="I338" s="4" t="str">
        <f ca="1">IF(Sched4[[#This Row],[Pmt No]]&lt;&gt;"",Sched4[[#This Row],[Beginning Balance]]*(InterestRate/PaymentsPerYear),"")</f>
        <v/>
      </c>
      <c r="J338" s="4" t="str">
        <f ca="1">IF(Sched4[[#This Row],[Pmt No]]&lt;&gt;"",IF(Sched4[[#This Row],[Scheduled Payment]]+Sched4[[#This Row],[Extra Payment]]&lt;=Sched4[[#This Row],[Beginning Balance]],Sched4[[#This Row],[Beginning Balance]]-Sched4[[#This Row],[Principal]],0),"")</f>
        <v/>
      </c>
      <c r="K338" s="4" t="str">
        <f ca="1">IF(Sched4[[#This Row],[Pmt No]]&lt;&gt;"",SUM(INDEX(Sched4[Interest],1,1):Sched4[[#This Row],[Interest]]),"")</f>
        <v/>
      </c>
    </row>
    <row r="339" spans="2:11" x14ac:dyDescent="0.2">
      <c r="B339" s="2" t="str">
        <f ca="1">IF(LoanIsGood,IF(ROW()-ROW(Sched4[[#Headers],[Pmt No]])&gt;ScheduledNumberOfPayments,"",ROW()-ROW(Sched4[[#Headers],[Pmt No]])),"")</f>
        <v/>
      </c>
      <c r="C339" s="3" t="str">
        <f ca="1">IF(Sched4[[#This Row],[Pmt No]]&lt;&gt;"",EOMONTH(LoanStartDate,ROW(Sched4[[#This Row],[Pmt No]])-ROW(Sched4[[#Headers],[Pmt No]])-2)+DAY(LoanStartDate),"")</f>
        <v/>
      </c>
      <c r="D339" s="4" t="str">
        <f ca="1">IF(Sched4[[#This Row],[Pmt No]]&lt;&gt;"",IF(ROW()-ROW(Sched4[[#Headers],[Beginning Balance]])=1,LoanAmount,INDEX(Sched4[Ending Balance],ROW()-ROW(Sched4[[#Headers],[Beginning Balance]])-1)),"")</f>
        <v/>
      </c>
      <c r="E339" s="4" t="str">
        <f ca="1">IF(Sched4[[#This Row],[Pmt No]]&lt;&gt;"",ScheduledPayment,"")</f>
        <v/>
      </c>
      <c r="F339" s="4" t="str">
        <f ca="1">IF(Sched4[[#This Row],[Pmt No]]&lt;&gt;"",IF(Sched4[[#This Row],[Scheduled Payment]]+ExtraPayments&lt;Sched4[[#This Row],[Beginning Balance]],ExtraPayments,IF(Sched4[[#This Row],[Beginning Balance]]-Sched4[[#This Row],[Scheduled Payment]]&gt;0,Sched4[[#This Row],[Beginning Balance]]-Sched4[[#This Row],[Scheduled Payment]],0)),"")</f>
        <v/>
      </c>
      <c r="G339" s="4" t="str">
        <f ca="1">IF(Sched4[[#This Row],[Pmt No]]&lt;&gt;"",IF(Sched4[[#This Row],[Scheduled Payment]]+Sched4[[#This Row],[Extra Payment]]&lt;=Sched4[[#This Row],[Beginning Balance]],Sched4[[#This Row],[Scheduled Payment]]+Sched4[[#This Row],[Extra Payment]],Sched4[[#This Row],[Beginning Balance]]),"")</f>
        <v/>
      </c>
      <c r="H339" s="4" t="str">
        <f ca="1">IF(Sched4[[#This Row],[Pmt No]]&lt;&gt;"",Sched4[[#This Row],[Total Payment]]-Sched4[[#This Row],[Interest]],"")</f>
        <v/>
      </c>
      <c r="I339" s="4" t="str">
        <f ca="1">IF(Sched4[[#This Row],[Pmt No]]&lt;&gt;"",Sched4[[#This Row],[Beginning Balance]]*(InterestRate/PaymentsPerYear),"")</f>
        <v/>
      </c>
      <c r="J339" s="4" t="str">
        <f ca="1">IF(Sched4[[#This Row],[Pmt No]]&lt;&gt;"",IF(Sched4[[#This Row],[Scheduled Payment]]+Sched4[[#This Row],[Extra Payment]]&lt;=Sched4[[#This Row],[Beginning Balance]],Sched4[[#This Row],[Beginning Balance]]-Sched4[[#This Row],[Principal]],0),"")</f>
        <v/>
      </c>
      <c r="K339" s="4" t="str">
        <f ca="1">IF(Sched4[[#This Row],[Pmt No]]&lt;&gt;"",SUM(INDEX(Sched4[Interest],1,1):Sched4[[#This Row],[Interest]]),"")</f>
        <v/>
      </c>
    </row>
    <row r="340" spans="2:11" x14ac:dyDescent="0.2">
      <c r="B340" s="2" t="str">
        <f ca="1">IF(LoanIsGood,IF(ROW()-ROW(Sched4[[#Headers],[Pmt No]])&gt;ScheduledNumberOfPayments,"",ROW()-ROW(Sched4[[#Headers],[Pmt No]])),"")</f>
        <v/>
      </c>
      <c r="C340" s="3" t="str">
        <f ca="1">IF(Sched4[[#This Row],[Pmt No]]&lt;&gt;"",EOMONTH(LoanStartDate,ROW(Sched4[[#This Row],[Pmt No]])-ROW(Sched4[[#Headers],[Pmt No]])-2)+DAY(LoanStartDate),"")</f>
        <v/>
      </c>
      <c r="D340" s="4" t="str">
        <f ca="1">IF(Sched4[[#This Row],[Pmt No]]&lt;&gt;"",IF(ROW()-ROW(Sched4[[#Headers],[Beginning Balance]])=1,LoanAmount,INDEX(Sched4[Ending Balance],ROW()-ROW(Sched4[[#Headers],[Beginning Balance]])-1)),"")</f>
        <v/>
      </c>
      <c r="E340" s="4" t="str">
        <f ca="1">IF(Sched4[[#This Row],[Pmt No]]&lt;&gt;"",ScheduledPayment,"")</f>
        <v/>
      </c>
      <c r="F340" s="4" t="str">
        <f ca="1">IF(Sched4[[#This Row],[Pmt No]]&lt;&gt;"",IF(Sched4[[#This Row],[Scheduled Payment]]+ExtraPayments&lt;Sched4[[#This Row],[Beginning Balance]],ExtraPayments,IF(Sched4[[#This Row],[Beginning Balance]]-Sched4[[#This Row],[Scheduled Payment]]&gt;0,Sched4[[#This Row],[Beginning Balance]]-Sched4[[#This Row],[Scheduled Payment]],0)),"")</f>
        <v/>
      </c>
      <c r="G340" s="4" t="str">
        <f ca="1">IF(Sched4[[#This Row],[Pmt No]]&lt;&gt;"",IF(Sched4[[#This Row],[Scheduled Payment]]+Sched4[[#This Row],[Extra Payment]]&lt;=Sched4[[#This Row],[Beginning Balance]],Sched4[[#This Row],[Scheduled Payment]]+Sched4[[#This Row],[Extra Payment]],Sched4[[#This Row],[Beginning Balance]]),"")</f>
        <v/>
      </c>
      <c r="H340" s="4" t="str">
        <f ca="1">IF(Sched4[[#This Row],[Pmt No]]&lt;&gt;"",Sched4[[#This Row],[Total Payment]]-Sched4[[#This Row],[Interest]],"")</f>
        <v/>
      </c>
      <c r="I340" s="4" t="str">
        <f ca="1">IF(Sched4[[#This Row],[Pmt No]]&lt;&gt;"",Sched4[[#This Row],[Beginning Balance]]*(InterestRate/PaymentsPerYear),"")</f>
        <v/>
      </c>
      <c r="J340" s="4" t="str">
        <f ca="1">IF(Sched4[[#This Row],[Pmt No]]&lt;&gt;"",IF(Sched4[[#This Row],[Scheduled Payment]]+Sched4[[#This Row],[Extra Payment]]&lt;=Sched4[[#This Row],[Beginning Balance]],Sched4[[#This Row],[Beginning Balance]]-Sched4[[#This Row],[Principal]],0),"")</f>
        <v/>
      </c>
      <c r="K340" s="4" t="str">
        <f ca="1">IF(Sched4[[#This Row],[Pmt No]]&lt;&gt;"",SUM(INDEX(Sched4[Interest],1,1):Sched4[[#This Row],[Interest]]),"")</f>
        <v/>
      </c>
    </row>
    <row r="341" spans="2:11" x14ac:dyDescent="0.2">
      <c r="B341" s="2" t="str">
        <f ca="1">IF(LoanIsGood,IF(ROW()-ROW(Sched4[[#Headers],[Pmt No]])&gt;ScheduledNumberOfPayments,"",ROW()-ROW(Sched4[[#Headers],[Pmt No]])),"")</f>
        <v/>
      </c>
      <c r="C341" s="3" t="str">
        <f ca="1">IF(Sched4[[#This Row],[Pmt No]]&lt;&gt;"",EOMONTH(LoanStartDate,ROW(Sched4[[#This Row],[Pmt No]])-ROW(Sched4[[#Headers],[Pmt No]])-2)+DAY(LoanStartDate),"")</f>
        <v/>
      </c>
      <c r="D341" s="4" t="str">
        <f ca="1">IF(Sched4[[#This Row],[Pmt No]]&lt;&gt;"",IF(ROW()-ROW(Sched4[[#Headers],[Beginning Balance]])=1,LoanAmount,INDEX(Sched4[Ending Balance],ROW()-ROW(Sched4[[#Headers],[Beginning Balance]])-1)),"")</f>
        <v/>
      </c>
      <c r="E341" s="4" t="str">
        <f ca="1">IF(Sched4[[#This Row],[Pmt No]]&lt;&gt;"",ScheduledPayment,"")</f>
        <v/>
      </c>
      <c r="F341" s="4" t="str">
        <f ca="1">IF(Sched4[[#This Row],[Pmt No]]&lt;&gt;"",IF(Sched4[[#This Row],[Scheduled Payment]]+ExtraPayments&lt;Sched4[[#This Row],[Beginning Balance]],ExtraPayments,IF(Sched4[[#This Row],[Beginning Balance]]-Sched4[[#This Row],[Scheduled Payment]]&gt;0,Sched4[[#This Row],[Beginning Balance]]-Sched4[[#This Row],[Scheduled Payment]],0)),"")</f>
        <v/>
      </c>
      <c r="G341" s="4" t="str">
        <f ca="1">IF(Sched4[[#This Row],[Pmt No]]&lt;&gt;"",IF(Sched4[[#This Row],[Scheduled Payment]]+Sched4[[#This Row],[Extra Payment]]&lt;=Sched4[[#This Row],[Beginning Balance]],Sched4[[#This Row],[Scheduled Payment]]+Sched4[[#This Row],[Extra Payment]],Sched4[[#This Row],[Beginning Balance]]),"")</f>
        <v/>
      </c>
      <c r="H341" s="4" t="str">
        <f ca="1">IF(Sched4[[#This Row],[Pmt No]]&lt;&gt;"",Sched4[[#This Row],[Total Payment]]-Sched4[[#This Row],[Interest]],"")</f>
        <v/>
      </c>
      <c r="I341" s="4" t="str">
        <f ca="1">IF(Sched4[[#This Row],[Pmt No]]&lt;&gt;"",Sched4[[#This Row],[Beginning Balance]]*(InterestRate/PaymentsPerYear),"")</f>
        <v/>
      </c>
      <c r="J341" s="4" t="str">
        <f ca="1">IF(Sched4[[#This Row],[Pmt No]]&lt;&gt;"",IF(Sched4[[#This Row],[Scheduled Payment]]+Sched4[[#This Row],[Extra Payment]]&lt;=Sched4[[#This Row],[Beginning Balance]],Sched4[[#This Row],[Beginning Balance]]-Sched4[[#This Row],[Principal]],0),"")</f>
        <v/>
      </c>
      <c r="K341" s="4" t="str">
        <f ca="1">IF(Sched4[[#This Row],[Pmt No]]&lt;&gt;"",SUM(INDEX(Sched4[Interest],1,1):Sched4[[#This Row],[Interest]]),"")</f>
        <v/>
      </c>
    </row>
    <row r="342" spans="2:11" x14ac:dyDescent="0.2">
      <c r="B342" s="2" t="str">
        <f ca="1">IF(LoanIsGood,IF(ROW()-ROW(Sched4[[#Headers],[Pmt No]])&gt;ScheduledNumberOfPayments,"",ROW()-ROW(Sched4[[#Headers],[Pmt No]])),"")</f>
        <v/>
      </c>
      <c r="C342" s="3" t="str">
        <f ca="1">IF(Sched4[[#This Row],[Pmt No]]&lt;&gt;"",EOMONTH(LoanStartDate,ROW(Sched4[[#This Row],[Pmt No]])-ROW(Sched4[[#Headers],[Pmt No]])-2)+DAY(LoanStartDate),"")</f>
        <v/>
      </c>
      <c r="D342" s="4" t="str">
        <f ca="1">IF(Sched4[[#This Row],[Pmt No]]&lt;&gt;"",IF(ROW()-ROW(Sched4[[#Headers],[Beginning Balance]])=1,LoanAmount,INDEX(Sched4[Ending Balance],ROW()-ROW(Sched4[[#Headers],[Beginning Balance]])-1)),"")</f>
        <v/>
      </c>
      <c r="E342" s="4" t="str">
        <f ca="1">IF(Sched4[[#This Row],[Pmt No]]&lt;&gt;"",ScheduledPayment,"")</f>
        <v/>
      </c>
      <c r="F342" s="4" t="str">
        <f ca="1">IF(Sched4[[#This Row],[Pmt No]]&lt;&gt;"",IF(Sched4[[#This Row],[Scheduled Payment]]+ExtraPayments&lt;Sched4[[#This Row],[Beginning Balance]],ExtraPayments,IF(Sched4[[#This Row],[Beginning Balance]]-Sched4[[#This Row],[Scheduled Payment]]&gt;0,Sched4[[#This Row],[Beginning Balance]]-Sched4[[#This Row],[Scheduled Payment]],0)),"")</f>
        <v/>
      </c>
      <c r="G342" s="4" t="str">
        <f ca="1">IF(Sched4[[#This Row],[Pmt No]]&lt;&gt;"",IF(Sched4[[#This Row],[Scheduled Payment]]+Sched4[[#This Row],[Extra Payment]]&lt;=Sched4[[#This Row],[Beginning Balance]],Sched4[[#This Row],[Scheduled Payment]]+Sched4[[#This Row],[Extra Payment]],Sched4[[#This Row],[Beginning Balance]]),"")</f>
        <v/>
      </c>
      <c r="H342" s="4" t="str">
        <f ca="1">IF(Sched4[[#This Row],[Pmt No]]&lt;&gt;"",Sched4[[#This Row],[Total Payment]]-Sched4[[#This Row],[Interest]],"")</f>
        <v/>
      </c>
      <c r="I342" s="4" t="str">
        <f ca="1">IF(Sched4[[#This Row],[Pmt No]]&lt;&gt;"",Sched4[[#This Row],[Beginning Balance]]*(InterestRate/PaymentsPerYear),"")</f>
        <v/>
      </c>
      <c r="J342" s="4" t="str">
        <f ca="1">IF(Sched4[[#This Row],[Pmt No]]&lt;&gt;"",IF(Sched4[[#This Row],[Scheduled Payment]]+Sched4[[#This Row],[Extra Payment]]&lt;=Sched4[[#This Row],[Beginning Balance]],Sched4[[#This Row],[Beginning Balance]]-Sched4[[#This Row],[Principal]],0),"")</f>
        <v/>
      </c>
      <c r="K342" s="4" t="str">
        <f ca="1">IF(Sched4[[#This Row],[Pmt No]]&lt;&gt;"",SUM(INDEX(Sched4[Interest],1,1):Sched4[[#This Row],[Interest]]),"")</f>
        <v/>
      </c>
    </row>
    <row r="343" spans="2:11" x14ac:dyDescent="0.2">
      <c r="B343" s="2" t="str">
        <f ca="1">IF(LoanIsGood,IF(ROW()-ROW(Sched4[[#Headers],[Pmt No]])&gt;ScheduledNumberOfPayments,"",ROW()-ROW(Sched4[[#Headers],[Pmt No]])),"")</f>
        <v/>
      </c>
      <c r="C343" s="3" t="str">
        <f ca="1">IF(Sched4[[#This Row],[Pmt No]]&lt;&gt;"",EOMONTH(LoanStartDate,ROW(Sched4[[#This Row],[Pmt No]])-ROW(Sched4[[#Headers],[Pmt No]])-2)+DAY(LoanStartDate),"")</f>
        <v/>
      </c>
      <c r="D343" s="4" t="str">
        <f ca="1">IF(Sched4[[#This Row],[Pmt No]]&lt;&gt;"",IF(ROW()-ROW(Sched4[[#Headers],[Beginning Balance]])=1,LoanAmount,INDEX(Sched4[Ending Balance],ROW()-ROW(Sched4[[#Headers],[Beginning Balance]])-1)),"")</f>
        <v/>
      </c>
      <c r="E343" s="4" t="str">
        <f ca="1">IF(Sched4[[#This Row],[Pmt No]]&lt;&gt;"",ScheduledPayment,"")</f>
        <v/>
      </c>
      <c r="F343" s="4" t="str">
        <f ca="1">IF(Sched4[[#This Row],[Pmt No]]&lt;&gt;"",IF(Sched4[[#This Row],[Scheduled Payment]]+ExtraPayments&lt;Sched4[[#This Row],[Beginning Balance]],ExtraPayments,IF(Sched4[[#This Row],[Beginning Balance]]-Sched4[[#This Row],[Scheduled Payment]]&gt;0,Sched4[[#This Row],[Beginning Balance]]-Sched4[[#This Row],[Scheduled Payment]],0)),"")</f>
        <v/>
      </c>
      <c r="G343" s="4" t="str">
        <f ca="1">IF(Sched4[[#This Row],[Pmt No]]&lt;&gt;"",IF(Sched4[[#This Row],[Scheduled Payment]]+Sched4[[#This Row],[Extra Payment]]&lt;=Sched4[[#This Row],[Beginning Balance]],Sched4[[#This Row],[Scheduled Payment]]+Sched4[[#This Row],[Extra Payment]],Sched4[[#This Row],[Beginning Balance]]),"")</f>
        <v/>
      </c>
      <c r="H343" s="4" t="str">
        <f ca="1">IF(Sched4[[#This Row],[Pmt No]]&lt;&gt;"",Sched4[[#This Row],[Total Payment]]-Sched4[[#This Row],[Interest]],"")</f>
        <v/>
      </c>
      <c r="I343" s="4" t="str">
        <f ca="1">IF(Sched4[[#This Row],[Pmt No]]&lt;&gt;"",Sched4[[#This Row],[Beginning Balance]]*(InterestRate/PaymentsPerYear),"")</f>
        <v/>
      </c>
      <c r="J343" s="4" t="str">
        <f ca="1">IF(Sched4[[#This Row],[Pmt No]]&lt;&gt;"",IF(Sched4[[#This Row],[Scheduled Payment]]+Sched4[[#This Row],[Extra Payment]]&lt;=Sched4[[#This Row],[Beginning Balance]],Sched4[[#This Row],[Beginning Balance]]-Sched4[[#This Row],[Principal]],0),"")</f>
        <v/>
      </c>
      <c r="K343" s="4" t="str">
        <f ca="1">IF(Sched4[[#This Row],[Pmt No]]&lt;&gt;"",SUM(INDEX(Sched4[Interest],1,1):Sched4[[#This Row],[Interest]]),"")</f>
        <v/>
      </c>
    </row>
    <row r="344" spans="2:11" x14ac:dyDescent="0.2">
      <c r="B344" s="2" t="str">
        <f ca="1">IF(LoanIsGood,IF(ROW()-ROW(Sched4[[#Headers],[Pmt No]])&gt;ScheduledNumberOfPayments,"",ROW()-ROW(Sched4[[#Headers],[Pmt No]])),"")</f>
        <v/>
      </c>
      <c r="C344" s="3" t="str">
        <f ca="1">IF(Sched4[[#This Row],[Pmt No]]&lt;&gt;"",EOMONTH(LoanStartDate,ROW(Sched4[[#This Row],[Pmt No]])-ROW(Sched4[[#Headers],[Pmt No]])-2)+DAY(LoanStartDate),"")</f>
        <v/>
      </c>
      <c r="D344" s="4" t="str">
        <f ca="1">IF(Sched4[[#This Row],[Pmt No]]&lt;&gt;"",IF(ROW()-ROW(Sched4[[#Headers],[Beginning Balance]])=1,LoanAmount,INDEX(Sched4[Ending Balance],ROW()-ROW(Sched4[[#Headers],[Beginning Balance]])-1)),"")</f>
        <v/>
      </c>
      <c r="E344" s="4" t="str">
        <f ca="1">IF(Sched4[[#This Row],[Pmt No]]&lt;&gt;"",ScheduledPayment,"")</f>
        <v/>
      </c>
      <c r="F344" s="4" t="str">
        <f ca="1">IF(Sched4[[#This Row],[Pmt No]]&lt;&gt;"",IF(Sched4[[#This Row],[Scheduled Payment]]+ExtraPayments&lt;Sched4[[#This Row],[Beginning Balance]],ExtraPayments,IF(Sched4[[#This Row],[Beginning Balance]]-Sched4[[#This Row],[Scheduled Payment]]&gt;0,Sched4[[#This Row],[Beginning Balance]]-Sched4[[#This Row],[Scheduled Payment]],0)),"")</f>
        <v/>
      </c>
      <c r="G344" s="4" t="str">
        <f ca="1">IF(Sched4[[#This Row],[Pmt No]]&lt;&gt;"",IF(Sched4[[#This Row],[Scheduled Payment]]+Sched4[[#This Row],[Extra Payment]]&lt;=Sched4[[#This Row],[Beginning Balance]],Sched4[[#This Row],[Scheduled Payment]]+Sched4[[#This Row],[Extra Payment]],Sched4[[#This Row],[Beginning Balance]]),"")</f>
        <v/>
      </c>
      <c r="H344" s="4" t="str">
        <f ca="1">IF(Sched4[[#This Row],[Pmt No]]&lt;&gt;"",Sched4[[#This Row],[Total Payment]]-Sched4[[#This Row],[Interest]],"")</f>
        <v/>
      </c>
      <c r="I344" s="4" t="str">
        <f ca="1">IF(Sched4[[#This Row],[Pmt No]]&lt;&gt;"",Sched4[[#This Row],[Beginning Balance]]*(InterestRate/PaymentsPerYear),"")</f>
        <v/>
      </c>
      <c r="J344" s="4" t="str">
        <f ca="1">IF(Sched4[[#This Row],[Pmt No]]&lt;&gt;"",IF(Sched4[[#This Row],[Scheduled Payment]]+Sched4[[#This Row],[Extra Payment]]&lt;=Sched4[[#This Row],[Beginning Balance]],Sched4[[#This Row],[Beginning Balance]]-Sched4[[#This Row],[Principal]],0),"")</f>
        <v/>
      </c>
      <c r="K344" s="4" t="str">
        <f ca="1">IF(Sched4[[#This Row],[Pmt No]]&lt;&gt;"",SUM(INDEX(Sched4[Interest],1,1):Sched4[[#This Row],[Interest]]),"")</f>
        <v/>
      </c>
    </row>
    <row r="345" spans="2:11" x14ac:dyDescent="0.2">
      <c r="B345" s="2" t="str">
        <f ca="1">IF(LoanIsGood,IF(ROW()-ROW(Sched4[[#Headers],[Pmt No]])&gt;ScheduledNumberOfPayments,"",ROW()-ROW(Sched4[[#Headers],[Pmt No]])),"")</f>
        <v/>
      </c>
      <c r="C345" s="3" t="str">
        <f ca="1">IF(Sched4[[#This Row],[Pmt No]]&lt;&gt;"",EOMONTH(LoanStartDate,ROW(Sched4[[#This Row],[Pmt No]])-ROW(Sched4[[#Headers],[Pmt No]])-2)+DAY(LoanStartDate),"")</f>
        <v/>
      </c>
      <c r="D345" s="4" t="str">
        <f ca="1">IF(Sched4[[#This Row],[Pmt No]]&lt;&gt;"",IF(ROW()-ROW(Sched4[[#Headers],[Beginning Balance]])=1,LoanAmount,INDEX(Sched4[Ending Balance],ROW()-ROW(Sched4[[#Headers],[Beginning Balance]])-1)),"")</f>
        <v/>
      </c>
      <c r="E345" s="4" t="str">
        <f ca="1">IF(Sched4[[#This Row],[Pmt No]]&lt;&gt;"",ScheduledPayment,"")</f>
        <v/>
      </c>
      <c r="F345" s="4" t="str">
        <f ca="1">IF(Sched4[[#This Row],[Pmt No]]&lt;&gt;"",IF(Sched4[[#This Row],[Scheduled Payment]]+ExtraPayments&lt;Sched4[[#This Row],[Beginning Balance]],ExtraPayments,IF(Sched4[[#This Row],[Beginning Balance]]-Sched4[[#This Row],[Scheduled Payment]]&gt;0,Sched4[[#This Row],[Beginning Balance]]-Sched4[[#This Row],[Scheduled Payment]],0)),"")</f>
        <v/>
      </c>
      <c r="G345" s="4" t="str">
        <f ca="1">IF(Sched4[[#This Row],[Pmt No]]&lt;&gt;"",IF(Sched4[[#This Row],[Scheduled Payment]]+Sched4[[#This Row],[Extra Payment]]&lt;=Sched4[[#This Row],[Beginning Balance]],Sched4[[#This Row],[Scheduled Payment]]+Sched4[[#This Row],[Extra Payment]],Sched4[[#This Row],[Beginning Balance]]),"")</f>
        <v/>
      </c>
      <c r="H345" s="4" t="str">
        <f ca="1">IF(Sched4[[#This Row],[Pmt No]]&lt;&gt;"",Sched4[[#This Row],[Total Payment]]-Sched4[[#This Row],[Interest]],"")</f>
        <v/>
      </c>
      <c r="I345" s="4" t="str">
        <f ca="1">IF(Sched4[[#This Row],[Pmt No]]&lt;&gt;"",Sched4[[#This Row],[Beginning Balance]]*(InterestRate/PaymentsPerYear),"")</f>
        <v/>
      </c>
      <c r="J345" s="4" t="str">
        <f ca="1">IF(Sched4[[#This Row],[Pmt No]]&lt;&gt;"",IF(Sched4[[#This Row],[Scheduled Payment]]+Sched4[[#This Row],[Extra Payment]]&lt;=Sched4[[#This Row],[Beginning Balance]],Sched4[[#This Row],[Beginning Balance]]-Sched4[[#This Row],[Principal]],0),"")</f>
        <v/>
      </c>
      <c r="K345" s="4" t="str">
        <f ca="1">IF(Sched4[[#This Row],[Pmt No]]&lt;&gt;"",SUM(INDEX(Sched4[Interest],1,1):Sched4[[#This Row],[Interest]]),"")</f>
        <v/>
      </c>
    </row>
    <row r="346" spans="2:11" x14ac:dyDescent="0.2">
      <c r="B346" s="2" t="str">
        <f ca="1">IF(LoanIsGood,IF(ROW()-ROW(Sched4[[#Headers],[Pmt No]])&gt;ScheduledNumberOfPayments,"",ROW()-ROW(Sched4[[#Headers],[Pmt No]])),"")</f>
        <v/>
      </c>
      <c r="C346" s="3" t="str">
        <f ca="1">IF(Sched4[[#This Row],[Pmt No]]&lt;&gt;"",EOMONTH(LoanStartDate,ROW(Sched4[[#This Row],[Pmt No]])-ROW(Sched4[[#Headers],[Pmt No]])-2)+DAY(LoanStartDate),"")</f>
        <v/>
      </c>
      <c r="D346" s="4" t="str">
        <f ca="1">IF(Sched4[[#This Row],[Pmt No]]&lt;&gt;"",IF(ROW()-ROW(Sched4[[#Headers],[Beginning Balance]])=1,LoanAmount,INDEX(Sched4[Ending Balance],ROW()-ROW(Sched4[[#Headers],[Beginning Balance]])-1)),"")</f>
        <v/>
      </c>
      <c r="E346" s="4" t="str">
        <f ca="1">IF(Sched4[[#This Row],[Pmt No]]&lt;&gt;"",ScheduledPayment,"")</f>
        <v/>
      </c>
      <c r="F346" s="4" t="str">
        <f ca="1">IF(Sched4[[#This Row],[Pmt No]]&lt;&gt;"",IF(Sched4[[#This Row],[Scheduled Payment]]+ExtraPayments&lt;Sched4[[#This Row],[Beginning Balance]],ExtraPayments,IF(Sched4[[#This Row],[Beginning Balance]]-Sched4[[#This Row],[Scheduled Payment]]&gt;0,Sched4[[#This Row],[Beginning Balance]]-Sched4[[#This Row],[Scheduled Payment]],0)),"")</f>
        <v/>
      </c>
      <c r="G346" s="4" t="str">
        <f ca="1">IF(Sched4[[#This Row],[Pmt No]]&lt;&gt;"",IF(Sched4[[#This Row],[Scheduled Payment]]+Sched4[[#This Row],[Extra Payment]]&lt;=Sched4[[#This Row],[Beginning Balance]],Sched4[[#This Row],[Scheduled Payment]]+Sched4[[#This Row],[Extra Payment]],Sched4[[#This Row],[Beginning Balance]]),"")</f>
        <v/>
      </c>
      <c r="H346" s="4" t="str">
        <f ca="1">IF(Sched4[[#This Row],[Pmt No]]&lt;&gt;"",Sched4[[#This Row],[Total Payment]]-Sched4[[#This Row],[Interest]],"")</f>
        <v/>
      </c>
      <c r="I346" s="4" t="str">
        <f ca="1">IF(Sched4[[#This Row],[Pmt No]]&lt;&gt;"",Sched4[[#This Row],[Beginning Balance]]*(InterestRate/PaymentsPerYear),"")</f>
        <v/>
      </c>
      <c r="J346" s="4" t="str">
        <f ca="1">IF(Sched4[[#This Row],[Pmt No]]&lt;&gt;"",IF(Sched4[[#This Row],[Scheduled Payment]]+Sched4[[#This Row],[Extra Payment]]&lt;=Sched4[[#This Row],[Beginning Balance]],Sched4[[#This Row],[Beginning Balance]]-Sched4[[#This Row],[Principal]],0),"")</f>
        <v/>
      </c>
      <c r="K346" s="4" t="str">
        <f ca="1">IF(Sched4[[#This Row],[Pmt No]]&lt;&gt;"",SUM(INDEX(Sched4[Interest],1,1):Sched4[[#This Row],[Interest]]),"")</f>
        <v/>
      </c>
    </row>
    <row r="347" spans="2:11" x14ac:dyDescent="0.2">
      <c r="B347" s="2" t="str">
        <f ca="1">IF(LoanIsGood,IF(ROW()-ROW(Sched4[[#Headers],[Pmt No]])&gt;ScheduledNumberOfPayments,"",ROW()-ROW(Sched4[[#Headers],[Pmt No]])),"")</f>
        <v/>
      </c>
      <c r="C347" s="3" t="str">
        <f ca="1">IF(Sched4[[#This Row],[Pmt No]]&lt;&gt;"",EOMONTH(LoanStartDate,ROW(Sched4[[#This Row],[Pmt No]])-ROW(Sched4[[#Headers],[Pmt No]])-2)+DAY(LoanStartDate),"")</f>
        <v/>
      </c>
      <c r="D347" s="4" t="str">
        <f ca="1">IF(Sched4[[#This Row],[Pmt No]]&lt;&gt;"",IF(ROW()-ROW(Sched4[[#Headers],[Beginning Balance]])=1,LoanAmount,INDEX(Sched4[Ending Balance],ROW()-ROW(Sched4[[#Headers],[Beginning Balance]])-1)),"")</f>
        <v/>
      </c>
      <c r="E347" s="4" t="str">
        <f ca="1">IF(Sched4[[#This Row],[Pmt No]]&lt;&gt;"",ScheduledPayment,"")</f>
        <v/>
      </c>
      <c r="F347" s="4" t="str">
        <f ca="1">IF(Sched4[[#This Row],[Pmt No]]&lt;&gt;"",IF(Sched4[[#This Row],[Scheduled Payment]]+ExtraPayments&lt;Sched4[[#This Row],[Beginning Balance]],ExtraPayments,IF(Sched4[[#This Row],[Beginning Balance]]-Sched4[[#This Row],[Scheduled Payment]]&gt;0,Sched4[[#This Row],[Beginning Balance]]-Sched4[[#This Row],[Scheduled Payment]],0)),"")</f>
        <v/>
      </c>
      <c r="G347" s="4" t="str">
        <f ca="1">IF(Sched4[[#This Row],[Pmt No]]&lt;&gt;"",IF(Sched4[[#This Row],[Scheduled Payment]]+Sched4[[#This Row],[Extra Payment]]&lt;=Sched4[[#This Row],[Beginning Balance]],Sched4[[#This Row],[Scheduled Payment]]+Sched4[[#This Row],[Extra Payment]],Sched4[[#This Row],[Beginning Balance]]),"")</f>
        <v/>
      </c>
      <c r="H347" s="4" t="str">
        <f ca="1">IF(Sched4[[#This Row],[Pmt No]]&lt;&gt;"",Sched4[[#This Row],[Total Payment]]-Sched4[[#This Row],[Interest]],"")</f>
        <v/>
      </c>
      <c r="I347" s="4" t="str">
        <f ca="1">IF(Sched4[[#This Row],[Pmt No]]&lt;&gt;"",Sched4[[#This Row],[Beginning Balance]]*(InterestRate/PaymentsPerYear),"")</f>
        <v/>
      </c>
      <c r="J347" s="4" t="str">
        <f ca="1">IF(Sched4[[#This Row],[Pmt No]]&lt;&gt;"",IF(Sched4[[#This Row],[Scheduled Payment]]+Sched4[[#This Row],[Extra Payment]]&lt;=Sched4[[#This Row],[Beginning Balance]],Sched4[[#This Row],[Beginning Balance]]-Sched4[[#This Row],[Principal]],0),"")</f>
        <v/>
      </c>
      <c r="K347" s="4" t="str">
        <f ca="1">IF(Sched4[[#This Row],[Pmt No]]&lt;&gt;"",SUM(INDEX(Sched4[Interest],1,1):Sched4[[#This Row],[Interest]]),"")</f>
        <v/>
      </c>
    </row>
    <row r="348" spans="2:11" x14ac:dyDescent="0.2">
      <c r="B348" s="2" t="str">
        <f ca="1">IF(LoanIsGood,IF(ROW()-ROW(Sched4[[#Headers],[Pmt No]])&gt;ScheduledNumberOfPayments,"",ROW()-ROW(Sched4[[#Headers],[Pmt No]])),"")</f>
        <v/>
      </c>
      <c r="C348" s="3" t="str">
        <f ca="1">IF(Sched4[[#This Row],[Pmt No]]&lt;&gt;"",EOMONTH(LoanStartDate,ROW(Sched4[[#This Row],[Pmt No]])-ROW(Sched4[[#Headers],[Pmt No]])-2)+DAY(LoanStartDate),"")</f>
        <v/>
      </c>
      <c r="D348" s="4" t="str">
        <f ca="1">IF(Sched4[[#This Row],[Pmt No]]&lt;&gt;"",IF(ROW()-ROW(Sched4[[#Headers],[Beginning Balance]])=1,LoanAmount,INDEX(Sched4[Ending Balance],ROW()-ROW(Sched4[[#Headers],[Beginning Balance]])-1)),"")</f>
        <v/>
      </c>
      <c r="E348" s="4" t="str">
        <f ca="1">IF(Sched4[[#This Row],[Pmt No]]&lt;&gt;"",ScheduledPayment,"")</f>
        <v/>
      </c>
      <c r="F348" s="4" t="str">
        <f ca="1">IF(Sched4[[#This Row],[Pmt No]]&lt;&gt;"",IF(Sched4[[#This Row],[Scheduled Payment]]+ExtraPayments&lt;Sched4[[#This Row],[Beginning Balance]],ExtraPayments,IF(Sched4[[#This Row],[Beginning Balance]]-Sched4[[#This Row],[Scheduled Payment]]&gt;0,Sched4[[#This Row],[Beginning Balance]]-Sched4[[#This Row],[Scheduled Payment]],0)),"")</f>
        <v/>
      </c>
      <c r="G348" s="4" t="str">
        <f ca="1">IF(Sched4[[#This Row],[Pmt No]]&lt;&gt;"",IF(Sched4[[#This Row],[Scheduled Payment]]+Sched4[[#This Row],[Extra Payment]]&lt;=Sched4[[#This Row],[Beginning Balance]],Sched4[[#This Row],[Scheduled Payment]]+Sched4[[#This Row],[Extra Payment]],Sched4[[#This Row],[Beginning Balance]]),"")</f>
        <v/>
      </c>
      <c r="H348" s="4" t="str">
        <f ca="1">IF(Sched4[[#This Row],[Pmt No]]&lt;&gt;"",Sched4[[#This Row],[Total Payment]]-Sched4[[#This Row],[Interest]],"")</f>
        <v/>
      </c>
      <c r="I348" s="4" t="str">
        <f ca="1">IF(Sched4[[#This Row],[Pmt No]]&lt;&gt;"",Sched4[[#This Row],[Beginning Balance]]*(InterestRate/PaymentsPerYear),"")</f>
        <v/>
      </c>
      <c r="J348" s="4" t="str">
        <f ca="1">IF(Sched4[[#This Row],[Pmt No]]&lt;&gt;"",IF(Sched4[[#This Row],[Scheduled Payment]]+Sched4[[#This Row],[Extra Payment]]&lt;=Sched4[[#This Row],[Beginning Balance]],Sched4[[#This Row],[Beginning Balance]]-Sched4[[#This Row],[Principal]],0),"")</f>
        <v/>
      </c>
      <c r="K348" s="4" t="str">
        <f ca="1">IF(Sched4[[#This Row],[Pmt No]]&lt;&gt;"",SUM(INDEX(Sched4[Interest],1,1):Sched4[[#This Row],[Interest]]),"")</f>
        <v/>
      </c>
    </row>
    <row r="349" spans="2:11" x14ac:dyDescent="0.2">
      <c r="B349" s="2" t="str">
        <f ca="1">IF(LoanIsGood,IF(ROW()-ROW(Sched4[[#Headers],[Pmt No]])&gt;ScheduledNumberOfPayments,"",ROW()-ROW(Sched4[[#Headers],[Pmt No]])),"")</f>
        <v/>
      </c>
      <c r="C349" s="3" t="str">
        <f ca="1">IF(Sched4[[#This Row],[Pmt No]]&lt;&gt;"",EOMONTH(LoanStartDate,ROW(Sched4[[#This Row],[Pmt No]])-ROW(Sched4[[#Headers],[Pmt No]])-2)+DAY(LoanStartDate),"")</f>
        <v/>
      </c>
      <c r="D349" s="4" t="str">
        <f ca="1">IF(Sched4[[#This Row],[Pmt No]]&lt;&gt;"",IF(ROW()-ROW(Sched4[[#Headers],[Beginning Balance]])=1,LoanAmount,INDEX(Sched4[Ending Balance],ROW()-ROW(Sched4[[#Headers],[Beginning Balance]])-1)),"")</f>
        <v/>
      </c>
      <c r="E349" s="4" t="str">
        <f ca="1">IF(Sched4[[#This Row],[Pmt No]]&lt;&gt;"",ScheduledPayment,"")</f>
        <v/>
      </c>
      <c r="F349" s="4" t="str">
        <f ca="1">IF(Sched4[[#This Row],[Pmt No]]&lt;&gt;"",IF(Sched4[[#This Row],[Scheduled Payment]]+ExtraPayments&lt;Sched4[[#This Row],[Beginning Balance]],ExtraPayments,IF(Sched4[[#This Row],[Beginning Balance]]-Sched4[[#This Row],[Scheduled Payment]]&gt;0,Sched4[[#This Row],[Beginning Balance]]-Sched4[[#This Row],[Scheduled Payment]],0)),"")</f>
        <v/>
      </c>
      <c r="G349" s="4" t="str">
        <f ca="1">IF(Sched4[[#This Row],[Pmt No]]&lt;&gt;"",IF(Sched4[[#This Row],[Scheduled Payment]]+Sched4[[#This Row],[Extra Payment]]&lt;=Sched4[[#This Row],[Beginning Balance]],Sched4[[#This Row],[Scheduled Payment]]+Sched4[[#This Row],[Extra Payment]],Sched4[[#This Row],[Beginning Balance]]),"")</f>
        <v/>
      </c>
      <c r="H349" s="4" t="str">
        <f ca="1">IF(Sched4[[#This Row],[Pmt No]]&lt;&gt;"",Sched4[[#This Row],[Total Payment]]-Sched4[[#This Row],[Interest]],"")</f>
        <v/>
      </c>
      <c r="I349" s="4" t="str">
        <f ca="1">IF(Sched4[[#This Row],[Pmt No]]&lt;&gt;"",Sched4[[#This Row],[Beginning Balance]]*(InterestRate/PaymentsPerYear),"")</f>
        <v/>
      </c>
      <c r="J349" s="4" t="str">
        <f ca="1">IF(Sched4[[#This Row],[Pmt No]]&lt;&gt;"",IF(Sched4[[#This Row],[Scheduled Payment]]+Sched4[[#This Row],[Extra Payment]]&lt;=Sched4[[#This Row],[Beginning Balance]],Sched4[[#This Row],[Beginning Balance]]-Sched4[[#This Row],[Principal]],0),"")</f>
        <v/>
      </c>
      <c r="K349" s="4" t="str">
        <f ca="1">IF(Sched4[[#This Row],[Pmt No]]&lt;&gt;"",SUM(INDEX(Sched4[Interest],1,1):Sched4[[#This Row],[Interest]]),"")</f>
        <v/>
      </c>
    </row>
    <row r="350" spans="2:11" x14ac:dyDescent="0.2">
      <c r="B350" s="2" t="str">
        <f ca="1">IF(LoanIsGood,IF(ROW()-ROW(Sched4[[#Headers],[Pmt No]])&gt;ScheduledNumberOfPayments,"",ROW()-ROW(Sched4[[#Headers],[Pmt No]])),"")</f>
        <v/>
      </c>
      <c r="C350" s="3" t="str">
        <f ca="1">IF(Sched4[[#This Row],[Pmt No]]&lt;&gt;"",EOMONTH(LoanStartDate,ROW(Sched4[[#This Row],[Pmt No]])-ROW(Sched4[[#Headers],[Pmt No]])-2)+DAY(LoanStartDate),"")</f>
        <v/>
      </c>
      <c r="D350" s="4" t="str">
        <f ca="1">IF(Sched4[[#This Row],[Pmt No]]&lt;&gt;"",IF(ROW()-ROW(Sched4[[#Headers],[Beginning Balance]])=1,LoanAmount,INDEX(Sched4[Ending Balance],ROW()-ROW(Sched4[[#Headers],[Beginning Balance]])-1)),"")</f>
        <v/>
      </c>
      <c r="E350" s="4" t="str">
        <f ca="1">IF(Sched4[[#This Row],[Pmt No]]&lt;&gt;"",ScheduledPayment,"")</f>
        <v/>
      </c>
      <c r="F350" s="4" t="str">
        <f ca="1">IF(Sched4[[#This Row],[Pmt No]]&lt;&gt;"",IF(Sched4[[#This Row],[Scheduled Payment]]+ExtraPayments&lt;Sched4[[#This Row],[Beginning Balance]],ExtraPayments,IF(Sched4[[#This Row],[Beginning Balance]]-Sched4[[#This Row],[Scheduled Payment]]&gt;0,Sched4[[#This Row],[Beginning Balance]]-Sched4[[#This Row],[Scheduled Payment]],0)),"")</f>
        <v/>
      </c>
      <c r="G350" s="4" t="str">
        <f ca="1">IF(Sched4[[#This Row],[Pmt No]]&lt;&gt;"",IF(Sched4[[#This Row],[Scheduled Payment]]+Sched4[[#This Row],[Extra Payment]]&lt;=Sched4[[#This Row],[Beginning Balance]],Sched4[[#This Row],[Scheduled Payment]]+Sched4[[#This Row],[Extra Payment]],Sched4[[#This Row],[Beginning Balance]]),"")</f>
        <v/>
      </c>
      <c r="H350" s="4" t="str">
        <f ca="1">IF(Sched4[[#This Row],[Pmt No]]&lt;&gt;"",Sched4[[#This Row],[Total Payment]]-Sched4[[#This Row],[Interest]],"")</f>
        <v/>
      </c>
      <c r="I350" s="4" t="str">
        <f ca="1">IF(Sched4[[#This Row],[Pmt No]]&lt;&gt;"",Sched4[[#This Row],[Beginning Balance]]*(InterestRate/PaymentsPerYear),"")</f>
        <v/>
      </c>
      <c r="J350" s="4" t="str">
        <f ca="1">IF(Sched4[[#This Row],[Pmt No]]&lt;&gt;"",IF(Sched4[[#This Row],[Scheduled Payment]]+Sched4[[#This Row],[Extra Payment]]&lt;=Sched4[[#This Row],[Beginning Balance]],Sched4[[#This Row],[Beginning Balance]]-Sched4[[#This Row],[Principal]],0),"")</f>
        <v/>
      </c>
      <c r="K350" s="4" t="str">
        <f ca="1">IF(Sched4[[#This Row],[Pmt No]]&lt;&gt;"",SUM(INDEX(Sched4[Interest],1,1):Sched4[[#This Row],[Interest]]),"")</f>
        <v/>
      </c>
    </row>
    <row r="351" spans="2:11" x14ac:dyDescent="0.2">
      <c r="B351" s="2" t="str">
        <f ca="1">IF(LoanIsGood,IF(ROW()-ROW(Sched4[[#Headers],[Pmt No]])&gt;ScheduledNumberOfPayments,"",ROW()-ROW(Sched4[[#Headers],[Pmt No]])),"")</f>
        <v/>
      </c>
      <c r="C351" s="3" t="str">
        <f ca="1">IF(Sched4[[#This Row],[Pmt No]]&lt;&gt;"",EOMONTH(LoanStartDate,ROW(Sched4[[#This Row],[Pmt No]])-ROW(Sched4[[#Headers],[Pmt No]])-2)+DAY(LoanStartDate),"")</f>
        <v/>
      </c>
      <c r="D351" s="4" t="str">
        <f ca="1">IF(Sched4[[#This Row],[Pmt No]]&lt;&gt;"",IF(ROW()-ROW(Sched4[[#Headers],[Beginning Balance]])=1,LoanAmount,INDEX(Sched4[Ending Balance],ROW()-ROW(Sched4[[#Headers],[Beginning Balance]])-1)),"")</f>
        <v/>
      </c>
      <c r="E351" s="4" t="str">
        <f ca="1">IF(Sched4[[#This Row],[Pmt No]]&lt;&gt;"",ScheduledPayment,"")</f>
        <v/>
      </c>
      <c r="F351" s="4" t="str">
        <f ca="1">IF(Sched4[[#This Row],[Pmt No]]&lt;&gt;"",IF(Sched4[[#This Row],[Scheduled Payment]]+ExtraPayments&lt;Sched4[[#This Row],[Beginning Balance]],ExtraPayments,IF(Sched4[[#This Row],[Beginning Balance]]-Sched4[[#This Row],[Scheduled Payment]]&gt;0,Sched4[[#This Row],[Beginning Balance]]-Sched4[[#This Row],[Scheduled Payment]],0)),"")</f>
        <v/>
      </c>
      <c r="G351" s="4" t="str">
        <f ca="1">IF(Sched4[[#This Row],[Pmt No]]&lt;&gt;"",IF(Sched4[[#This Row],[Scheduled Payment]]+Sched4[[#This Row],[Extra Payment]]&lt;=Sched4[[#This Row],[Beginning Balance]],Sched4[[#This Row],[Scheduled Payment]]+Sched4[[#This Row],[Extra Payment]],Sched4[[#This Row],[Beginning Balance]]),"")</f>
        <v/>
      </c>
      <c r="H351" s="4" t="str">
        <f ca="1">IF(Sched4[[#This Row],[Pmt No]]&lt;&gt;"",Sched4[[#This Row],[Total Payment]]-Sched4[[#This Row],[Interest]],"")</f>
        <v/>
      </c>
      <c r="I351" s="4" t="str">
        <f ca="1">IF(Sched4[[#This Row],[Pmt No]]&lt;&gt;"",Sched4[[#This Row],[Beginning Balance]]*(InterestRate/PaymentsPerYear),"")</f>
        <v/>
      </c>
      <c r="J351" s="4" t="str">
        <f ca="1">IF(Sched4[[#This Row],[Pmt No]]&lt;&gt;"",IF(Sched4[[#This Row],[Scheduled Payment]]+Sched4[[#This Row],[Extra Payment]]&lt;=Sched4[[#This Row],[Beginning Balance]],Sched4[[#This Row],[Beginning Balance]]-Sched4[[#This Row],[Principal]],0),"")</f>
        <v/>
      </c>
      <c r="K351" s="4" t="str">
        <f ca="1">IF(Sched4[[#This Row],[Pmt No]]&lt;&gt;"",SUM(INDEX(Sched4[Interest],1,1):Sched4[[#This Row],[Interest]]),"")</f>
        <v/>
      </c>
    </row>
    <row r="352" spans="2:11" x14ac:dyDescent="0.2">
      <c r="B352" s="2" t="str">
        <f ca="1">IF(LoanIsGood,IF(ROW()-ROW(Sched4[[#Headers],[Pmt No]])&gt;ScheduledNumberOfPayments,"",ROW()-ROW(Sched4[[#Headers],[Pmt No]])),"")</f>
        <v/>
      </c>
      <c r="C352" s="3" t="str">
        <f ca="1">IF(Sched4[[#This Row],[Pmt No]]&lt;&gt;"",EOMONTH(LoanStartDate,ROW(Sched4[[#This Row],[Pmt No]])-ROW(Sched4[[#Headers],[Pmt No]])-2)+DAY(LoanStartDate),"")</f>
        <v/>
      </c>
      <c r="D352" s="4" t="str">
        <f ca="1">IF(Sched4[[#This Row],[Pmt No]]&lt;&gt;"",IF(ROW()-ROW(Sched4[[#Headers],[Beginning Balance]])=1,LoanAmount,INDEX(Sched4[Ending Balance],ROW()-ROW(Sched4[[#Headers],[Beginning Balance]])-1)),"")</f>
        <v/>
      </c>
      <c r="E352" s="4" t="str">
        <f ca="1">IF(Sched4[[#This Row],[Pmt No]]&lt;&gt;"",ScheduledPayment,"")</f>
        <v/>
      </c>
      <c r="F352" s="4" t="str">
        <f ca="1">IF(Sched4[[#This Row],[Pmt No]]&lt;&gt;"",IF(Sched4[[#This Row],[Scheduled Payment]]+ExtraPayments&lt;Sched4[[#This Row],[Beginning Balance]],ExtraPayments,IF(Sched4[[#This Row],[Beginning Balance]]-Sched4[[#This Row],[Scheduled Payment]]&gt;0,Sched4[[#This Row],[Beginning Balance]]-Sched4[[#This Row],[Scheduled Payment]],0)),"")</f>
        <v/>
      </c>
      <c r="G352" s="4" t="str">
        <f ca="1">IF(Sched4[[#This Row],[Pmt No]]&lt;&gt;"",IF(Sched4[[#This Row],[Scheduled Payment]]+Sched4[[#This Row],[Extra Payment]]&lt;=Sched4[[#This Row],[Beginning Balance]],Sched4[[#This Row],[Scheduled Payment]]+Sched4[[#This Row],[Extra Payment]],Sched4[[#This Row],[Beginning Balance]]),"")</f>
        <v/>
      </c>
      <c r="H352" s="4" t="str">
        <f ca="1">IF(Sched4[[#This Row],[Pmt No]]&lt;&gt;"",Sched4[[#This Row],[Total Payment]]-Sched4[[#This Row],[Interest]],"")</f>
        <v/>
      </c>
      <c r="I352" s="4" t="str">
        <f ca="1">IF(Sched4[[#This Row],[Pmt No]]&lt;&gt;"",Sched4[[#This Row],[Beginning Balance]]*(InterestRate/PaymentsPerYear),"")</f>
        <v/>
      </c>
      <c r="J352" s="4" t="str">
        <f ca="1">IF(Sched4[[#This Row],[Pmt No]]&lt;&gt;"",IF(Sched4[[#This Row],[Scheduled Payment]]+Sched4[[#This Row],[Extra Payment]]&lt;=Sched4[[#This Row],[Beginning Balance]],Sched4[[#This Row],[Beginning Balance]]-Sched4[[#This Row],[Principal]],0),"")</f>
        <v/>
      </c>
      <c r="K352" s="4" t="str">
        <f ca="1">IF(Sched4[[#This Row],[Pmt No]]&lt;&gt;"",SUM(INDEX(Sched4[Interest],1,1):Sched4[[#This Row],[Interest]]),"")</f>
        <v/>
      </c>
    </row>
    <row r="353" spans="2:11" x14ac:dyDescent="0.2">
      <c r="B353" s="2" t="str">
        <f ca="1">IF(LoanIsGood,IF(ROW()-ROW(Sched4[[#Headers],[Pmt No]])&gt;ScheduledNumberOfPayments,"",ROW()-ROW(Sched4[[#Headers],[Pmt No]])),"")</f>
        <v/>
      </c>
      <c r="C353" s="3" t="str">
        <f ca="1">IF(Sched4[[#This Row],[Pmt No]]&lt;&gt;"",EOMONTH(LoanStartDate,ROW(Sched4[[#This Row],[Pmt No]])-ROW(Sched4[[#Headers],[Pmt No]])-2)+DAY(LoanStartDate),"")</f>
        <v/>
      </c>
      <c r="D353" s="4" t="str">
        <f ca="1">IF(Sched4[[#This Row],[Pmt No]]&lt;&gt;"",IF(ROW()-ROW(Sched4[[#Headers],[Beginning Balance]])=1,LoanAmount,INDEX(Sched4[Ending Balance],ROW()-ROW(Sched4[[#Headers],[Beginning Balance]])-1)),"")</f>
        <v/>
      </c>
      <c r="E353" s="4" t="str">
        <f ca="1">IF(Sched4[[#This Row],[Pmt No]]&lt;&gt;"",ScheduledPayment,"")</f>
        <v/>
      </c>
      <c r="F353" s="4" t="str">
        <f ca="1">IF(Sched4[[#This Row],[Pmt No]]&lt;&gt;"",IF(Sched4[[#This Row],[Scheduled Payment]]+ExtraPayments&lt;Sched4[[#This Row],[Beginning Balance]],ExtraPayments,IF(Sched4[[#This Row],[Beginning Balance]]-Sched4[[#This Row],[Scheduled Payment]]&gt;0,Sched4[[#This Row],[Beginning Balance]]-Sched4[[#This Row],[Scheduled Payment]],0)),"")</f>
        <v/>
      </c>
      <c r="G353" s="4" t="str">
        <f ca="1">IF(Sched4[[#This Row],[Pmt No]]&lt;&gt;"",IF(Sched4[[#This Row],[Scheduled Payment]]+Sched4[[#This Row],[Extra Payment]]&lt;=Sched4[[#This Row],[Beginning Balance]],Sched4[[#This Row],[Scheduled Payment]]+Sched4[[#This Row],[Extra Payment]],Sched4[[#This Row],[Beginning Balance]]),"")</f>
        <v/>
      </c>
      <c r="H353" s="4" t="str">
        <f ca="1">IF(Sched4[[#This Row],[Pmt No]]&lt;&gt;"",Sched4[[#This Row],[Total Payment]]-Sched4[[#This Row],[Interest]],"")</f>
        <v/>
      </c>
      <c r="I353" s="4" t="str">
        <f ca="1">IF(Sched4[[#This Row],[Pmt No]]&lt;&gt;"",Sched4[[#This Row],[Beginning Balance]]*(InterestRate/PaymentsPerYear),"")</f>
        <v/>
      </c>
      <c r="J353" s="4" t="str">
        <f ca="1">IF(Sched4[[#This Row],[Pmt No]]&lt;&gt;"",IF(Sched4[[#This Row],[Scheduled Payment]]+Sched4[[#This Row],[Extra Payment]]&lt;=Sched4[[#This Row],[Beginning Balance]],Sched4[[#This Row],[Beginning Balance]]-Sched4[[#This Row],[Principal]],0),"")</f>
        <v/>
      </c>
      <c r="K353" s="4" t="str">
        <f ca="1">IF(Sched4[[#This Row],[Pmt No]]&lt;&gt;"",SUM(INDEX(Sched4[Interest],1,1):Sched4[[#This Row],[Interest]]),"")</f>
        <v/>
      </c>
    </row>
    <row r="354" spans="2:11" x14ac:dyDescent="0.2">
      <c r="B354" s="2" t="str">
        <f ca="1">IF(LoanIsGood,IF(ROW()-ROW(Sched4[[#Headers],[Pmt No]])&gt;ScheduledNumberOfPayments,"",ROW()-ROW(Sched4[[#Headers],[Pmt No]])),"")</f>
        <v/>
      </c>
      <c r="C354" s="3" t="str">
        <f ca="1">IF(Sched4[[#This Row],[Pmt No]]&lt;&gt;"",EOMONTH(LoanStartDate,ROW(Sched4[[#This Row],[Pmt No]])-ROW(Sched4[[#Headers],[Pmt No]])-2)+DAY(LoanStartDate),"")</f>
        <v/>
      </c>
      <c r="D354" s="4" t="str">
        <f ca="1">IF(Sched4[[#This Row],[Pmt No]]&lt;&gt;"",IF(ROW()-ROW(Sched4[[#Headers],[Beginning Balance]])=1,LoanAmount,INDEX(Sched4[Ending Balance],ROW()-ROW(Sched4[[#Headers],[Beginning Balance]])-1)),"")</f>
        <v/>
      </c>
      <c r="E354" s="4" t="str">
        <f ca="1">IF(Sched4[[#This Row],[Pmt No]]&lt;&gt;"",ScheduledPayment,"")</f>
        <v/>
      </c>
      <c r="F354" s="4" t="str">
        <f ca="1">IF(Sched4[[#This Row],[Pmt No]]&lt;&gt;"",IF(Sched4[[#This Row],[Scheduled Payment]]+ExtraPayments&lt;Sched4[[#This Row],[Beginning Balance]],ExtraPayments,IF(Sched4[[#This Row],[Beginning Balance]]-Sched4[[#This Row],[Scheduled Payment]]&gt;0,Sched4[[#This Row],[Beginning Balance]]-Sched4[[#This Row],[Scheduled Payment]],0)),"")</f>
        <v/>
      </c>
      <c r="G354" s="4" t="str">
        <f ca="1">IF(Sched4[[#This Row],[Pmt No]]&lt;&gt;"",IF(Sched4[[#This Row],[Scheduled Payment]]+Sched4[[#This Row],[Extra Payment]]&lt;=Sched4[[#This Row],[Beginning Balance]],Sched4[[#This Row],[Scheduled Payment]]+Sched4[[#This Row],[Extra Payment]],Sched4[[#This Row],[Beginning Balance]]),"")</f>
        <v/>
      </c>
      <c r="H354" s="4" t="str">
        <f ca="1">IF(Sched4[[#This Row],[Pmt No]]&lt;&gt;"",Sched4[[#This Row],[Total Payment]]-Sched4[[#This Row],[Interest]],"")</f>
        <v/>
      </c>
      <c r="I354" s="4" t="str">
        <f ca="1">IF(Sched4[[#This Row],[Pmt No]]&lt;&gt;"",Sched4[[#This Row],[Beginning Balance]]*(InterestRate/PaymentsPerYear),"")</f>
        <v/>
      </c>
      <c r="J354" s="4" t="str">
        <f ca="1">IF(Sched4[[#This Row],[Pmt No]]&lt;&gt;"",IF(Sched4[[#This Row],[Scheduled Payment]]+Sched4[[#This Row],[Extra Payment]]&lt;=Sched4[[#This Row],[Beginning Balance]],Sched4[[#This Row],[Beginning Balance]]-Sched4[[#This Row],[Principal]],0),"")</f>
        <v/>
      </c>
      <c r="K354" s="4" t="str">
        <f ca="1">IF(Sched4[[#This Row],[Pmt No]]&lt;&gt;"",SUM(INDEX(Sched4[Interest],1,1):Sched4[[#This Row],[Interest]]),"")</f>
        <v/>
      </c>
    </row>
    <row r="355" spans="2:11" x14ac:dyDescent="0.2">
      <c r="B355" s="2" t="str">
        <f ca="1">IF(LoanIsGood,IF(ROW()-ROW(Sched4[[#Headers],[Pmt No]])&gt;ScheduledNumberOfPayments,"",ROW()-ROW(Sched4[[#Headers],[Pmt No]])),"")</f>
        <v/>
      </c>
      <c r="C355" s="3" t="str">
        <f ca="1">IF(Sched4[[#This Row],[Pmt No]]&lt;&gt;"",EOMONTH(LoanStartDate,ROW(Sched4[[#This Row],[Pmt No]])-ROW(Sched4[[#Headers],[Pmt No]])-2)+DAY(LoanStartDate),"")</f>
        <v/>
      </c>
      <c r="D355" s="4" t="str">
        <f ca="1">IF(Sched4[[#This Row],[Pmt No]]&lt;&gt;"",IF(ROW()-ROW(Sched4[[#Headers],[Beginning Balance]])=1,LoanAmount,INDEX(Sched4[Ending Balance],ROW()-ROW(Sched4[[#Headers],[Beginning Balance]])-1)),"")</f>
        <v/>
      </c>
      <c r="E355" s="4" t="str">
        <f ca="1">IF(Sched4[[#This Row],[Pmt No]]&lt;&gt;"",ScheduledPayment,"")</f>
        <v/>
      </c>
      <c r="F355" s="4" t="str">
        <f ca="1">IF(Sched4[[#This Row],[Pmt No]]&lt;&gt;"",IF(Sched4[[#This Row],[Scheduled Payment]]+ExtraPayments&lt;Sched4[[#This Row],[Beginning Balance]],ExtraPayments,IF(Sched4[[#This Row],[Beginning Balance]]-Sched4[[#This Row],[Scheduled Payment]]&gt;0,Sched4[[#This Row],[Beginning Balance]]-Sched4[[#This Row],[Scheduled Payment]],0)),"")</f>
        <v/>
      </c>
      <c r="G355" s="4" t="str">
        <f ca="1">IF(Sched4[[#This Row],[Pmt No]]&lt;&gt;"",IF(Sched4[[#This Row],[Scheduled Payment]]+Sched4[[#This Row],[Extra Payment]]&lt;=Sched4[[#This Row],[Beginning Balance]],Sched4[[#This Row],[Scheduled Payment]]+Sched4[[#This Row],[Extra Payment]],Sched4[[#This Row],[Beginning Balance]]),"")</f>
        <v/>
      </c>
      <c r="H355" s="4" t="str">
        <f ca="1">IF(Sched4[[#This Row],[Pmt No]]&lt;&gt;"",Sched4[[#This Row],[Total Payment]]-Sched4[[#This Row],[Interest]],"")</f>
        <v/>
      </c>
      <c r="I355" s="4" t="str">
        <f ca="1">IF(Sched4[[#This Row],[Pmt No]]&lt;&gt;"",Sched4[[#This Row],[Beginning Balance]]*(InterestRate/PaymentsPerYear),"")</f>
        <v/>
      </c>
      <c r="J355" s="4" t="str">
        <f ca="1">IF(Sched4[[#This Row],[Pmt No]]&lt;&gt;"",IF(Sched4[[#This Row],[Scheduled Payment]]+Sched4[[#This Row],[Extra Payment]]&lt;=Sched4[[#This Row],[Beginning Balance]],Sched4[[#This Row],[Beginning Balance]]-Sched4[[#This Row],[Principal]],0),"")</f>
        <v/>
      </c>
      <c r="K355" s="4" t="str">
        <f ca="1">IF(Sched4[[#This Row],[Pmt No]]&lt;&gt;"",SUM(INDEX(Sched4[Interest],1,1):Sched4[[#This Row],[Interest]]),"")</f>
        <v/>
      </c>
    </row>
    <row r="356" spans="2:11" x14ac:dyDescent="0.2">
      <c r="B356" s="2" t="str">
        <f ca="1">IF(LoanIsGood,IF(ROW()-ROW(Sched4[[#Headers],[Pmt No]])&gt;ScheduledNumberOfPayments,"",ROW()-ROW(Sched4[[#Headers],[Pmt No]])),"")</f>
        <v/>
      </c>
      <c r="C356" s="3" t="str">
        <f ca="1">IF(Sched4[[#This Row],[Pmt No]]&lt;&gt;"",EOMONTH(LoanStartDate,ROW(Sched4[[#This Row],[Pmt No]])-ROW(Sched4[[#Headers],[Pmt No]])-2)+DAY(LoanStartDate),"")</f>
        <v/>
      </c>
      <c r="D356" s="4" t="str">
        <f ca="1">IF(Sched4[[#This Row],[Pmt No]]&lt;&gt;"",IF(ROW()-ROW(Sched4[[#Headers],[Beginning Balance]])=1,LoanAmount,INDEX(Sched4[Ending Balance],ROW()-ROW(Sched4[[#Headers],[Beginning Balance]])-1)),"")</f>
        <v/>
      </c>
      <c r="E356" s="4" t="str">
        <f ca="1">IF(Sched4[[#This Row],[Pmt No]]&lt;&gt;"",ScheduledPayment,"")</f>
        <v/>
      </c>
      <c r="F356" s="4" t="str">
        <f ca="1">IF(Sched4[[#This Row],[Pmt No]]&lt;&gt;"",IF(Sched4[[#This Row],[Scheduled Payment]]+ExtraPayments&lt;Sched4[[#This Row],[Beginning Balance]],ExtraPayments,IF(Sched4[[#This Row],[Beginning Balance]]-Sched4[[#This Row],[Scheduled Payment]]&gt;0,Sched4[[#This Row],[Beginning Balance]]-Sched4[[#This Row],[Scheduled Payment]],0)),"")</f>
        <v/>
      </c>
      <c r="G356" s="4" t="str">
        <f ca="1">IF(Sched4[[#This Row],[Pmt No]]&lt;&gt;"",IF(Sched4[[#This Row],[Scheduled Payment]]+Sched4[[#This Row],[Extra Payment]]&lt;=Sched4[[#This Row],[Beginning Balance]],Sched4[[#This Row],[Scheduled Payment]]+Sched4[[#This Row],[Extra Payment]],Sched4[[#This Row],[Beginning Balance]]),"")</f>
        <v/>
      </c>
      <c r="H356" s="4" t="str">
        <f ca="1">IF(Sched4[[#This Row],[Pmt No]]&lt;&gt;"",Sched4[[#This Row],[Total Payment]]-Sched4[[#This Row],[Interest]],"")</f>
        <v/>
      </c>
      <c r="I356" s="4" t="str">
        <f ca="1">IF(Sched4[[#This Row],[Pmt No]]&lt;&gt;"",Sched4[[#This Row],[Beginning Balance]]*(InterestRate/PaymentsPerYear),"")</f>
        <v/>
      </c>
      <c r="J356" s="4" t="str">
        <f ca="1">IF(Sched4[[#This Row],[Pmt No]]&lt;&gt;"",IF(Sched4[[#This Row],[Scheduled Payment]]+Sched4[[#This Row],[Extra Payment]]&lt;=Sched4[[#This Row],[Beginning Balance]],Sched4[[#This Row],[Beginning Balance]]-Sched4[[#This Row],[Principal]],0),"")</f>
        <v/>
      </c>
      <c r="K356" s="4" t="str">
        <f ca="1">IF(Sched4[[#This Row],[Pmt No]]&lt;&gt;"",SUM(INDEX(Sched4[Interest],1,1):Sched4[[#This Row],[Interest]]),"")</f>
        <v/>
      </c>
    </row>
    <row r="357" spans="2:11" x14ac:dyDescent="0.2">
      <c r="B357" s="2" t="str">
        <f ca="1">IF(LoanIsGood,IF(ROW()-ROW(Sched4[[#Headers],[Pmt No]])&gt;ScheduledNumberOfPayments,"",ROW()-ROW(Sched4[[#Headers],[Pmt No]])),"")</f>
        <v/>
      </c>
      <c r="C357" s="3" t="str">
        <f ca="1">IF(Sched4[[#This Row],[Pmt No]]&lt;&gt;"",EOMONTH(LoanStartDate,ROW(Sched4[[#This Row],[Pmt No]])-ROW(Sched4[[#Headers],[Pmt No]])-2)+DAY(LoanStartDate),"")</f>
        <v/>
      </c>
      <c r="D357" s="4" t="str">
        <f ca="1">IF(Sched4[[#This Row],[Pmt No]]&lt;&gt;"",IF(ROW()-ROW(Sched4[[#Headers],[Beginning Balance]])=1,LoanAmount,INDEX(Sched4[Ending Balance],ROW()-ROW(Sched4[[#Headers],[Beginning Balance]])-1)),"")</f>
        <v/>
      </c>
      <c r="E357" s="4" t="str">
        <f ca="1">IF(Sched4[[#This Row],[Pmt No]]&lt;&gt;"",ScheduledPayment,"")</f>
        <v/>
      </c>
      <c r="F357" s="4" t="str">
        <f ca="1">IF(Sched4[[#This Row],[Pmt No]]&lt;&gt;"",IF(Sched4[[#This Row],[Scheduled Payment]]+ExtraPayments&lt;Sched4[[#This Row],[Beginning Balance]],ExtraPayments,IF(Sched4[[#This Row],[Beginning Balance]]-Sched4[[#This Row],[Scheduled Payment]]&gt;0,Sched4[[#This Row],[Beginning Balance]]-Sched4[[#This Row],[Scheduled Payment]],0)),"")</f>
        <v/>
      </c>
      <c r="G357" s="4" t="str">
        <f ca="1">IF(Sched4[[#This Row],[Pmt No]]&lt;&gt;"",IF(Sched4[[#This Row],[Scheduled Payment]]+Sched4[[#This Row],[Extra Payment]]&lt;=Sched4[[#This Row],[Beginning Balance]],Sched4[[#This Row],[Scheduled Payment]]+Sched4[[#This Row],[Extra Payment]],Sched4[[#This Row],[Beginning Balance]]),"")</f>
        <v/>
      </c>
      <c r="H357" s="4" t="str">
        <f ca="1">IF(Sched4[[#This Row],[Pmt No]]&lt;&gt;"",Sched4[[#This Row],[Total Payment]]-Sched4[[#This Row],[Interest]],"")</f>
        <v/>
      </c>
      <c r="I357" s="4" t="str">
        <f ca="1">IF(Sched4[[#This Row],[Pmt No]]&lt;&gt;"",Sched4[[#This Row],[Beginning Balance]]*(InterestRate/PaymentsPerYear),"")</f>
        <v/>
      </c>
      <c r="J357" s="4" t="str">
        <f ca="1">IF(Sched4[[#This Row],[Pmt No]]&lt;&gt;"",IF(Sched4[[#This Row],[Scheduled Payment]]+Sched4[[#This Row],[Extra Payment]]&lt;=Sched4[[#This Row],[Beginning Balance]],Sched4[[#This Row],[Beginning Balance]]-Sched4[[#This Row],[Principal]],0),"")</f>
        <v/>
      </c>
      <c r="K357" s="4" t="str">
        <f ca="1">IF(Sched4[[#This Row],[Pmt No]]&lt;&gt;"",SUM(INDEX(Sched4[Interest],1,1):Sched4[[#This Row],[Interest]]),"")</f>
        <v/>
      </c>
    </row>
    <row r="358" spans="2:11" x14ac:dyDescent="0.2">
      <c r="B358" s="2" t="str">
        <f ca="1">IF(LoanIsGood,IF(ROW()-ROW(Sched4[[#Headers],[Pmt No]])&gt;ScheduledNumberOfPayments,"",ROW()-ROW(Sched4[[#Headers],[Pmt No]])),"")</f>
        <v/>
      </c>
      <c r="C358" s="3" t="str">
        <f ca="1">IF(Sched4[[#This Row],[Pmt No]]&lt;&gt;"",EOMONTH(LoanStartDate,ROW(Sched4[[#This Row],[Pmt No]])-ROW(Sched4[[#Headers],[Pmt No]])-2)+DAY(LoanStartDate),"")</f>
        <v/>
      </c>
      <c r="D358" s="4" t="str">
        <f ca="1">IF(Sched4[[#This Row],[Pmt No]]&lt;&gt;"",IF(ROW()-ROW(Sched4[[#Headers],[Beginning Balance]])=1,LoanAmount,INDEX(Sched4[Ending Balance],ROW()-ROW(Sched4[[#Headers],[Beginning Balance]])-1)),"")</f>
        <v/>
      </c>
      <c r="E358" s="4" t="str">
        <f ca="1">IF(Sched4[[#This Row],[Pmt No]]&lt;&gt;"",ScheduledPayment,"")</f>
        <v/>
      </c>
      <c r="F358" s="4" t="str">
        <f ca="1">IF(Sched4[[#This Row],[Pmt No]]&lt;&gt;"",IF(Sched4[[#This Row],[Scheduled Payment]]+ExtraPayments&lt;Sched4[[#This Row],[Beginning Balance]],ExtraPayments,IF(Sched4[[#This Row],[Beginning Balance]]-Sched4[[#This Row],[Scheduled Payment]]&gt;0,Sched4[[#This Row],[Beginning Balance]]-Sched4[[#This Row],[Scheduled Payment]],0)),"")</f>
        <v/>
      </c>
      <c r="G358" s="4" t="str">
        <f ca="1">IF(Sched4[[#This Row],[Pmt No]]&lt;&gt;"",IF(Sched4[[#This Row],[Scheduled Payment]]+Sched4[[#This Row],[Extra Payment]]&lt;=Sched4[[#This Row],[Beginning Balance]],Sched4[[#This Row],[Scheduled Payment]]+Sched4[[#This Row],[Extra Payment]],Sched4[[#This Row],[Beginning Balance]]),"")</f>
        <v/>
      </c>
      <c r="H358" s="4" t="str">
        <f ca="1">IF(Sched4[[#This Row],[Pmt No]]&lt;&gt;"",Sched4[[#This Row],[Total Payment]]-Sched4[[#This Row],[Interest]],"")</f>
        <v/>
      </c>
      <c r="I358" s="4" t="str">
        <f ca="1">IF(Sched4[[#This Row],[Pmt No]]&lt;&gt;"",Sched4[[#This Row],[Beginning Balance]]*(InterestRate/PaymentsPerYear),"")</f>
        <v/>
      </c>
      <c r="J358" s="4" t="str">
        <f ca="1">IF(Sched4[[#This Row],[Pmt No]]&lt;&gt;"",IF(Sched4[[#This Row],[Scheduled Payment]]+Sched4[[#This Row],[Extra Payment]]&lt;=Sched4[[#This Row],[Beginning Balance]],Sched4[[#This Row],[Beginning Balance]]-Sched4[[#This Row],[Principal]],0),"")</f>
        <v/>
      </c>
      <c r="K358" s="4" t="str">
        <f ca="1">IF(Sched4[[#This Row],[Pmt No]]&lt;&gt;"",SUM(INDEX(Sched4[Interest],1,1):Sched4[[#This Row],[Interest]]),"")</f>
        <v/>
      </c>
    </row>
    <row r="359" spans="2:11" x14ac:dyDescent="0.2">
      <c r="B359" s="2" t="str">
        <f ca="1">IF(LoanIsGood,IF(ROW()-ROW(Sched4[[#Headers],[Pmt No]])&gt;ScheduledNumberOfPayments,"",ROW()-ROW(Sched4[[#Headers],[Pmt No]])),"")</f>
        <v/>
      </c>
      <c r="C359" s="3" t="str">
        <f ca="1">IF(Sched4[[#This Row],[Pmt No]]&lt;&gt;"",EOMONTH(LoanStartDate,ROW(Sched4[[#This Row],[Pmt No]])-ROW(Sched4[[#Headers],[Pmt No]])-2)+DAY(LoanStartDate),"")</f>
        <v/>
      </c>
      <c r="D359" s="4" t="str">
        <f ca="1">IF(Sched4[[#This Row],[Pmt No]]&lt;&gt;"",IF(ROW()-ROW(Sched4[[#Headers],[Beginning Balance]])=1,LoanAmount,INDEX(Sched4[Ending Balance],ROW()-ROW(Sched4[[#Headers],[Beginning Balance]])-1)),"")</f>
        <v/>
      </c>
      <c r="E359" s="4" t="str">
        <f ca="1">IF(Sched4[[#This Row],[Pmt No]]&lt;&gt;"",ScheduledPayment,"")</f>
        <v/>
      </c>
      <c r="F359" s="4" t="str">
        <f ca="1">IF(Sched4[[#This Row],[Pmt No]]&lt;&gt;"",IF(Sched4[[#This Row],[Scheduled Payment]]+ExtraPayments&lt;Sched4[[#This Row],[Beginning Balance]],ExtraPayments,IF(Sched4[[#This Row],[Beginning Balance]]-Sched4[[#This Row],[Scheduled Payment]]&gt;0,Sched4[[#This Row],[Beginning Balance]]-Sched4[[#This Row],[Scheduled Payment]],0)),"")</f>
        <v/>
      </c>
      <c r="G359" s="4" t="str">
        <f ca="1">IF(Sched4[[#This Row],[Pmt No]]&lt;&gt;"",IF(Sched4[[#This Row],[Scheduled Payment]]+Sched4[[#This Row],[Extra Payment]]&lt;=Sched4[[#This Row],[Beginning Balance]],Sched4[[#This Row],[Scheduled Payment]]+Sched4[[#This Row],[Extra Payment]],Sched4[[#This Row],[Beginning Balance]]),"")</f>
        <v/>
      </c>
      <c r="H359" s="4" t="str">
        <f ca="1">IF(Sched4[[#This Row],[Pmt No]]&lt;&gt;"",Sched4[[#This Row],[Total Payment]]-Sched4[[#This Row],[Interest]],"")</f>
        <v/>
      </c>
      <c r="I359" s="4" t="str">
        <f ca="1">IF(Sched4[[#This Row],[Pmt No]]&lt;&gt;"",Sched4[[#This Row],[Beginning Balance]]*(InterestRate/PaymentsPerYear),"")</f>
        <v/>
      </c>
      <c r="J359" s="4" t="str">
        <f ca="1">IF(Sched4[[#This Row],[Pmt No]]&lt;&gt;"",IF(Sched4[[#This Row],[Scheduled Payment]]+Sched4[[#This Row],[Extra Payment]]&lt;=Sched4[[#This Row],[Beginning Balance]],Sched4[[#This Row],[Beginning Balance]]-Sched4[[#This Row],[Principal]],0),"")</f>
        <v/>
      </c>
      <c r="K359" s="4" t="str">
        <f ca="1">IF(Sched4[[#This Row],[Pmt No]]&lt;&gt;"",SUM(INDEX(Sched4[Interest],1,1):Sched4[[#This Row],[Interest]]),"")</f>
        <v/>
      </c>
    </row>
    <row r="360" spans="2:11" x14ac:dyDescent="0.2">
      <c r="B360" s="2" t="str">
        <f ca="1">IF(LoanIsGood,IF(ROW()-ROW(Sched4[[#Headers],[Pmt No]])&gt;ScheduledNumberOfPayments,"",ROW()-ROW(Sched4[[#Headers],[Pmt No]])),"")</f>
        <v/>
      </c>
      <c r="C360" s="3" t="str">
        <f ca="1">IF(Sched4[[#This Row],[Pmt No]]&lt;&gt;"",EOMONTH(LoanStartDate,ROW(Sched4[[#This Row],[Pmt No]])-ROW(Sched4[[#Headers],[Pmt No]])-2)+DAY(LoanStartDate),"")</f>
        <v/>
      </c>
      <c r="D360" s="4" t="str">
        <f ca="1">IF(Sched4[[#This Row],[Pmt No]]&lt;&gt;"",IF(ROW()-ROW(Sched4[[#Headers],[Beginning Balance]])=1,LoanAmount,INDEX(Sched4[Ending Balance],ROW()-ROW(Sched4[[#Headers],[Beginning Balance]])-1)),"")</f>
        <v/>
      </c>
      <c r="E360" s="4" t="str">
        <f ca="1">IF(Sched4[[#This Row],[Pmt No]]&lt;&gt;"",ScheduledPayment,"")</f>
        <v/>
      </c>
      <c r="F360" s="4" t="str">
        <f ca="1">IF(Sched4[[#This Row],[Pmt No]]&lt;&gt;"",IF(Sched4[[#This Row],[Scheduled Payment]]+ExtraPayments&lt;Sched4[[#This Row],[Beginning Balance]],ExtraPayments,IF(Sched4[[#This Row],[Beginning Balance]]-Sched4[[#This Row],[Scheduled Payment]]&gt;0,Sched4[[#This Row],[Beginning Balance]]-Sched4[[#This Row],[Scheduled Payment]],0)),"")</f>
        <v/>
      </c>
      <c r="G360" s="4" t="str">
        <f ca="1">IF(Sched4[[#This Row],[Pmt No]]&lt;&gt;"",IF(Sched4[[#This Row],[Scheduled Payment]]+Sched4[[#This Row],[Extra Payment]]&lt;=Sched4[[#This Row],[Beginning Balance]],Sched4[[#This Row],[Scheduled Payment]]+Sched4[[#This Row],[Extra Payment]],Sched4[[#This Row],[Beginning Balance]]),"")</f>
        <v/>
      </c>
      <c r="H360" s="4" t="str">
        <f ca="1">IF(Sched4[[#This Row],[Pmt No]]&lt;&gt;"",Sched4[[#This Row],[Total Payment]]-Sched4[[#This Row],[Interest]],"")</f>
        <v/>
      </c>
      <c r="I360" s="4" t="str">
        <f ca="1">IF(Sched4[[#This Row],[Pmt No]]&lt;&gt;"",Sched4[[#This Row],[Beginning Balance]]*(InterestRate/PaymentsPerYear),"")</f>
        <v/>
      </c>
      <c r="J360" s="4" t="str">
        <f ca="1">IF(Sched4[[#This Row],[Pmt No]]&lt;&gt;"",IF(Sched4[[#This Row],[Scheduled Payment]]+Sched4[[#This Row],[Extra Payment]]&lt;=Sched4[[#This Row],[Beginning Balance]],Sched4[[#This Row],[Beginning Balance]]-Sched4[[#This Row],[Principal]],0),"")</f>
        <v/>
      </c>
      <c r="K360" s="4" t="str">
        <f ca="1">IF(Sched4[[#This Row],[Pmt No]]&lt;&gt;"",SUM(INDEX(Sched4[Interest],1,1):Sched4[[#This Row],[Interest]]),"")</f>
        <v/>
      </c>
    </row>
    <row r="361" spans="2:11" x14ac:dyDescent="0.2">
      <c r="B361" s="2" t="str">
        <f ca="1">IF(LoanIsGood,IF(ROW()-ROW(Sched4[[#Headers],[Pmt No]])&gt;ScheduledNumberOfPayments,"",ROW()-ROW(Sched4[[#Headers],[Pmt No]])),"")</f>
        <v/>
      </c>
      <c r="C361" s="3" t="str">
        <f ca="1">IF(Sched4[[#This Row],[Pmt No]]&lt;&gt;"",EOMONTH(LoanStartDate,ROW(Sched4[[#This Row],[Pmt No]])-ROW(Sched4[[#Headers],[Pmt No]])-2)+DAY(LoanStartDate),"")</f>
        <v/>
      </c>
      <c r="D361" s="4" t="str">
        <f ca="1">IF(Sched4[[#This Row],[Pmt No]]&lt;&gt;"",IF(ROW()-ROW(Sched4[[#Headers],[Beginning Balance]])=1,LoanAmount,INDEX(Sched4[Ending Balance],ROW()-ROW(Sched4[[#Headers],[Beginning Balance]])-1)),"")</f>
        <v/>
      </c>
      <c r="E361" s="4" t="str">
        <f ca="1">IF(Sched4[[#This Row],[Pmt No]]&lt;&gt;"",ScheduledPayment,"")</f>
        <v/>
      </c>
      <c r="F361" s="4" t="str">
        <f ca="1">IF(Sched4[[#This Row],[Pmt No]]&lt;&gt;"",IF(Sched4[[#This Row],[Scheduled Payment]]+ExtraPayments&lt;Sched4[[#This Row],[Beginning Balance]],ExtraPayments,IF(Sched4[[#This Row],[Beginning Balance]]-Sched4[[#This Row],[Scheduled Payment]]&gt;0,Sched4[[#This Row],[Beginning Balance]]-Sched4[[#This Row],[Scheduled Payment]],0)),"")</f>
        <v/>
      </c>
      <c r="G361" s="4" t="str">
        <f ca="1">IF(Sched4[[#This Row],[Pmt No]]&lt;&gt;"",IF(Sched4[[#This Row],[Scheduled Payment]]+Sched4[[#This Row],[Extra Payment]]&lt;=Sched4[[#This Row],[Beginning Balance]],Sched4[[#This Row],[Scheduled Payment]]+Sched4[[#This Row],[Extra Payment]],Sched4[[#This Row],[Beginning Balance]]),"")</f>
        <v/>
      </c>
      <c r="H361" s="4" t="str">
        <f ca="1">IF(Sched4[[#This Row],[Pmt No]]&lt;&gt;"",Sched4[[#This Row],[Total Payment]]-Sched4[[#This Row],[Interest]],"")</f>
        <v/>
      </c>
      <c r="I361" s="4" t="str">
        <f ca="1">IF(Sched4[[#This Row],[Pmt No]]&lt;&gt;"",Sched4[[#This Row],[Beginning Balance]]*(InterestRate/PaymentsPerYear),"")</f>
        <v/>
      </c>
      <c r="J361" s="4" t="str">
        <f ca="1">IF(Sched4[[#This Row],[Pmt No]]&lt;&gt;"",IF(Sched4[[#This Row],[Scheduled Payment]]+Sched4[[#This Row],[Extra Payment]]&lt;=Sched4[[#This Row],[Beginning Balance]],Sched4[[#This Row],[Beginning Balance]]-Sched4[[#This Row],[Principal]],0),"")</f>
        <v/>
      </c>
      <c r="K361" s="4" t="str">
        <f ca="1">IF(Sched4[[#This Row],[Pmt No]]&lt;&gt;"",SUM(INDEX(Sched4[Interest],1,1):Sched4[[#This Row],[Interest]]),"")</f>
        <v/>
      </c>
    </row>
    <row r="362" spans="2:11" x14ac:dyDescent="0.2">
      <c r="B362" s="2" t="str">
        <f ca="1">IF(LoanIsGood,IF(ROW()-ROW(Sched4[[#Headers],[Pmt No]])&gt;ScheduledNumberOfPayments,"",ROW()-ROW(Sched4[[#Headers],[Pmt No]])),"")</f>
        <v/>
      </c>
      <c r="C362" s="3" t="str">
        <f ca="1">IF(Sched4[[#This Row],[Pmt No]]&lt;&gt;"",EOMONTH(LoanStartDate,ROW(Sched4[[#This Row],[Pmt No]])-ROW(Sched4[[#Headers],[Pmt No]])-2)+DAY(LoanStartDate),"")</f>
        <v/>
      </c>
      <c r="D362" s="4" t="str">
        <f ca="1">IF(Sched4[[#This Row],[Pmt No]]&lt;&gt;"",IF(ROW()-ROW(Sched4[[#Headers],[Beginning Balance]])=1,LoanAmount,INDEX(Sched4[Ending Balance],ROW()-ROW(Sched4[[#Headers],[Beginning Balance]])-1)),"")</f>
        <v/>
      </c>
      <c r="E362" s="4" t="str">
        <f ca="1">IF(Sched4[[#This Row],[Pmt No]]&lt;&gt;"",ScheduledPayment,"")</f>
        <v/>
      </c>
      <c r="F362" s="4" t="str">
        <f ca="1">IF(Sched4[[#This Row],[Pmt No]]&lt;&gt;"",IF(Sched4[[#This Row],[Scheduled Payment]]+ExtraPayments&lt;Sched4[[#This Row],[Beginning Balance]],ExtraPayments,IF(Sched4[[#This Row],[Beginning Balance]]-Sched4[[#This Row],[Scheduled Payment]]&gt;0,Sched4[[#This Row],[Beginning Balance]]-Sched4[[#This Row],[Scheduled Payment]],0)),"")</f>
        <v/>
      </c>
      <c r="G362" s="4" t="str">
        <f ca="1">IF(Sched4[[#This Row],[Pmt No]]&lt;&gt;"",IF(Sched4[[#This Row],[Scheduled Payment]]+Sched4[[#This Row],[Extra Payment]]&lt;=Sched4[[#This Row],[Beginning Balance]],Sched4[[#This Row],[Scheduled Payment]]+Sched4[[#This Row],[Extra Payment]],Sched4[[#This Row],[Beginning Balance]]),"")</f>
        <v/>
      </c>
      <c r="H362" s="4" t="str">
        <f ca="1">IF(Sched4[[#This Row],[Pmt No]]&lt;&gt;"",Sched4[[#This Row],[Total Payment]]-Sched4[[#This Row],[Interest]],"")</f>
        <v/>
      </c>
      <c r="I362" s="4" t="str">
        <f ca="1">IF(Sched4[[#This Row],[Pmt No]]&lt;&gt;"",Sched4[[#This Row],[Beginning Balance]]*(InterestRate/PaymentsPerYear),"")</f>
        <v/>
      </c>
      <c r="J362" s="4" t="str">
        <f ca="1">IF(Sched4[[#This Row],[Pmt No]]&lt;&gt;"",IF(Sched4[[#This Row],[Scheduled Payment]]+Sched4[[#This Row],[Extra Payment]]&lt;=Sched4[[#This Row],[Beginning Balance]],Sched4[[#This Row],[Beginning Balance]]-Sched4[[#This Row],[Principal]],0),"")</f>
        <v/>
      </c>
      <c r="K362" s="4" t="str">
        <f ca="1">IF(Sched4[[#This Row],[Pmt No]]&lt;&gt;"",SUM(INDEX(Sched4[Interest],1,1):Sched4[[#This Row],[Interest]]),"")</f>
        <v/>
      </c>
    </row>
    <row r="363" spans="2:11" x14ac:dyDescent="0.2">
      <c r="B363" s="2" t="str">
        <f ca="1">IF(LoanIsGood,IF(ROW()-ROW(Sched4[[#Headers],[Pmt No]])&gt;ScheduledNumberOfPayments,"",ROW()-ROW(Sched4[[#Headers],[Pmt No]])),"")</f>
        <v/>
      </c>
      <c r="C363" s="3" t="str">
        <f ca="1">IF(Sched4[[#This Row],[Pmt No]]&lt;&gt;"",EOMONTH(LoanStartDate,ROW(Sched4[[#This Row],[Pmt No]])-ROW(Sched4[[#Headers],[Pmt No]])-2)+DAY(LoanStartDate),"")</f>
        <v/>
      </c>
      <c r="D363" s="4" t="str">
        <f ca="1">IF(Sched4[[#This Row],[Pmt No]]&lt;&gt;"",IF(ROW()-ROW(Sched4[[#Headers],[Beginning Balance]])=1,LoanAmount,INDEX(Sched4[Ending Balance],ROW()-ROW(Sched4[[#Headers],[Beginning Balance]])-1)),"")</f>
        <v/>
      </c>
      <c r="E363" s="4" t="str">
        <f ca="1">IF(Sched4[[#This Row],[Pmt No]]&lt;&gt;"",ScheduledPayment,"")</f>
        <v/>
      </c>
      <c r="F363" s="4" t="str">
        <f ca="1">IF(Sched4[[#This Row],[Pmt No]]&lt;&gt;"",IF(Sched4[[#This Row],[Scheduled Payment]]+ExtraPayments&lt;Sched4[[#This Row],[Beginning Balance]],ExtraPayments,IF(Sched4[[#This Row],[Beginning Balance]]-Sched4[[#This Row],[Scheduled Payment]]&gt;0,Sched4[[#This Row],[Beginning Balance]]-Sched4[[#This Row],[Scheduled Payment]],0)),"")</f>
        <v/>
      </c>
      <c r="G363" s="4" t="str">
        <f ca="1">IF(Sched4[[#This Row],[Pmt No]]&lt;&gt;"",IF(Sched4[[#This Row],[Scheduled Payment]]+Sched4[[#This Row],[Extra Payment]]&lt;=Sched4[[#This Row],[Beginning Balance]],Sched4[[#This Row],[Scheduled Payment]]+Sched4[[#This Row],[Extra Payment]],Sched4[[#This Row],[Beginning Balance]]),"")</f>
        <v/>
      </c>
      <c r="H363" s="4" t="str">
        <f ca="1">IF(Sched4[[#This Row],[Pmt No]]&lt;&gt;"",Sched4[[#This Row],[Total Payment]]-Sched4[[#This Row],[Interest]],"")</f>
        <v/>
      </c>
      <c r="I363" s="4" t="str">
        <f ca="1">IF(Sched4[[#This Row],[Pmt No]]&lt;&gt;"",Sched4[[#This Row],[Beginning Balance]]*(InterestRate/PaymentsPerYear),"")</f>
        <v/>
      </c>
      <c r="J363" s="4" t="str">
        <f ca="1">IF(Sched4[[#This Row],[Pmt No]]&lt;&gt;"",IF(Sched4[[#This Row],[Scheduled Payment]]+Sched4[[#This Row],[Extra Payment]]&lt;=Sched4[[#This Row],[Beginning Balance]],Sched4[[#This Row],[Beginning Balance]]-Sched4[[#This Row],[Principal]],0),"")</f>
        <v/>
      </c>
      <c r="K363" s="4" t="str">
        <f ca="1">IF(Sched4[[#This Row],[Pmt No]]&lt;&gt;"",SUM(INDEX(Sched4[Interest],1,1):Sched4[[#This Row],[Interest]]),"")</f>
        <v/>
      </c>
    </row>
    <row r="364" spans="2:11" x14ac:dyDescent="0.2">
      <c r="B364" s="2" t="str">
        <f ca="1">IF(LoanIsGood,IF(ROW()-ROW(Sched4[[#Headers],[Pmt No]])&gt;ScheduledNumberOfPayments,"",ROW()-ROW(Sched4[[#Headers],[Pmt No]])),"")</f>
        <v/>
      </c>
      <c r="C364" s="3" t="str">
        <f ca="1">IF(Sched4[[#This Row],[Pmt No]]&lt;&gt;"",EOMONTH(LoanStartDate,ROW(Sched4[[#This Row],[Pmt No]])-ROW(Sched4[[#Headers],[Pmt No]])-2)+DAY(LoanStartDate),"")</f>
        <v/>
      </c>
      <c r="D364" s="4" t="str">
        <f ca="1">IF(Sched4[[#This Row],[Pmt No]]&lt;&gt;"",IF(ROW()-ROW(Sched4[[#Headers],[Beginning Balance]])=1,LoanAmount,INDEX(Sched4[Ending Balance],ROW()-ROW(Sched4[[#Headers],[Beginning Balance]])-1)),"")</f>
        <v/>
      </c>
      <c r="E364" s="4" t="str">
        <f ca="1">IF(Sched4[[#This Row],[Pmt No]]&lt;&gt;"",ScheduledPayment,"")</f>
        <v/>
      </c>
      <c r="F364" s="4" t="str">
        <f ca="1">IF(Sched4[[#This Row],[Pmt No]]&lt;&gt;"",IF(Sched4[[#This Row],[Scheduled Payment]]+ExtraPayments&lt;Sched4[[#This Row],[Beginning Balance]],ExtraPayments,IF(Sched4[[#This Row],[Beginning Balance]]-Sched4[[#This Row],[Scheduled Payment]]&gt;0,Sched4[[#This Row],[Beginning Balance]]-Sched4[[#This Row],[Scheduled Payment]],0)),"")</f>
        <v/>
      </c>
      <c r="G364" s="4" t="str">
        <f ca="1">IF(Sched4[[#This Row],[Pmt No]]&lt;&gt;"",IF(Sched4[[#This Row],[Scheduled Payment]]+Sched4[[#This Row],[Extra Payment]]&lt;=Sched4[[#This Row],[Beginning Balance]],Sched4[[#This Row],[Scheduled Payment]]+Sched4[[#This Row],[Extra Payment]],Sched4[[#This Row],[Beginning Balance]]),"")</f>
        <v/>
      </c>
      <c r="H364" s="4" t="str">
        <f ca="1">IF(Sched4[[#This Row],[Pmt No]]&lt;&gt;"",Sched4[[#This Row],[Total Payment]]-Sched4[[#This Row],[Interest]],"")</f>
        <v/>
      </c>
      <c r="I364" s="4" t="str">
        <f ca="1">IF(Sched4[[#This Row],[Pmt No]]&lt;&gt;"",Sched4[[#This Row],[Beginning Balance]]*(InterestRate/PaymentsPerYear),"")</f>
        <v/>
      </c>
      <c r="J364" s="4" t="str">
        <f ca="1">IF(Sched4[[#This Row],[Pmt No]]&lt;&gt;"",IF(Sched4[[#This Row],[Scheduled Payment]]+Sched4[[#This Row],[Extra Payment]]&lt;=Sched4[[#This Row],[Beginning Balance]],Sched4[[#This Row],[Beginning Balance]]-Sched4[[#This Row],[Principal]],0),"")</f>
        <v/>
      </c>
      <c r="K364" s="4" t="str">
        <f ca="1">IF(Sched4[[#This Row],[Pmt No]]&lt;&gt;"",SUM(INDEX(Sched4[Interest],1,1):Sched4[[#This Row],[Interest]]),"")</f>
        <v/>
      </c>
    </row>
    <row r="365" spans="2:11" x14ac:dyDescent="0.2">
      <c r="B365" s="2" t="str">
        <f ca="1">IF(LoanIsGood,IF(ROW()-ROW(Sched4[[#Headers],[Pmt No]])&gt;ScheduledNumberOfPayments,"",ROW()-ROW(Sched4[[#Headers],[Pmt No]])),"")</f>
        <v/>
      </c>
      <c r="C365" s="3" t="str">
        <f ca="1">IF(Sched4[[#This Row],[Pmt No]]&lt;&gt;"",EOMONTH(LoanStartDate,ROW(Sched4[[#This Row],[Pmt No]])-ROW(Sched4[[#Headers],[Pmt No]])-2)+DAY(LoanStartDate),"")</f>
        <v/>
      </c>
      <c r="D365" s="4" t="str">
        <f ca="1">IF(Sched4[[#This Row],[Pmt No]]&lt;&gt;"",IF(ROW()-ROW(Sched4[[#Headers],[Beginning Balance]])=1,LoanAmount,INDEX(Sched4[Ending Balance],ROW()-ROW(Sched4[[#Headers],[Beginning Balance]])-1)),"")</f>
        <v/>
      </c>
      <c r="E365" s="4" t="str">
        <f ca="1">IF(Sched4[[#This Row],[Pmt No]]&lt;&gt;"",ScheduledPayment,"")</f>
        <v/>
      </c>
      <c r="F365" s="4" t="str">
        <f ca="1">IF(Sched4[[#This Row],[Pmt No]]&lt;&gt;"",IF(Sched4[[#This Row],[Scheduled Payment]]+ExtraPayments&lt;Sched4[[#This Row],[Beginning Balance]],ExtraPayments,IF(Sched4[[#This Row],[Beginning Balance]]-Sched4[[#This Row],[Scheduled Payment]]&gt;0,Sched4[[#This Row],[Beginning Balance]]-Sched4[[#This Row],[Scheduled Payment]],0)),"")</f>
        <v/>
      </c>
      <c r="G365" s="4" t="str">
        <f ca="1">IF(Sched4[[#This Row],[Pmt No]]&lt;&gt;"",IF(Sched4[[#This Row],[Scheduled Payment]]+Sched4[[#This Row],[Extra Payment]]&lt;=Sched4[[#This Row],[Beginning Balance]],Sched4[[#This Row],[Scheduled Payment]]+Sched4[[#This Row],[Extra Payment]],Sched4[[#This Row],[Beginning Balance]]),"")</f>
        <v/>
      </c>
      <c r="H365" s="4" t="str">
        <f ca="1">IF(Sched4[[#This Row],[Pmt No]]&lt;&gt;"",Sched4[[#This Row],[Total Payment]]-Sched4[[#This Row],[Interest]],"")</f>
        <v/>
      </c>
      <c r="I365" s="4" t="str">
        <f ca="1">IF(Sched4[[#This Row],[Pmt No]]&lt;&gt;"",Sched4[[#This Row],[Beginning Balance]]*(InterestRate/PaymentsPerYear),"")</f>
        <v/>
      </c>
      <c r="J365" s="4" t="str">
        <f ca="1">IF(Sched4[[#This Row],[Pmt No]]&lt;&gt;"",IF(Sched4[[#This Row],[Scheduled Payment]]+Sched4[[#This Row],[Extra Payment]]&lt;=Sched4[[#This Row],[Beginning Balance]],Sched4[[#This Row],[Beginning Balance]]-Sched4[[#This Row],[Principal]],0),"")</f>
        <v/>
      </c>
      <c r="K365" s="4" t="str">
        <f ca="1">IF(Sched4[[#This Row],[Pmt No]]&lt;&gt;"",SUM(INDEX(Sched4[Interest],1,1):Sched4[[#This Row],[Interest]]),"")</f>
        <v/>
      </c>
    </row>
    <row r="366" spans="2:11" x14ac:dyDescent="0.2">
      <c r="B366" s="2" t="str">
        <f ca="1">IF(LoanIsGood,IF(ROW()-ROW(Sched4[[#Headers],[Pmt No]])&gt;ScheduledNumberOfPayments,"",ROW()-ROW(Sched4[[#Headers],[Pmt No]])),"")</f>
        <v/>
      </c>
      <c r="C366" s="3" t="str">
        <f ca="1">IF(Sched4[[#This Row],[Pmt No]]&lt;&gt;"",EOMONTH(LoanStartDate,ROW(Sched4[[#This Row],[Pmt No]])-ROW(Sched4[[#Headers],[Pmt No]])-2)+DAY(LoanStartDate),"")</f>
        <v/>
      </c>
      <c r="D366" s="4" t="str">
        <f ca="1">IF(Sched4[[#This Row],[Pmt No]]&lt;&gt;"",IF(ROW()-ROW(Sched4[[#Headers],[Beginning Balance]])=1,LoanAmount,INDEX(Sched4[Ending Balance],ROW()-ROW(Sched4[[#Headers],[Beginning Balance]])-1)),"")</f>
        <v/>
      </c>
      <c r="E366" s="4" t="str">
        <f ca="1">IF(Sched4[[#This Row],[Pmt No]]&lt;&gt;"",ScheduledPayment,"")</f>
        <v/>
      </c>
      <c r="F366" s="4" t="str">
        <f ca="1">IF(Sched4[[#This Row],[Pmt No]]&lt;&gt;"",IF(Sched4[[#This Row],[Scheduled Payment]]+ExtraPayments&lt;Sched4[[#This Row],[Beginning Balance]],ExtraPayments,IF(Sched4[[#This Row],[Beginning Balance]]-Sched4[[#This Row],[Scheduled Payment]]&gt;0,Sched4[[#This Row],[Beginning Balance]]-Sched4[[#This Row],[Scheduled Payment]],0)),"")</f>
        <v/>
      </c>
      <c r="G366" s="4" t="str">
        <f ca="1">IF(Sched4[[#This Row],[Pmt No]]&lt;&gt;"",IF(Sched4[[#This Row],[Scheduled Payment]]+Sched4[[#This Row],[Extra Payment]]&lt;=Sched4[[#This Row],[Beginning Balance]],Sched4[[#This Row],[Scheduled Payment]]+Sched4[[#This Row],[Extra Payment]],Sched4[[#This Row],[Beginning Balance]]),"")</f>
        <v/>
      </c>
      <c r="H366" s="4" t="str">
        <f ca="1">IF(Sched4[[#This Row],[Pmt No]]&lt;&gt;"",Sched4[[#This Row],[Total Payment]]-Sched4[[#This Row],[Interest]],"")</f>
        <v/>
      </c>
      <c r="I366" s="4" t="str">
        <f ca="1">IF(Sched4[[#This Row],[Pmt No]]&lt;&gt;"",Sched4[[#This Row],[Beginning Balance]]*(InterestRate/PaymentsPerYear),"")</f>
        <v/>
      </c>
      <c r="J366" s="4" t="str">
        <f ca="1">IF(Sched4[[#This Row],[Pmt No]]&lt;&gt;"",IF(Sched4[[#This Row],[Scheduled Payment]]+Sched4[[#This Row],[Extra Payment]]&lt;=Sched4[[#This Row],[Beginning Balance]],Sched4[[#This Row],[Beginning Balance]]-Sched4[[#This Row],[Principal]],0),"")</f>
        <v/>
      </c>
      <c r="K366" s="4" t="str">
        <f ca="1">IF(Sched4[[#This Row],[Pmt No]]&lt;&gt;"",SUM(INDEX(Sched4[Interest],1,1):Sched4[[#This Row],[Interest]]),"")</f>
        <v/>
      </c>
    </row>
    <row r="367" spans="2:11" x14ac:dyDescent="0.2">
      <c r="B367" s="2" t="str">
        <f ca="1">IF(LoanIsGood,IF(ROW()-ROW(Sched4[[#Headers],[Pmt No]])&gt;ScheduledNumberOfPayments,"",ROW()-ROW(Sched4[[#Headers],[Pmt No]])),"")</f>
        <v/>
      </c>
      <c r="C367" s="3" t="str">
        <f ca="1">IF(Sched4[[#This Row],[Pmt No]]&lt;&gt;"",EOMONTH(LoanStartDate,ROW(Sched4[[#This Row],[Pmt No]])-ROW(Sched4[[#Headers],[Pmt No]])-2)+DAY(LoanStartDate),"")</f>
        <v/>
      </c>
      <c r="D367" s="4" t="str">
        <f ca="1">IF(Sched4[[#This Row],[Pmt No]]&lt;&gt;"",IF(ROW()-ROW(Sched4[[#Headers],[Beginning Balance]])=1,LoanAmount,INDEX(Sched4[Ending Balance],ROW()-ROW(Sched4[[#Headers],[Beginning Balance]])-1)),"")</f>
        <v/>
      </c>
      <c r="E367" s="4" t="str">
        <f ca="1">IF(Sched4[[#This Row],[Pmt No]]&lt;&gt;"",ScheduledPayment,"")</f>
        <v/>
      </c>
      <c r="F367" s="4" t="str">
        <f ca="1">IF(Sched4[[#This Row],[Pmt No]]&lt;&gt;"",IF(Sched4[[#This Row],[Scheduled Payment]]+ExtraPayments&lt;Sched4[[#This Row],[Beginning Balance]],ExtraPayments,IF(Sched4[[#This Row],[Beginning Balance]]-Sched4[[#This Row],[Scheduled Payment]]&gt;0,Sched4[[#This Row],[Beginning Balance]]-Sched4[[#This Row],[Scheduled Payment]],0)),"")</f>
        <v/>
      </c>
      <c r="G367" s="4" t="str">
        <f ca="1">IF(Sched4[[#This Row],[Pmt No]]&lt;&gt;"",IF(Sched4[[#This Row],[Scheduled Payment]]+Sched4[[#This Row],[Extra Payment]]&lt;=Sched4[[#This Row],[Beginning Balance]],Sched4[[#This Row],[Scheduled Payment]]+Sched4[[#This Row],[Extra Payment]],Sched4[[#This Row],[Beginning Balance]]),"")</f>
        <v/>
      </c>
      <c r="H367" s="4" t="str">
        <f ca="1">IF(Sched4[[#This Row],[Pmt No]]&lt;&gt;"",Sched4[[#This Row],[Total Payment]]-Sched4[[#This Row],[Interest]],"")</f>
        <v/>
      </c>
      <c r="I367" s="4" t="str">
        <f ca="1">IF(Sched4[[#This Row],[Pmt No]]&lt;&gt;"",Sched4[[#This Row],[Beginning Balance]]*(InterestRate/PaymentsPerYear),"")</f>
        <v/>
      </c>
      <c r="J367" s="4" t="str">
        <f ca="1">IF(Sched4[[#This Row],[Pmt No]]&lt;&gt;"",IF(Sched4[[#This Row],[Scheduled Payment]]+Sched4[[#This Row],[Extra Payment]]&lt;=Sched4[[#This Row],[Beginning Balance]],Sched4[[#This Row],[Beginning Balance]]-Sched4[[#This Row],[Principal]],0),"")</f>
        <v/>
      </c>
      <c r="K367" s="4" t="str">
        <f ca="1">IF(Sched4[[#This Row],[Pmt No]]&lt;&gt;"",SUM(INDEX(Sched4[Interest],1,1):Sched4[[#This Row],[Interest]]),"")</f>
        <v/>
      </c>
    </row>
    <row r="368" spans="2:11" x14ac:dyDescent="0.2">
      <c r="B368" s="2" t="str">
        <f ca="1">IF(LoanIsGood,IF(ROW()-ROW(Sched4[[#Headers],[Pmt No]])&gt;ScheduledNumberOfPayments,"",ROW()-ROW(Sched4[[#Headers],[Pmt No]])),"")</f>
        <v/>
      </c>
      <c r="C368" s="3" t="str">
        <f ca="1">IF(Sched4[[#This Row],[Pmt No]]&lt;&gt;"",EOMONTH(LoanStartDate,ROW(Sched4[[#This Row],[Pmt No]])-ROW(Sched4[[#Headers],[Pmt No]])-2)+DAY(LoanStartDate),"")</f>
        <v/>
      </c>
      <c r="D368" s="4" t="str">
        <f ca="1">IF(Sched4[[#This Row],[Pmt No]]&lt;&gt;"",IF(ROW()-ROW(Sched4[[#Headers],[Beginning Balance]])=1,LoanAmount,INDEX(Sched4[Ending Balance],ROW()-ROW(Sched4[[#Headers],[Beginning Balance]])-1)),"")</f>
        <v/>
      </c>
      <c r="E368" s="4" t="str">
        <f ca="1">IF(Sched4[[#This Row],[Pmt No]]&lt;&gt;"",ScheduledPayment,"")</f>
        <v/>
      </c>
      <c r="F368" s="4" t="str">
        <f ca="1">IF(Sched4[[#This Row],[Pmt No]]&lt;&gt;"",IF(Sched4[[#This Row],[Scheduled Payment]]+ExtraPayments&lt;Sched4[[#This Row],[Beginning Balance]],ExtraPayments,IF(Sched4[[#This Row],[Beginning Balance]]-Sched4[[#This Row],[Scheduled Payment]]&gt;0,Sched4[[#This Row],[Beginning Balance]]-Sched4[[#This Row],[Scheduled Payment]],0)),"")</f>
        <v/>
      </c>
      <c r="G368" s="4" t="str">
        <f ca="1">IF(Sched4[[#This Row],[Pmt No]]&lt;&gt;"",IF(Sched4[[#This Row],[Scheduled Payment]]+Sched4[[#This Row],[Extra Payment]]&lt;=Sched4[[#This Row],[Beginning Balance]],Sched4[[#This Row],[Scheduled Payment]]+Sched4[[#This Row],[Extra Payment]],Sched4[[#This Row],[Beginning Balance]]),"")</f>
        <v/>
      </c>
      <c r="H368" s="4" t="str">
        <f ca="1">IF(Sched4[[#This Row],[Pmt No]]&lt;&gt;"",Sched4[[#This Row],[Total Payment]]-Sched4[[#This Row],[Interest]],"")</f>
        <v/>
      </c>
      <c r="I368" s="4" t="str">
        <f ca="1">IF(Sched4[[#This Row],[Pmt No]]&lt;&gt;"",Sched4[[#This Row],[Beginning Balance]]*(InterestRate/PaymentsPerYear),"")</f>
        <v/>
      </c>
      <c r="J368" s="4" t="str">
        <f ca="1">IF(Sched4[[#This Row],[Pmt No]]&lt;&gt;"",IF(Sched4[[#This Row],[Scheduled Payment]]+Sched4[[#This Row],[Extra Payment]]&lt;=Sched4[[#This Row],[Beginning Balance]],Sched4[[#This Row],[Beginning Balance]]-Sched4[[#This Row],[Principal]],0),"")</f>
        <v/>
      </c>
      <c r="K368" s="4" t="str">
        <f ca="1">IF(Sched4[[#This Row],[Pmt No]]&lt;&gt;"",SUM(INDEX(Sched4[Interest],1,1):Sched4[[#This Row],[Interest]]),"")</f>
        <v/>
      </c>
    </row>
    <row r="369" spans="2:11" x14ac:dyDescent="0.2">
      <c r="B369" s="2" t="str">
        <f ca="1">IF(LoanIsGood,IF(ROW()-ROW(Sched4[[#Headers],[Pmt No]])&gt;ScheduledNumberOfPayments,"",ROW()-ROW(Sched4[[#Headers],[Pmt No]])),"")</f>
        <v/>
      </c>
      <c r="C369" s="3" t="str">
        <f ca="1">IF(Sched4[[#This Row],[Pmt No]]&lt;&gt;"",EOMONTH(LoanStartDate,ROW(Sched4[[#This Row],[Pmt No]])-ROW(Sched4[[#Headers],[Pmt No]])-2)+DAY(LoanStartDate),"")</f>
        <v/>
      </c>
      <c r="D369" s="4" t="str">
        <f ca="1">IF(Sched4[[#This Row],[Pmt No]]&lt;&gt;"",IF(ROW()-ROW(Sched4[[#Headers],[Beginning Balance]])=1,LoanAmount,INDEX(Sched4[Ending Balance],ROW()-ROW(Sched4[[#Headers],[Beginning Balance]])-1)),"")</f>
        <v/>
      </c>
      <c r="E369" s="4" t="str">
        <f ca="1">IF(Sched4[[#This Row],[Pmt No]]&lt;&gt;"",ScheduledPayment,"")</f>
        <v/>
      </c>
      <c r="F369" s="4" t="str">
        <f ca="1">IF(Sched4[[#This Row],[Pmt No]]&lt;&gt;"",IF(Sched4[[#This Row],[Scheduled Payment]]+ExtraPayments&lt;Sched4[[#This Row],[Beginning Balance]],ExtraPayments,IF(Sched4[[#This Row],[Beginning Balance]]-Sched4[[#This Row],[Scheduled Payment]]&gt;0,Sched4[[#This Row],[Beginning Balance]]-Sched4[[#This Row],[Scheduled Payment]],0)),"")</f>
        <v/>
      </c>
      <c r="G369" s="4" t="str">
        <f ca="1">IF(Sched4[[#This Row],[Pmt No]]&lt;&gt;"",IF(Sched4[[#This Row],[Scheduled Payment]]+Sched4[[#This Row],[Extra Payment]]&lt;=Sched4[[#This Row],[Beginning Balance]],Sched4[[#This Row],[Scheduled Payment]]+Sched4[[#This Row],[Extra Payment]],Sched4[[#This Row],[Beginning Balance]]),"")</f>
        <v/>
      </c>
      <c r="H369" s="4" t="str">
        <f ca="1">IF(Sched4[[#This Row],[Pmt No]]&lt;&gt;"",Sched4[[#This Row],[Total Payment]]-Sched4[[#This Row],[Interest]],"")</f>
        <v/>
      </c>
      <c r="I369" s="4" t="str">
        <f ca="1">IF(Sched4[[#This Row],[Pmt No]]&lt;&gt;"",Sched4[[#This Row],[Beginning Balance]]*(InterestRate/PaymentsPerYear),"")</f>
        <v/>
      </c>
      <c r="J369" s="4" t="str">
        <f ca="1">IF(Sched4[[#This Row],[Pmt No]]&lt;&gt;"",IF(Sched4[[#This Row],[Scheduled Payment]]+Sched4[[#This Row],[Extra Payment]]&lt;=Sched4[[#This Row],[Beginning Balance]],Sched4[[#This Row],[Beginning Balance]]-Sched4[[#This Row],[Principal]],0),"")</f>
        <v/>
      </c>
      <c r="K369" s="4" t="str">
        <f ca="1">IF(Sched4[[#This Row],[Pmt No]]&lt;&gt;"",SUM(INDEX(Sched4[Interest],1,1):Sched4[[#This Row],[Interest]]),"")</f>
        <v/>
      </c>
    </row>
    <row r="370" spans="2:11" x14ac:dyDescent="0.2">
      <c r="B370" s="2" t="str">
        <f ca="1">IF(LoanIsGood,IF(ROW()-ROW(Sched4[[#Headers],[Pmt No]])&gt;ScheduledNumberOfPayments,"",ROW()-ROW(Sched4[[#Headers],[Pmt No]])),"")</f>
        <v/>
      </c>
      <c r="C370" s="3" t="str">
        <f ca="1">IF(Sched4[[#This Row],[Pmt No]]&lt;&gt;"",EOMONTH(LoanStartDate,ROW(Sched4[[#This Row],[Pmt No]])-ROW(Sched4[[#Headers],[Pmt No]])-2)+DAY(LoanStartDate),"")</f>
        <v/>
      </c>
      <c r="D370" s="4" t="str">
        <f ca="1">IF(Sched4[[#This Row],[Pmt No]]&lt;&gt;"",IF(ROW()-ROW(Sched4[[#Headers],[Beginning Balance]])=1,LoanAmount,INDEX(Sched4[Ending Balance],ROW()-ROW(Sched4[[#Headers],[Beginning Balance]])-1)),"")</f>
        <v/>
      </c>
      <c r="E370" s="4" t="str">
        <f ca="1">IF(Sched4[[#This Row],[Pmt No]]&lt;&gt;"",ScheduledPayment,"")</f>
        <v/>
      </c>
      <c r="F370" s="4" t="str">
        <f ca="1">IF(Sched4[[#This Row],[Pmt No]]&lt;&gt;"",IF(Sched4[[#This Row],[Scheduled Payment]]+ExtraPayments&lt;Sched4[[#This Row],[Beginning Balance]],ExtraPayments,IF(Sched4[[#This Row],[Beginning Balance]]-Sched4[[#This Row],[Scheduled Payment]]&gt;0,Sched4[[#This Row],[Beginning Balance]]-Sched4[[#This Row],[Scheduled Payment]],0)),"")</f>
        <v/>
      </c>
      <c r="G370" s="4" t="str">
        <f ca="1">IF(Sched4[[#This Row],[Pmt No]]&lt;&gt;"",IF(Sched4[[#This Row],[Scheduled Payment]]+Sched4[[#This Row],[Extra Payment]]&lt;=Sched4[[#This Row],[Beginning Balance]],Sched4[[#This Row],[Scheduled Payment]]+Sched4[[#This Row],[Extra Payment]],Sched4[[#This Row],[Beginning Balance]]),"")</f>
        <v/>
      </c>
      <c r="H370" s="4" t="str">
        <f ca="1">IF(Sched4[[#This Row],[Pmt No]]&lt;&gt;"",Sched4[[#This Row],[Total Payment]]-Sched4[[#This Row],[Interest]],"")</f>
        <v/>
      </c>
      <c r="I370" s="4" t="str">
        <f ca="1">IF(Sched4[[#This Row],[Pmt No]]&lt;&gt;"",Sched4[[#This Row],[Beginning Balance]]*(InterestRate/PaymentsPerYear),"")</f>
        <v/>
      </c>
      <c r="J370" s="4" t="str">
        <f ca="1">IF(Sched4[[#This Row],[Pmt No]]&lt;&gt;"",IF(Sched4[[#This Row],[Scheduled Payment]]+Sched4[[#This Row],[Extra Payment]]&lt;=Sched4[[#This Row],[Beginning Balance]],Sched4[[#This Row],[Beginning Balance]]-Sched4[[#This Row],[Principal]],0),"")</f>
        <v/>
      </c>
      <c r="K370" s="4" t="str">
        <f ca="1">IF(Sched4[[#This Row],[Pmt No]]&lt;&gt;"",SUM(INDEX(Sched4[Interest],1,1):Sched4[[#This Row],[Interest]]),"")</f>
        <v/>
      </c>
    </row>
    <row r="371" spans="2:11" x14ac:dyDescent="0.2">
      <c r="B371" s="2" t="str">
        <f ca="1">IF(LoanIsGood,IF(ROW()-ROW(Sched4[[#Headers],[Pmt No]])&gt;ScheduledNumberOfPayments,"",ROW()-ROW(Sched4[[#Headers],[Pmt No]])),"")</f>
        <v/>
      </c>
      <c r="C371" s="3" t="str">
        <f ca="1">IF(Sched4[[#This Row],[Pmt No]]&lt;&gt;"",EOMONTH(LoanStartDate,ROW(Sched4[[#This Row],[Pmt No]])-ROW(Sched4[[#Headers],[Pmt No]])-2)+DAY(LoanStartDate),"")</f>
        <v/>
      </c>
      <c r="D371" s="4" t="str">
        <f ca="1">IF(Sched4[[#This Row],[Pmt No]]&lt;&gt;"",IF(ROW()-ROW(Sched4[[#Headers],[Beginning Balance]])=1,LoanAmount,INDEX(Sched4[Ending Balance],ROW()-ROW(Sched4[[#Headers],[Beginning Balance]])-1)),"")</f>
        <v/>
      </c>
      <c r="E371" s="4" t="str">
        <f ca="1">IF(Sched4[[#This Row],[Pmt No]]&lt;&gt;"",ScheduledPayment,"")</f>
        <v/>
      </c>
      <c r="F371" s="4" t="str">
        <f ca="1">IF(Sched4[[#This Row],[Pmt No]]&lt;&gt;"",IF(Sched4[[#This Row],[Scheduled Payment]]+ExtraPayments&lt;Sched4[[#This Row],[Beginning Balance]],ExtraPayments,IF(Sched4[[#This Row],[Beginning Balance]]-Sched4[[#This Row],[Scheduled Payment]]&gt;0,Sched4[[#This Row],[Beginning Balance]]-Sched4[[#This Row],[Scheduled Payment]],0)),"")</f>
        <v/>
      </c>
      <c r="G371" s="4" t="str">
        <f ca="1">IF(Sched4[[#This Row],[Pmt No]]&lt;&gt;"",IF(Sched4[[#This Row],[Scheduled Payment]]+Sched4[[#This Row],[Extra Payment]]&lt;=Sched4[[#This Row],[Beginning Balance]],Sched4[[#This Row],[Scheduled Payment]]+Sched4[[#This Row],[Extra Payment]],Sched4[[#This Row],[Beginning Balance]]),"")</f>
        <v/>
      </c>
      <c r="H371" s="4" t="str">
        <f ca="1">IF(Sched4[[#This Row],[Pmt No]]&lt;&gt;"",Sched4[[#This Row],[Total Payment]]-Sched4[[#This Row],[Interest]],"")</f>
        <v/>
      </c>
      <c r="I371" s="4" t="str">
        <f ca="1">IF(Sched4[[#This Row],[Pmt No]]&lt;&gt;"",Sched4[[#This Row],[Beginning Balance]]*(InterestRate/PaymentsPerYear),"")</f>
        <v/>
      </c>
      <c r="J371" s="4" t="str">
        <f ca="1">IF(Sched4[[#This Row],[Pmt No]]&lt;&gt;"",IF(Sched4[[#This Row],[Scheduled Payment]]+Sched4[[#This Row],[Extra Payment]]&lt;=Sched4[[#This Row],[Beginning Balance]],Sched4[[#This Row],[Beginning Balance]]-Sched4[[#This Row],[Principal]],0),"")</f>
        <v/>
      </c>
      <c r="K371" s="4" t="str">
        <f ca="1">IF(Sched4[[#This Row],[Pmt No]]&lt;&gt;"",SUM(INDEX(Sched4[Interest],1,1):Sched4[[#This Row],[Interest]]),"")</f>
        <v/>
      </c>
    </row>
    <row r="372" spans="2:11" x14ac:dyDescent="0.2">
      <c r="B372" s="2" t="str">
        <f ca="1">IF(LoanIsGood,IF(ROW()-ROW(Sched4[[#Headers],[Pmt No]])&gt;ScheduledNumberOfPayments,"",ROW()-ROW(Sched4[[#Headers],[Pmt No]])),"")</f>
        <v/>
      </c>
      <c r="C372" s="3" t="str">
        <f ca="1">IF(Sched4[[#This Row],[Pmt No]]&lt;&gt;"",EOMONTH(LoanStartDate,ROW(Sched4[[#This Row],[Pmt No]])-ROW(Sched4[[#Headers],[Pmt No]])-2)+DAY(LoanStartDate),"")</f>
        <v/>
      </c>
      <c r="D372" s="4" t="str">
        <f ca="1">IF(Sched4[[#This Row],[Pmt No]]&lt;&gt;"",IF(ROW()-ROW(Sched4[[#Headers],[Beginning Balance]])=1,LoanAmount,INDEX(Sched4[Ending Balance],ROW()-ROW(Sched4[[#Headers],[Beginning Balance]])-1)),"")</f>
        <v/>
      </c>
      <c r="E372" s="4" t="str">
        <f ca="1">IF(Sched4[[#This Row],[Pmt No]]&lt;&gt;"",ScheduledPayment,"")</f>
        <v/>
      </c>
      <c r="F372" s="4" t="str">
        <f ca="1">IF(Sched4[[#This Row],[Pmt No]]&lt;&gt;"",IF(Sched4[[#This Row],[Scheduled Payment]]+ExtraPayments&lt;Sched4[[#This Row],[Beginning Balance]],ExtraPayments,IF(Sched4[[#This Row],[Beginning Balance]]-Sched4[[#This Row],[Scheduled Payment]]&gt;0,Sched4[[#This Row],[Beginning Balance]]-Sched4[[#This Row],[Scheduled Payment]],0)),"")</f>
        <v/>
      </c>
      <c r="G372" s="4" t="str">
        <f ca="1">IF(Sched4[[#This Row],[Pmt No]]&lt;&gt;"",IF(Sched4[[#This Row],[Scheduled Payment]]+Sched4[[#This Row],[Extra Payment]]&lt;=Sched4[[#This Row],[Beginning Balance]],Sched4[[#This Row],[Scheduled Payment]]+Sched4[[#This Row],[Extra Payment]],Sched4[[#This Row],[Beginning Balance]]),"")</f>
        <v/>
      </c>
      <c r="H372" s="4" t="str">
        <f ca="1">IF(Sched4[[#This Row],[Pmt No]]&lt;&gt;"",Sched4[[#This Row],[Total Payment]]-Sched4[[#This Row],[Interest]],"")</f>
        <v/>
      </c>
      <c r="I372" s="4" t="str">
        <f ca="1">IF(Sched4[[#This Row],[Pmt No]]&lt;&gt;"",Sched4[[#This Row],[Beginning Balance]]*(InterestRate/PaymentsPerYear),"")</f>
        <v/>
      </c>
      <c r="J372" s="4" t="str">
        <f ca="1">IF(Sched4[[#This Row],[Pmt No]]&lt;&gt;"",IF(Sched4[[#This Row],[Scheduled Payment]]+Sched4[[#This Row],[Extra Payment]]&lt;=Sched4[[#This Row],[Beginning Balance]],Sched4[[#This Row],[Beginning Balance]]-Sched4[[#This Row],[Principal]],0),"")</f>
        <v/>
      </c>
      <c r="K372" s="4" t="str">
        <f ca="1">IF(Sched4[[#This Row],[Pmt No]]&lt;&gt;"",SUM(INDEX(Sched4[Interest],1,1):Sched4[[#This Row],[Interest]]),"")</f>
        <v/>
      </c>
    </row>
    <row r="373" spans="2:11" x14ac:dyDescent="0.2">
      <c r="B373" s="2" t="str">
        <f ca="1">IF(LoanIsGood,IF(ROW()-ROW(Sched4[[#Headers],[Pmt No]])&gt;ScheduledNumberOfPayments,"",ROW()-ROW(Sched4[[#Headers],[Pmt No]])),"")</f>
        <v/>
      </c>
      <c r="C373" s="3" t="str">
        <f ca="1">IF(Sched4[[#This Row],[Pmt No]]&lt;&gt;"",EOMONTH(LoanStartDate,ROW(Sched4[[#This Row],[Pmt No]])-ROW(Sched4[[#Headers],[Pmt No]])-2)+DAY(LoanStartDate),"")</f>
        <v/>
      </c>
      <c r="D373" s="4" t="str">
        <f ca="1">IF(Sched4[[#This Row],[Pmt No]]&lt;&gt;"",IF(ROW()-ROW(Sched4[[#Headers],[Beginning Balance]])=1,LoanAmount,INDEX(Sched4[Ending Balance],ROW()-ROW(Sched4[[#Headers],[Beginning Balance]])-1)),"")</f>
        <v/>
      </c>
      <c r="E373" s="4" t="str">
        <f ca="1">IF(Sched4[[#This Row],[Pmt No]]&lt;&gt;"",ScheduledPayment,"")</f>
        <v/>
      </c>
      <c r="F373" s="4" t="str">
        <f ca="1">IF(Sched4[[#This Row],[Pmt No]]&lt;&gt;"",IF(Sched4[[#This Row],[Scheduled Payment]]+ExtraPayments&lt;Sched4[[#This Row],[Beginning Balance]],ExtraPayments,IF(Sched4[[#This Row],[Beginning Balance]]-Sched4[[#This Row],[Scheduled Payment]]&gt;0,Sched4[[#This Row],[Beginning Balance]]-Sched4[[#This Row],[Scheduled Payment]],0)),"")</f>
        <v/>
      </c>
      <c r="G373" s="4" t="str">
        <f ca="1">IF(Sched4[[#This Row],[Pmt No]]&lt;&gt;"",IF(Sched4[[#This Row],[Scheduled Payment]]+Sched4[[#This Row],[Extra Payment]]&lt;=Sched4[[#This Row],[Beginning Balance]],Sched4[[#This Row],[Scheduled Payment]]+Sched4[[#This Row],[Extra Payment]],Sched4[[#This Row],[Beginning Balance]]),"")</f>
        <v/>
      </c>
      <c r="H373" s="4" t="str">
        <f ca="1">IF(Sched4[[#This Row],[Pmt No]]&lt;&gt;"",Sched4[[#This Row],[Total Payment]]-Sched4[[#This Row],[Interest]],"")</f>
        <v/>
      </c>
      <c r="I373" s="4" t="str">
        <f ca="1">IF(Sched4[[#This Row],[Pmt No]]&lt;&gt;"",Sched4[[#This Row],[Beginning Balance]]*(InterestRate/PaymentsPerYear),"")</f>
        <v/>
      </c>
      <c r="J373" s="4" t="str">
        <f ca="1">IF(Sched4[[#This Row],[Pmt No]]&lt;&gt;"",IF(Sched4[[#This Row],[Scheduled Payment]]+Sched4[[#This Row],[Extra Payment]]&lt;=Sched4[[#This Row],[Beginning Balance]],Sched4[[#This Row],[Beginning Balance]]-Sched4[[#This Row],[Principal]],0),"")</f>
        <v/>
      </c>
      <c r="K373" s="4" t="str">
        <f ca="1">IF(Sched4[[#This Row],[Pmt No]]&lt;&gt;"",SUM(INDEX(Sched4[Interest],1,1):Sched4[[#This Row],[Interest]]),"")</f>
        <v/>
      </c>
    </row>
  </sheetData>
  <mergeCells count="7">
    <mergeCell ref="A1:B1"/>
    <mergeCell ref="J1:K1"/>
    <mergeCell ref="D3:E3"/>
    <mergeCell ref="H3:I3"/>
    <mergeCell ref="D1:E1"/>
    <mergeCell ref="F1:G1"/>
    <mergeCell ref="H1:I1"/>
  </mergeCells>
  <conditionalFormatting sqref="B14:K373">
    <cfRule type="expression" dxfId="1" priority="1">
      <formula>($B14="")+(($D14=0)*($F14=0))</formula>
    </cfRule>
  </conditionalFormatting>
  <dataValidations count="1">
    <dataValidation allowBlank="1" showErrorMessage="1" sqref="C1:D1 F1 J1 L1:XFD1 A1 A2:XFD1048576" xr:uid="{B6DC00D6-B8AF-4960-8DCE-E661784EA091}"/>
  </dataValidations>
  <hyperlinks>
    <hyperlink ref="A1" location="Introduction!A1" display="Introduction" xr:uid="{9699FEBE-4A06-4CEA-AA6D-5C5CEDC76BC4}"/>
    <hyperlink ref="D1" location="'Loan Schedule 1'!A1" display="Loan 1 Schedule" xr:uid="{D145C55C-C461-4481-9D09-3E32A8658EEF}"/>
    <hyperlink ref="C1" location="Dashboard!A1" display="Dashboard" xr:uid="{60E4EA5B-0895-4CCD-8C06-5BD14B2915E4}"/>
    <hyperlink ref="J1" location="'Loan Schedule 5'!A1" display="Loan 5 Schedule" xr:uid="{4EF77C80-A233-4A4D-BA4B-E9ED61126978}"/>
    <hyperlink ref="F1" location="'Loan Schedule 1'!A1" display="Loan 1 Schedule" xr:uid="{22AA8A4F-FE5C-4D14-A113-49D995742A82}"/>
    <hyperlink ref="F1:G1" location="'Loan Schedule 2'!A1" display="'Loan Schedule 2'!A1" xr:uid="{BAFA2144-E4AD-47BE-93C0-48C7E52C93AE}"/>
    <hyperlink ref="H1" location="'Loan Schedule 3'!A1" display="Loan 3 Schedule" xr:uid="{CD726B8C-314F-44F7-80BB-37FE31586BC0}"/>
  </hyperlinks>
  <printOptions horizontalCentered="1"/>
  <pageMargins left="0.4" right="0.4" top="0.4" bottom="0.5" header="0.3" footer="0.3"/>
  <pageSetup scale="79" fitToHeight="0" orientation="landscape" r:id="rId1"/>
  <headerFooter differentFirst="1">
    <oddFooter>Page &amp;P of &amp;N</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3F5F2-80C4-4733-9404-638A3554FF41}">
  <sheetPr codeName="Sheet8">
    <tabColor rgb="FF8FCFAD"/>
    <pageSetUpPr autoPageBreaks="0" fitToPage="1"/>
  </sheetPr>
  <dimension ref="A1:L373"/>
  <sheetViews>
    <sheetView showGridLines="0" showRowColHeaders="0" tabSelected="1" zoomScaleNormal="100" workbookViewId="0">
      <pane ySplit="13" topLeftCell="A14" activePane="bottomLeft" state="frozen"/>
      <selection activeCell="E1" sqref="E1:F1"/>
      <selection pane="bottomLeft" activeCell="D21" sqref="D21"/>
    </sheetView>
  </sheetViews>
  <sheetFormatPr defaultColWidth="0" defaultRowHeight="12.75" x14ac:dyDescent="0.2"/>
  <cols>
    <col min="1" max="1" width="2.625" style="1" customWidth="1"/>
    <col min="2" max="2" width="6.875" style="1" customWidth="1"/>
    <col min="3" max="11" width="16.875" style="1" customWidth="1"/>
    <col min="12" max="12" width="6.625" style="1" customWidth="1"/>
    <col min="13" max="16384" width="9" style="1" hidden="1"/>
  </cols>
  <sheetData>
    <row r="1" spans="1:12" s="31" customFormat="1" ht="17.100000000000001" customHeight="1" x14ac:dyDescent="0.2">
      <c r="A1" s="88" t="s">
        <v>12</v>
      </c>
      <c r="B1" s="88"/>
      <c r="C1" s="67" t="s">
        <v>13</v>
      </c>
      <c r="D1" s="88" t="str">
        <f>IF('Loan Schedule 1'!D3&lt;&gt;"",'Loan Schedule 1'!D3&amp;" Schedule","Loan 1 Schedule")</f>
        <v>Mortgage Schedule</v>
      </c>
      <c r="E1" s="88"/>
      <c r="F1" s="88" t="str">
        <f>IF('Loan Schedule 2'!D3&lt;&gt;"",'Loan Schedule 2'!D3&amp;" Schedule","Loan 2 Schedule")</f>
        <v>Vehicle - Truck Schedule</v>
      </c>
      <c r="G1" s="88"/>
      <c r="H1" s="88" t="str">
        <f>IF('Loan Schedule 3'!D3&lt;&gt;"",'Loan Schedule 3'!D3&amp;" Schedule","Loan 3 Schedule")</f>
        <v>Personal Debt Schedule</v>
      </c>
      <c r="I1" s="88"/>
      <c r="J1" s="89" t="str">
        <f>IF('Loan Schedule 4'!D3&lt;&gt;"",'Loan Schedule 4'!D3&amp;" Schedule",'Loan Schedule 4'!D3)</f>
        <v>Vehicle - Car Schedule</v>
      </c>
      <c r="K1" s="89"/>
      <c r="L1" s="68"/>
    </row>
    <row r="2" spans="1:12" s="18" customFormat="1" ht="6" customHeight="1" x14ac:dyDescent="0.2">
      <c r="B2" s="17"/>
      <c r="D2" s="19"/>
      <c r="E2" s="17"/>
      <c r="F2" s="20"/>
      <c r="G2" s="21"/>
      <c r="H2" s="20"/>
      <c r="I2" s="20"/>
      <c r="J2" s="20"/>
      <c r="K2" s="22"/>
      <c r="L2" s="20"/>
    </row>
    <row r="3" spans="1:12" s="29" customFormat="1" ht="13.15" customHeight="1" x14ac:dyDescent="0.2">
      <c r="C3" s="30" t="s">
        <v>27</v>
      </c>
      <c r="D3" s="86" t="s">
        <v>33</v>
      </c>
      <c r="E3" s="86"/>
      <c r="G3" s="30" t="s">
        <v>26</v>
      </c>
      <c r="H3" s="87" t="s">
        <v>11</v>
      </c>
      <c r="I3" s="87"/>
    </row>
    <row r="4" spans="1:12" ht="6" customHeight="1" x14ac:dyDescent="0.2"/>
    <row r="5" spans="1:12" ht="20.100000000000001" customHeight="1" thickBot="1" x14ac:dyDescent="0.25">
      <c r="C5" s="5" t="s">
        <v>24</v>
      </c>
      <c r="D5" s="5"/>
      <c r="E5" s="5"/>
      <c r="G5" s="5" t="s">
        <v>25</v>
      </c>
      <c r="H5" s="5"/>
      <c r="I5" s="5"/>
    </row>
    <row r="6" spans="1:12" x14ac:dyDescent="0.2">
      <c r="C6" s="25"/>
      <c r="D6" s="23" t="s">
        <v>0</v>
      </c>
      <c r="E6" s="11">
        <v>3000</v>
      </c>
      <c r="G6" s="25"/>
      <c r="H6" s="28" t="s">
        <v>6</v>
      </c>
      <c r="I6" s="8">
        <f ca="1">IF(LoanIsGood,-PMT(InterestRate/PaymentsPerYear,ScheduledNumberOfPayments,LoanAmount),"")</f>
        <v>254.57332358757762</v>
      </c>
    </row>
    <row r="7" spans="1:12" x14ac:dyDescent="0.2">
      <c r="C7" s="26"/>
      <c r="D7" s="24" t="s">
        <v>1</v>
      </c>
      <c r="E7" s="12">
        <v>3.3599999999999998E-2</v>
      </c>
      <c r="G7" s="26"/>
      <c r="H7" s="27" t="s">
        <v>7</v>
      </c>
      <c r="I7" s="9">
        <f ca="1">IF(LoanIsGood,LoanPeriod*PaymentsPerYear,"")</f>
        <v>12</v>
      </c>
    </row>
    <row r="8" spans="1:12" x14ac:dyDescent="0.2">
      <c r="C8" s="26"/>
      <c r="D8" s="24" t="s">
        <v>2</v>
      </c>
      <c r="E8" s="13">
        <v>1</v>
      </c>
      <c r="G8" s="26"/>
      <c r="H8" s="27" t="s">
        <v>8</v>
      </c>
      <c r="I8" s="9">
        <f ca="1">IF(ActualNumberOfPayments=FALSE,"",ActualNumberOfPayments)</f>
        <v>12</v>
      </c>
    </row>
    <row r="9" spans="1:12" x14ac:dyDescent="0.2">
      <c r="C9" s="26"/>
      <c r="D9" s="24" t="s">
        <v>3</v>
      </c>
      <c r="E9" s="14">
        <v>12</v>
      </c>
      <c r="G9" s="26"/>
      <c r="H9" s="27" t="s">
        <v>9</v>
      </c>
      <c r="I9" s="10">
        <f ca="1">IF(OR(LoanAmount="",InterestRate="",LoanPeriod="",PaymentsPerYear="",LoanStartDate=""),"",TotalEarlyPayments)</f>
        <v>0</v>
      </c>
    </row>
    <row r="10" spans="1:12" x14ac:dyDescent="0.2">
      <c r="C10" s="26"/>
      <c r="D10" s="24" t="s">
        <v>4</v>
      </c>
      <c r="E10" s="15">
        <f ca="1">TODAY()</f>
        <v>45555</v>
      </c>
      <c r="G10" s="26"/>
      <c r="H10" s="27" t="s">
        <v>10</v>
      </c>
      <c r="I10" s="10">
        <f ca="1">IF(OR(LoanAmount="",InterestRate="",LoanPeriod="",PaymentsPerYear="",LoanStartDate=""),"",TotalInterest)</f>
        <v>54.879883050931262</v>
      </c>
    </row>
    <row r="11" spans="1:12" x14ac:dyDescent="0.2">
      <c r="C11" s="26"/>
      <c r="D11" s="24" t="s">
        <v>5</v>
      </c>
      <c r="E11" s="16"/>
    </row>
    <row r="13" spans="1:12" ht="35.1" customHeight="1" x14ac:dyDescent="0.2">
      <c r="B13" s="6" t="s">
        <v>14</v>
      </c>
      <c r="C13" s="6" t="s">
        <v>15</v>
      </c>
      <c r="D13" s="7" t="s">
        <v>16</v>
      </c>
      <c r="E13" s="7" t="s">
        <v>17</v>
      </c>
      <c r="F13" s="7" t="s">
        <v>18</v>
      </c>
      <c r="G13" s="7" t="s">
        <v>19</v>
      </c>
      <c r="H13" s="7" t="s">
        <v>20</v>
      </c>
      <c r="I13" s="7" t="s">
        <v>21</v>
      </c>
      <c r="J13" s="7" t="s">
        <v>22</v>
      </c>
      <c r="K13" s="7" t="s">
        <v>23</v>
      </c>
    </row>
    <row r="14" spans="1:12" x14ac:dyDescent="0.2">
      <c r="B14" s="2">
        <f ca="1">IF(LoanIsGood,IF(ROW()-ROW(Sched5[[#Headers],[Pmt No]])&gt;ScheduledNumberOfPayments,"",ROW()-ROW(Sched5[[#Headers],[Pmt No]])),"")</f>
        <v>1</v>
      </c>
      <c r="C14" s="3">
        <f ca="1">IF(Sched5[[#This Row],[Pmt No]]&lt;&gt;"",EOMONTH(LoanStartDate,ROW(Sched5[[#This Row],[Pmt No]])-ROW(Sched5[[#Headers],[Pmt No]])-2)+DAY(LoanStartDate),"")</f>
        <v>45555</v>
      </c>
      <c r="D14" s="4">
        <f ca="1">IF(Sched5[[#This Row],[Pmt No]]&lt;&gt;"",IF(ROW()-ROW(Sched5[[#Headers],[Beginning Balance]])=1,LoanAmount,INDEX(Sched5[Ending Balance],ROW()-ROW(Sched5[[#Headers],[Beginning Balance]])-1)),"")</f>
        <v>3000</v>
      </c>
      <c r="E14" s="4">
        <f ca="1">IF(Sched5[[#This Row],[Pmt No]]&lt;&gt;"",ScheduledPayment,"")</f>
        <v>254.57332358757762</v>
      </c>
      <c r="F14" s="4">
        <f ca="1">IF(Sched5[[#This Row],[Pmt No]]&lt;&gt;"",IF(Sched5[[#This Row],[Scheduled Payment]]+ExtraPayments&lt;Sched5[[#This Row],[Beginning Balance]],ExtraPayments,IF(Sched5[[#This Row],[Beginning Balance]]-Sched5[[#This Row],[Scheduled Payment]]&gt;0,Sched5[[#This Row],[Beginning Balance]]-Sched5[[#This Row],[Scheduled Payment]],0)),"")</f>
        <v>0</v>
      </c>
      <c r="G14" s="4">
        <f ca="1">IF(Sched5[[#This Row],[Pmt No]]&lt;&gt;"",IF(Sched5[[#This Row],[Scheduled Payment]]+Sched5[[#This Row],[Extra Payment]]&lt;=Sched5[[#This Row],[Beginning Balance]],Sched5[[#This Row],[Scheduled Payment]]+Sched5[[#This Row],[Extra Payment]],Sched5[[#This Row],[Beginning Balance]]),"")</f>
        <v>254.57332358757762</v>
      </c>
      <c r="H14" s="4">
        <f ca="1">IF(Sched5[[#This Row],[Pmt No]]&lt;&gt;"",Sched5[[#This Row],[Total Payment]]-Sched5[[#This Row],[Interest]],"")</f>
        <v>246.17332358757761</v>
      </c>
      <c r="I14" s="4">
        <f ca="1">IF(Sched5[[#This Row],[Pmt No]]&lt;&gt;"",Sched5[[#This Row],[Beginning Balance]]*(InterestRate/PaymentsPerYear),"")</f>
        <v>8.4</v>
      </c>
      <c r="J14" s="4">
        <f ca="1">IF(Sched5[[#This Row],[Pmt No]]&lt;&gt;"",IF(Sched5[[#This Row],[Scheduled Payment]]+Sched5[[#This Row],[Extra Payment]]&lt;=Sched5[[#This Row],[Beginning Balance]],Sched5[[#This Row],[Beginning Balance]]-Sched5[[#This Row],[Principal]],0),"")</f>
        <v>2753.8266764124223</v>
      </c>
      <c r="K14" s="4">
        <f ca="1">IF(Sched5[[#This Row],[Pmt No]]&lt;&gt;"",SUM(INDEX(Sched5[Interest],1,1):Sched5[[#This Row],[Interest]]),"")</f>
        <v>8.4</v>
      </c>
    </row>
    <row r="15" spans="1:12" x14ac:dyDescent="0.2">
      <c r="B15" s="2">
        <f ca="1">IF(LoanIsGood,IF(ROW()-ROW(Sched5[[#Headers],[Pmt No]])&gt;ScheduledNumberOfPayments,"",ROW()-ROW(Sched5[[#Headers],[Pmt No]])),"")</f>
        <v>2</v>
      </c>
      <c r="C15" s="3">
        <f ca="1">IF(Sched5[[#This Row],[Pmt No]]&lt;&gt;"",EOMONTH(LoanStartDate,ROW(Sched5[[#This Row],[Pmt No]])-ROW(Sched5[[#Headers],[Pmt No]])-2)+DAY(LoanStartDate),"")</f>
        <v>45585</v>
      </c>
      <c r="D15" s="4">
        <f ca="1">IF(Sched5[[#This Row],[Pmt No]]&lt;&gt;"",IF(ROW()-ROW(Sched5[[#Headers],[Beginning Balance]])=1,LoanAmount,INDEX(Sched5[Ending Balance],ROW()-ROW(Sched5[[#Headers],[Beginning Balance]])-1)),"")</f>
        <v>2753.8266764124223</v>
      </c>
      <c r="E15" s="4">
        <f ca="1">IF(Sched5[[#This Row],[Pmt No]]&lt;&gt;"",ScheduledPayment,"")</f>
        <v>254.57332358757762</v>
      </c>
      <c r="F15" s="4">
        <f ca="1">IF(Sched5[[#This Row],[Pmt No]]&lt;&gt;"",IF(Sched5[[#This Row],[Scheduled Payment]]+ExtraPayments&lt;Sched5[[#This Row],[Beginning Balance]],ExtraPayments,IF(Sched5[[#This Row],[Beginning Balance]]-Sched5[[#This Row],[Scheduled Payment]]&gt;0,Sched5[[#This Row],[Beginning Balance]]-Sched5[[#This Row],[Scheduled Payment]],0)),"")</f>
        <v>0</v>
      </c>
      <c r="G15" s="4">
        <f ca="1">IF(Sched5[[#This Row],[Pmt No]]&lt;&gt;"",IF(Sched5[[#This Row],[Scheduled Payment]]+Sched5[[#This Row],[Extra Payment]]&lt;=Sched5[[#This Row],[Beginning Balance]],Sched5[[#This Row],[Scheduled Payment]]+Sched5[[#This Row],[Extra Payment]],Sched5[[#This Row],[Beginning Balance]]),"")</f>
        <v>254.57332358757762</v>
      </c>
      <c r="H15" s="4">
        <f ca="1">IF(Sched5[[#This Row],[Pmt No]]&lt;&gt;"",Sched5[[#This Row],[Total Payment]]-Sched5[[#This Row],[Interest]],"")</f>
        <v>246.86260889362285</v>
      </c>
      <c r="I15" s="4">
        <f ca="1">IF(Sched5[[#This Row],[Pmt No]]&lt;&gt;"",Sched5[[#This Row],[Beginning Balance]]*(InterestRate/PaymentsPerYear),"")</f>
        <v>7.7107146939547828</v>
      </c>
      <c r="J15" s="4">
        <f ca="1">IF(Sched5[[#This Row],[Pmt No]]&lt;&gt;"",IF(Sched5[[#This Row],[Scheduled Payment]]+Sched5[[#This Row],[Extra Payment]]&lt;=Sched5[[#This Row],[Beginning Balance]],Sched5[[#This Row],[Beginning Balance]]-Sched5[[#This Row],[Principal]],0),"")</f>
        <v>2506.9640675187993</v>
      </c>
      <c r="K15" s="4">
        <f ca="1">IF(Sched5[[#This Row],[Pmt No]]&lt;&gt;"",SUM(INDEX(Sched5[Interest],1,1):Sched5[[#This Row],[Interest]]),"")</f>
        <v>16.110714693954783</v>
      </c>
    </row>
    <row r="16" spans="1:12" x14ac:dyDescent="0.2">
      <c r="B16" s="2">
        <f ca="1">IF(LoanIsGood,IF(ROW()-ROW(Sched5[[#Headers],[Pmt No]])&gt;ScheduledNumberOfPayments,"",ROW()-ROW(Sched5[[#Headers],[Pmt No]])),"")</f>
        <v>3</v>
      </c>
      <c r="C16" s="3">
        <f ca="1">IF(Sched5[[#This Row],[Pmt No]]&lt;&gt;"",EOMONTH(LoanStartDate,ROW(Sched5[[#This Row],[Pmt No]])-ROW(Sched5[[#Headers],[Pmt No]])-2)+DAY(LoanStartDate),"")</f>
        <v>45616</v>
      </c>
      <c r="D16" s="4">
        <f ca="1">IF(Sched5[[#This Row],[Pmt No]]&lt;&gt;"",IF(ROW()-ROW(Sched5[[#Headers],[Beginning Balance]])=1,LoanAmount,INDEX(Sched5[Ending Balance],ROW()-ROW(Sched5[[#Headers],[Beginning Balance]])-1)),"")</f>
        <v>2506.9640675187993</v>
      </c>
      <c r="E16" s="4">
        <f ca="1">IF(Sched5[[#This Row],[Pmt No]]&lt;&gt;"",ScheduledPayment,"")</f>
        <v>254.57332358757762</v>
      </c>
      <c r="F16" s="4">
        <f ca="1">IF(Sched5[[#This Row],[Pmt No]]&lt;&gt;"",IF(Sched5[[#This Row],[Scheduled Payment]]+ExtraPayments&lt;Sched5[[#This Row],[Beginning Balance]],ExtraPayments,IF(Sched5[[#This Row],[Beginning Balance]]-Sched5[[#This Row],[Scheduled Payment]]&gt;0,Sched5[[#This Row],[Beginning Balance]]-Sched5[[#This Row],[Scheduled Payment]],0)),"")</f>
        <v>0</v>
      </c>
      <c r="G16" s="4">
        <f ca="1">IF(Sched5[[#This Row],[Pmt No]]&lt;&gt;"",IF(Sched5[[#This Row],[Scheduled Payment]]+Sched5[[#This Row],[Extra Payment]]&lt;=Sched5[[#This Row],[Beginning Balance]],Sched5[[#This Row],[Scheduled Payment]]+Sched5[[#This Row],[Extra Payment]],Sched5[[#This Row],[Beginning Balance]]),"")</f>
        <v>254.57332358757762</v>
      </c>
      <c r="H16" s="4">
        <f ca="1">IF(Sched5[[#This Row],[Pmt No]]&lt;&gt;"",Sched5[[#This Row],[Total Payment]]-Sched5[[#This Row],[Interest]],"")</f>
        <v>247.55382419852498</v>
      </c>
      <c r="I16" s="4">
        <f ca="1">IF(Sched5[[#This Row],[Pmt No]]&lt;&gt;"",Sched5[[#This Row],[Beginning Balance]]*(InterestRate/PaymentsPerYear),"")</f>
        <v>7.0194993890526378</v>
      </c>
      <c r="J16" s="4">
        <f ca="1">IF(Sched5[[#This Row],[Pmt No]]&lt;&gt;"",IF(Sched5[[#This Row],[Scheduled Payment]]+Sched5[[#This Row],[Extra Payment]]&lt;=Sched5[[#This Row],[Beginning Balance]],Sched5[[#This Row],[Beginning Balance]]-Sched5[[#This Row],[Principal]],0),"")</f>
        <v>2259.4102433202743</v>
      </c>
      <c r="K16" s="4">
        <f ca="1">IF(Sched5[[#This Row],[Pmt No]]&lt;&gt;"",SUM(INDEX(Sched5[Interest],1,1):Sched5[[#This Row],[Interest]]),"")</f>
        <v>23.13021408300742</v>
      </c>
    </row>
    <row r="17" spans="2:11" x14ac:dyDescent="0.2">
      <c r="B17" s="2">
        <f ca="1">IF(LoanIsGood,IF(ROW()-ROW(Sched5[[#Headers],[Pmt No]])&gt;ScheduledNumberOfPayments,"",ROW()-ROW(Sched5[[#Headers],[Pmt No]])),"")</f>
        <v>4</v>
      </c>
      <c r="C17" s="3">
        <f ca="1">IF(Sched5[[#This Row],[Pmt No]]&lt;&gt;"",EOMONTH(LoanStartDate,ROW(Sched5[[#This Row],[Pmt No]])-ROW(Sched5[[#Headers],[Pmt No]])-2)+DAY(LoanStartDate),"")</f>
        <v>45646</v>
      </c>
      <c r="D17" s="4">
        <f ca="1">IF(Sched5[[#This Row],[Pmt No]]&lt;&gt;"",IF(ROW()-ROW(Sched5[[#Headers],[Beginning Balance]])=1,LoanAmount,INDEX(Sched5[Ending Balance],ROW()-ROW(Sched5[[#Headers],[Beginning Balance]])-1)),"")</f>
        <v>2259.4102433202743</v>
      </c>
      <c r="E17" s="4">
        <f ca="1">IF(Sched5[[#This Row],[Pmt No]]&lt;&gt;"",ScheduledPayment,"")</f>
        <v>254.57332358757762</v>
      </c>
      <c r="F17" s="4">
        <f ca="1">IF(Sched5[[#This Row],[Pmt No]]&lt;&gt;"",IF(Sched5[[#This Row],[Scheduled Payment]]+ExtraPayments&lt;Sched5[[#This Row],[Beginning Balance]],ExtraPayments,IF(Sched5[[#This Row],[Beginning Balance]]-Sched5[[#This Row],[Scheduled Payment]]&gt;0,Sched5[[#This Row],[Beginning Balance]]-Sched5[[#This Row],[Scheduled Payment]],0)),"")</f>
        <v>0</v>
      </c>
      <c r="G17" s="4">
        <f ca="1">IF(Sched5[[#This Row],[Pmt No]]&lt;&gt;"",IF(Sched5[[#This Row],[Scheduled Payment]]+Sched5[[#This Row],[Extra Payment]]&lt;=Sched5[[#This Row],[Beginning Balance]],Sched5[[#This Row],[Scheduled Payment]]+Sched5[[#This Row],[Extra Payment]],Sched5[[#This Row],[Beginning Balance]]),"")</f>
        <v>254.57332358757762</v>
      </c>
      <c r="H17" s="4">
        <f ca="1">IF(Sched5[[#This Row],[Pmt No]]&lt;&gt;"",Sched5[[#This Row],[Total Payment]]-Sched5[[#This Row],[Interest]],"")</f>
        <v>248.24697490628085</v>
      </c>
      <c r="I17" s="4">
        <f ca="1">IF(Sched5[[#This Row],[Pmt No]]&lt;&gt;"",Sched5[[#This Row],[Beginning Balance]]*(InterestRate/PaymentsPerYear),"")</f>
        <v>6.3263486812967678</v>
      </c>
      <c r="J17" s="4">
        <f ca="1">IF(Sched5[[#This Row],[Pmt No]]&lt;&gt;"",IF(Sched5[[#This Row],[Scheduled Payment]]+Sched5[[#This Row],[Extra Payment]]&lt;=Sched5[[#This Row],[Beginning Balance]],Sched5[[#This Row],[Beginning Balance]]-Sched5[[#This Row],[Principal]],0),"")</f>
        <v>2011.1632684139934</v>
      </c>
      <c r="K17" s="4">
        <f ca="1">IF(Sched5[[#This Row],[Pmt No]]&lt;&gt;"",SUM(INDEX(Sched5[Interest],1,1):Sched5[[#This Row],[Interest]]),"")</f>
        <v>29.456562764304188</v>
      </c>
    </row>
    <row r="18" spans="2:11" x14ac:dyDescent="0.2">
      <c r="B18" s="2">
        <f ca="1">IF(LoanIsGood,IF(ROW()-ROW(Sched5[[#Headers],[Pmt No]])&gt;ScheduledNumberOfPayments,"",ROW()-ROW(Sched5[[#Headers],[Pmt No]])),"")</f>
        <v>5</v>
      </c>
      <c r="C18" s="3">
        <f ca="1">IF(Sched5[[#This Row],[Pmt No]]&lt;&gt;"",EOMONTH(LoanStartDate,ROW(Sched5[[#This Row],[Pmt No]])-ROW(Sched5[[#Headers],[Pmt No]])-2)+DAY(LoanStartDate),"")</f>
        <v>45677</v>
      </c>
      <c r="D18" s="4">
        <f ca="1">IF(Sched5[[#This Row],[Pmt No]]&lt;&gt;"",IF(ROW()-ROW(Sched5[[#Headers],[Beginning Balance]])=1,LoanAmount,INDEX(Sched5[Ending Balance],ROW()-ROW(Sched5[[#Headers],[Beginning Balance]])-1)),"")</f>
        <v>2011.1632684139934</v>
      </c>
      <c r="E18" s="4">
        <f ca="1">IF(Sched5[[#This Row],[Pmt No]]&lt;&gt;"",ScheduledPayment,"")</f>
        <v>254.57332358757762</v>
      </c>
      <c r="F18" s="4">
        <f ca="1">IF(Sched5[[#This Row],[Pmt No]]&lt;&gt;"",IF(Sched5[[#This Row],[Scheduled Payment]]+ExtraPayments&lt;Sched5[[#This Row],[Beginning Balance]],ExtraPayments,IF(Sched5[[#This Row],[Beginning Balance]]-Sched5[[#This Row],[Scheduled Payment]]&gt;0,Sched5[[#This Row],[Beginning Balance]]-Sched5[[#This Row],[Scheduled Payment]],0)),"")</f>
        <v>0</v>
      </c>
      <c r="G18" s="4">
        <f ca="1">IF(Sched5[[#This Row],[Pmt No]]&lt;&gt;"",IF(Sched5[[#This Row],[Scheduled Payment]]+Sched5[[#This Row],[Extra Payment]]&lt;=Sched5[[#This Row],[Beginning Balance]],Sched5[[#This Row],[Scheduled Payment]]+Sched5[[#This Row],[Extra Payment]],Sched5[[#This Row],[Beginning Balance]]),"")</f>
        <v>254.57332358757762</v>
      </c>
      <c r="H18" s="4">
        <f ca="1">IF(Sched5[[#This Row],[Pmt No]]&lt;&gt;"",Sched5[[#This Row],[Total Payment]]-Sched5[[#This Row],[Interest]],"")</f>
        <v>248.94206643601845</v>
      </c>
      <c r="I18" s="4">
        <f ca="1">IF(Sched5[[#This Row],[Pmt No]]&lt;&gt;"",Sched5[[#This Row],[Beginning Balance]]*(InterestRate/PaymentsPerYear),"")</f>
        <v>5.6312571515591809</v>
      </c>
      <c r="J18" s="4">
        <f ca="1">IF(Sched5[[#This Row],[Pmt No]]&lt;&gt;"",IF(Sched5[[#This Row],[Scheduled Payment]]+Sched5[[#This Row],[Extra Payment]]&lt;=Sched5[[#This Row],[Beginning Balance]],Sched5[[#This Row],[Beginning Balance]]-Sched5[[#This Row],[Principal]],0),"")</f>
        <v>1762.2212019779749</v>
      </c>
      <c r="K18" s="4">
        <f ca="1">IF(Sched5[[#This Row],[Pmt No]]&lt;&gt;"",SUM(INDEX(Sched5[Interest],1,1):Sched5[[#This Row],[Interest]]),"")</f>
        <v>35.087819915863371</v>
      </c>
    </row>
    <row r="19" spans="2:11" x14ac:dyDescent="0.2">
      <c r="B19" s="2">
        <f ca="1">IF(LoanIsGood,IF(ROW()-ROW(Sched5[[#Headers],[Pmt No]])&gt;ScheduledNumberOfPayments,"",ROW()-ROW(Sched5[[#Headers],[Pmt No]])),"")</f>
        <v>6</v>
      </c>
      <c r="C19" s="3">
        <f ca="1">IF(Sched5[[#This Row],[Pmt No]]&lt;&gt;"",EOMONTH(LoanStartDate,ROW(Sched5[[#This Row],[Pmt No]])-ROW(Sched5[[#Headers],[Pmt No]])-2)+DAY(LoanStartDate),"")</f>
        <v>45708</v>
      </c>
      <c r="D19" s="4">
        <f ca="1">IF(Sched5[[#This Row],[Pmt No]]&lt;&gt;"",IF(ROW()-ROW(Sched5[[#Headers],[Beginning Balance]])=1,LoanAmount,INDEX(Sched5[Ending Balance],ROW()-ROW(Sched5[[#Headers],[Beginning Balance]])-1)),"")</f>
        <v>1762.2212019779749</v>
      </c>
      <c r="E19" s="4">
        <f ca="1">IF(Sched5[[#This Row],[Pmt No]]&lt;&gt;"",ScheduledPayment,"")</f>
        <v>254.57332358757762</v>
      </c>
      <c r="F19" s="4">
        <f ca="1">IF(Sched5[[#This Row],[Pmt No]]&lt;&gt;"",IF(Sched5[[#This Row],[Scheduled Payment]]+ExtraPayments&lt;Sched5[[#This Row],[Beginning Balance]],ExtraPayments,IF(Sched5[[#This Row],[Beginning Balance]]-Sched5[[#This Row],[Scheduled Payment]]&gt;0,Sched5[[#This Row],[Beginning Balance]]-Sched5[[#This Row],[Scheduled Payment]],0)),"")</f>
        <v>0</v>
      </c>
      <c r="G19" s="4">
        <f ca="1">IF(Sched5[[#This Row],[Pmt No]]&lt;&gt;"",IF(Sched5[[#This Row],[Scheduled Payment]]+Sched5[[#This Row],[Extra Payment]]&lt;=Sched5[[#This Row],[Beginning Balance]],Sched5[[#This Row],[Scheduled Payment]]+Sched5[[#This Row],[Extra Payment]],Sched5[[#This Row],[Beginning Balance]]),"")</f>
        <v>254.57332358757762</v>
      </c>
      <c r="H19" s="4">
        <f ca="1">IF(Sched5[[#This Row],[Pmt No]]&lt;&gt;"",Sched5[[#This Row],[Total Payment]]-Sched5[[#This Row],[Interest]],"")</f>
        <v>249.63910422203929</v>
      </c>
      <c r="I19" s="4">
        <f ca="1">IF(Sched5[[#This Row],[Pmt No]]&lt;&gt;"",Sched5[[#This Row],[Beginning Balance]]*(InterestRate/PaymentsPerYear),"")</f>
        <v>4.93421936553833</v>
      </c>
      <c r="J19" s="4">
        <f ca="1">IF(Sched5[[#This Row],[Pmt No]]&lt;&gt;"",IF(Sched5[[#This Row],[Scheduled Payment]]+Sched5[[#This Row],[Extra Payment]]&lt;=Sched5[[#This Row],[Beginning Balance]],Sched5[[#This Row],[Beginning Balance]]-Sched5[[#This Row],[Principal]],0),"")</f>
        <v>1512.5820977559356</v>
      </c>
      <c r="K19" s="4">
        <f ca="1">IF(Sched5[[#This Row],[Pmt No]]&lt;&gt;"",SUM(INDEX(Sched5[Interest],1,1):Sched5[[#This Row],[Interest]]),"")</f>
        <v>40.022039281401703</v>
      </c>
    </row>
    <row r="20" spans="2:11" x14ac:dyDescent="0.2">
      <c r="B20" s="2">
        <f ca="1">IF(LoanIsGood,IF(ROW()-ROW(Sched5[[#Headers],[Pmt No]])&gt;ScheduledNumberOfPayments,"",ROW()-ROW(Sched5[[#Headers],[Pmt No]])),"")</f>
        <v>7</v>
      </c>
      <c r="C20" s="3">
        <f ca="1">IF(Sched5[[#This Row],[Pmt No]]&lt;&gt;"",EOMONTH(LoanStartDate,ROW(Sched5[[#This Row],[Pmt No]])-ROW(Sched5[[#Headers],[Pmt No]])-2)+DAY(LoanStartDate),"")</f>
        <v>45736</v>
      </c>
      <c r="D20" s="4">
        <f ca="1">IF(Sched5[[#This Row],[Pmt No]]&lt;&gt;"",IF(ROW()-ROW(Sched5[[#Headers],[Beginning Balance]])=1,LoanAmount,INDEX(Sched5[Ending Balance],ROW()-ROW(Sched5[[#Headers],[Beginning Balance]])-1)),"")</f>
        <v>1512.5820977559356</v>
      </c>
      <c r="E20" s="4">
        <f ca="1">IF(Sched5[[#This Row],[Pmt No]]&lt;&gt;"",ScheduledPayment,"")</f>
        <v>254.57332358757762</v>
      </c>
      <c r="F20" s="4">
        <f ca="1">IF(Sched5[[#This Row],[Pmt No]]&lt;&gt;"",IF(Sched5[[#This Row],[Scheduled Payment]]+ExtraPayments&lt;Sched5[[#This Row],[Beginning Balance]],ExtraPayments,IF(Sched5[[#This Row],[Beginning Balance]]-Sched5[[#This Row],[Scheduled Payment]]&gt;0,Sched5[[#This Row],[Beginning Balance]]-Sched5[[#This Row],[Scheduled Payment]],0)),"")</f>
        <v>0</v>
      </c>
      <c r="G20" s="4">
        <f ca="1">IF(Sched5[[#This Row],[Pmt No]]&lt;&gt;"",IF(Sched5[[#This Row],[Scheduled Payment]]+Sched5[[#This Row],[Extra Payment]]&lt;=Sched5[[#This Row],[Beginning Balance]],Sched5[[#This Row],[Scheduled Payment]]+Sched5[[#This Row],[Extra Payment]],Sched5[[#This Row],[Beginning Balance]]),"")</f>
        <v>254.57332358757762</v>
      </c>
      <c r="H20" s="4">
        <f ca="1">IF(Sched5[[#This Row],[Pmt No]]&lt;&gt;"",Sched5[[#This Row],[Total Payment]]-Sched5[[#This Row],[Interest]],"")</f>
        <v>250.33809371386099</v>
      </c>
      <c r="I20" s="4">
        <f ca="1">IF(Sched5[[#This Row],[Pmt No]]&lt;&gt;"",Sched5[[#This Row],[Beginning Balance]]*(InterestRate/PaymentsPerYear),"")</f>
        <v>4.2352298737166194</v>
      </c>
      <c r="J20" s="4">
        <f ca="1">IF(Sched5[[#This Row],[Pmt No]]&lt;&gt;"",IF(Sched5[[#This Row],[Scheduled Payment]]+Sched5[[#This Row],[Extra Payment]]&lt;=Sched5[[#This Row],[Beginning Balance]],Sched5[[#This Row],[Beginning Balance]]-Sched5[[#This Row],[Principal]],0),"")</f>
        <v>1262.2440040420747</v>
      </c>
      <c r="K20" s="4">
        <f ca="1">IF(Sched5[[#This Row],[Pmt No]]&lt;&gt;"",SUM(INDEX(Sched5[Interest],1,1):Sched5[[#This Row],[Interest]]),"")</f>
        <v>44.257269155118323</v>
      </c>
    </row>
    <row r="21" spans="2:11" x14ac:dyDescent="0.2">
      <c r="B21" s="2">
        <f ca="1">IF(LoanIsGood,IF(ROW()-ROW(Sched5[[#Headers],[Pmt No]])&gt;ScheduledNumberOfPayments,"",ROW()-ROW(Sched5[[#Headers],[Pmt No]])),"")</f>
        <v>8</v>
      </c>
      <c r="C21" s="3">
        <f ca="1">IF(Sched5[[#This Row],[Pmt No]]&lt;&gt;"",EOMONTH(LoanStartDate,ROW(Sched5[[#This Row],[Pmt No]])-ROW(Sched5[[#Headers],[Pmt No]])-2)+DAY(LoanStartDate),"")</f>
        <v>45767</v>
      </c>
      <c r="D21" s="4">
        <f ca="1">IF(Sched5[[#This Row],[Pmt No]]&lt;&gt;"",IF(ROW()-ROW(Sched5[[#Headers],[Beginning Balance]])=1,LoanAmount,INDEX(Sched5[Ending Balance],ROW()-ROW(Sched5[[#Headers],[Beginning Balance]])-1)),"")</f>
        <v>1262.2440040420747</v>
      </c>
      <c r="E21" s="4">
        <f ca="1">IF(Sched5[[#This Row],[Pmt No]]&lt;&gt;"",ScheduledPayment,"")</f>
        <v>254.57332358757762</v>
      </c>
      <c r="F21" s="4">
        <f ca="1">IF(Sched5[[#This Row],[Pmt No]]&lt;&gt;"",IF(Sched5[[#This Row],[Scheduled Payment]]+ExtraPayments&lt;Sched5[[#This Row],[Beginning Balance]],ExtraPayments,IF(Sched5[[#This Row],[Beginning Balance]]-Sched5[[#This Row],[Scheduled Payment]]&gt;0,Sched5[[#This Row],[Beginning Balance]]-Sched5[[#This Row],[Scheduled Payment]],0)),"")</f>
        <v>0</v>
      </c>
      <c r="G21" s="4">
        <f ca="1">IF(Sched5[[#This Row],[Pmt No]]&lt;&gt;"",IF(Sched5[[#This Row],[Scheduled Payment]]+Sched5[[#This Row],[Extra Payment]]&lt;=Sched5[[#This Row],[Beginning Balance]],Sched5[[#This Row],[Scheduled Payment]]+Sched5[[#This Row],[Extra Payment]],Sched5[[#This Row],[Beginning Balance]]),"")</f>
        <v>254.57332358757762</v>
      </c>
      <c r="H21" s="4">
        <f ca="1">IF(Sched5[[#This Row],[Pmt No]]&lt;&gt;"",Sched5[[#This Row],[Total Payment]]-Sched5[[#This Row],[Interest]],"")</f>
        <v>251.03904037625981</v>
      </c>
      <c r="I21" s="4">
        <f ca="1">IF(Sched5[[#This Row],[Pmt No]]&lt;&gt;"",Sched5[[#This Row],[Beginning Balance]]*(InterestRate/PaymentsPerYear),"")</f>
        <v>3.5342832113178093</v>
      </c>
      <c r="J21" s="4">
        <f ca="1">IF(Sched5[[#This Row],[Pmt No]]&lt;&gt;"",IF(Sched5[[#This Row],[Scheduled Payment]]+Sched5[[#This Row],[Extra Payment]]&lt;=Sched5[[#This Row],[Beginning Balance]],Sched5[[#This Row],[Beginning Balance]]-Sched5[[#This Row],[Principal]],0),"")</f>
        <v>1011.2049636658149</v>
      </c>
      <c r="K21" s="4">
        <f ca="1">IF(Sched5[[#This Row],[Pmt No]]&lt;&gt;"",SUM(INDEX(Sched5[Interest],1,1):Sched5[[#This Row],[Interest]]),"")</f>
        <v>47.791552366436129</v>
      </c>
    </row>
    <row r="22" spans="2:11" x14ac:dyDescent="0.2">
      <c r="B22" s="2">
        <f ca="1">IF(LoanIsGood,IF(ROW()-ROW(Sched5[[#Headers],[Pmt No]])&gt;ScheduledNumberOfPayments,"",ROW()-ROW(Sched5[[#Headers],[Pmt No]])),"")</f>
        <v>9</v>
      </c>
      <c r="C22" s="3">
        <f ca="1">IF(Sched5[[#This Row],[Pmt No]]&lt;&gt;"",EOMONTH(LoanStartDate,ROW(Sched5[[#This Row],[Pmt No]])-ROW(Sched5[[#Headers],[Pmt No]])-2)+DAY(LoanStartDate),"")</f>
        <v>45797</v>
      </c>
      <c r="D22" s="4">
        <f ca="1">IF(Sched5[[#This Row],[Pmt No]]&lt;&gt;"",IF(ROW()-ROW(Sched5[[#Headers],[Beginning Balance]])=1,LoanAmount,INDEX(Sched5[Ending Balance],ROW()-ROW(Sched5[[#Headers],[Beginning Balance]])-1)),"")</f>
        <v>1011.2049636658149</v>
      </c>
      <c r="E22" s="4">
        <f ca="1">IF(Sched5[[#This Row],[Pmt No]]&lt;&gt;"",ScheduledPayment,"")</f>
        <v>254.57332358757762</v>
      </c>
      <c r="F22" s="4">
        <f ca="1">IF(Sched5[[#This Row],[Pmt No]]&lt;&gt;"",IF(Sched5[[#This Row],[Scheduled Payment]]+ExtraPayments&lt;Sched5[[#This Row],[Beginning Balance]],ExtraPayments,IF(Sched5[[#This Row],[Beginning Balance]]-Sched5[[#This Row],[Scheduled Payment]]&gt;0,Sched5[[#This Row],[Beginning Balance]]-Sched5[[#This Row],[Scheduled Payment]],0)),"")</f>
        <v>0</v>
      </c>
      <c r="G22" s="4">
        <f ca="1">IF(Sched5[[#This Row],[Pmt No]]&lt;&gt;"",IF(Sched5[[#This Row],[Scheduled Payment]]+Sched5[[#This Row],[Extra Payment]]&lt;=Sched5[[#This Row],[Beginning Balance]],Sched5[[#This Row],[Scheduled Payment]]+Sched5[[#This Row],[Extra Payment]],Sched5[[#This Row],[Beginning Balance]]),"")</f>
        <v>254.57332358757762</v>
      </c>
      <c r="H22" s="4">
        <f ca="1">IF(Sched5[[#This Row],[Pmt No]]&lt;&gt;"",Sched5[[#This Row],[Total Payment]]-Sched5[[#This Row],[Interest]],"")</f>
        <v>251.74194968931334</v>
      </c>
      <c r="I22" s="4">
        <f ca="1">IF(Sched5[[#This Row],[Pmt No]]&lt;&gt;"",Sched5[[#This Row],[Beginning Balance]]*(InterestRate/PaymentsPerYear),"")</f>
        <v>2.8313738982642818</v>
      </c>
      <c r="J22" s="4">
        <f ca="1">IF(Sched5[[#This Row],[Pmt No]]&lt;&gt;"",IF(Sched5[[#This Row],[Scheduled Payment]]+Sched5[[#This Row],[Extra Payment]]&lt;=Sched5[[#This Row],[Beginning Balance]],Sched5[[#This Row],[Beginning Balance]]-Sched5[[#This Row],[Principal]],0),"")</f>
        <v>759.46301397650154</v>
      </c>
      <c r="K22" s="4">
        <f ca="1">IF(Sched5[[#This Row],[Pmt No]]&lt;&gt;"",SUM(INDEX(Sched5[Interest],1,1):Sched5[[#This Row],[Interest]]),"")</f>
        <v>50.622926264700411</v>
      </c>
    </row>
    <row r="23" spans="2:11" x14ac:dyDescent="0.2">
      <c r="B23" s="2">
        <f ca="1">IF(LoanIsGood,IF(ROW()-ROW(Sched5[[#Headers],[Pmt No]])&gt;ScheduledNumberOfPayments,"",ROW()-ROW(Sched5[[#Headers],[Pmt No]])),"")</f>
        <v>10</v>
      </c>
      <c r="C23" s="3">
        <f ca="1">IF(Sched5[[#This Row],[Pmt No]]&lt;&gt;"",EOMONTH(LoanStartDate,ROW(Sched5[[#This Row],[Pmt No]])-ROW(Sched5[[#Headers],[Pmt No]])-2)+DAY(LoanStartDate),"")</f>
        <v>45828</v>
      </c>
      <c r="D23" s="4">
        <f ca="1">IF(Sched5[[#This Row],[Pmt No]]&lt;&gt;"",IF(ROW()-ROW(Sched5[[#Headers],[Beginning Balance]])=1,LoanAmount,INDEX(Sched5[Ending Balance],ROW()-ROW(Sched5[[#Headers],[Beginning Balance]])-1)),"")</f>
        <v>759.46301397650154</v>
      </c>
      <c r="E23" s="4">
        <f ca="1">IF(Sched5[[#This Row],[Pmt No]]&lt;&gt;"",ScheduledPayment,"")</f>
        <v>254.57332358757762</v>
      </c>
      <c r="F23" s="4">
        <f ca="1">IF(Sched5[[#This Row],[Pmt No]]&lt;&gt;"",IF(Sched5[[#This Row],[Scheduled Payment]]+ExtraPayments&lt;Sched5[[#This Row],[Beginning Balance]],ExtraPayments,IF(Sched5[[#This Row],[Beginning Balance]]-Sched5[[#This Row],[Scheduled Payment]]&gt;0,Sched5[[#This Row],[Beginning Balance]]-Sched5[[#This Row],[Scheduled Payment]],0)),"")</f>
        <v>0</v>
      </c>
      <c r="G23" s="4">
        <f ca="1">IF(Sched5[[#This Row],[Pmt No]]&lt;&gt;"",IF(Sched5[[#This Row],[Scheduled Payment]]+Sched5[[#This Row],[Extra Payment]]&lt;=Sched5[[#This Row],[Beginning Balance]],Sched5[[#This Row],[Scheduled Payment]]+Sched5[[#This Row],[Extra Payment]],Sched5[[#This Row],[Beginning Balance]]),"")</f>
        <v>254.57332358757762</v>
      </c>
      <c r="H23" s="4">
        <f ca="1">IF(Sched5[[#This Row],[Pmt No]]&lt;&gt;"",Sched5[[#This Row],[Total Payment]]-Sched5[[#This Row],[Interest]],"")</f>
        <v>252.44682714844342</v>
      </c>
      <c r="I23" s="4">
        <f ca="1">IF(Sched5[[#This Row],[Pmt No]]&lt;&gt;"",Sched5[[#This Row],[Beginning Balance]]*(InterestRate/PaymentsPerYear),"")</f>
        <v>2.1264964391342045</v>
      </c>
      <c r="J23" s="4">
        <f ca="1">IF(Sched5[[#This Row],[Pmt No]]&lt;&gt;"",IF(Sched5[[#This Row],[Scheduled Payment]]+Sched5[[#This Row],[Extra Payment]]&lt;=Sched5[[#This Row],[Beginning Balance]],Sched5[[#This Row],[Beginning Balance]]-Sched5[[#This Row],[Principal]],0),"")</f>
        <v>507.01618682805815</v>
      </c>
      <c r="K23" s="4">
        <f ca="1">IF(Sched5[[#This Row],[Pmt No]]&lt;&gt;"",SUM(INDEX(Sched5[Interest],1,1):Sched5[[#This Row],[Interest]]),"")</f>
        <v>52.749422703834618</v>
      </c>
    </row>
    <row r="24" spans="2:11" x14ac:dyDescent="0.2">
      <c r="B24" s="2">
        <f ca="1">IF(LoanIsGood,IF(ROW()-ROW(Sched5[[#Headers],[Pmt No]])&gt;ScheduledNumberOfPayments,"",ROW()-ROW(Sched5[[#Headers],[Pmt No]])),"")</f>
        <v>11</v>
      </c>
      <c r="C24" s="3">
        <f ca="1">IF(Sched5[[#This Row],[Pmt No]]&lt;&gt;"",EOMONTH(LoanStartDate,ROW(Sched5[[#This Row],[Pmt No]])-ROW(Sched5[[#Headers],[Pmt No]])-2)+DAY(LoanStartDate),"")</f>
        <v>45858</v>
      </c>
      <c r="D24" s="4">
        <f ca="1">IF(Sched5[[#This Row],[Pmt No]]&lt;&gt;"",IF(ROW()-ROW(Sched5[[#Headers],[Beginning Balance]])=1,LoanAmount,INDEX(Sched5[Ending Balance],ROW()-ROW(Sched5[[#Headers],[Beginning Balance]])-1)),"")</f>
        <v>507.01618682805815</v>
      </c>
      <c r="E24" s="4">
        <f ca="1">IF(Sched5[[#This Row],[Pmt No]]&lt;&gt;"",ScheduledPayment,"")</f>
        <v>254.57332358757762</v>
      </c>
      <c r="F24" s="4">
        <f ca="1">IF(Sched5[[#This Row],[Pmt No]]&lt;&gt;"",IF(Sched5[[#This Row],[Scheduled Payment]]+ExtraPayments&lt;Sched5[[#This Row],[Beginning Balance]],ExtraPayments,IF(Sched5[[#This Row],[Beginning Balance]]-Sched5[[#This Row],[Scheduled Payment]]&gt;0,Sched5[[#This Row],[Beginning Balance]]-Sched5[[#This Row],[Scheduled Payment]],0)),"")</f>
        <v>0</v>
      </c>
      <c r="G24" s="4">
        <f ca="1">IF(Sched5[[#This Row],[Pmt No]]&lt;&gt;"",IF(Sched5[[#This Row],[Scheduled Payment]]+Sched5[[#This Row],[Extra Payment]]&lt;=Sched5[[#This Row],[Beginning Balance]],Sched5[[#This Row],[Scheduled Payment]]+Sched5[[#This Row],[Extra Payment]],Sched5[[#This Row],[Beginning Balance]]),"")</f>
        <v>254.57332358757762</v>
      </c>
      <c r="H24" s="4">
        <f ca="1">IF(Sched5[[#This Row],[Pmt No]]&lt;&gt;"",Sched5[[#This Row],[Total Payment]]-Sched5[[#This Row],[Interest]],"")</f>
        <v>253.15367826445905</v>
      </c>
      <c r="I24" s="4">
        <f ca="1">IF(Sched5[[#This Row],[Pmt No]]&lt;&gt;"",Sched5[[#This Row],[Beginning Balance]]*(InterestRate/PaymentsPerYear),"")</f>
        <v>1.4196453231185628</v>
      </c>
      <c r="J24" s="4">
        <f ca="1">IF(Sched5[[#This Row],[Pmt No]]&lt;&gt;"",IF(Sched5[[#This Row],[Scheduled Payment]]+Sched5[[#This Row],[Extra Payment]]&lt;=Sched5[[#This Row],[Beginning Balance]],Sched5[[#This Row],[Beginning Balance]]-Sched5[[#This Row],[Principal]],0),"")</f>
        <v>253.86250856359911</v>
      </c>
      <c r="K24" s="4">
        <f ca="1">IF(Sched5[[#This Row],[Pmt No]]&lt;&gt;"",SUM(INDEX(Sched5[Interest],1,1):Sched5[[#This Row],[Interest]]),"")</f>
        <v>54.169068026953184</v>
      </c>
    </row>
    <row r="25" spans="2:11" x14ac:dyDescent="0.2">
      <c r="B25" s="2">
        <f ca="1">IF(LoanIsGood,IF(ROW()-ROW(Sched5[[#Headers],[Pmt No]])&gt;ScheduledNumberOfPayments,"",ROW()-ROW(Sched5[[#Headers],[Pmt No]])),"")</f>
        <v>12</v>
      </c>
      <c r="C25" s="3">
        <f ca="1">IF(Sched5[[#This Row],[Pmt No]]&lt;&gt;"",EOMONTH(LoanStartDate,ROW(Sched5[[#This Row],[Pmt No]])-ROW(Sched5[[#Headers],[Pmt No]])-2)+DAY(LoanStartDate),"")</f>
        <v>45889</v>
      </c>
      <c r="D25" s="4">
        <f ca="1">IF(Sched5[[#This Row],[Pmt No]]&lt;&gt;"",IF(ROW()-ROW(Sched5[[#Headers],[Beginning Balance]])=1,LoanAmount,INDEX(Sched5[Ending Balance],ROW()-ROW(Sched5[[#Headers],[Beginning Balance]])-1)),"")</f>
        <v>253.86250856359911</v>
      </c>
      <c r="E25" s="4">
        <f ca="1">IF(Sched5[[#This Row],[Pmt No]]&lt;&gt;"",ScheduledPayment,"")</f>
        <v>254.57332358757762</v>
      </c>
      <c r="F25" s="4">
        <f ca="1">IF(Sched5[[#This Row],[Pmt No]]&lt;&gt;"",IF(Sched5[[#This Row],[Scheduled Payment]]+ExtraPayments&lt;Sched5[[#This Row],[Beginning Balance]],ExtraPayments,IF(Sched5[[#This Row],[Beginning Balance]]-Sched5[[#This Row],[Scheduled Payment]]&gt;0,Sched5[[#This Row],[Beginning Balance]]-Sched5[[#This Row],[Scheduled Payment]],0)),"")</f>
        <v>0</v>
      </c>
      <c r="G25" s="4">
        <f ca="1">IF(Sched5[[#This Row],[Pmt No]]&lt;&gt;"",IF(Sched5[[#This Row],[Scheduled Payment]]+Sched5[[#This Row],[Extra Payment]]&lt;=Sched5[[#This Row],[Beginning Balance]],Sched5[[#This Row],[Scheduled Payment]]+Sched5[[#This Row],[Extra Payment]],Sched5[[#This Row],[Beginning Balance]]),"")</f>
        <v>253.86250856359911</v>
      </c>
      <c r="H25" s="4">
        <f ca="1">IF(Sched5[[#This Row],[Pmt No]]&lt;&gt;"",Sched5[[#This Row],[Total Payment]]-Sched5[[#This Row],[Interest]],"")</f>
        <v>253.15169353962102</v>
      </c>
      <c r="I25" s="4">
        <f ca="1">IF(Sched5[[#This Row],[Pmt No]]&lt;&gt;"",Sched5[[#This Row],[Beginning Balance]]*(InterestRate/PaymentsPerYear),"")</f>
        <v>0.7108150239780775</v>
      </c>
      <c r="J25" s="4">
        <f ca="1">IF(Sched5[[#This Row],[Pmt No]]&lt;&gt;"",IF(Sched5[[#This Row],[Scheduled Payment]]+Sched5[[#This Row],[Extra Payment]]&lt;=Sched5[[#This Row],[Beginning Balance]],Sched5[[#This Row],[Beginning Balance]]-Sched5[[#This Row],[Principal]],0),"")</f>
        <v>0</v>
      </c>
      <c r="K25" s="4">
        <f ca="1">IF(Sched5[[#This Row],[Pmt No]]&lt;&gt;"",SUM(INDEX(Sched5[Interest],1,1):Sched5[[#This Row],[Interest]]),"")</f>
        <v>54.879883050931262</v>
      </c>
    </row>
    <row r="26" spans="2:11" x14ac:dyDescent="0.2">
      <c r="B26" s="2" t="str">
        <f ca="1">IF(LoanIsGood,IF(ROW()-ROW(Sched5[[#Headers],[Pmt No]])&gt;ScheduledNumberOfPayments,"",ROW()-ROW(Sched5[[#Headers],[Pmt No]])),"")</f>
        <v/>
      </c>
      <c r="C26" s="3" t="str">
        <f ca="1">IF(Sched5[[#This Row],[Pmt No]]&lt;&gt;"",EOMONTH(LoanStartDate,ROW(Sched5[[#This Row],[Pmt No]])-ROW(Sched5[[#Headers],[Pmt No]])-2)+DAY(LoanStartDate),"")</f>
        <v/>
      </c>
      <c r="D26" s="4" t="str">
        <f ca="1">IF(Sched5[[#This Row],[Pmt No]]&lt;&gt;"",IF(ROW()-ROW(Sched5[[#Headers],[Beginning Balance]])=1,LoanAmount,INDEX(Sched5[Ending Balance],ROW()-ROW(Sched5[[#Headers],[Beginning Balance]])-1)),"")</f>
        <v/>
      </c>
      <c r="E26" s="4" t="str">
        <f ca="1">IF(Sched5[[#This Row],[Pmt No]]&lt;&gt;"",ScheduledPayment,"")</f>
        <v/>
      </c>
      <c r="F26" s="4" t="str">
        <f ca="1">IF(Sched5[[#This Row],[Pmt No]]&lt;&gt;"",IF(Sched5[[#This Row],[Scheduled Payment]]+ExtraPayments&lt;Sched5[[#This Row],[Beginning Balance]],ExtraPayments,IF(Sched5[[#This Row],[Beginning Balance]]-Sched5[[#This Row],[Scheduled Payment]]&gt;0,Sched5[[#This Row],[Beginning Balance]]-Sched5[[#This Row],[Scheduled Payment]],0)),"")</f>
        <v/>
      </c>
      <c r="G26" s="4" t="str">
        <f ca="1">IF(Sched5[[#This Row],[Pmt No]]&lt;&gt;"",IF(Sched5[[#This Row],[Scheduled Payment]]+Sched5[[#This Row],[Extra Payment]]&lt;=Sched5[[#This Row],[Beginning Balance]],Sched5[[#This Row],[Scheduled Payment]]+Sched5[[#This Row],[Extra Payment]],Sched5[[#This Row],[Beginning Balance]]),"")</f>
        <v/>
      </c>
      <c r="H26" s="4" t="str">
        <f ca="1">IF(Sched5[[#This Row],[Pmt No]]&lt;&gt;"",Sched5[[#This Row],[Total Payment]]-Sched5[[#This Row],[Interest]],"")</f>
        <v/>
      </c>
      <c r="I26" s="4" t="str">
        <f ca="1">IF(Sched5[[#This Row],[Pmt No]]&lt;&gt;"",Sched5[[#This Row],[Beginning Balance]]*(InterestRate/PaymentsPerYear),"")</f>
        <v/>
      </c>
      <c r="J26" s="4" t="str">
        <f ca="1">IF(Sched5[[#This Row],[Pmt No]]&lt;&gt;"",IF(Sched5[[#This Row],[Scheduled Payment]]+Sched5[[#This Row],[Extra Payment]]&lt;=Sched5[[#This Row],[Beginning Balance]],Sched5[[#This Row],[Beginning Balance]]-Sched5[[#This Row],[Principal]],0),"")</f>
        <v/>
      </c>
      <c r="K26" s="4" t="str">
        <f ca="1">IF(Sched5[[#This Row],[Pmt No]]&lt;&gt;"",SUM(INDEX(Sched5[Interest],1,1):Sched5[[#This Row],[Interest]]),"")</f>
        <v/>
      </c>
    </row>
    <row r="27" spans="2:11" x14ac:dyDescent="0.2">
      <c r="B27" s="2" t="str">
        <f ca="1">IF(LoanIsGood,IF(ROW()-ROW(Sched5[[#Headers],[Pmt No]])&gt;ScheduledNumberOfPayments,"",ROW()-ROW(Sched5[[#Headers],[Pmt No]])),"")</f>
        <v/>
      </c>
      <c r="C27" s="3" t="str">
        <f ca="1">IF(Sched5[[#This Row],[Pmt No]]&lt;&gt;"",EOMONTH(LoanStartDate,ROW(Sched5[[#This Row],[Pmt No]])-ROW(Sched5[[#Headers],[Pmt No]])-2)+DAY(LoanStartDate),"")</f>
        <v/>
      </c>
      <c r="D27" s="4" t="str">
        <f ca="1">IF(Sched5[[#This Row],[Pmt No]]&lt;&gt;"",IF(ROW()-ROW(Sched5[[#Headers],[Beginning Balance]])=1,LoanAmount,INDEX(Sched5[Ending Balance],ROW()-ROW(Sched5[[#Headers],[Beginning Balance]])-1)),"")</f>
        <v/>
      </c>
      <c r="E27" s="4" t="str">
        <f ca="1">IF(Sched5[[#This Row],[Pmt No]]&lt;&gt;"",ScheduledPayment,"")</f>
        <v/>
      </c>
      <c r="F27" s="4" t="str">
        <f ca="1">IF(Sched5[[#This Row],[Pmt No]]&lt;&gt;"",IF(Sched5[[#This Row],[Scheduled Payment]]+ExtraPayments&lt;Sched5[[#This Row],[Beginning Balance]],ExtraPayments,IF(Sched5[[#This Row],[Beginning Balance]]-Sched5[[#This Row],[Scheduled Payment]]&gt;0,Sched5[[#This Row],[Beginning Balance]]-Sched5[[#This Row],[Scheduled Payment]],0)),"")</f>
        <v/>
      </c>
      <c r="G27" s="4" t="str">
        <f ca="1">IF(Sched5[[#This Row],[Pmt No]]&lt;&gt;"",IF(Sched5[[#This Row],[Scheduled Payment]]+Sched5[[#This Row],[Extra Payment]]&lt;=Sched5[[#This Row],[Beginning Balance]],Sched5[[#This Row],[Scheduled Payment]]+Sched5[[#This Row],[Extra Payment]],Sched5[[#This Row],[Beginning Balance]]),"")</f>
        <v/>
      </c>
      <c r="H27" s="4" t="str">
        <f ca="1">IF(Sched5[[#This Row],[Pmt No]]&lt;&gt;"",Sched5[[#This Row],[Total Payment]]-Sched5[[#This Row],[Interest]],"")</f>
        <v/>
      </c>
      <c r="I27" s="4" t="str">
        <f ca="1">IF(Sched5[[#This Row],[Pmt No]]&lt;&gt;"",Sched5[[#This Row],[Beginning Balance]]*(InterestRate/PaymentsPerYear),"")</f>
        <v/>
      </c>
      <c r="J27" s="4" t="str">
        <f ca="1">IF(Sched5[[#This Row],[Pmt No]]&lt;&gt;"",IF(Sched5[[#This Row],[Scheduled Payment]]+Sched5[[#This Row],[Extra Payment]]&lt;=Sched5[[#This Row],[Beginning Balance]],Sched5[[#This Row],[Beginning Balance]]-Sched5[[#This Row],[Principal]],0),"")</f>
        <v/>
      </c>
      <c r="K27" s="4" t="str">
        <f ca="1">IF(Sched5[[#This Row],[Pmt No]]&lt;&gt;"",SUM(INDEX(Sched5[Interest],1,1):Sched5[[#This Row],[Interest]]),"")</f>
        <v/>
      </c>
    </row>
    <row r="28" spans="2:11" x14ac:dyDescent="0.2">
      <c r="B28" s="2" t="str">
        <f ca="1">IF(LoanIsGood,IF(ROW()-ROW(Sched5[[#Headers],[Pmt No]])&gt;ScheduledNumberOfPayments,"",ROW()-ROW(Sched5[[#Headers],[Pmt No]])),"")</f>
        <v/>
      </c>
      <c r="C28" s="3" t="str">
        <f ca="1">IF(Sched5[[#This Row],[Pmt No]]&lt;&gt;"",EOMONTH(LoanStartDate,ROW(Sched5[[#This Row],[Pmt No]])-ROW(Sched5[[#Headers],[Pmt No]])-2)+DAY(LoanStartDate),"")</f>
        <v/>
      </c>
      <c r="D28" s="4" t="str">
        <f ca="1">IF(Sched5[[#This Row],[Pmt No]]&lt;&gt;"",IF(ROW()-ROW(Sched5[[#Headers],[Beginning Balance]])=1,LoanAmount,INDEX(Sched5[Ending Balance],ROW()-ROW(Sched5[[#Headers],[Beginning Balance]])-1)),"")</f>
        <v/>
      </c>
      <c r="E28" s="4" t="str">
        <f ca="1">IF(Sched5[[#This Row],[Pmt No]]&lt;&gt;"",ScheduledPayment,"")</f>
        <v/>
      </c>
      <c r="F28" s="4" t="str">
        <f ca="1">IF(Sched5[[#This Row],[Pmt No]]&lt;&gt;"",IF(Sched5[[#This Row],[Scheduled Payment]]+ExtraPayments&lt;Sched5[[#This Row],[Beginning Balance]],ExtraPayments,IF(Sched5[[#This Row],[Beginning Balance]]-Sched5[[#This Row],[Scheduled Payment]]&gt;0,Sched5[[#This Row],[Beginning Balance]]-Sched5[[#This Row],[Scheduled Payment]],0)),"")</f>
        <v/>
      </c>
      <c r="G28" s="4" t="str">
        <f ca="1">IF(Sched5[[#This Row],[Pmt No]]&lt;&gt;"",IF(Sched5[[#This Row],[Scheduled Payment]]+Sched5[[#This Row],[Extra Payment]]&lt;=Sched5[[#This Row],[Beginning Balance]],Sched5[[#This Row],[Scheduled Payment]]+Sched5[[#This Row],[Extra Payment]],Sched5[[#This Row],[Beginning Balance]]),"")</f>
        <v/>
      </c>
      <c r="H28" s="4" t="str">
        <f ca="1">IF(Sched5[[#This Row],[Pmt No]]&lt;&gt;"",Sched5[[#This Row],[Total Payment]]-Sched5[[#This Row],[Interest]],"")</f>
        <v/>
      </c>
      <c r="I28" s="4" t="str">
        <f ca="1">IF(Sched5[[#This Row],[Pmt No]]&lt;&gt;"",Sched5[[#This Row],[Beginning Balance]]*(InterestRate/PaymentsPerYear),"")</f>
        <v/>
      </c>
      <c r="J28" s="4" t="str">
        <f ca="1">IF(Sched5[[#This Row],[Pmt No]]&lt;&gt;"",IF(Sched5[[#This Row],[Scheduled Payment]]+Sched5[[#This Row],[Extra Payment]]&lt;=Sched5[[#This Row],[Beginning Balance]],Sched5[[#This Row],[Beginning Balance]]-Sched5[[#This Row],[Principal]],0),"")</f>
        <v/>
      </c>
      <c r="K28" s="4" t="str">
        <f ca="1">IF(Sched5[[#This Row],[Pmt No]]&lt;&gt;"",SUM(INDEX(Sched5[Interest],1,1):Sched5[[#This Row],[Interest]]),"")</f>
        <v/>
      </c>
    </row>
    <row r="29" spans="2:11" x14ac:dyDescent="0.2">
      <c r="B29" s="2" t="str">
        <f ca="1">IF(LoanIsGood,IF(ROW()-ROW(Sched5[[#Headers],[Pmt No]])&gt;ScheduledNumberOfPayments,"",ROW()-ROW(Sched5[[#Headers],[Pmt No]])),"")</f>
        <v/>
      </c>
      <c r="C29" s="3" t="str">
        <f ca="1">IF(Sched5[[#This Row],[Pmt No]]&lt;&gt;"",EOMONTH(LoanStartDate,ROW(Sched5[[#This Row],[Pmt No]])-ROW(Sched5[[#Headers],[Pmt No]])-2)+DAY(LoanStartDate),"")</f>
        <v/>
      </c>
      <c r="D29" s="4" t="str">
        <f ca="1">IF(Sched5[[#This Row],[Pmt No]]&lt;&gt;"",IF(ROW()-ROW(Sched5[[#Headers],[Beginning Balance]])=1,LoanAmount,INDEX(Sched5[Ending Balance],ROW()-ROW(Sched5[[#Headers],[Beginning Balance]])-1)),"")</f>
        <v/>
      </c>
      <c r="E29" s="4" t="str">
        <f ca="1">IF(Sched5[[#This Row],[Pmt No]]&lt;&gt;"",ScheduledPayment,"")</f>
        <v/>
      </c>
      <c r="F29" s="4" t="str">
        <f ca="1">IF(Sched5[[#This Row],[Pmt No]]&lt;&gt;"",IF(Sched5[[#This Row],[Scheduled Payment]]+ExtraPayments&lt;Sched5[[#This Row],[Beginning Balance]],ExtraPayments,IF(Sched5[[#This Row],[Beginning Balance]]-Sched5[[#This Row],[Scheduled Payment]]&gt;0,Sched5[[#This Row],[Beginning Balance]]-Sched5[[#This Row],[Scheduled Payment]],0)),"")</f>
        <v/>
      </c>
      <c r="G29" s="4" t="str">
        <f ca="1">IF(Sched5[[#This Row],[Pmt No]]&lt;&gt;"",IF(Sched5[[#This Row],[Scheduled Payment]]+Sched5[[#This Row],[Extra Payment]]&lt;=Sched5[[#This Row],[Beginning Balance]],Sched5[[#This Row],[Scheduled Payment]]+Sched5[[#This Row],[Extra Payment]],Sched5[[#This Row],[Beginning Balance]]),"")</f>
        <v/>
      </c>
      <c r="H29" s="4" t="str">
        <f ca="1">IF(Sched5[[#This Row],[Pmt No]]&lt;&gt;"",Sched5[[#This Row],[Total Payment]]-Sched5[[#This Row],[Interest]],"")</f>
        <v/>
      </c>
      <c r="I29" s="4" t="str">
        <f ca="1">IF(Sched5[[#This Row],[Pmt No]]&lt;&gt;"",Sched5[[#This Row],[Beginning Balance]]*(InterestRate/PaymentsPerYear),"")</f>
        <v/>
      </c>
      <c r="J29" s="4" t="str">
        <f ca="1">IF(Sched5[[#This Row],[Pmt No]]&lt;&gt;"",IF(Sched5[[#This Row],[Scheduled Payment]]+Sched5[[#This Row],[Extra Payment]]&lt;=Sched5[[#This Row],[Beginning Balance]],Sched5[[#This Row],[Beginning Balance]]-Sched5[[#This Row],[Principal]],0),"")</f>
        <v/>
      </c>
      <c r="K29" s="4" t="str">
        <f ca="1">IF(Sched5[[#This Row],[Pmt No]]&lt;&gt;"",SUM(INDEX(Sched5[Interest],1,1):Sched5[[#This Row],[Interest]]),"")</f>
        <v/>
      </c>
    </row>
    <row r="30" spans="2:11" x14ac:dyDescent="0.2">
      <c r="B30" s="2" t="str">
        <f ca="1">IF(LoanIsGood,IF(ROW()-ROW(Sched5[[#Headers],[Pmt No]])&gt;ScheduledNumberOfPayments,"",ROW()-ROW(Sched5[[#Headers],[Pmt No]])),"")</f>
        <v/>
      </c>
      <c r="C30" s="3" t="str">
        <f ca="1">IF(Sched5[[#This Row],[Pmt No]]&lt;&gt;"",EOMONTH(LoanStartDate,ROW(Sched5[[#This Row],[Pmt No]])-ROW(Sched5[[#Headers],[Pmt No]])-2)+DAY(LoanStartDate),"")</f>
        <v/>
      </c>
      <c r="D30" s="4" t="str">
        <f ca="1">IF(Sched5[[#This Row],[Pmt No]]&lt;&gt;"",IF(ROW()-ROW(Sched5[[#Headers],[Beginning Balance]])=1,LoanAmount,INDEX(Sched5[Ending Balance],ROW()-ROW(Sched5[[#Headers],[Beginning Balance]])-1)),"")</f>
        <v/>
      </c>
      <c r="E30" s="4" t="str">
        <f ca="1">IF(Sched5[[#This Row],[Pmt No]]&lt;&gt;"",ScheduledPayment,"")</f>
        <v/>
      </c>
      <c r="F30" s="4" t="str">
        <f ca="1">IF(Sched5[[#This Row],[Pmt No]]&lt;&gt;"",IF(Sched5[[#This Row],[Scheduled Payment]]+ExtraPayments&lt;Sched5[[#This Row],[Beginning Balance]],ExtraPayments,IF(Sched5[[#This Row],[Beginning Balance]]-Sched5[[#This Row],[Scheduled Payment]]&gt;0,Sched5[[#This Row],[Beginning Balance]]-Sched5[[#This Row],[Scheduled Payment]],0)),"")</f>
        <v/>
      </c>
      <c r="G30" s="4" t="str">
        <f ca="1">IF(Sched5[[#This Row],[Pmt No]]&lt;&gt;"",IF(Sched5[[#This Row],[Scheduled Payment]]+Sched5[[#This Row],[Extra Payment]]&lt;=Sched5[[#This Row],[Beginning Balance]],Sched5[[#This Row],[Scheduled Payment]]+Sched5[[#This Row],[Extra Payment]],Sched5[[#This Row],[Beginning Balance]]),"")</f>
        <v/>
      </c>
      <c r="H30" s="4" t="str">
        <f ca="1">IF(Sched5[[#This Row],[Pmt No]]&lt;&gt;"",Sched5[[#This Row],[Total Payment]]-Sched5[[#This Row],[Interest]],"")</f>
        <v/>
      </c>
      <c r="I30" s="4" t="str">
        <f ca="1">IF(Sched5[[#This Row],[Pmt No]]&lt;&gt;"",Sched5[[#This Row],[Beginning Balance]]*(InterestRate/PaymentsPerYear),"")</f>
        <v/>
      </c>
      <c r="J30" s="4" t="str">
        <f ca="1">IF(Sched5[[#This Row],[Pmt No]]&lt;&gt;"",IF(Sched5[[#This Row],[Scheduled Payment]]+Sched5[[#This Row],[Extra Payment]]&lt;=Sched5[[#This Row],[Beginning Balance]],Sched5[[#This Row],[Beginning Balance]]-Sched5[[#This Row],[Principal]],0),"")</f>
        <v/>
      </c>
      <c r="K30" s="4" t="str">
        <f ca="1">IF(Sched5[[#This Row],[Pmt No]]&lt;&gt;"",SUM(INDEX(Sched5[Interest],1,1):Sched5[[#This Row],[Interest]]),"")</f>
        <v/>
      </c>
    </row>
    <row r="31" spans="2:11" x14ac:dyDescent="0.2">
      <c r="B31" s="2" t="str">
        <f ca="1">IF(LoanIsGood,IF(ROW()-ROW(Sched5[[#Headers],[Pmt No]])&gt;ScheduledNumberOfPayments,"",ROW()-ROW(Sched5[[#Headers],[Pmt No]])),"")</f>
        <v/>
      </c>
      <c r="C31" s="3" t="str">
        <f ca="1">IF(Sched5[[#This Row],[Pmt No]]&lt;&gt;"",EOMONTH(LoanStartDate,ROW(Sched5[[#This Row],[Pmt No]])-ROW(Sched5[[#Headers],[Pmt No]])-2)+DAY(LoanStartDate),"")</f>
        <v/>
      </c>
      <c r="D31" s="4" t="str">
        <f ca="1">IF(Sched5[[#This Row],[Pmt No]]&lt;&gt;"",IF(ROW()-ROW(Sched5[[#Headers],[Beginning Balance]])=1,LoanAmount,INDEX(Sched5[Ending Balance],ROW()-ROW(Sched5[[#Headers],[Beginning Balance]])-1)),"")</f>
        <v/>
      </c>
      <c r="E31" s="4" t="str">
        <f ca="1">IF(Sched5[[#This Row],[Pmt No]]&lt;&gt;"",ScheduledPayment,"")</f>
        <v/>
      </c>
      <c r="F31" s="4" t="str">
        <f ca="1">IF(Sched5[[#This Row],[Pmt No]]&lt;&gt;"",IF(Sched5[[#This Row],[Scheduled Payment]]+ExtraPayments&lt;Sched5[[#This Row],[Beginning Balance]],ExtraPayments,IF(Sched5[[#This Row],[Beginning Balance]]-Sched5[[#This Row],[Scheduled Payment]]&gt;0,Sched5[[#This Row],[Beginning Balance]]-Sched5[[#This Row],[Scheduled Payment]],0)),"")</f>
        <v/>
      </c>
      <c r="G31" s="4" t="str">
        <f ca="1">IF(Sched5[[#This Row],[Pmt No]]&lt;&gt;"",IF(Sched5[[#This Row],[Scheduled Payment]]+Sched5[[#This Row],[Extra Payment]]&lt;=Sched5[[#This Row],[Beginning Balance]],Sched5[[#This Row],[Scheduled Payment]]+Sched5[[#This Row],[Extra Payment]],Sched5[[#This Row],[Beginning Balance]]),"")</f>
        <v/>
      </c>
      <c r="H31" s="4" t="str">
        <f ca="1">IF(Sched5[[#This Row],[Pmt No]]&lt;&gt;"",Sched5[[#This Row],[Total Payment]]-Sched5[[#This Row],[Interest]],"")</f>
        <v/>
      </c>
      <c r="I31" s="4" t="str">
        <f ca="1">IF(Sched5[[#This Row],[Pmt No]]&lt;&gt;"",Sched5[[#This Row],[Beginning Balance]]*(InterestRate/PaymentsPerYear),"")</f>
        <v/>
      </c>
      <c r="J31" s="4" t="str">
        <f ca="1">IF(Sched5[[#This Row],[Pmt No]]&lt;&gt;"",IF(Sched5[[#This Row],[Scheduled Payment]]+Sched5[[#This Row],[Extra Payment]]&lt;=Sched5[[#This Row],[Beginning Balance]],Sched5[[#This Row],[Beginning Balance]]-Sched5[[#This Row],[Principal]],0),"")</f>
        <v/>
      </c>
      <c r="K31" s="4" t="str">
        <f ca="1">IF(Sched5[[#This Row],[Pmt No]]&lt;&gt;"",SUM(INDEX(Sched5[Interest],1,1):Sched5[[#This Row],[Interest]]),"")</f>
        <v/>
      </c>
    </row>
    <row r="32" spans="2:11" x14ac:dyDescent="0.2">
      <c r="B32" s="2" t="str">
        <f ca="1">IF(LoanIsGood,IF(ROW()-ROW(Sched5[[#Headers],[Pmt No]])&gt;ScheduledNumberOfPayments,"",ROW()-ROW(Sched5[[#Headers],[Pmt No]])),"")</f>
        <v/>
      </c>
      <c r="C32" s="3" t="str">
        <f ca="1">IF(Sched5[[#This Row],[Pmt No]]&lt;&gt;"",EOMONTH(LoanStartDate,ROW(Sched5[[#This Row],[Pmt No]])-ROW(Sched5[[#Headers],[Pmt No]])-2)+DAY(LoanStartDate),"")</f>
        <v/>
      </c>
      <c r="D32" s="4" t="str">
        <f ca="1">IF(Sched5[[#This Row],[Pmt No]]&lt;&gt;"",IF(ROW()-ROW(Sched5[[#Headers],[Beginning Balance]])=1,LoanAmount,INDEX(Sched5[Ending Balance],ROW()-ROW(Sched5[[#Headers],[Beginning Balance]])-1)),"")</f>
        <v/>
      </c>
      <c r="E32" s="4" t="str">
        <f ca="1">IF(Sched5[[#This Row],[Pmt No]]&lt;&gt;"",ScheduledPayment,"")</f>
        <v/>
      </c>
      <c r="F32" s="4" t="str">
        <f ca="1">IF(Sched5[[#This Row],[Pmt No]]&lt;&gt;"",IF(Sched5[[#This Row],[Scheduled Payment]]+ExtraPayments&lt;Sched5[[#This Row],[Beginning Balance]],ExtraPayments,IF(Sched5[[#This Row],[Beginning Balance]]-Sched5[[#This Row],[Scheduled Payment]]&gt;0,Sched5[[#This Row],[Beginning Balance]]-Sched5[[#This Row],[Scheduled Payment]],0)),"")</f>
        <v/>
      </c>
      <c r="G32" s="4" t="str">
        <f ca="1">IF(Sched5[[#This Row],[Pmt No]]&lt;&gt;"",IF(Sched5[[#This Row],[Scheduled Payment]]+Sched5[[#This Row],[Extra Payment]]&lt;=Sched5[[#This Row],[Beginning Balance]],Sched5[[#This Row],[Scheduled Payment]]+Sched5[[#This Row],[Extra Payment]],Sched5[[#This Row],[Beginning Balance]]),"")</f>
        <v/>
      </c>
      <c r="H32" s="4" t="str">
        <f ca="1">IF(Sched5[[#This Row],[Pmt No]]&lt;&gt;"",Sched5[[#This Row],[Total Payment]]-Sched5[[#This Row],[Interest]],"")</f>
        <v/>
      </c>
      <c r="I32" s="4" t="str">
        <f ca="1">IF(Sched5[[#This Row],[Pmt No]]&lt;&gt;"",Sched5[[#This Row],[Beginning Balance]]*(InterestRate/PaymentsPerYear),"")</f>
        <v/>
      </c>
      <c r="J32" s="4" t="str">
        <f ca="1">IF(Sched5[[#This Row],[Pmt No]]&lt;&gt;"",IF(Sched5[[#This Row],[Scheduled Payment]]+Sched5[[#This Row],[Extra Payment]]&lt;=Sched5[[#This Row],[Beginning Balance]],Sched5[[#This Row],[Beginning Balance]]-Sched5[[#This Row],[Principal]],0),"")</f>
        <v/>
      </c>
      <c r="K32" s="4" t="str">
        <f ca="1">IF(Sched5[[#This Row],[Pmt No]]&lt;&gt;"",SUM(INDEX(Sched5[Interest],1,1):Sched5[[#This Row],[Interest]]),"")</f>
        <v/>
      </c>
    </row>
    <row r="33" spans="2:11" x14ac:dyDescent="0.2">
      <c r="B33" s="2" t="str">
        <f ca="1">IF(LoanIsGood,IF(ROW()-ROW(Sched5[[#Headers],[Pmt No]])&gt;ScheduledNumberOfPayments,"",ROW()-ROW(Sched5[[#Headers],[Pmt No]])),"")</f>
        <v/>
      </c>
      <c r="C33" s="3" t="str">
        <f ca="1">IF(Sched5[[#This Row],[Pmt No]]&lt;&gt;"",EOMONTH(LoanStartDate,ROW(Sched5[[#This Row],[Pmt No]])-ROW(Sched5[[#Headers],[Pmt No]])-2)+DAY(LoanStartDate),"")</f>
        <v/>
      </c>
      <c r="D33" s="4" t="str">
        <f ca="1">IF(Sched5[[#This Row],[Pmt No]]&lt;&gt;"",IF(ROW()-ROW(Sched5[[#Headers],[Beginning Balance]])=1,LoanAmount,INDEX(Sched5[Ending Balance],ROW()-ROW(Sched5[[#Headers],[Beginning Balance]])-1)),"")</f>
        <v/>
      </c>
      <c r="E33" s="4" t="str">
        <f ca="1">IF(Sched5[[#This Row],[Pmt No]]&lt;&gt;"",ScheduledPayment,"")</f>
        <v/>
      </c>
      <c r="F33" s="4" t="str">
        <f ca="1">IF(Sched5[[#This Row],[Pmt No]]&lt;&gt;"",IF(Sched5[[#This Row],[Scheduled Payment]]+ExtraPayments&lt;Sched5[[#This Row],[Beginning Balance]],ExtraPayments,IF(Sched5[[#This Row],[Beginning Balance]]-Sched5[[#This Row],[Scheduled Payment]]&gt;0,Sched5[[#This Row],[Beginning Balance]]-Sched5[[#This Row],[Scheduled Payment]],0)),"")</f>
        <v/>
      </c>
      <c r="G33" s="4" t="str">
        <f ca="1">IF(Sched5[[#This Row],[Pmt No]]&lt;&gt;"",IF(Sched5[[#This Row],[Scheduled Payment]]+Sched5[[#This Row],[Extra Payment]]&lt;=Sched5[[#This Row],[Beginning Balance]],Sched5[[#This Row],[Scheduled Payment]]+Sched5[[#This Row],[Extra Payment]],Sched5[[#This Row],[Beginning Balance]]),"")</f>
        <v/>
      </c>
      <c r="H33" s="4" t="str">
        <f ca="1">IF(Sched5[[#This Row],[Pmt No]]&lt;&gt;"",Sched5[[#This Row],[Total Payment]]-Sched5[[#This Row],[Interest]],"")</f>
        <v/>
      </c>
      <c r="I33" s="4" t="str">
        <f ca="1">IF(Sched5[[#This Row],[Pmt No]]&lt;&gt;"",Sched5[[#This Row],[Beginning Balance]]*(InterestRate/PaymentsPerYear),"")</f>
        <v/>
      </c>
      <c r="J33" s="4" t="str">
        <f ca="1">IF(Sched5[[#This Row],[Pmt No]]&lt;&gt;"",IF(Sched5[[#This Row],[Scheduled Payment]]+Sched5[[#This Row],[Extra Payment]]&lt;=Sched5[[#This Row],[Beginning Balance]],Sched5[[#This Row],[Beginning Balance]]-Sched5[[#This Row],[Principal]],0),"")</f>
        <v/>
      </c>
      <c r="K33" s="4" t="str">
        <f ca="1">IF(Sched5[[#This Row],[Pmt No]]&lt;&gt;"",SUM(INDEX(Sched5[Interest],1,1):Sched5[[#This Row],[Interest]]),"")</f>
        <v/>
      </c>
    </row>
    <row r="34" spans="2:11" x14ac:dyDescent="0.2">
      <c r="B34" s="2" t="str">
        <f ca="1">IF(LoanIsGood,IF(ROW()-ROW(Sched5[[#Headers],[Pmt No]])&gt;ScheduledNumberOfPayments,"",ROW()-ROW(Sched5[[#Headers],[Pmt No]])),"")</f>
        <v/>
      </c>
      <c r="C34" s="3" t="str">
        <f ca="1">IF(Sched5[[#This Row],[Pmt No]]&lt;&gt;"",EOMONTH(LoanStartDate,ROW(Sched5[[#This Row],[Pmt No]])-ROW(Sched5[[#Headers],[Pmt No]])-2)+DAY(LoanStartDate),"")</f>
        <v/>
      </c>
      <c r="D34" s="4" t="str">
        <f ca="1">IF(Sched5[[#This Row],[Pmt No]]&lt;&gt;"",IF(ROW()-ROW(Sched5[[#Headers],[Beginning Balance]])=1,LoanAmount,INDEX(Sched5[Ending Balance],ROW()-ROW(Sched5[[#Headers],[Beginning Balance]])-1)),"")</f>
        <v/>
      </c>
      <c r="E34" s="4" t="str">
        <f ca="1">IF(Sched5[[#This Row],[Pmt No]]&lt;&gt;"",ScheduledPayment,"")</f>
        <v/>
      </c>
      <c r="F34" s="4" t="str">
        <f ca="1">IF(Sched5[[#This Row],[Pmt No]]&lt;&gt;"",IF(Sched5[[#This Row],[Scheduled Payment]]+ExtraPayments&lt;Sched5[[#This Row],[Beginning Balance]],ExtraPayments,IF(Sched5[[#This Row],[Beginning Balance]]-Sched5[[#This Row],[Scheduled Payment]]&gt;0,Sched5[[#This Row],[Beginning Balance]]-Sched5[[#This Row],[Scheduled Payment]],0)),"")</f>
        <v/>
      </c>
      <c r="G34" s="4" t="str">
        <f ca="1">IF(Sched5[[#This Row],[Pmt No]]&lt;&gt;"",IF(Sched5[[#This Row],[Scheduled Payment]]+Sched5[[#This Row],[Extra Payment]]&lt;=Sched5[[#This Row],[Beginning Balance]],Sched5[[#This Row],[Scheduled Payment]]+Sched5[[#This Row],[Extra Payment]],Sched5[[#This Row],[Beginning Balance]]),"")</f>
        <v/>
      </c>
      <c r="H34" s="4" t="str">
        <f ca="1">IF(Sched5[[#This Row],[Pmt No]]&lt;&gt;"",Sched5[[#This Row],[Total Payment]]-Sched5[[#This Row],[Interest]],"")</f>
        <v/>
      </c>
      <c r="I34" s="4" t="str">
        <f ca="1">IF(Sched5[[#This Row],[Pmt No]]&lt;&gt;"",Sched5[[#This Row],[Beginning Balance]]*(InterestRate/PaymentsPerYear),"")</f>
        <v/>
      </c>
      <c r="J34" s="4" t="str">
        <f ca="1">IF(Sched5[[#This Row],[Pmt No]]&lt;&gt;"",IF(Sched5[[#This Row],[Scheduled Payment]]+Sched5[[#This Row],[Extra Payment]]&lt;=Sched5[[#This Row],[Beginning Balance]],Sched5[[#This Row],[Beginning Balance]]-Sched5[[#This Row],[Principal]],0),"")</f>
        <v/>
      </c>
      <c r="K34" s="4" t="str">
        <f ca="1">IF(Sched5[[#This Row],[Pmt No]]&lt;&gt;"",SUM(INDEX(Sched5[Interest],1,1):Sched5[[#This Row],[Interest]]),"")</f>
        <v/>
      </c>
    </row>
    <row r="35" spans="2:11" x14ac:dyDescent="0.2">
      <c r="B35" s="2" t="str">
        <f ca="1">IF(LoanIsGood,IF(ROW()-ROW(Sched5[[#Headers],[Pmt No]])&gt;ScheduledNumberOfPayments,"",ROW()-ROW(Sched5[[#Headers],[Pmt No]])),"")</f>
        <v/>
      </c>
      <c r="C35" s="3" t="str">
        <f ca="1">IF(Sched5[[#This Row],[Pmt No]]&lt;&gt;"",EOMONTH(LoanStartDate,ROW(Sched5[[#This Row],[Pmt No]])-ROW(Sched5[[#Headers],[Pmt No]])-2)+DAY(LoanStartDate),"")</f>
        <v/>
      </c>
      <c r="D35" s="4" t="str">
        <f ca="1">IF(Sched5[[#This Row],[Pmt No]]&lt;&gt;"",IF(ROW()-ROW(Sched5[[#Headers],[Beginning Balance]])=1,LoanAmount,INDEX(Sched5[Ending Balance],ROW()-ROW(Sched5[[#Headers],[Beginning Balance]])-1)),"")</f>
        <v/>
      </c>
      <c r="E35" s="4" t="str">
        <f ca="1">IF(Sched5[[#This Row],[Pmt No]]&lt;&gt;"",ScheduledPayment,"")</f>
        <v/>
      </c>
      <c r="F35" s="4" t="str">
        <f ca="1">IF(Sched5[[#This Row],[Pmt No]]&lt;&gt;"",IF(Sched5[[#This Row],[Scheduled Payment]]+ExtraPayments&lt;Sched5[[#This Row],[Beginning Balance]],ExtraPayments,IF(Sched5[[#This Row],[Beginning Balance]]-Sched5[[#This Row],[Scheduled Payment]]&gt;0,Sched5[[#This Row],[Beginning Balance]]-Sched5[[#This Row],[Scheduled Payment]],0)),"")</f>
        <v/>
      </c>
      <c r="G35" s="4" t="str">
        <f ca="1">IF(Sched5[[#This Row],[Pmt No]]&lt;&gt;"",IF(Sched5[[#This Row],[Scheduled Payment]]+Sched5[[#This Row],[Extra Payment]]&lt;=Sched5[[#This Row],[Beginning Balance]],Sched5[[#This Row],[Scheduled Payment]]+Sched5[[#This Row],[Extra Payment]],Sched5[[#This Row],[Beginning Balance]]),"")</f>
        <v/>
      </c>
      <c r="H35" s="4" t="str">
        <f ca="1">IF(Sched5[[#This Row],[Pmt No]]&lt;&gt;"",Sched5[[#This Row],[Total Payment]]-Sched5[[#This Row],[Interest]],"")</f>
        <v/>
      </c>
      <c r="I35" s="4" t="str">
        <f ca="1">IF(Sched5[[#This Row],[Pmt No]]&lt;&gt;"",Sched5[[#This Row],[Beginning Balance]]*(InterestRate/PaymentsPerYear),"")</f>
        <v/>
      </c>
      <c r="J35" s="4" t="str">
        <f ca="1">IF(Sched5[[#This Row],[Pmt No]]&lt;&gt;"",IF(Sched5[[#This Row],[Scheduled Payment]]+Sched5[[#This Row],[Extra Payment]]&lt;=Sched5[[#This Row],[Beginning Balance]],Sched5[[#This Row],[Beginning Balance]]-Sched5[[#This Row],[Principal]],0),"")</f>
        <v/>
      </c>
      <c r="K35" s="4" t="str">
        <f ca="1">IF(Sched5[[#This Row],[Pmt No]]&lt;&gt;"",SUM(INDEX(Sched5[Interest],1,1):Sched5[[#This Row],[Interest]]),"")</f>
        <v/>
      </c>
    </row>
    <row r="36" spans="2:11" x14ac:dyDescent="0.2">
      <c r="B36" s="2" t="str">
        <f ca="1">IF(LoanIsGood,IF(ROW()-ROW(Sched5[[#Headers],[Pmt No]])&gt;ScheduledNumberOfPayments,"",ROW()-ROW(Sched5[[#Headers],[Pmt No]])),"")</f>
        <v/>
      </c>
      <c r="C36" s="3" t="str">
        <f ca="1">IF(Sched5[[#This Row],[Pmt No]]&lt;&gt;"",EOMONTH(LoanStartDate,ROW(Sched5[[#This Row],[Pmt No]])-ROW(Sched5[[#Headers],[Pmt No]])-2)+DAY(LoanStartDate),"")</f>
        <v/>
      </c>
      <c r="D36" s="4" t="str">
        <f ca="1">IF(Sched5[[#This Row],[Pmt No]]&lt;&gt;"",IF(ROW()-ROW(Sched5[[#Headers],[Beginning Balance]])=1,LoanAmount,INDEX(Sched5[Ending Balance],ROW()-ROW(Sched5[[#Headers],[Beginning Balance]])-1)),"")</f>
        <v/>
      </c>
      <c r="E36" s="4" t="str">
        <f ca="1">IF(Sched5[[#This Row],[Pmt No]]&lt;&gt;"",ScheduledPayment,"")</f>
        <v/>
      </c>
      <c r="F36" s="4" t="str">
        <f ca="1">IF(Sched5[[#This Row],[Pmt No]]&lt;&gt;"",IF(Sched5[[#This Row],[Scheduled Payment]]+ExtraPayments&lt;Sched5[[#This Row],[Beginning Balance]],ExtraPayments,IF(Sched5[[#This Row],[Beginning Balance]]-Sched5[[#This Row],[Scheduled Payment]]&gt;0,Sched5[[#This Row],[Beginning Balance]]-Sched5[[#This Row],[Scheduled Payment]],0)),"")</f>
        <v/>
      </c>
      <c r="G36" s="4" t="str">
        <f ca="1">IF(Sched5[[#This Row],[Pmt No]]&lt;&gt;"",IF(Sched5[[#This Row],[Scheduled Payment]]+Sched5[[#This Row],[Extra Payment]]&lt;=Sched5[[#This Row],[Beginning Balance]],Sched5[[#This Row],[Scheduled Payment]]+Sched5[[#This Row],[Extra Payment]],Sched5[[#This Row],[Beginning Balance]]),"")</f>
        <v/>
      </c>
      <c r="H36" s="4" t="str">
        <f ca="1">IF(Sched5[[#This Row],[Pmt No]]&lt;&gt;"",Sched5[[#This Row],[Total Payment]]-Sched5[[#This Row],[Interest]],"")</f>
        <v/>
      </c>
      <c r="I36" s="4" t="str">
        <f ca="1">IF(Sched5[[#This Row],[Pmt No]]&lt;&gt;"",Sched5[[#This Row],[Beginning Balance]]*(InterestRate/PaymentsPerYear),"")</f>
        <v/>
      </c>
      <c r="J36" s="4" t="str">
        <f ca="1">IF(Sched5[[#This Row],[Pmt No]]&lt;&gt;"",IF(Sched5[[#This Row],[Scheduled Payment]]+Sched5[[#This Row],[Extra Payment]]&lt;=Sched5[[#This Row],[Beginning Balance]],Sched5[[#This Row],[Beginning Balance]]-Sched5[[#This Row],[Principal]],0),"")</f>
        <v/>
      </c>
      <c r="K36" s="4" t="str">
        <f ca="1">IF(Sched5[[#This Row],[Pmt No]]&lt;&gt;"",SUM(INDEX(Sched5[Interest],1,1):Sched5[[#This Row],[Interest]]),"")</f>
        <v/>
      </c>
    </row>
    <row r="37" spans="2:11" x14ac:dyDescent="0.2">
      <c r="B37" s="2" t="str">
        <f ca="1">IF(LoanIsGood,IF(ROW()-ROW(Sched5[[#Headers],[Pmt No]])&gt;ScheduledNumberOfPayments,"",ROW()-ROW(Sched5[[#Headers],[Pmt No]])),"")</f>
        <v/>
      </c>
      <c r="C37" s="3" t="str">
        <f ca="1">IF(Sched5[[#This Row],[Pmt No]]&lt;&gt;"",EOMONTH(LoanStartDate,ROW(Sched5[[#This Row],[Pmt No]])-ROW(Sched5[[#Headers],[Pmt No]])-2)+DAY(LoanStartDate),"")</f>
        <v/>
      </c>
      <c r="D37" s="4" t="str">
        <f ca="1">IF(Sched5[[#This Row],[Pmt No]]&lt;&gt;"",IF(ROW()-ROW(Sched5[[#Headers],[Beginning Balance]])=1,LoanAmount,INDEX(Sched5[Ending Balance],ROW()-ROW(Sched5[[#Headers],[Beginning Balance]])-1)),"")</f>
        <v/>
      </c>
      <c r="E37" s="4" t="str">
        <f ca="1">IF(Sched5[[#This Row],[Pmt No]]&lt;&gt;"",ScheduledPayment,"")</f>
        <v/>
      </c>
      <c r="F37" s="4" t="str">
        <f ca="1">IF(Sched5[[#This Row],[Pmt No]]&lt;&gt;"",IF(Sched5[[#This Row],[Scheduled Payment]]+ExtraPayments&lt;Sched5[[#This Row],[Beginning Balance]],ExtraPayments,IF(Sched5[[#This Row],[Beginning Balance]]-Sched5[[#This Row],[Scheduled Payment]]&gt;0,Sched5[[#This Row],[Beginning Balance]]-Sched5[[#This Row],[Scheduled Payment]],0)),"")</f>
        <v/>
      </c>
      <c r="G37" s="4" t="str">
        <f ca="1">IF(Sched5[[#This Row],[Pmt No]]&lt;&gt;"",IF(Sched5[[#This Row],[Scheduled Payment]]+Sched5[[#This Row],[Extra Payment]]&lt;=Sched5[[#This Row],[Beginning Balance]],Sched5[[#This Row],[Scheduled Payment]]+Sched5[[#This Row],[Extra Payment]],Sched5[[#This Row],[Beginning Balance]]),"")</f>
        <v/>
      </c>
      <c r="H37" s="4" t="str">
        <f ca="1">IF(Sched5[[#This Row],[Pmt No]]&lt;&gt;"",Sched5[[#This Row],[Total Payment]]-Sched5[[#This Row],[Interest]],"")</f>
        <v/>
      </c>
      <c r="I37" s="4" t="str">
        <f ca="1">IF(Sched5[[#This Row],[Pmt No]]&lt;&gt;"",Sched5[[#This Row],[Beginning Balance]]*(InterestRate/PaymentsPerYear),"")</f>
        <v/>
      </c>
      <c r="J37" s="4" t="str">
        <f ca="1">IF(Sched5[[#This Row],[Pmt No]]&lt;&gt;"",IF(Sched5[[#This Row],[Scheduled Payment]]+Sched5[[#This Row],[Extra Payment]]&lt;=Sched5[[#This Row],[Beginning Balance]],Sched5[[#This Row],[Beginning Balance]]-Sched5[[#This Row],[Principal]],0),"")</f>
        <v/>
      </c>
      <c r="K37" s="4" t="str">
        <f ca="1">IF(Sched5[[#This Row],[Pmt No]]&lt;&gt;"",SUM(INDEX(Sched5[Interest],1,1):Sched5[[#This Row],[Interest]]),"")</f>
        <v/>
      </c>
    </row>
    <row r="38" spans="2:11" x14ac:dyDescent="0.2">
      <c r="B38" s="2" t="str">
        <f ca="1">IF(LoanIsGood,IF(ROW()-ROW(Sched5[[#Headers],[Pmt No]])&gt;ScheduledNumberOfPayments,"",ROW()-ROW(Sched5[[#Headers],[Pmt No]])),"")</f>
        <v/>
      </c>
      <c r="C38" s="3" t="str">
        <f ca="1">IF(Sched5[[#This Row],[Pmt No]]&lt;&gt;"",EOMONTH(LoanStartDate,ROW(Sched5[[#This Row],[Pmt No]])-ROW(Sched5[[#Headers],[Pmt No]])-2)+DAY(LoanStartDate),"")</f>
        <v/>
      </c>
      <c r="D38" s="4" t="str">
        <f ca="1">IF(Sched5[[#This Row],[Pmt No]]&lt;&gt;"",IF(ROW()-ROW(Sched5[[#Headers],[Beginning Balance]])=1,LoanAmount,INDEX(Sched5[Ending Balance],ROW()-ROW(Sched5[[#Headers],[Beginning Balance]])-1)),"")</f>
        <v/>
      </c>
      <c r="E38" s="4" t="str">
        <f ca="1">IF(Sched5[[#This Row],[Pmt No]]&lt;&gt;"",ScheduledPayment,"")</f>
        <v/>
      </c>
      <c r="F38" s="4" t="str">
        <f ca="1">IF(Sched5[[#This Row],[Pmt No]]&lt;&gt;"",IF(Sched5[[#This Row],[Scheduled Payment]]+ExtraPayments&lt;Sched5[[#This Row],[Beginning Balance]],ExtraPayments,IF(Sched5[[#This Row],[Beginning Balance]]-Sched5[[#This Row],[Scheduled Payment]]&gt;0,Sched5[[#This Row],[Beginning Balance]]-Sched5[[#This Row],[Scheduled Payment]],0)),"")</f>
        <v/>
      </c>
      <c r="G38" s="4" t="str">
        <f ca="1">IF(Sched5[[#This Row],[Pmt No]]&lt;&gt;"",IF(Sched5[[#This Row],[Scheduled Payment]]+Sched5[[#This Row],[Extra Payment]]&lt;=Sched5[[#This Row],[Beginning Balance]],Sched5[[#This Row],[Scheduled Payment]]+Sched5[[#This Row],[Extra Payment]],Sched5[[#This Row],[Beginning Balance]]),"")</f>
        <v/>
      </c>
      <c r="H38" s="4" t="str">
        <f ca="1">IF(Sched5[[#This Row],[Pmt No]]&lt;&gt;"",Sched5[[#This Row],[Total Payment]]-Sched5[[#This Row],[Interest]],"")</f>
        <v/>
      </c>
      <c r="I38" s="4" t="str">
        <f ca="1">IF(Sched5[[#This Row],[Pmt No]]&lt;&gt;"",Sched5[[#This Row],[Beginning Balance]]*(InterestRate/PaymentsPerYear),"")</f>
        <v/>
      </c>
      <c r="J38" s="4" t="str">
        <f ca="1">IF(Sched5[[#This Row],[Pmt No]]&lt;&gt;"",IF(Sched5[[#This Row],[Scheduled Payment]]+Sched5[[#This Row],[Extra Payment]]&lt;=Sched5[[#This Row],[Beginning Balance]],Sched5[[#This Row],[Beginning Balance]]-Sched5[[#This Row],[Principal]],0),"")</f>
        <v/>
      </c>
      <c r="K38" s="4" t="str">
        <f ca="1">IF(Sched5[[#This Row],[Pmt No]]&lt;&gt;"",SUM(INDEX(Sched5[Interest],1,1):Sched5[[#This Row],[Interest]]),"")</f>
        <v/>
      </c>
    </row>
    <row r="39" spans="2:11" x14ac:dyDescent="0.2">
      <c r="B39" s="2" t="str">
        <f ca="1">IF(LoanIsGood,IF(ROW()-ROW(Sched5[[#Headers],[Pmt No]])&gt;ScheduledNumberOfPayments,"",ROW()-ROW(Sched5[[#Headers],[Pmt No]])),"")</f>
        <v/>
      </c>
      <c r="C39" s="3" t="str">
        <f ca="1">IF(Sched5[[#This Row],[Pmt No]]&lt;&gt;"",EOMONTH(LoanStartDate,ROW(Sched5[[#This Row],[Pmt No]])-ROW(Sched5[[#Headers],[Pmt No]])-2)+DAY(LoanStartDate),"")</f>
        <v/>
      </c>
      <c r="D39" s="4" t="str">
        <f ca="1">IF(Sched5[[#This Row],[Pmt No]]&lt;&gt;"",IF(ROW()-ROW(Sched5[[#Headers],[Beginning Balance]])=1,LoanAmount,INDEX(Sched5[Ending Balance],ROW()-ROW(Sched5[[#Headers],[Beginning Balance]])-1)),"")</f>
        <v/>
      </c>
      <c r="E39" s="4" t="str">
        <f ca="1">IF(Sched5[[#This Row],[Pmt No]]&lt;&gt;"",ScheduledPayment,"")</f>
        <v/>
      </c>
      <c r="F39" s="4" t="str">
        <f ca="1">IF(Sched5[[#This Row],[Pmt No]]&lt;&gt;"",IF(Sched5[[#This Row],[Scheduled Payment]]+ExtraPayments&lt;Sched5[[#This Row],[Beginning Balance]],ExtraPayments,IF(Sched5[[#This Row],[Beginning Balance]]-Sched5[[#This Row],[Scheduled Payment]]&gt;0,Sched5[[#This Row],[Beginning Balance]]-Sched5[[#This Row],[Scheduled Payment]],0)),"")</f>
        <v/>
      </c>
      <c r="G39" s="4" t="str">
        <f ca="1">IF(Sched5[[#This Row],[Pmt No]]&lt;&gt;"",IF(Sched5[[#This Row],[Scheduled Payment]]+Sched5[[#This Row],[Extra Payment]]&lt;=Sched5[[#This Row],[Beginning Balance]],Sched5[[#This Row],[Scheduled Payment]]+Sched5[[#This Row],[Extra Payment]],Sched5[[#This Row],[Beginning Balance]]),"")</f>
        <v/>
      </c>
      <c r="H39" s="4" t="str">
        <f ca="1">IF(Sched5[[#This Row],[Pmt No]]&lt;&gt;"",Sched5[[#This Row],[Total Payment]]-Sched5[[#This Row],[Interest]],"")</f>
        <v/>
      </c>
      <c r="I39" s="4" t="str">
        <f ca="1">IF(Sched5[[#This Row],[Pmt No]]&lt;&gt;"",Sched5[[#This Row],[Beginning Balance]]*(InterestRate/PaymentsPerYear),"")</f>
        <v/>
      </c>
      <c r="J39" s="4" t="str">
        <f ca="1">IF(Sched5[[#This Row],[Pmt No]]&lt;&gt;"",IF(Sched5[[#This Row],[Scheduled Payment]]+Sched5[[#This Row],[Extra Payment]]&lt;=Sched5[[#This Row],[Beginning Balance]],Sched5[[#This Row],[Beginning Balance]]-Sched5[[#This Row],[Principal]],0),"")</f>
        <v/>
      </c>
      <c r="K39" s="4" t="str">
        <f ca="1">IF(Sched5[[#This Row],[Pmt No]]&lt;&gt;"",SUM(INDEX(Sched5[Interest],1,1):Sched5[[#This Row],[Interest]]),"")</f>
        <v/>
      </c>
    </row>
    <row r="40" spans="2:11" x14ac:dyDescent="0.2">
      <c r="B40" s="2" t="str">
        <f ca="1">IF(LoanIsGood,IF(ROW()-ROW(Sched5[[#Headers],[Pmt No]])&gt;ScheduledNumberOfPayments,"",ROW()-ROW(Sched5[[#Headers],[Pmt No]])),"")</f>
        <v/>
      </c>
      <c r="C40" s="3" t="str">
        <f ca="1">IF(Sched5[[#This Row],[Pmt No]]&lt;&gt;"",EOMONTH(LoanStartDate,ROW(Sched5[[#This Row],[Pmt No]])-ROW(Sched5[[#Headers],[Pmt No]])-2)+DAY(LoanStartDate),"")</f>
        <v/>
      </c>
      <c r="D40" s="4" t="str">
        <f ca="1">IF(Sched5[[#This Row],[Pmt No]]&lt;&gt;"",IF(ROW()-ROW(Sched5[[#Headers],[Beginning Balance]])=1,LoanAmount,INDEX(Sched5[Ending Balance],ROW()-ROW(Sched5[[#Headers],[Beginning Balance]])-1)),"")</f>
        <v/>
      </c>
      <c r="E40" s="4" t="str">
        <f ca="1">IF(Sched5[[#This Row],[Pmt No]]&lt;&gt;"",ScheduledPayment,"")</f>
        <v/>
      </c>
      <c r="F40" s="4" t="str">
        <f ca="1">IF(Sched5[[#This Row],[Pmt No]]&lt;&gt;"",IF(Sched5[[#This Row],[Scheduled Payment]]+ExtraPayments&lt;Sched5[[#This Row],[Beginning Balance]],ExtraPayments,IF(Sched5[[#This Row],[Beginning Balance]]-Sched5[[#This Row],[Scheduled Payment]]&gt;0,Sched5[[#This Row],[Beginning Balance]]-Sched5[[#This Row],[Scheduled Payment]],0)),"")</f>
        <v/>
      </c>
      <c r="G40" s="4" t="str">
        <f ca="1">IF(Sched5[[#This Row],[Pmt No]]&lt;&gt;"",IF(Sched5[[#This Row],[Scheduled Payment]]+Sched5[[#This Row],[Extra Payment]]&lt;=Sched5[[#This Row],[Beginning Balance]],Sched5[[#This Row],[Scheduled Payment]]+Sched5[[#This Row],[Extra Payment]],Sched5[[#This Row],[Beginning Balance]]),"")</f>
        <v/>
      </c>
      <c r="H40" s="4" t="str">
        <f ca="1">IF(Sched5[[#This Row],[Pmt No]]&lt;&gt;"",Sched5[[#This Row],[Total Payment]]-Sched5[[#This Row],[Interest]],"")</f>
        <v/>
      </c>
      <c r="I40" s="4" t="str">
        <f ca="1">IF(Sched5[[#This Row],[Pmt No]]&lt;&gt;"",Sched5[[#This Row],[Beginning Balance]]*(InterestRate/PaymentsPerYear),"")</f>
        <v/>
      </c>
      <c r="J40" s="4" t="str">
        <f ca="1">IF(Sched5[[#This Row],[Pmt No]]&lt;&gt;"",IF(Sched5[[#This Row],[Scheduled Payment]]+Sched5[[#This Row],[Extra Payment]]&lt;=Sched5[[#This Row],[Beginning Balance]],Sched5[[#This Row],[Beginning Balance]]-Sched5[[#This Row],[Principal]],0),"")</f>
        <v/>
      </c>
      <c r="K40" s="4" t="str">
        <f ca="1">IF(Sched5[[#This Row],[Pmt No]]&lt;&gt;"",SUM(INDEX(Sched5[Interest],1,1):Sched5[[#This Row],[Interest]]),"")</f>
        <v/>
      </c>
    </row>
    <row r="41" spans="2:11" x14ac:dyDescent="0.2">
      <c r="B41" s="2" t="str">
        <f ca="1">IF(LoanIsGood,IF(ROW()-ROW(Sched5[[#Headers],[Pmt No]])&gt;ScheduledNumberOfPayments,"",ROW()-ROW(Sched5[[#Headers],[Pmt No]])),"")</f>
        <v/>
      </c>
      <c r="C41" s="3" t="str">
        <f ca="1">IF(Sched5[[#This Row],[Pmt No]]&lt;&gt;"",EOMONTH(LoanStartDate,ROW(Sched5[[#This Row],[Pmt No]])-ROW(Sched5[[#Headers],[Pmt No]])-2)+DAY(LoanStartDate),"")</f>
        <v/>
      </c>
      <c r="D41" s="4" t="str">
        <f ca="1">IF(Sched5[[#This Row],[Pmt No]]&lt;&gt;"",IF(ROW()-ROW(Sched5[[#Headers],[Beginning Balance]])=1,LoanAmount,INDEX(Sched5[Ending Balance],ROW()-ROW(Sched5[[#Headers],[Beginning Balance]])-1)),"")</f>
        <v/>
      </c>
      <c r="E41" s="4" t="str">
        <f ca="1">IF(Sched5[[#This Row],[Pmt No]]&lt;&gt;"",ScheduledPayment,"")</f>
        <v/>
      </c>
      <c r="F41" s="4" t="str">
        <f ca="1">IF(Sched5[[#This Row],[Pmt No]]&lt;&gt;"",IF(Sched5[[#This Row],[Scheduled Payment]]+ExtraPayments&lt;Sched5[[#This Row],[Beginning Balance]],ExtraPayments,IF(Sched5[[#This Row],[Beginning Balance]]-Sched5[[#This Row],[Scheduled Payment]]&gt;0,Sched5[[#This Row],[Beginning Balance]]-Sched5[[#This Row],[Scheduled Payment]],0)),"")</f>
        <v/>
      </c>
      <c r="G41" s="4" t="str">
        <f ca="1">IF(Sched5[[#This Row],[Pmt No]]&lt;&gt;"",IF(Sched5[[#This Row],[Scheduled Payment]]+Sched5[[#This Row],[Extra Payment]]&lt;=Sched5[[#This Row],[Beginning Balance]],Sched5[[#This Row],[Scheduled Payment]]+Sched5[[#This Row],[Extra Payment]],Sched5[[#This Row],[Beginning Balance]]),"")</f>
        <v/>
      </c>
      <c r="H41" s="4" t="str">
        <f ca="1">IF(Sched5[[#This Row],[Pmt No]]&lt;&gt;"",Sched5[[#This Row],[Total Payment]]-Sched5[[#This Row],[Interest]],"")</f>
        <v/>
      </c>
      <c r="I41" s="4" t="str">
        <f ca="1">IF(Sched5[[#This Row],[Pmt No]]&lt;&gt;"",Sched5[[#This Row],[Beginning Balance]]*(InterestRate/PaymentsPerYear),"")</f>
        <v/>
      </c>
      <c r="J41" s="4" t="str">
        <f ca="1">IF(Sched5[[#This Row],[Pmt No]]&lt;&gt;"",IF(Sched5[[#This Row],[Scheduled Payment]]+Sched5[[#This Row],[Extra Payment]]&lt;=Sched5[[#This Row],[Beginning Balance]],Sched5[[#This Row],[Beginning Balance]]-Sched5[[#This Row],[Principal]],0),"")</f>
        <v/>
      </c>
      <c r="K41" s="4" t="str">
        <f ca="1">IF(Sched5[[#This Row],[Pmt No]]&lt;&gt;"",SUM(INDEX(Sched5[Interest],1,1):Sched5[[#This Row],[Interest]]),"")</f>
        <v/>
      </c>
    </row>
    <row r="42" spans="2:11" x14ac:dyDescent="0.2">
      <c r="B42" s="2" t="str">
        <f ca="1">IF(LoanIsGood,IF(ROW()-ROW(Sched5[[#Headers],[Pmt No]])&gt;ScheduledNumberOfPayments,"",ROW()-ROW(Sched5[[#Headers],[Pmt No]])),"")</f>
        <v/>
      </c>
      <c r="C42" s="3" t="str">
        <f ca="1">IF(Sched5[[#This Row],[Pmt No]]&lt;&gt;"",EOMONTH(LoanStartDate,ROW(Sched5[[#This Row],[Pmt No]])-ROW(Sched5[[#Headers],[Pmt No]])-2)+DAY(LoanStartDate),"")</f>
        <v/>
      </c>
      <c r="D42" s="4" t="str">
        <f ca="1">IF(Sched5[[#This Row],[Pmt No]]&lt;&gt;"",IF(ROW()-ROW(Sched5[[#Headers],[Beginning Balance]])=1,LoanAmount,INDEX(Sched5[Ending Balance],ROW()-ROW(Sched5[[#Headers],[Beginning Balance]])-1)),"")</f>
        <v/>
      </c>
      <c r="E42" s="4" t="str">
        <f ca="1">IF(Sched5[[#This Row],[Pmt No]]&lt;&gt;"",ScheduledPayment,"")</f>
        <v/>
      </c>
      <c r="F42" s="4" t="str">
        <f ca="1">IF(Sched5[[#This Row],[Pmt No]]&lt;&gt;"",IF(Sched5[[#This Row],[Scheduled Payment]]+ExtraPayments&lt;Sched5[[#This Row],[Beginning Balance]],ExtraPayments,IF(Sched5[[#This Row],[Beginning Balance]]-Sched5[[#This Row],[Scheduled Payment]]&gt;0,Sched5[[#This Row],[Beginning Balance]]-Sched5[[#This Row],[Scheduled Payment]],0)),"")</f>
        <v/>
      </c>
      <c r="G42" s="4" t="str">
        <f ca="1">IF(Sched5[[#This Row],[Pmt No]]&lt;&gt;"",IF(Sched5[[#This Row],[Scheduled Payment]]+Sched5[[#This Row],[Extra Payment]]&lt;=Sched5[[#This Row],[Beginning Balance]],Sched5[[#This Row],[Scheduled Payment]]+Sched5[[#This Row],[Extra Payment]],Sched5[[#This Row],[Beginning Balance]]),"")</f>
        <v/>
      </c>
      <c r="H42" s="4" t="str">
        <f ca="1">IF(Sched5[[#This Row],[Pmt No]]&lt;&gt;"",Sched5[[#This Row],[Total Payment]]-Sched5[[#This Row],[Interest]],"")</f>
        <v/>
      </c>
      <c r="I42" s="4" t="str">
        <f ca="1">IF(Sched5[[#This Row],[Pmt No]]&lt;&gt;"",Sched5[[#This Row],[Beginning Balance]]*(InterestRate/PaymentsPerYear),"")</f>
        <v/>
      </c>
      <c r="J42" s="4" t="str">
        <f ca="1">IF(Sched5[[#This Row],[Pmt No]]&lt;&gt;"",IF(Sched5[[#This Row],[Scheduled Payment]]+Sched5[[#This Row],[Extra Payment]]&lt;=Sched5[[#This Row],[Beginning Balance]],Sched5[[#This Row],[Beginning Balance]]-Sched5[[#This Row],[Principal]],0),"")</f>
        <v/>
      </c>
      <c r="K42" s="4" t="str">
        <f ca="1">IF(Sched5[[#This Row],[Pmt No]]&lt;&gt;"",SUM(INDEX(Sched5[Interest],1,1):Sched5[[#This Row],[Interest]]),"")</f>
        <v/>
      </c>
    </row>
    <row r="43" spans="2:11" x14ac:dyDescent="0.2">
      <c r="B43" s="2" t="str">
        <f ca="1">IF(LoanIsGood,IF(ROW()-ROW(Sched5[[#Headers],[Pmt No]])&gt;ScheduledNumberOfPayments,"",ROW()-ROW(Sched5[[#Headers],[Pmt No]])),"")</f>
        <v/>
      </c>
      <c r="C43" s="3" t="str">
        <f ca="1">IF(Sched5[[#This Row],[Pmt No]]&lt;&gt;"",EOMONTH(LoanStartDate,ROW(Sched5[[#This Row],[Pmt No]])-ROW(Sched5[[#Headers],[Pmt No]])-2)+DAY(LoanStartDate),"")</f>
        <v/>
      </c>
      <c r="D43" s="4" t="str">
        <f ca="1">IF(Sched5[[#This Row],[Pmt No]]&lt;&gt;"",IF(ROW()-ROW(Sched5[[#Headers],[Beginning Balance]])=1,LoanAmount,INDEX(Sched5[Ending Balance],ROW()-ROW(Sched5[[#Headers],[Beginning Balance]])-1)),"")</f>
        <v/>
      </c>
      <c r="E43" s="4" t="str">
        <f ca="1">IF(Sched5[[#This Row],[Pmt No]]&lt;&gt;"",ScheduledPayment,"")</f>
        <v/>
      </c>
      <c r="F43" s="4" t="str">
        <f ca="1">IF(Sched5[[#This Row],[Pmt No]]&lt;&gt;"",IF(Sched5[[#This Row],[Scheduled Payment]]+ExtraPayments&lt;Sched5[[#This Row],[Beginning Balance]],ExtraPayments,IF(Sched5[[#This Row],[Beginning Balance]]-Sched5[[#This Row],[Scheduled Payment]]&gt;0,Sched5[[#This Row],[Beginning Balance]]-Sched5[[#This Row],[Scheduled Payment]],0)),"")</f>
        <v/>
      </c>
      <c r="G43" s="4" t="str">
        <f ca="1">IF(Sched5[[#This Row],[Pmt No]]&lt;&gt;"",IF(Sched5[[#This Row],[Scheduled Payment]]+Sched5[[#This Row],[Extra Payment]]&lt;=Sched5[[#This Row],[Beginning Balance]],Sched5[[#This Row],[Scheduled Payment]]+Sched5[[#This Row],[Extra Payment]],Sched5[[#This Row],[Beginning Balance]]),"")</f>
        <v/>
      </c>
      <c r="H43" s="4" t="str">
        <f ca="1">IF(Sched5[[#This Row],[Pmt No]]&lt;&gt;"",Sched5[[#This Row],[Total Payment]]-Sched5[[#This Row],[Interest]],"")</f>
        <v/>
      </c>
      <c r="I43" s="4" t="str">
        <f ca="1">IF(Sched5[[#This Row],[Pmt No]]&lt;&gt;"",Sched5[[#This Row],[Beginning Balance]]*(InterestRate/PaymentsPerYear),"")</f>
        <v/>
      </c>
      <c r="J43" s="4" t="str">
        <f ca="1">IF(Sched5[[#This Row],[Pmt No]]&lt;&gt;"",IF(Sched5[[#This Row],[Scheduled Payment]]+Sched5[[#This Row],[Extra Payment]]&lt;=Sched5[[#This Row],[Beginning Balance]],Sched5[[#This Row],[Beginning Balance]]-Sched5[[#This Row],[Principal]],0),"")</f>
        <v/>
      </c>
      <c r="K43" s="4" t="str">
        <f ca="1">IF(Sched5[[#This Row],[Pmt No]]&lt;&gt;"",SUM(INDEX(Sched5[Interest],1,1):Sched5[[#This Row],[Interest]]),"")</f>
        <v/>
      </c>
    </row>
    <row r="44" spans="2:11" x14ac:dyDescent="0.2">
      <c r="B44" s="2" t="str">
        <f ca="1">IF(LoanIsGood,IF(ROW()-ROW(Sched5[[#Headers],[Pmt No]])&gt;ScheduledNumberOfPayments,"",ROW()-ROW(Sched5[[#Headers],[Pmt No]])),"")</f>
        <v/>
      </c>
      <c r="C44" s="3" t="str">
        <f ca="1">IF(Sched5[[#This Row],[Pmt No]]&lt;&gt;"",EOMONTH(LoanStartDate,ROW(Sched5[[#This Row],[Pmt No]])-ROW(Sched5[[#Headers],[Pmt No]])-2)+DAY(LoanStartDate),"")</f>
        <v/>
      </c>
      <c r="D44" s="4" t="str">
        <f ca="1">IF(Sched5[[#This Row],[Pmt No]]&lt;&gt;"",IF(ROW()-ROW(Sched5[[#Headers],[Beginning Balance]])=1,LoanAmount,INDEX(Sched5[Ending Balance],ROW()-ROW(Sched5[[#Headers],[Beginning Balance]])-1)),"")</f>
        <v/>
      </c>
      <c r="E44" s="4" t="str">
        <f ca="1">IF(Sched5[[#This Row],[Pmt No]]&lt;&gt;"",ScheduledPayment,"")</f>
        <v/>
      </c>
      <c r="F44" s="4" t="str">
        <f ca="1">IF(Sched5[[#This Row],[Pmt No]]&lt;&gt;"",IF(Sched5[[#This Row],[Scheduled Payment]]+ExtraPayments&lt;Sched5[[#This Row],[Beginning Balance]],ExtraPayments,IF(Sched5[[#This Row],[Beginning Balance]]-Sched5[[#This Row],[Scheduled Payment]]&gt;0,Sched5[[#This Row],[Beginning Balance]]-Sched5[[#This Row],[Scheduled Payment]],0)),"")</f>
        <v/>
      </c>
      <c r="G44" s="4" t="str">
        <f ca="1">IF(Sched5[[#This Row],[Pmt No]]&lt;&gt;"",IF(Sched5[[#This Row],[Scheduled Payment]]+Sched5[[#This Row],[Extra Payment]]&lt;=Sched5[[#This Row],[Beginning Balance]],Sched5[[#This Row],[Scheduled Payment]]+Sched5[[#This Row],[Extra Payment]],Sched5[[#This Row],[Beginning Balance]]),"")</f>
        <v/>
      </c>
      <c r="H44" s="4" t="str">
        <f ca="1">IF(Sched5[[#This Row],[Pmt No]]&lt;&gt;"",Sched5[[#This Row],[Total Payment]]-Sched5[[#This Row],[Interest]],"")</f>
        <v/>
      </c>
      <c r="I44" s="4" t="str">
        <f ca="1">IF(Sched5[[#This Row],[Pmt No]]&lt;&gt;"",Sched5[[#This Row],[Beginning Balance]]*(InterestRate/PaymentsPerYear),"")</f>
        <v/>
      </c>
      <c r="J44" s="4" t="str">
        <f ca="1">IF(Sched5[[#This Row],[Pmt No]]&lt;&gt;"",IF(Sched5[[#This Row],[Scheduled Payment]]+Sched5[[#This Row],[Extra Payment]]&lt;=Sched5[[#This Row],[Beginning Balance]],Sched5[[#This Row],[Beginning Balance]]-Sched5[[#This Row],[Principal]],0),"")</f>
        <v/>
      </c>
      <c r="K44" s="4" t="str">
        <f ca="1">IF(Sched5[[#This Row],[Pmt No]]&lt;&gt;"",SUM(INDEX(Sched5[Interest],1,1):Sched5[[#This Row],[Interest]]),"")</f>
        <v/>
      </c>
    </row>
    <row r="45" spans="2:11" x14ac:dyDescent="0.2">
      <c r="B45" s="2" t="str">
        <f ca="1">IF(LoanIsGood,IF(ROW()-ROW(Sched5[[#Headers],[Pmt No]])&gt;ScheduledNumberOfPayments,"",ROW()-ROW(Sched5[[#Headers],[Pmt No]])),"")</f>
        <v/>
      </c>
      <c r="C45" s="3" t="str">
        <f ca="1">IF(Sched5[[#This Row],[Pmt No]]&lt;&gt;"",EOMONTH(LoanStartDate,ROW(Sched5[[#This Row],[Pmt No]])-ROW(Sched5[[#Headers],[Pmt No]])-2)+DAY(LoanStartDate),"")</f>
        <v/>
      </c>
      <c r="D45" s="4" t="str">
        <f ca="1">IF(Sched5[[#This Row],[Pmt No]]&lt;&gt;"",IF(ROW()-ROW(Sched5[[#Headers],[Beginning Balance]])=1,LoanAmount,INDEX(Sched5[Ending Balance],ROW()-ROW(Sched5[[#Headers],[Beginning Balance]])-1)),"")</f>
        <v/>
      </c>
      <c r="E45" s="4" t="str">
        <f ca="1">IF(Sched5[[#This Row],[Pmt No]]&lt;&gt;"",ScheduledPayment,"")</f>
        <v/>
      </c>
      <c r="F45" s="4" t="str">
        <f ca="1">IF(Sched5[[#This Row],[Pmt No]]&lt;&gt;"",IF(Sched5[[#This Row],[Scheduled Payment]]+ExtraPayments&lt;Sched5[[#This Row],[Beginning Balance]],ExtraPayments,IF(Sched5[[#This Row],[Beginning Balance]]-Sched5[[#This Row],[Scheduled Payment]]&gt;0,Sched5[[#This Row],[Beginning Balance]]-Sched5[[#This Row],[Scheduled Payment]],0)),"")</f>
        <v/>
      </c>
      <c r="G45" s="4" t="str">
        <f ca="1">IF(Sched5[[#This Row],[Pmt No]]&lt;&gt;"",IF(Sched5[[#This Row],[Scheduled Payment]]+Sched5[[#This Row],[Extra Payment]]&lt;=Sched5[[#This Row],[Beginning Balance]],Sched5[[#This Row],[Scheduled Payment]]+Sched5[[#This Row],[Extra Payment]],Sched5[[#This Row],[Beginning Balance]]),"")</f>
        <v/>
      </c>
      <c r="H45" s="4" t="str">
        <f ca="1">IF(Sched5[[#This Row],[Pmt No]]&lt;&gt;"",Sched5[[#This Row],[Total Payment]]-Sched5[[#This Row],[Interest]],"")</f>
        <v/>
      </c>
      <c r="I45" s="4" t="str">
        <f ca="1">IF(Sched5[[#This Row],[Pmt No]]&lt;&gt;"",Sched5[[#This Row],[Beginning Balance]]*(InterestRate/PaymentsPerYear),"")</f>
        <v/>
      </c>
      <c r="J45" s="4" t="str">
        <f ca="1">IF(Sched5[[#This Row],[Pmt No]]&lt;&gt;"",IF(Sched5[[#This Row],[Scheduled Payment]]+Sched5[[#This Row],[Extra Payment]]&lt;=Sched5[[#This Row],[Beginning Balance]],Sched5[[#This Row],[Beginning Balance]]-Sched5[[#This Row],[Principal]],0),"")</f>
        <v/>
      </c>
      <c r="K45" s="4" t="str">
        <f ca="1">IF(Sched5[[#This Row],[Pmt No]]&lt;&gt;"",SUM(INDEX(Sched5[Interest],1,1):Sched5[[#This Row],[Interest]]),"")</f>
        <v/>
      </c>
    </row>
    <row r="46" spans="2:11" x14ac:dyDescent="0.2">
      <c r="B46" s="2" t="str">
        <f ca="1">IF(LoanIsGood,IF(ROW()-ROW(Sched5[[#Headers],[Pmt No]])&gt;ScheduledNumberOfPayments,"",ROW()-ROW(Sched5[[#Headers],[Pmt No]])),"")</f>
        <v/>
      </c>
      <c r="C46" s="3" t="str">
        <f ca="1">IF(Sched5[[#This Row],[Pmt No]]&lt;&gt;"",EOMONTH(LoanStartDate,ROW(Sched5[[#This Row],[Pmt No]])-ROW(Sched5[[#Headers],[Pmt No]])-2)+DAY(LoanStartDate),"")</f>
        <v/>
      </c>
      <c r="D46" s="4" t="str">
        <f ca="1">IF(Sched5[[#This Row],[Pmt No]]&lt;&gt;"",IF(ROW()-ROW(Sched5[[#Headers],[Beginning Balance]])=1,LoanAmount,INDEX(Sched5[Ending Balance],ROW()-ROW(Sched5[[#Headers],[Beginning Balance]])-1)),"")</f>
        <v/>
      </c>
      <c r="E46" s="4" t="str">
        <f ca="1">IF(Sched5[[#This Row],[Pmt No]]&lt;&gt;"",ScheduledPayment,"")</f>
        <v/>
      </c>
      <c r="F46" s="4" t="str">
        <f ca="1">IF(Sched5[[#This Row],[Pmt No]]&lt;&gt;"",IF(Sched5[[#This Row],[Scheduled Payment]]+ExtraPayments&lt;Sched5[[#This Row],[Beginning Balance]],ExtraPayments,IF(Sched5[[#This Row],[Beginning Balance]]-Sched5[[#This Row],[Scheduled Payment]]&gt;0,Sched5[[#This Row],[Beginning Balance]]-Sched5[[#This Row],[Scheduled Payment]],0)),"")</f>
        <v/>
      </c>
      <c r="G46" s="4" t="str">
        <f ca="1">IF(Sched5[[#This Row],[Pmt No]]&lt;&gt;"",IF(Sched5[[#This Row],[Scheduled Payment]]+Sched5[[#This Row],[Extra Payment]]&lt;=Sched5[[#This Row],[Beginning Balance]],Sched5[[#This Row],[Scheduled Payment]]+Sched5[[#This Row],[Extra Payment]],Sched5[[#This Row],[Beginning Balance]]),"")</f>
        <v/>
      </c>
      <c r="H46" s="4" t="str">
        <f ca="1">IF(Sched5[[#This Row],[Pmt No]]&lt;&gt;"",Sched5[[#This Row],[Total Payment]]-Sched5[[#This Row],[Interest]],"")</f>
        <v/>
      </c>
      <c r="I46" s="4" t="str">
        <f ca="1">IF(Sched5[[#This Row],[Pmt No]]&lt;&gt;"",Sched5[[#This Row],[Beginning Balance]]*(InterestRate/PaymentsPerYear),"")</f>
        <v/>
      </c>
      <c r="J46" s="4" t="str">
        <f ca="1">IF(Sched5[[#This Row],[Pmt No]]&lt;&gt;"",IF(Sched5[[#This Row],[Scheduled Payment]]+Sched5[[#This Row],[Extra Payment]]&lt;=Sched5[[#This Row],[Beginning Balance]],Sched5[[#This Row],[Beginning Balance]]-Sched5[[#This Row],[Principal]],0),"")</f>
        <v/>
      </c>
      <c r="K46" s="4" t="str">
        <f ca="1">IF(Sched5[[#This Row],[Pmt No]]&lt;&gt;"",SUM(INDEX(Sched5[Interest],1,1):Sched5[[#This Row],[Interest]]),"")</f>
        <v/>
      </c>
    </row>
    <row r="47" spans="2:11" x14ac:dyDescent="0.2">
      <c r="B47" s="2" t="str">
        <f ca="1">IF(LoanIsGood,IF(ROW()-ROW(Sched5[[#Headers],[Pmt No]])&gt;ScheduledNumberOfPayments,"",ROW()-ROW(Sched5[[#Headers],[Pmt No]])),"")</f>
        <v/>
      </c>
      <c r="C47" s="3" t="str">
        <f ca="1">IF(Sched5[[#This Row],[Pmt No]]&lt;&gt;"",EOMONTH(LoanStartDate,ROW(Sched5[[#This Row],[Pmt No]])-ROW(Sched5[[#Headers],[Pmt No]])-2)+DAY(LoanStartDate),"")</f>
        <v/>
      </c>
      <c r="D47" s="4" t="str">
        <f ca="1">IF(Sched5[[#This Row],[Pmt No]]&lt;&gt;"",IF(ROW()-ROW(Sched5[[#Headers],[Beginning Balance]])=1,LoanAmount,INDEX(Sched5[Ending Balance],ROW()-ROW(Sched5[[#Headers],[Beginning Balance]])-1)),"")</f>
        <v/>
      </c>
      <c r="E47" s="4" t="str">
        <f ca="1">IF(Sched5[[#This Row],[Pmt No]]&lt;&gt;"",ScheduledPayment,"")</f>
        <v/>
      </c>
      <c r="F47" s="4" t="str">
        <f ca="1">IF(Sched5[[#This Row],[Pmt No]]&lt;&gt;"",IF(Sched5[[#This Row],[Scheduled Payment]]+ExtraPayments&lt;Sched5[[#This Row],[Beginning Balance]],ExtraPayments,IF(Sched5[[#This Row],[Beginning Balance]]-Sched5[[#This Row],[Scheduled Payment]]&gt;0,Sched5[[#This Row],[Beginning Balance]]-Sched5[[#This Row],[Scheduled Payment]],0)),"")</f>
        <v/>
      </c>
      <c r="G47" s="4" t="str">
        <f ca="1">IF(Sched5[[#This Row],[Pmt No]]&lt;&gt;"",IF(Sched5[[#This Row],[Scheduled Payment]]+Sched5[[#This Row],[Extra Payment]]&lt;=Sched5[[#This Row],[Beginning Balance]],Sched5[[#This Row],[Scheduled Payment]]+Sched5[[#This Row],[Extra Payment]],Sched5[[#This Row],[Beginning Balance]]),"")</f>
        <v/>
      </c>
      <c r="H47" s="4" t="str">
        <f ca="1">IF(Sched5[[#This Row],[Pmt No]]&lt;&gt;"",Sched5[[#This Row],[Total Payment]]-Sched5[[#This Row],[Interest]],"")</f>
        <v/>
      </c>
      <c r="I47" s="4" t="str">
        <f ca="1">IF(Sched5[[#This Row],[Pmt No]]&lt;&gt;"",Sched5[[#This Row],[Beginning Balance]]*(InterestRate/PaymentsPerYear),"")</f>
        <v/>
      </c>
      <c r="J47" s="4" t="str">
        <f ca="1">IF(Sched5[[#This Row],[Pmt No]]&lt;&gt;"",IF(Sched5[[#This Row],[Scheduled Payment]]+Sched5[[#This Row],[Extra Payment]]&lt;=Sched5[[#This Row],[Beginning Balance]],Sched5[[#This Row],[Beginning Balance]]-Sched5[[#This Row],[Principal]],0),"")</f>
        <v/>
      </c>
      <c r="K47" s="4" t="str">
        <f ca="1">IF(Sched5[[#This Row],[Pmt No]]&lt;&gt;"",SUM(INDEX(Sched5[Interest],1,1):Sched5[[#This Row],[Interest]]),"")</f>
        <v/>
      </c>
    </row>
    <row r="48" spans="2:11" x14ac:dyDescent="0.2">
      <c r="B48" s="2" t="str">
        <f ca="1">IF(LoanIsGood,IF(ROW()-ROW(Sched5[[#Headers],[Pmt No]])&gt;ScheduledNumberOfPayments,"",ROW()-ROW(Sched5[[#Headers],[Pmt No]])),"")</f>
        <v/>
      </c>
      <c r="C48" s="3" t="str">
        <f ca="1">IF(Sched5[[#This Row],[Pmt No]]&lt;&gt;"",EOMONTH(LoanStartDate,ROW(Sched5[[#This Row],[Pmt No]])-ROW(Sched5[[#Headers],[Pmt No]])-2)+DAY(LoanStartDate),"")</f>
        <v/>
      </c>
      <c r="D48" s="4" t="str">
        <f ca="1">IF(Sched5[[#This Row],[Pmt No]]&lt;&gt;"",IF(ROW()-ROW(Sched5[[#Headers],[Beginning Balance]])=1,LoanAmount,INDEX(Sched5[Ending Balance],ROW()-ROW(Sched5[[#Headers],[Beginning Balance]])-1)),"")</f>
        <v/>
      </c>
      <c r="E48" s="4" t="str">
        <f ca="1">IF(Sched5[[#This Row],[Pmt No]]&lt;&gt;"",ScheduledPayment,"")</f>
        <v/>
      </c>
      <c r="F48" s="4" t="str">
        <f ca="1">IF(Sched5[[#This Row],[Pmt No]]&lt;&gt;"",IF(Sched5[[#This Row],[Scheduled Payment]]+ExtraPayments&lt;Sched5[[#This Row],[Beginning Balance]],ExtraPayments,IF(Sched5[[#This Row],[Beginning Balance]]-Sched5[[#This Row],[Scheduled Payment]]&gt;0,Sched5[[#This Row],[Beginning Balance]]-Sched5[[#This Row],[Scheduled Payment]],0)),"")</f>
        <v/>
      </c>
      <c r="G48" s="4" t="str">
        <f ca="1">IF(Sched5[[#This Row],[Pmt No]]&lt;&gt;"",IF(Sched5[[#This Row],[Scheduled Payment]]+Sched5[[#This Row],[Extra Payment]]&lt;=Sched5[[#This Row],[Beginning Balance]],Sched5[[#This Row],[Scheduled Payment]]+Sched5[[#This Row],[Extra Payment]],Sched5[[#This Row],[Beginning Balance]]),"")</f>
        <v/>
      </c>
      <c r="H48" s="4" t="str">
        <f ca="1">IF(Sched5[[#This Row],[Pmt No]]&lt;&gt;"",Sched5[[#This Row],[Total Payment]]-Sched5[[#This Row],[Interest]],"")</f>
        <v/>
      </c>
      <c r="I48" s="4" t="str">
        <f ca="1">IF(Sched5[[#This Row],[Pmt No]]&lt;&gt;"",Sched5[[#This Row],[Beginning Balance]]*(InterestRate/PaymentsPerYear),"")</f>
        <v/>
      </c>
      <c r="J48" s="4" t="str">
        <f ca="1">IF(Sched5[[#This Row],[Pmt No]]&lt;&gt;"",IF(Sched5[[#This Row],[Scheduled Payment]]+Sched5[[#This Row],[Extra Payment]]&lt;=Sched5[[#This Row],[Beginning Balance]],Sched5[[#This Row],[Beginning Balance]]-Sched5[[#This Row],[Principal]],0),"")</f>
        <v/>
      </c>
      <c r="K48" s="4" t="str">
        <f ca="1">IF(Sched5[[#This Row],[Pmt No]]&lt;&gt;"",SUM(INDEX(Sched5[Interest],1,1):Sched5[[#This Row],[Interest]]),"")</f>
        <v/>
      </c>
    </row>
    <row r="49" spans="2:11" x14ac:dyDescent="0.2">
      <c r="B49" s="2" t="str">
        <f ca="1">IF(LoanIsGood,IF(ROW()-ROW(Sched5[[#Headers],[Pmt No]])&gt;ScheduledNumberOfPayments,"",ROW()-ROW(Sched5[[#Headers],[Pmt No]])),"")</f>
        <v/>
      </c>
      <c r="C49" s="3" t="str">
        <f ca="1">IF(Sched5[[#This Row],[Pmt No]]&lt;&gt;"",EOMONTH(LoanStartDate,ROW(Sched5[[#This Row],[Pmt No]])-ROW(Sched5[[#Headers],[Pmt No]])-2)+DAY(LoanStartDate),"")</f>
        <v/>
      </c>
      <c r="D49" s="4" t="str">
        <f ca="1">IF(Sched5[[#This Row],[Pmt No]]&lt;&gt;"",IF(ROW()-ROW(Sched5[[#Headers],[Beginning Balance]])=1,LoanAmount,INDEX(Sched5[Ending Balance],ROW()-ROW(Sched5[[#Headers],[Beginning Balance]])-1)),"")</f>
        <v/>
      </c>
      <c r="E49" s="4" t="str">
        <f ca="1">IF(Sched5[[#This Row],[Pmt No]]&lt;&gt;"",ScheduledPayment,"")</f>
        <v/>
      </c>
      <c r="F49" s="4" t="str">
        <f ca="1">IF(Sched5[[#This Row],[Pmt No]]&lt;&gt;"",IF(Sched5[[#This Row],[Scheduled Payment]]+ExtraPayments&lt;Sched5[[#This Row],[Beginning Balance]],ExtraPayments,IF(Sched5[[#This Row],[Beginning Balance]]-Sched5[[#This Row],[Scheduled Payment]]&gt;0,Sched5[[#This Row],[Beginning Balance]]-Sched5[[#This Row],[Scheduled Payment]],0)),"")</f>
        <v/>
      </c>
      <c r="G49" s="4" t="str">
        <f ca="1">IF(Sched5[[#This Row],[Pmt No]]&lt;&gt;"",IF(Sched5[[#This Row],[Scheduled Payment]]+Sched5[[#This Row],[Extra Payment]]&lt;=Sched5[[#This Row],[Beginning Balance]],Sched5[[#This Row],[Scheduled Payment]]+Sched5[[#This Row],[Extra Payment]],Sched5[[#This Row],[Beginning Balance]]),"")</f>
        <v/>
      </c>
      <c r="H49" s="4" t="str">
        <f ca="1">IF(Sched5[[#This Row],[Pmt No]]&lt;&gt;"",Sched5[[#This Row],[Total Payment]]-Sched5[[#This Row],[Interest]],"")</f>
        <v/>
      </c>
      <c r="I49" s="4" t="str">
        <f ca="1">IF(Sched5[[#This Row],[Pmt No]]&lt;&gt;"",Sched5[[#This Row],[Beginning Balance]]*(InterestRate/PaymentsPerYear),"")</f>
        <v/>
      </c>
      <c r="J49" s="4" t="str">
        <f ca="1">IF(Sched5[[#This Row],[Pmt No]]&lt;&gt;"",IF(Sched5[[#This Row],[Scheduled Payment]]+Sched5[[#This Row],[Extra Payment]]&lt;=Sched5[[#This Row],[Beginning Balance]],Sched5[[#This Row],[Beginning Balance]]-Sched5[[#This Row],[Principal]],0),"")</f>
        <v/>
      </c>
      <c r="K49" s="4" t="str">
        <f ca="1">IF(Sched5[[#This Row],[Pmt No]]&lt;&gt;"",SUM(INDEX(Sched5[Interest],1,1):Sched5[[#This Row],[Interest]]),"")</f>
        <v/>
      </c>
    </row>
    <row r="50" spans="2:11" x14ac:dyDescent="0.2">
      <c r="B50" s="2" t="str">
        <f ca="1">IF(LoanIsGood,IF(ROW()-ROW(Sched5[[#Headers],[Pmt No]])&gt;ScheduledNumberOfPayments,"",ROW()-ROW(Sched5[[#Headers],[Pmt No]])),"")</f>
        <v/>
      </c>
      <c r="C50" s="3" t="str">
        <f ca="1">IF(Sched5[[#This Row],[Pmt No]]&lt;&gt;"",EOMONTH(LoanStartDate,ROW(Sched5[[#This Row],[Pmt No]])-ROW(Sched5[[#Headers],[Pmt No]])-2)+DAY(LoanStartDate),"")</f>
        <v/>
      </c>
      <c r="D50" s="4" t="str">
        <f ca="1">IF(Sched5[[#This Row],[Pmt No]]&lt;&gt;"",IF(ROW()-ROW(Sched5[[#Headers],[Beginning Balance]])=1,LoanAmount,INDEX(Sched5[Ending Balance],ROW()-ROW(Sched5[[#Headers],[Beginning Balance]])-1)),"")</f>
        <v/>
      </c>
      <c r="E50" s="4" t="str">
        <f ca="1">IF(Sched5[[#This Row],[Pmt No]]&lt;&gt;"",ScheduledPayment,"")</f>
        <v/>
      </c>
      <c r="F50" s="4" t="str">
        <f ca="1">IF(Sched5[[#This Row],[Pmt No]]&lt;&gt;"",IF(Sched5[[#This Row],[Scheduled Payment]]+ExtraPayments&lt;Sched5[[#This Row],[Beginning Balance]],ExtraPayments,IF(Sched5[[#This Row],[Beginning Balance]]-Sched5[[#This Row],[Scheduled Payment]]&gt;0,Sched5[[#This Row],[Beginning Balance]]-Sched5[[#This Row],[Scheduled Payment]],0)),"")</f>
        <v/>
      </c>
      <c r="G50" s="4" t="str">
        <f ca="1">IF(Sched5[[#This Row],[Pmt No]]&lt;&gt;"",IF(Sched5[[#This Row],[Scheduled Payment]]+Sched5[[#This Row],[Extra Payment]]&lt;=Sched5[[#This Row],[Beginning Balance]],Sched5[[#This Row],[Scheduled Payment]]+Sched5[[#This Row],[Extra Payment]],Sched5[[#This Row],[Beginning Balance]]),"")</f>
        <v/>
      </c>
      <c r="H50" s="4" t="str">
        <f ca="1">IF(Sched5[[#This Row],[Pmt No]]&lt;&gt;"",Sched5[[#This Row],[Total Payment]]-Sched5[[#This Row],[Interest]],"")</f>
        <v/>
      </c>
      <c r="I50" s="4" t="str">
        <f ca="1">IF(Sched5[[#This Row],[Pmt No]]&lt;&gt;"",Sched5[[#This Row],[Beginning Balance]]*(InterestRate/PaymentsPerYear),"")</f>
        <v/>
      </c>
      <c r="J50" s="4" t="str">
        <f ca="1">IF(Sched5[[#This Row],[Pmt No]]&lt;&gt;"",IF(Sched5[[#This Row],[Scheduled Payment]]+Sched5[[#This Row],[Extra Payment]]&lt;=Sched5[[#This Row],[Beginning Balance]],Sched5[[#This Row],[Beginning Balance]]-Sched5[[#This Row],[Principal]],0),"")</f>
        <v/>
      </c>
      <c r="K50" s="4" t="str">
        <f ca="1">IF(Sched5[[#This Row],[Pmt No]]&lt;&gt;"",SUM(INDEX(Sched5[Interest],1,1):Sched5[[#This Row],[Interest]]),"")</f>
        <v/>
      </c>
    </row>
    <row r="51" spans="2:11" x14ac:dyDescent="0.2">
      <c r="B51" s="2" t="str">
        <f ca="1">IF(LoanIsGood,IF(ROW()-ROW(Sched5[[#Headers],[Pmt No]])&gt;ScheduledNumberOfPayments,"",ROW()-ROW(Sched5[[#Headers],[Pmt No]])),"")</f>
        <v/>
      </c>
      <c r="C51" s="3" t="str">
        <f ca="1">IF(Sched5[[#This Row],[Pmt No]]&lt;&gt;"",EOMONTH(LoanStartDate,ROW(Sched5[[#This Row],[Pmt No]])-ROW(Sched5[[#Headers],[Pmt No]])-2)+DAY(LoanStartDate),"")</f>
        <v/>
      </c>
      <c r="D51" s="4" t="str">
        <f ca="1">IF(Sched5[[#This Row],[Pmt No]]&lt;&gt;"",IF(ROW()-ROW(Sched5[[#Headers],[Beginning Balance]])=1,LoanAmount,INDEX(Sched5[Ending Balance],ROW()-ROW(Sched5[[#Headers],[Beginning Balance]])-1)),"")</f>
        <v/>
      </c>
      <c r="E51" s="4" t="str">
        <f ca="1">IF(Sched5[[#This Row],[Pmt No]]&lt;&gt;"",ScheduledPayment,"")</f>
        <v/>
      </c>
      <c r="F51" s="4" t="str">
        <f ca="1">IF(Sched5[[#This Row],[Pmt No]]&lt;&gt;"",IF(Sched5[[#This Row],[Scheduled Payment]]+ExtraPayments&lt;Sched5[[#This Row],[Beginning Balance]],ExtraPayments,IF(Sched5[[#This Row],[Beginning Balance]]-Sched5[[#This Row],[Scheduled Payment]]&gt;0,Sched5[[#This Row],[Beginning Balance]]-Sched5[[#This Row],[Scheduled Payment]],0)),"")</f>
        <v/>
      </c>
      <c r="G51" s="4" t="str">
        <f ca="1">IF(Sched5[[#This Row],[Pmt No]]&lt;&gt;"",IF(Sched5[[#This Row],[Scheduled Payment]]+Sched5[[#This Row],[Extra Payment]]&lt;=Sched5[[#This Row],[Beginning Balance]],Sched5[[#This Row],[Scheduled Payment]]+Sched5[[#This Row],[Extra Payment]],Sched5[[#This Row],[Beginning Balance]]),"")</f>
        <v/>
      </c>
      <c r="H51" s="4" t="str">
        <f ca="1">IF(Sched5[[#This Row],[Pmt No]]&lt;&gt;"",Sched5[[#This Row],[Total Payment]]-Sched5[[#This Row],[Interest]],"")</f>
        <v/>
      </c>
      <c r="I51" s="4" t="str">
        <f ca="1">IF(Sched5[[#This Row],[Pmt No]]&lt;&gt;"",Sched5[[#This Row],[Beginning Balance]]*(InterestRate/PaymentsPerYear),"")</f>
        <v/>
      </c>
      <c r="J51" s="4" t="str">
        <f ca="1">IF(Sched5[[#This Row],[Pmt No]]&lt;&gt;"",IF(Sched5[[#This Row],[Scheduled Payment]]+Sched5[[#This Row],[Extra Payment]]&lt;=Sched5[[#This Row],[Beginning Balance]],Sched5[[#This Row],[Beginning Balance]]-Sched5[[#This Row],[Principal]],0),"")</f>
        <v/>
      </c>
      <c r="K51" s="4" t="str">
        <f ca="1">IF(Sched5[[#This Row],[Pmt No]]&lt;&gt;"",SUM(INDEX(Sched5[Interest],1,1):Sched5[[#This Row],[Interest]]),"")</f>
        <v/>
      </c>
    </row>
    <row r="52" spans="2:11" x14ac:dyDescent="0.2">
      <c r="B52" s="2" t="str">
        <f ca="1">IF(LoanIsGood,IF(ROW()-ROW(Sched5[[#Headers],[Pmt No]])&gt;ScheduledNumberOfPayments,"",ROW()-ROW(Sched5[[#Headers],[Pmt No]])),"")</f>
        <v/>
      </c>
      <c r="C52" s="3" t="str">
        <f ca="1">IF(Sched5[[#This Row],[Pmt No]]&lt;&gt;"",EOMONTH(LoanStartDate,ROW(Sched5[[#This Row],[Pmt No]])-ROW(Sched5[[#Headers],[Pmt No]])-2)+DAY(LoanStartDate),"")</f>
        <v/>
      </c>
      <c r="D52" s="4" t="str">
        <f ca="1">IF(Sched5[[#This Row],[Pmt No]]&lt;&gt;"",IF(ROW()-ROW(Sched5[[#Headers],[Beginning Balance]])=1,LoanAmount,INDEX(Sched5[Ending Balance],ROW()-ROW(Sched5[[#Headers],[Beginning Balance]])-1)),"")</f>
        <v/>
      </c>
      <c r="E52" s="4" t="str">
        <f ca="1">IF(Sched5[[#This Row],[Pmt No]]&lt;&gt;"",ScheduledPayment,"")</f>
        <v/>
      </c>
      <c r="F52" s="4" t="str">
        <f ca="1">IF(Sched5[[#This Row],[Pmt No]]&lt;&gt;"",IF(Sched5[[#This Row],[Scheduled Payment]]+ExtraPayments&lt;Sched5[[#This Row],[Beginning Balance]],ExtraPayments,IF(Sched5[[#This Row],[Beginning Balance]]-Sched5[[#This Row],[Scheduled Payment]]&gt;0,Sched5[[#This Row],[Beginning Balance]]-Sched5[[#This Row],[Scheduled Payment]],0)),"")</f>
        <v/>
      </c>
      <c r="G52" s="4" t="str">
        <f ca="1">IF(Sched5[[#This Row],[Pmt No]]&lt;&gt;"",IF(Sched5[[#This Row],[Scheduled Payment]]+Sched5[[#This Row],[Extra Payment]]&lt;=Sched5[[#This Row],[Beginning Balance]],Sched5[[#This Row],[Scheduled Payment]]+Sched5[[#This Row],[Extra Payment]],Sched5[[#This Row],[Beginning Balance]]),"")</f>
        <v/>
      </c>
      <c r="H52" s="4" t="str">
        <f ca="1">IF(Sched5[[#This Row],[Pmt No]]&lt;&gt;"",Sched5[[#This Row],[Total Payment]]-Sched5[[#This Row],[Interest]],"")</f>
        <v/>
      </c>
      <c r="I52" s="4" t="str">
        <f ca="1">IF(Sched5[[#This Row],[Pmt No]]&lt;&gt;"",Sched5[[#This Row],[Beginning Balance]]*(InterestRate/PaymentsPerYear),"")</f>
        <v/>
      </c>
      <c r="J52" s="4" t="str">
        <f ca="1">IF(Sched5[[#This Row],[Pmt No]]&lt;&gt;"",IF(Sched5[[#This Row],[Scheduled Payment]]+Sched5[[#This Row],[Extra Payment]]&lt;=Sched5[[#This Row],[Beginning Balance]],Sched5[[#This Row],[Beginning Balance]]-Sched5[[#This Row],[Principal]],0),"")</f>
        <v/>
      </c>
      <c r="K52" s="4" t="str">
        <f ca="1">IF(Sched5[[#This Row],[Pmt No]]&lt;&gt;"",SUM(INDEX(Sched5[Interest],1,1):Sched5[[#This Row],[Interest]]),"")</f>
        <v/>
      </c>
    </row>
    <row r="53" spans="2:11" x14ac:dyDescent="0.2">
      <c r="B53" s="2" t="str">
        <f ca="1">IF(LoanIsGood,IF(ROW()-ROW(Sched5[[#Headers],[Pmt No]])&gt;ScheduledNumberOfPayments,"",ROW()-ROW(Sched5[[#Headers],[Pmt No]])),"")</f>
        <v/>
      </c>
      <c r="C53" s="3" t="str">
        <f ca="1">IF(Sched5[[#This Row],[Pmt No]]&lt;&gt;"",EOMONTH(LoanStartDate,ROW(Sched5[[#This Row],[Pmt No]])-ROW(Sched5[[#Headers],[Pmt No]])-2)+DAY(LoanStartDate),"")</f>
        <v/>
      </c>
      <c r="D53" s="4" t="str">
        <f ca="1">IF(Sched5[[#This Row],[Pmt No]]&lt;&gt;"",IF(ROW()-ROW(Sched5[[#Headers],[Beginning Balance]])=1,LoanAmount,INDEX(Sched5[Ending Balance],ROW()-ROW(Sched5[[#Headers],[Beginning Balance]])-1)),"")</f>
        <v/>
      </c>
      <c r="E53" s="4" t="str">
        <f ca="1">IF(Sched5[[#This Row],[Pmt No]]&lt;&gt;"",ScheduledPayment,"")</f>
        <v/>
      </c>
      <c r="F53" s="4" t="str">
        <f ca="1">IF(Sched5[[#This Row],[Pmt No]]&lt;&gt;"",IF(Sched5[[#This Row],[Scheduled Payment]]+ExtraPayments&lt;Sched5[[#This Row],[Beginning Balance]],ExtraPayments,IF(Sched5[[#This Row],[Beginning Balance]]-Sched5[[#This Row],[Scheduled Payment]]&gt;0,Sched5[[#This Row],[Beginning Balance]]-Sched5[[#This Row],[Scheduled Payment]],0)),"")</f>
        <v/>
      </c>
      <c r="G53" s="4" t="str">
        <f ca="1">IF(Sched5[[#This Row],[Pmt No]]&lt;&gt;"",IF(Sched5[[#This Row],[Scheduled Payment]]+Sched5[[#This Row],[Extra Payment]]&lt;=Sched5[[#This Row],[Beginning Balance]],Sched5[[#This Row],[Scheduled Payment]]+Sched5[[#This Row],[Extra Payment]],Sched5[[#This Row],[Beginning Balance]]),"")</f>
        <v/>
      </c>
      <c r="H53" s="4" t="str">
        <f ca="1">IF(Sched5[[#This Row],[Pmt No]]&lt;&gt;"",Sched5[[#This Row],[Total Payment]]-Sched5[[#This Row],[Interest]],"")</f>
        <v/>
      </c>
      <c r="I53" s="4" t="str">
        <f ca="1">IF(Sched5[[#This Row],[Pmt No]]&lt;&gt;"",Sched5[[#This Row],[Beginning Balance]]*(InterestRate/PaymentsPerYear),"")</f>
        <v/>
      </c>
      <c r="J53" s="4" t="str">
        <f ca="1">IF(Sched5[[#This Row],[Pmt No]]&lt;&gt;"",IF(Sched5[[#This Row],[Scheduled Payment]]+Sched5[[#This Row],[Extra Payment]]&lt;=Sched5[[#This Row],[Beginning Balance]],Sched5[[#This Row],[Beginning Balance]]-Sched5[[#This Row],[Principal]],0),"")</f>
        <v/>
      </c>
      <c r="K53" s="4" t="str">
        <f ca="1">IF(Sched5[[#This Row],[Pmt No]]&lt;&gt;"",SUM(INDEX(Sched5[Interest],1,1):Sched5[[#This Row],[Interest]]),"")</f>
        <v/>
      </c>
    </row>
    <row r="54" spans="2:11" x14ac:dyDescent="0.2">
      <c r="B54" s="2" t="str">
        <f ca="1">IF(LoanIsGood,IF(ROW()-ROW(Sched5[[#Headers],[Pmt No]])&gt;ScheduledNumberOfPayments,"",ROW()-ROW(Sched5[[#Headers],[Pmt No]])),"")</f>
        <v/>
      </c>
      <c r="C54" s="3" t="str">
        <f ca="1">IF(Sched5[[#This Row],[Pmt No]]&lt;&gt;"",EOMONTH(LoanStartDate,ROW(Sched5[[#This Row],[Pmt No]])-ROW(Sched5[[#Headers],[Pmt No]])-2)+DAY(LoanStartDate),"")</f>
        <v/>
      </c>
      <c r="D54" s="4" t="str">
        <f ca="1">IF(Sched5[[#This Row],[Pmt No]]&lt;&gt;"",IF(ROW()-ROW(Sched5[[#Headers],[Beginning Balance]])=1,LoanAmount,INDEX(Sched5[Ending Balance],ROW()-ROW(Sched5[[#Headers],[Beginning Balance]])-1)),"")</f>
        <v/>
      </c>
      <c r="E54" s="4" t="str">
        <f ca="1">IF(Sched5[[#This Row],[Pmt No]]&lt;&gt;"",ScheduledPayment,"")</f>
        <v/>
      </c>
      <c r="F54" s="4" t="str">
        <f ca="1">IF(Sched5[[#This Row],[Pmt No]]&lt;&gt;"",IF(Sched5[[#This Row],[Scheduled Payment]]+ExtraPayments&lt;Sched5[[#This Row],[Beginning Balance]],ExtraPayments,IF(Sched5[[#This Row],[Beginning Balance]]-Sched5[[#This Row],[Scheduled Payment]]&gt;0,Sched5[[#This Row],[Beginning Balance]]-Sched5[[#This Row],[Scheduled Payment]],0)),"")</f>
        <v/>
      </c>
      <c r="G54" s="4" t="str">
        <f ca="1">IF(Sched5[[#This Row],[Pmt No]]&lt;&gt;"",IF(Sched5[[#This Row],[Scheduled Payment]]+Sched5[[#This Row],[Extra Payment]]&lt;=Sched5[[#This Row],[Beginning Balance]],Sched5[[#This Row],[Scheduled Payment]]+Sched5[[#This Row],[Extra Payment]],Sched5[[#This Row],[Beginning Balance]]),"")</f>
        <v/>
      </c>
      <c r="H54" s="4" t="str">
        <f ca="1">IF(Sched5[[#This Row],[Pmt No]]&lt;&gt;"",Sched5[[#This Row],[Total Payment]]-Sched5[[#This Row],[Interest]],"")</f>
        <v/>
      </c>
      <c r="I54" s="4" t="str">
        <f ca="1">IF(Sched5[[#This Row],[Pmt No]]&lt;&gt;"",Sched5[[#This Row],[Beginning Balance]]*(InterestRate/PaymentsPerYear),"")</f>
        <v/>
      </c>
      <c r="J54" s="4" t="str">
        <f ca="1">IF(Sched5[[#This Row],[Pmt No]]&lt;&gt;"",IF(Sched5[[#This Row],[Scheduled Payment]]+Sched5[[#This Row],[Extra Payment]]&lt;=Sched5[[#This Row],[Beginning Balance]],Sched5[[#This Row],[Beginning Balance]]-Sched5[[#This Row],[Principal]],0),"")</f>
        <v/>
      </c>
      <c r="K54" s="4" t="str">
        <f ca="1">IF(Sched5[[#This Row],[Pmt No]]&lt;&gt;"",SUM(INDEX(Sched5[Interest],1,1):Sched5[[#This Row],[Interest]]),"")</f>
        <v/>
      </c>
    </row>
    <row r="55" spans="2:11" x14ac:dyDescent="0.2">
      <c r="B55" s="2" t="str">
        <f ca="1">IF(LoanIsGood,IF(ROW()-ROW(Sched5[[#Headers],[Pmt No]])&gt;ScheduledNumberOfPayments,"",ROW()-ROW(Sched5[[#Headers],[Pmt No]])),"")</f>
        <v/>
      </c>
      <c r="C55" s="3" t="str">
        <f ca="1">IF(Sched5[[#This Row],[Pmt No]]&lt;&gt;"",EOMONTH(LoanStartDate,ROW(Sched5[[#This Row],[Pmt No]])-ROW(Sched5[[#Headers],[Pmt No]])-2)+DAY(LoanStartDate),"")</f>
        <v/>
      </c>
      <c r="D55" s="4" t="str">
        <f ca="1">IF(Sched5[[#This Row],[Pmt No]]&lt;&gt;"",IF(ROW()-ROW(Sched5[[#Headers],[Beginning Balance]])=1,LoanAmount,INDEX(Sched5[Ending Balance],ROW()-ROW(Sched5[[#Headers],[Beginning Balance]])-1)),"")</f>
        <v/>
      </c>
      <c r="E55" s="4" t="str">
        <f ca="1">IF(Sched5[[#This Row],[Pmt No]]&lt;&gt;"",ScheduledPayment,"")</f>
        <v/>
      </c>
      <c r="F55" s="4" t="str">
        <f ca="1">IF(Sched5[[#This Row],[Pmt No]]&lt;&gt;"",IF(Sched5[[#This Row],[Scheduled Payment]]+ExtraPayments&lt;Sched5[[#This Row],[Beginning Balance]],ExtraPayments,IF(Sched5[[#This Row],[Beginning Balance]]-Sched5[[#This Row],[Scheduled Payment]]&gt;0,Sched5[[#This Row],[Beginning Balance]]-Sched5[[#This Row],[Scheduled Payment]],0)),"")</f>
        <v/>
      </c>
      <c r="G55" s="4" t="str">
        <f ca="1">IF(Sched5[[#This Row],[Pmt No]]&lt;&gt;"",IF(Sched5[[#This Row],[Scheduled Payment]]+Sched5[[#This Row],[Extra Payment]]&lt;=Sched5[[#This Row],[Beginning Balance]],Sched5[[#This Row],[Scheduled Payment]]+Sched5[[#This Row],[Extra Payment]],Sched5[[#This Row],[Beginning Balance]]),"")</f>
        <v/>
      </c>
      <c r="H55" s="4" t="str">
        <f ca="1">IF(Sched5[[#This Row],[Pmt No]]&lt;&gt;"",Sched5[[#This Row],[Total Payment]]-Sched5[[#This Row],[Interest]],"")</f>
        <v/>
      </c>
      <c r="I55" s="4" t="str">
        <f ca="1">IF(Sched5[[#This Row],[Pmt No]]&lt;&gt;"",Sched5[[#This Row],[Beginning Balance]]*(InterestRate/PaymentsPerYear),"")</f>
        <v/>
      </c>
      <c r="J55" s="4" t="str">
        <f ca="1">IF(Sched5[[#This Row],[Pmt No]]&lt;&gt;"",IF(Sched5[[#This Row],[Scheduled Payment]]+Sched5[[#This Row],[Extra Payment]]&lt;=Sched5[[#This Row],[Beginning Balance]],Sched5[[#This Row],[Beginning Balance]]-Sched5[[#This Row],[Principal]],0),"")</f>
        <v/>
      </c>
      <c r="K55" s="4" t="str">
        <f ca="1">IF(Sched5[[#This Row],[Pmt No]]&lt;&gt;"",SUM(INDEX(Sched5[Interest],1,1):Sched5[[#This Row],[Interest]]),"")</f>
        <v/>
      </c>
    </row>
    <row r="56" spans="2:11" x14ac:dyDescent="0.2">
      <c r="B56" s="2" t="str">
        <f ca="1">IF(LoanIsGood,IF(ROW()-ROW(Sched5[[#Headers],[Pmt No]])&gt;ScheduledNumberOfPayments,"",ROW()-ROW(Sched5[[#Headers],[Pmt No]])),"")</f>
        <v/>
      </c>
      <c r="C56" s="3" t="str">
        <f ca="1">IF(Sched5[[#This Row],[Pmt No]]&lt;&gt;"",EOMONTH(LoanStartDate,ROW(Sched5[[#This Row],[Pmt No]])-ROW(Sched5[[#Headers],[Pmt No]])-2)+DAY(LoanStartDate),"")</f>
        <v/>
      </c>
      <c r="D56" s="4" t="str">
        <f ca="1">IF(Sched5[[#This Row],[Pmt No]]&lt;&gt;"",IF(ROW()-ROW(Sched5[[#Headers],[Beginning Balance]])=1,LoanAmount,INDEX(Sched5[Ending Balance],ROW()-ROW(Sched5[[#Headers],[Beginning Balance]])-1)),"")</f>
        <v/>
      </c>
      <c r="E56" s="4" t="str">
        <f ca="1">IF(Sched5[[#This Row],[Pmt No]]&lt;&gt;"",ScheduledPayment,"")</f>
        <v/>
      </c>
      <c r="F56" s="4" t="str">
        <f ca="1">IF(Sched5[[#This Row],[Pmt No]]&lt;&gt;"",IF(Sched5[[#This Row],[Scheduled Payment]]+ExtraPayments&lt;Sched5[[#This Row],[Beginning Balance]],ExtraPayments,IF(Sched5[[#This Row],[Beginning Balance]]-Sched5[[#This Row],[Scheduled Payment]]&gt;0,Sched5[[#This Row],[Beginning Balance]]-Sched5[[#This Row],[Scheduled Payment]],0)),"")</f>
        <v/>
      </c>
      <c r="G56" s="4" t="str">
        <f ca="1">IF(Sched5[[#This Row],[Pmt No]]&lt;&gt;"",IF(Sched5[[#This Row],[Scheduled Payment]]+Sched5[[#This Row],[Extra Payment]]&lt;=Sched5[[#This Row],[Beginning Balance]],Sched5[[#This Row],[Scheduled Payment]]+Sched5[[#This Row],[Extra Payment]],Sched5[[#This Row],[Beginning Balance]]),"")</f>
        <v/>
      </c>
      <c r="H56" s="4" t="str">
        <f ca="1">IF(Sched5[[#This Row],[Pmt No]]&lt;&gt;"",Sched5[[#This Row],[Total Payment]]-Sched5[[#This Row],[Interest]],"")</f>
        <v/>
      </c>
      <c r="I56" s="4" t="str">
        <f ca="1">IF(Sched5[[#This Row],[Pmt No]]&lt;&gt;"",Sched5[[#This Row],[Beginning Balance]]*(InterestRate/PaymentsPerYear),"")</f>
        <v/>
      </c>
      <c r="J56" s="4" t="str">
        <f ca="1">IF(Sched5[[#This Row],[Pmt No]]&lt;&gt;"",IF(Sched5[[#This Row],[Scheduled Payment]]+Sched5[[#This Row],[Extra Payment]]&lt;=Sched5[[#This Row],[Beginning Balance]],Sched5[[#This Row],[Beginning Balance]]-Sched5[[#This Row],[Principal]],0),"")</f>
        <v/>
      </c>
      <c r="K56" s="4" t="str">
        <f ca="1">IF(Sched5[[#This Row],[Pmt No]]&lt;&gt;"",SUM(INDEX(Sched5[Interest],1,1):Sched5[[#This Row],[Interest]]),"")</f>
        <v/>
      </c>
    </row>
    <row r="57" spans="2:11" x14ac:dyDescent="0.2">
      <c r="B57" s="2" t="str">
        <f ca="1">IF(LoanIsGood,IF(ROW()-ROW(Sched5[[#Headers],[Pmt No]])&gt;ScheduledNumberOfPayments,"",ROW()-ROW(Sched5[[#Headers],[Pmt No]])),"")</f>
        <v/>
      </c>
      <c r="C57" s="3" t="str">
        <f ca="1">IF(Sched5[[#This Row],[Pmt No]]&lt;&gt;"",EOMONTH(LoanStartDate,ROW(Sched5[[#This Row],[Pmt No]])-ROW(Sched5[[#Headers],[Pmt No]])-2)+DAY(LoanStartDate),"")</f>
        <v/>
      </c>
      <c r="D57" s="4" t="str">
        <f ca="1">IF(Sched5[[#This Row],[Pmt No]]&lt;&gt;"",IF(ROW()-ROW(Sched5[[#Headers],[Beginning Balance]])=1,LoanAmount,INDEX(Sched5[Ending Balance],ROW()-ROW(Sched5[[#Headers],[Beginning Balance]])-1)),"")</f>
        <v/>
      </c>
      <c r="E57" s="4" t="str">
        <f ca="1">IF(Sched5[[#This Row],[Pmt No]]&lt;&gt;"",ScheduledPayment,"")</f>
        <v/>
      </c>
      <c r="F57" s="4" t="str">
        <f ca="1">IF(Sched5[[#This Row],[Pmt No]]&lt;&gt;"",IF(Sched5[[#This Row],[Scheduled Payment]]+ExtraPayments&lt;Sched5[[#This Row],[Beginning Balance]],ExtraPayments,IF(Sched5[[#This Row],[Beginning Balance]]-Sched5[[#This Row],[Scheduled Payment]]&gt;0,Sched5[[#This Row],[Beginning Balance]]-Sched5[[#This Row],[Scheduled Payment]],0)),"")</f>
        <v/>
      </c>
      <c r="G57" s="4" t="str">
        <f ca="1">IF(Sched5[[#This Row],[Pmt No]]&lt;&gt;"",IF(Sched5[[#This Row],[Scheduled Payment]]+Sched5[[#This Row],[Extra Payment]]&lt;=Sched5[[#This Row],[Beginning Balance]],Sched5[[#This Row],[Scheduled Payment]]+Sched5[[#This Row],[Extra Payment]],Sched5[[#This Row],[Beginning Balance]]),"")</f>
        <v/>
      </c>
      <c r="H57" s="4" t="str">
        <f ca="1">IF(Sched5[[#This Row],[Pmt No]]&lt;&gt;"",Sched5[[#This Row],[Total Payment]]-Sched5[[#This Row],[Interest]],"")</f>
        <v/>
      </c>
      <c r="I57" s="4" t="str">
        <f ca="1">IF(Sched5[[#This Row],[Pmt No]]&lt;&gt;"",Sched5[[#This Row],[Beginning Balance]]*(InterestRate/PaymentsPerYear),"")</f>
        <v/>
      </c>
      <c r="J57" s="4" t="str">
        <f ca="1">IF(Sched5[[#This Row],[Pmt No]]&lt;&gt;"",IF(Sched5[[#This Row],[Scheduled Payment]]+Sched5[[#This Row],[Extra Payment]]&lt;=Sched5[[#This Row],[Beginning Balance]],Sched5[[#This Row],[Beginning Balance]]-Sched5[[#This Row],[Principal]],0),"")</f>
        <v/>
      </c>
      <c r="K57" s="4" t="str">
        <f ca="1">IF(Sched5[[#This Row],[Pmt No]]&lt;&gt;"",SUM(INDEX(Sched5[Interest],1,1):Sched5[[#This Row],[Interest]]),"")</f>
        <v/>
      </c>
    </row>
    <row r="58" spans="2:11" x14ac:dyDescent="0.2">
      <c r="B58" s="2" t="str">
        <f ca="1">IF(LoanIsGood,IF(ROW()-ROW(Sched5[[#Headers],[Pmt No]])&gt;ScheduledNumberOfPayments,"",ROW()-ROW(Sched5[[#Headers],[Pmt No]])),"")</f>
        <v/>
      </c>
      <c r="C58" s="3" t="str">
        <f ca="1">IF(Sched5[[#This Row],[Pmt No]]&lt;&gt;"",EOMONTH(LoanStartDate,ROW(Sched5[[#This Row],[Pmt No]])-ROW(Sched5[[#Headers],[Pmt No]])-2)+DAY(LoanStartDate),"")</f>
        <v/>
      </c>
      <c r="D58" s="4" t="str">
        <f ca="1">IF(Sched5[[#This Row],[Pmt No]]&lt;&gt;"",IF(ROW()-ROW(Sched5[[#Headers],[Beginning Balance]])=1,LoanAmount,INDEX(Sched5[Ending Balance],ROW()-ROW(Sched5[[#Headers],[Beginning Balance]])-1)),"")</f>
        <v/>
      </c>
      <c r="E58" s="4" t="str">
        <f ca="1">IF(Sched5[[#This Row],[Pmt No]]&lt;&gt;"",ScheduledPayment,"")</f>
        <v/>
      </c>
      <c r="F58" s="4" t="str">
        <f ca="1">IF(Sched5[[#This Row],[Pmt No]]&lt;&gt;"",IF(Sched5[[#This Row],[Scheduled Payment]]+ExtraPayments&lt;Sched5[[#This Row],[Beginning Balance]],ExtraPayments,IF(Sched5[[#This Row],[Beginning Balance]]-Sched5[[#This Row],[Scheduled Payment]]&gt;0,Sched5[[#This Row],[Beginning Balance]]-Sched5[[#This Row],[Scheduled Payment]],0)),"")</f>
        <v/>
      </c>
      <c r="G58" s="4" t="str">
        <f ca="1">IF(Sched5[[#This Row],[Pmt No]]&lt;&gt;"",IF(Sched5[[#This Row],[Scheduled Payment]]+Sched5[[#This Row],[Extra Payment]]&lt;=Sched5[[#This Row],[Beginning Balance]],Sched5[[#This Row],[Scheduled Payment]]+Sched5[[#This Row],[Extra Payment]],Sched5[[#This Row],[Beginning Balance]]),"")</f>
        <v/>
      </c>
      <c r="H58" s="4" t="str">
        <f ca="1">IF(Sched5[[#This Row],[Pmt No]]&lt;&gt;"",Sched5[[#This Row],[Total Payment]]-Sched5[[#This Row],[Interest]],"")</f>
        <v/>
      </c>
      <c r="I58" s="4" t="str">
        <f ca="1">IF(Sched5[[#This Row],[Pmt No]]&lt;&gt;"",Sched5[[#This Row],[Beginning Balance]]*(InterestRate/PaymentsPerYear),"")</f>
        <v/>
      </c>
      <c r="J58" s="4" t="str">
        <f ca="1">IF(Sched5[[#This Row],[Pmt No]]&lt;&gt;"",IF(Sched5[[#This Row],[Scheduled Payment]]+Sched5[[#This Row],[Extra Payment]]&lt;=Sched5[[#This Row],[Beginning Balance]],Sched5[[#This Row],[Beginning Balance]]-Sched5[[#This Row],[Principal]],0),"")</f>
        <v/>
      </c>
      <c r="K58" s="4" t="str">
        <f ca="1">IF(Sched5[[#This Row],[Pmt No]]&lt;&gt;"",SUM(INDEX(Sched5[Interest],1,1):Sched5[[#This Row],[Interest]]),"")</f>
        <v/>
      </c>
    </row>
    <row r="59" spans="2:11" x14ac:dyDescent="0.2">
      <c r="B59" s="2" t="str">
        <f ca="1">IF(LoanIsGood,IF(ROW()-ROW(Sched5[[#Headers],[Pmt No]])&gt;ScheduledNumberOfPayments,"",ROW()-ROW(Sched5[[#Headers],[Pmt No]])),"")</f>
        <v/>
      </c>
      <c r="C59" s="3" t="str">
        <f ca="1">IF(Sched5[[#This Row],[Pmt No]]&lt;&gt;"",EOMONTH(LoanStartDate,ROW(Sched5[[#This Row],[Pmt No]])-ROW(Sched5[[#Headers],[Pmt No]])-2)+DAY(LoanStartDate),"")</f>
        <v/>
      </c>
      <c r="D59" s="4" t="str">
        <f ca="1">IF(Sched5[[#This Row],[Pmt No]]&lt;&gt;"",IF(ROW()-ROW(Sched5[[#Headers],[Beginning Balance]])=1,LoanAmount,INDEX(Sched5[Ending Balance],ROW()-ROW(Sched5[[#Headers],[Beginning Balance]])-1)),"")</f>
        <v/>
      </c>
      <c r="E59" s="4" t="str">
        <f ca="1">IF(Sched5[[#This Row],[Pmt No]]&lt;&gt;"",ScheduledPayment,"")</f>
        <v/>
      </c>
      <c r="F59" s="4" t="str">
        <f ca="1">IF(Sched5[[#This Row],[Pmt No]]&lt;&gt;"",IF(Sched5[[#This Row],[Scheduled Payment]]+ExtraPayments&lt;Sched5[[#This Row],[Beginning Balance]],ExtraPayments,IF(Sched5[[#This Row],[Beginning Balance]]-Sched5[[#This Row],[Scheduled Payment]]&gt;0,Sched5[[#This Row],[Beginning Balance]]-Sched5[[#This Row],[Scheduled Payment]],0)),"")</f>
        <v/>
      </c>
      <c r="G59" s="4" t="str">
        <f ca="1">IF(Sched5[[#This Row],[Pmt No]]&lt;&gt;"",IF(Sched5[[#This Row],[Scheduled Payment]]+Sched5[[#This Row],[Extra Payment]]&lt;=Sched5[[#This Row],[Beginning Balance]],Sched5[[#This Row],[Scheduled Payment]]+Sched5[[#This Row],[Extra Payment]],Sched5[[#This Row],[Beginning Balance]]),"")</f>
        <v/>
      </c>
      <c r="H59" s="4" t="str">
        <f ca="1">IF(Sched5[[#This Row],[Pmt No]]&lt;&gt;"",Sched5[[#This Row],[Total Payment]]-Sched5[[#This Row],[Interest]],"")</f>
        <v/>
      </c>
      <c r="I59" s="4" t="str">
        <f ca="1">IF(Sched5[[#This Row],[Pmt No]]&lt;&gt;"",Sched5[[#This Row],[Beginning Balance]]*(InterestRate/PaymentsPerYear),"")</f>
        <v/>
      </c>
      <c r="J59" s="4" t="str">
        <f ca="1">IF(Sched5[[#This Row],[Pmt No]]&lt;&gt;"",IF(Sched5[[#This Row],[Scheduled Payment]]+Sched5[[#This Row],[Extra Payment]]&lt;=Sched5[[#This Row],[Beginning Balance]],Sched5[[#This Row],[Beginning Balance]]-Sched5[[#This Row],[Principal]],0),"")</f>
        <v/>
      </c>
      <c r="K59" s="4" t="str">
        <f ca="1">IF(Sched5[[#This Row],[Pmt No]]&lt;&gt;"",SUM(INDEX(Sched5[Interest],1,1):Sched5[[#This Row],[Interest]]),"")</f>
        <v/>
      </c>
    </row>
    <row r="60" spans="2:11" x14ac:dyDescent="0.2">
      <c r="B60" s="2" t="str">
        <f ca="1">IF(LoanIsGood,IF(ROW()-ROW(Sched5[[#Headers],[Pmt No]])&gt;ScheduledNumberOfPayments,"",ROW()-ROW(Sched5[[#Headers],[Pmt No]])),"")</f>
        <v/>
      </c>
      <c r="C60" s="3" t="str">
        <f ca="1">IF(Sched5[[#This Row],[Pmt No]]&lt;&gt;"",EOMONTH(LoanStartDate,ROW(Sched5[[#This Row],[Pmt No]])-ROW(Sched5[[#Headers],[Pmt No]])-2)+DAY(LoanStartDate),"")</f>
        <v/>
      </c>
      <c r="D60" s="4" t="str">
        <f ca="1">IF(Sched5[[#This Row],[Pmt No]]&lt;&gt;"",IF(ROW()-ROW(Sched5[[#Headers],[Beginning Balance]])=1,LoanAmount,INDEX(Sched5[Ending Balance],ROW()-ROW(Sched5[[#Headers],[Beginning Balance]])-1)),"")</f>
        <v/>
      </c>
      <c r="E60" s="4" t="str">
        <f ca="1">IF(Sched5[[#This Row],[Pmt No]]&lt;&gt;"",ScheduledPayment,"")</f>
        <v/>
      </c>
      <c r="F60" s="4" t="str">
        <f ca="1">IF(Sched5[[#This Row],[Pmt No]]&lt;&gt;"",IF(Sched5[[#This Row],[Scheduled Payment]]+ExtraPayments&lt;Sched5[[#This Row],[Beginning Balance]],ExtraPayments,IF(Sched5[[#This Row],[Beginning Balance]]-Sched5[[#This Row],[Scheduled Payment]]&gt;0,Sched5[[#This Row],[Beginning Balance]]-Sched5[[#This Row],[Scheduled Payment]],0)),"")</f>
        <v/>
      </c>
      <c r="G60" s="4" t="str">
        <f ca="1">IF(Sched5[[#This Row],[Pmt No]]&lt;&gt;"",IF(Sched5[[#This Row],[Scheduled Payment]]+Sched5[[#This Row],[Extra Payment]]&lt;=Sched5[[#This Row],[Beginning Balance]],Sched5[[#This Row],[Scheduled Payment]]+Sched5[[#This Row],[Extra Payment]],Sched5[[#This Row],[Beginning Balance]]),"")</f>
        <v/>
      </c>
      <c r="H60" s="4" t="str">
        <f ca="1">IF(Sched5[[#This Row],[Pmt No]]&lt;&gt;"",Sched5[[#This Row],[Total Payment]]-Sched5[[#This Row],[Interest]],"")</f>
        <v/>
      </c>
      <c r="I60" s="4" t="str">
        <f ca="1">IF(Sched5[[#This Row],[Pmt No]]&lt;&gt;"",Sched5[[#This Row],[Beginning Balance]]*(InterestRate/PaymentsPerYear),"")</f>
        <v/>
      </c>
      <c r="J60" s="4" t="str">
        <f ca="1">IF(Sched5[[#This Row],[Pmt No]]&lt;&gt;"",IF(Sched5[[#This Row],[Scheduled Payment]]+Sched5[[#This Row],[Extra Payment]]&lt;=Sched5[[#This Row],[Beginning Balance]],Sched5[[#This Row],[Beginning Balance]]-Sched5[[#This Row],[Principal]],0),"")</f>
        <v/>
      </c>
      <c r="K60" s="4" t="str">
        <f ca="1">IF(Sched5[[#This Row],[Pmt No]]&lt;&gt;"",SUM(INDEX(Sched5[Interest],1,1):Sched5[[#This Row],[Interest]]),"")</f>
        <v/>
      </c>
    </row>
    <row r="61" spans="2:11" x14ac:dyDescent="0.2">
      <c r="B61" s="2" t="str">
        <f ca="1">IF(LoanIsGood,IF(ROW()-ROW(Sched5[[#Headers],[Pmt No]])&gt;ScheduledNumberOfPayments,"",ROW()-ROW(Sched5[[#Headers],[Pmt No]])),"")</f>
        <v/>
      </c>
      <c r="C61" s="3" t="str">
        <f ca="1">IF(Sched5[[#This Row],[Pmt No]]&lt;&gt;"",EOMONTH(LoanStartDate,ROW(Sched5[[#This Row],[Pmt No]])-ROW(Sched5[[#Headers],[Pmt No]])-2)+DAY(LoanStartDate),"")</f>
        <v/>
      </c>
      <c r="D61" s="4" t="str">
        <f ca="1">IF(Sched5[[#This Row],[Pmt No]]&lt;&gt;"",IF(ROW()-ROW(Sched5[[#Headers],[Beginning Balance]])=1,LoanAmount,INDEX(Sched5[Ending Balance],ROW()-ROW(Sched5[[#Headers],[Beginning Balance]])-1)),"")</f>
        <v/>
      </c>
      <c r="E61" s="4" t="str">
        <f ca="1">IF(Sched5[[#This Row],[Pmt No]]&lt;&gt;"",ScheduledPayment,"")</f>
        <v/>
      </c>
      <c r="F61" s="4" t="str">
        <f ca="1">IF(Sched5[[#This Row],[Pmt No]]&lt;&gt;"",IF(Sched5[[#This Row],[Scheduled Payment]]+ExtraPayments&lt;Sched5[[#This Row],[Beginning Balance]],ExtraPayments,IF(Sched5[[#This Row],[Beginning Balance]]-Sched5[[#This Row],[Scheduled Payment]]&gt;0,Sched5[[#This Row],[Beginning Balance]]-Sched5[[#This Row],[Scheduled Payment]],0)),"")</f>
        <v/>
      </c>
      <c r="G61" s="4" t="str">
        <f ca="1">IF(Sched5[[#This Row],[Pmt No]]&lt;&gt;"",IF(Sched5[[#This Row],[Scheduled Payment]]+Sched5[[#This Row],[Extra Payment]]&lt;=Sched5[[#This Row],[Beginning Balance]],Sched5[[#This Row],[Scheduled Payment]]+Sched5[[#This Row],[Extra Payment]],Sched5[[#This Row],[Beginning Balance]]),"")</f>
        <v/>
      </c>
      <c r="H61" s="4" t="str">
        <f ca="1">IF(Sched5[[#This Row],[Pmt No]]&lt;&gt;"",Sched5[[#This Row],[Total Payment]]-Sched5[[#This Row],[Interest]],"")</f>
        <v/>
      </c>
      <c r="I61" s="4" t="str">
        <f ca="1">IF(Sched5[[#This Row],[Pmt No]]&lt;&gt;"",Sched5[[#This Row],[Beginning Balance]]*(InterestRate/PaymentsPerYear),"")</f>
        <v/>
      </c>
      <c r="J61" s="4" t="str">
        <f ca="1">IF(Sched5[[#This Row],[Pmt No]]&lt;&gt;"",IF(Sched5[[#This Row],[Scheduled Payment]]+Sched5[[#This Row],[Extra Payment]]&lt;=Sched5[[#This Row],[Beginning Balance]],Sched5[[#This Row],[Beginning Balance]]-Sched5[[#This Row],[Principal]],0),"")</f>
        <v/>
      </c>
      <c r="K61" s="4" t="str">
        <f ca="1">IF(Sched5[[#This Row],[Pmt No]]&lt;&gt;"",SUM(INDEX(Sched5[Interest],1,1):Sched5[[#This Row],[Interest]]),"")</f>
        <v/>
      </c>
    </row>
    <row r="62" spans="2:11" x14ac:dyDescent="0.2">
      <c r="B62" s="2" t="str">
        <f ca="1">IF(LoanIsGood,IF(ROW()-ROW(Sched5[[#Headers],[Pmt No]])&gt;ScheduledNumberOfPayments,"",ROW()-ROW(Sched5[[#Headers],[Pmt No]])),"")</f>
        <v/>
      </c>
      <c r="C62" s="3" t="str">
        <f ca="1">IF(Sched5[[#This Row],[Pmt No]]&lt;&gt;"",EOMONTH(LoanStartDate,ROW(Sched5[[#This Row],[Pmt No]])-ROW(Sched5[[#Headers],[Pmt No]])-2)+DAY(LoanStartDate),"")</f>
        <v/>
      </c>
      <c r="D62" s="4" t="str">
        <f ca="1">IF(Sched5[[#This Row],[Pmt No]]&lt;&gt;"",IF(ROW()-ROW(Sched5[[#Headers],[Beginning Balance]])=1,LoanAmount,INDEX(Sched5[Ending Balance],ROW()-ROW(Sched5[[#Headers],[Beginning Balance]])-1)),"")</f>
        <v/>
      </c>
      <c r="E62" s="4" t="str">
        <f ca="1">IF(Sched5[[#This Row],[Pmt No]]&lt;&gt;"",ScheduledPayment,"")</f>
        <v/>
      </c>
      <c r="F62" s="4" t="str">
        <f ca="1">IF(Sched5[[#This Row],[Pmt No]]&lt;&gt;"",IF(Sched5[[#This Row],[Scheduled Payment]]+ExtraPayments&lt;Sched5[[#This Row],[Beginning Balance]],ExtraPayments,IF(Sched5[[#This Row],[Beginning Balance]]-Sched5[[#This Row],[Scheduled Payment]]&gt;0,Sched5[[#This Row],[Beginning Balance]]-Sched5[[#This Row],[Scheduled Payment]],0)),"")</f>
        <v/>
      </c>
      <c r="G62" s="4" t="str">
        <f ca="1">IF(Sched5[[#This Row],[Pmt No]]&lt;&gt;"",IF(Sched5[[#This Row],[Scheduled Payment]]+Sched5[[#This Row],[Extra Payment]]&lt;=Sched5[[#This Row],[Beginning Balance]],Sched5[[#This Row],[Scheduled Payment]]+Sched5[[#This Row],[Extra Payment]],Sched5[[#This Row],[Beginning Balance]]),"")</f>
        <v/>
      </c>
      <c r="H62" s="4" t="str">
        <f ca="1">IF(Sched5[[#This Row],[Pmt No]]&lt;&gt;"",Sched5[[#This Row],[Total Payment]]-Sched5[[#This Row],[Interest]],"")</f>
        <v/>
      </c>
      <c r="I62" s="4" t="str">
        <f ca="1">IF(Sched5[[#This Row],[Pmt No]]&lt;&gt;"",Sched5[[#This Row],[Beginning Balance]]*(InterestRate/PaymentsPerYear),"")</f>
        <v/>
      </c>
      <c r="J62" s="4" t="str">
        <f ca="1">IF(Sched5[[#This Row],[Pmt No]]&lt;&gt;"",IF(Sched5[[#This Row],[Scheduled Payment]]+Sched5[[#This Row],[Extra Payment]]&lt;=Sched5[[#This Row],[Beginning Balance]],Sched5[[#This Row],[Beginning Balance]]-Sched5[[#This Row],[Principal]],0),"")</f>
        <v/>
      </c>
      <c r="K62" s="4" t="str">
        <f ca="1">IF(Sched5[[#This Row],[Pmt No]]&lt;&gt;"",SUM(INDEX(Sched5[Interest],1,1):Sched5[[#This Row],[Interest]]),"")</f>
        <v/>
      </c>
    </row>
    <row r="63" spans="2:11" x14ac:dyDescent="0.2">
      <c r="B63" s="2" t="str">
        <f ca="1">IF(LoanIsGood,IF(ROW()-ROW(Sched5[[#Headers],[Pmt No]])&gt;ScheduledNumberOfPayments,"",ROW()-ROW(Sched5[[#Headers],[Pmt No]])),"")</f>
        <v/>
      </c>
      <c r="C63" s="3" t="str">
        <f ca="1">IF(Sched5[[#This Row],[Pmt No]]&lt;&gt;"",EOMONTH(LoanStartDate,ROW(Sched5[[#This Row],[Pmt No]])-ROW(Sched5[[#Headers],[Pmt No]])-2)+DAY(LoanStartDate),"")</f>
        <v/>
      </c>
      <c r="D63" s="4" t="str">
        <f ca="1">IF(Sched5[[#This Row],[Pmt No]]&lt;&gt;"",IF(ROW()-ROW(Sched5[[#Headers],[Beginning Balance]])=1,LoanAmount,INDEX(Sched5[Ending Balance],ROW()-ROW(Sched5[[#Headers],[Beginning Balance]])-1)),"")</f>
        <v/>
      </c>
      <c r="E63" s="4" t="str">
        <f ca="1">IF(Sched5[[#This Row],[Pmt No]]&lt;&gt;"",ScheduledPayment,"")</f>
        <v/>
      </c>
      <c r="F63" s="4" t="str">
        <f ca="1">IF(Sched5[[#This Row],[Pmt No]]&lt;&gt;"",IF(Sched5[[#This Row],[Scheduled Payment]]+ExtraPayments&lt;Sched5[[#This Row],[Beginning Balance]],ExtraPayments,IF(Sched5[[#This Row],[Beginning Balance]]-Sched5[[#This Row],[Scheduled Payment]]&gt;0,Sched5[[#This Row],[Beginning Balance]]-Sched5[[#This Row],[Scheduled Payment]],0)),"")</f>
        <v/>
      </c>
      <c r="G63" s="4" t="str">
        <f ca="1">IF(Sched5[[#This Row],[Pmt No]]&lt;&gt;"",IF(Sched5[[#This Row],[Scheduled Payment]]+Sched5[[#This Row],[Extra Payment]]&lt;=Sched5[[#This Row],[Beginning Balance]],Sched5[[#This Row],[Scheduled Payment]]+Sched5[[#This Row],[Extra Payment]],Sched5[[#This Row],[Beginning Balance]]),"")</f>
        <v/>
      </c>
      <c r="H63" s="4" t="str">
        <f ca="1">IF(Sched5[[#This Row],[Pmt No]]&lt;&gt;"",Sched5[[#This Row],[Total Payment]]-Sched5[[#This Row],[Interest]],"")</f>
        <v/>
      </c>
      <c r="I63" s="4" t="str">
        <f ca="1">IF(Sched5[[#This Row],[Pmt No]]&lt;&gt;"",Sched5[[#This Row],[Beginning Balance]]*(InterestRate/PaymentsPerYear),"")</f>
        <v/>
      </c>
      <c r="J63" s="4" t="str">
        <f ca="1">IF(Sched5[[#This Row],[Pmt No]]&lt;&gt;"",IF(Sched5[[#This Row],[Scheduled Payment]]+Sched5[[#This Row],[Extra Payment]]&lt;=Sched5[[#This Row],[Beginning Balance]],Sched5[[#This Row],[Beginning Balance]]-Sched5[[#This Row],[Principal]],0),"")</f>
        <v/>
      </c>
      <c r="K63" s="4" t="str">
        <f ca="1">IF(Sched5[[#This Row],[Pmt No]]&lt;&gt;"",SUM(INDEX(Sched5[Interest],1,1):Sched5[[#This Row],[Interest]]),"")</f>
        <v/>
      </c>
    </row>
    <row r="64" spans="2:11" x14ac:dyDescent="0.2">
      <c r="B64" s="2" t="str">
        <f ca="1">IF(LoanIsGood,IF(ROW()-ROW(Sched5[[#Headers],[Pmt No]])&gt;ScheduledNumberOfPayments,"",ROW()-ROW(Sched5[[#Headers],[Pmt No]])),"")</f>
        <v/>
      </c>
      <c r="C64" s="3" t="str">
        <f ca="1">IF(Sched5[[#This Row],[Pmt No]]&lt;&gt;"",EOMONTH(LoanStartDate,ROW(Sched5[[#This Row],[Pmt No]])-ROW(Sched5[[#Headers],[Pmt No]])-2)+DAY(LoanStartDate),"")</f>
        <v/>
      </c>
      <c r="D64" s="4" t="str">
        <f ca="1">IF(Sched5[[#This Row],[Pmt No]]&lt;&gt;"",IF(ROW()-ROW(Sched5[[#Headers],[Beginning Balance]])=1,LoanAmount,INDEX(Sched5[Ending Balance],ROW()-ROW(Sched5[[#Headers],[Beginning Balance]])-1)),"")</f>
        <v/>
      </c>
      <c r="E64" s="4" t="str">
        <f ca="1">IF(Sched5[[#This Row],[Pmt No]]&lt;&gt;"",ScheduledPayment,"")</f>
        <v/>
      </c>
      <c r="F64" s="4" t="str">
        <f ca="1">IF(Sched5[[#This Row],[Pmt No]]&lt;&gt;"",IF(Sched5[[#This Row],[Scheduled Payment]]+ExtraPayments&lt;Sched5[[#This Row],[Beginning Balance]],ExtraPayments,IF(Sched5[[#This Row],[Beginning Balance]]-Sched5[[#This Row],[Scheduled Payment]]&gt;0,Sched5[[#This Row],[Beginning Balance]]-Sched5[[#This Row],[Scheduled Payment]],0)),"")</f>
        <v/>
      </c>
      <c r="G64" s="4" t="str">
        <f ca="1">IF(Sched5[[#This Row],[Pmt No]]&lt;&gt;"",IF(Sched5[[#This Row],[Scheduled Payment]]+Sched5[[#This Row],[Extra Payment]]&lt;=Sched5[[#This Row],[Beginning Balance]],Sched5[[#This Row],[Scheduled Payment]]+Sched5[[#This Row],[Extra Payment]],Sched5[[#This Row],[Beginning Balance]]),"")</f>
        <v/>
      </c>
      <c r="H64" s="4" t="str">
        <f ca="1">IF(Sched5[[#This Row],[Pmt No]]&lt;&gt;"",Sched5[[#This Row],[Total Payment]]-Sched5[[#This Row],[Interest]],"")</f>
        <v/>
      </c>
      <c r="I64" s="4" t="str">
        <f ca="1">IF(Sched5[[#This Row],[Pmt No]]&lt;&gt;"",Sched5[[#This Row],[Beginning Balance]]*(InterestRate/PaymentsPerYear),"")</f>
        <v/>
      </c>
      <c r="J64" s="4" t="str">
        <f ca="1">IF(Sched5[[#This Row],[Pmt No]]&lt;&gt;"",IF(Sched5[[#This Row],[Scheduled Payment]]+Sched5[[#This Row],[Extra Payment]]&lt;=Sched5[[#This Row],[Beginning Balance]],Sched5[[#This Row],[Beginning Balance]]-Sched5[[#This Row],[Principal]],0),"")</f>
        <v/>
      </c>
      <c r="K64" s="4" t="str">
        <f ca="1">IF(Sched5[[#This Row],[Pmt No]]&lt;&gt;"",SUM(INDEX(Sched5[Interest],1,1):Sched5[[#This Row],[Interest]]),"")</f>
        <v/>
      </c>
    </row>
    <row r="65" spans="2:11" x14ac:dyDescent="0.2">
      <c r="B65" s="2" t="str">
        <f ca="1">IF(LoanIsGood,IF(ROW()-ROW(Sched5[[#Headers],[Pmt No]])&gt;ScheduledNumberOfPayments,"",ROW()-ROW(Sched5[[#Headers],[Pmt No]])),"")</f>
        <v/>
      </c>
      <c r="C65" s="3" t="str">
        <f ca="1">IF(Sched5[[#This Row],[Pmt No]]&lt;&gt;"",EOMONTH(LoanStartDate,ROW(Sched5[[#This Row],[Pmt No]])-ROW(Sched5[[#Headers],[Pmt No]])-2)+DAY(LoanStartDate),"")</f>
        <v/>
      </c>
      <c r="D65" s="4" t="str">
        <f ca="1">IF(Sched5[[#This Row],[Pmt No]]&lt;&gt;"",IF(ROW()-ROW(Sched5[[#Headers],[Beginning Balance]])=1,LoanAmount,INDEX(Sched5[Ending Balance],ROW()-ROW(Sched5[[#Headers],[Beginning Balance]])-1)),"")</f>
        <v/>
      </c>
      <c r="E65" s="4" t="str">
        <f ca="1">IF(Sched5[[#This Row],[Pmt No]]&lt;&gt;"",ScheduledPayment,"")</f>
        <v/>
      </c>
      <c r="F65" s="4" t="str">
        <f ca="1">IF(Sched5[[#This Row],[Pmt No]]&lt;&gt;"",IF(Sched5[[#This Row],[Scheduled Payment]]+ExtraPayments&lt;Sched5[[#This Row],[Beginning Balance]],ExtraPayments,IF(Sched5[[#This Row],[Beginning Balance]]-Sched5[[#This Row],[Scheduled Payment]]&gt;0,Sched5[[#This Row],[Beginning Balance]]-Sched5[[#This Row],[Scheduled Payment]],0)),"")</f>
        <v/>
      </c>
      <c r="G65" s="4" t="str">
        <f ca="1">IF(Sched5[[#This Row],[Pmt No]]&lt;&gt;"",IF(Sched5[[#This Row],[Scheduled Payment]]+Sched5[[#This Row],[Extra Payment]]&lt;=Sched5[[#This Row],[Beginning Balance]],Sched5[[#This Row],[Scheduled Payment]]+Sched5[[#This Row],[Extra Payment]],Sched5[[#This Row],[Beginning Balance]]),"")</f>
        <v/>
      </c>
      <c r="H65" s="4" t="str">
        <f ca="1">IF(Sched5[[#This Row],[Pmt No]]&lt;&gt;"",Sched5[[#This Row],[Total Payment]]-Sched5[[#This Row],[Interest]],"")</f>
        <v/>
      </c>
      <c r="I65" s="4" t="str">
        <f ca="1">IF(Sched5[[#This Row],[Pmt No]]&lt;&gt;"",Sched5[[#This Row],[Beginning Balance]]*(InterestRate/PaymentsPerYear),"")</f>
        <v/>
      </c>
      <c r="J65" s="4" t="str">
        <f ca="1">IF(Sched5[[#This Row],[Pmt No]]&lt;&gt;"",IF(Sched5[[#This Row],[Scheduled Payment]]+Sched5[[#This Row],[Extra Payment]]&lt;=Sched5[[#This Row],[Beginning Balance]],Sched5[[#This Row],[Beginning Balance]]-Sched5[[#This Row],[Principal]],0),"")</f>
        <v/>
      </c>
      <c r="K65" s="4" t="str">
        <f ca="1">IF(Sched5[[#This Row],[Pmt No]]&lt;&gt;"",SUM(INDEX(Sched5[Interest],1,1):Sched5[[#This Row],[Interest]]),"")</f>
        <v/>
      </c>
    </row>
    <row r="66" spans="2:11" x14ac:dyDescent="0.2">
      <c r="B66" s="2" t="str">
        <f ca="1">IF(LoanIsGood,IF(ROW()-ROW(Sched5[[#Headers],[Pmt No]])&gt;ScheduledNumberOfPayments,"",ROW()-ROW(Sched5[[#Headers],[Pmt No]])),"")</f>
        <v/>
      </c>
      <c r="C66" s="3" t="str">
        <f ca="1">IF(Sched5[[#This Row],[Pmt No]]&lt;&gt;"",EOMONTH(LoanStartDate,ROW(Sched5[[#This Row],[Pmt No]])-ROW(Sched5[[#Headers],[Pmt No]])-2)+DAY(LoanStartDate),"")</f>
        <v/>
      </c>
      <c r="D66" s="4" t="str">
        <f ca="1">IF(Sched5[[#This Row],[Pmt No]]&lt;&gt;"",IF(ROW()-ROW(Sched5[[#Headers],[Beginning Balance]])=1,LoanAmount,INDEX(Sched5[Ending Balance],ROW()-ROW(Sched5[[#Headers],[Beginning Balance]])-1)),"")</f>
        <v/>
      </c>
      <c r="E66" s="4" t="str">
        <f ca="1">IF(Sched5[[#This Row],[Pmt No]]&lt;&gt;"",ScheduledPayment,"")</f>
        <v/>
      </c>
      <c r="F66" s="4" t="str">
        <f ca="1">IF(Sched5[[#This Row],[Pmt No]]&lt;&gt;"",IF(Sched5[[#This Row],[Scheduled Payment]]+ExtraPayments&lt;Sched5[[#This Row],[Beginning Balance]],ExtraPayments,IF(Sched5[[#This Row],[Beginning Balance]]-Sched5[[#This Row],[Scheduled Payment]]&gt;0,Sched5[[#This Row],[Beginning Balance]]-Sched5[[#This Row],[Scheduled Payment]],0)),"")</f>
        <v/>
      </c>
      <c r="G66" s="4" t="str">
        <f ca="1">IF(Sched5[[#This Row],[Pmt No]]&lt;&gt;"",IF(Sched5[[#This Row],[Scheduled Payment]]+Sched5[[#This Row],[Extra Payment]]&lt;=Sched5[[#This Row],[Beginning Balance]],Sched5[[#This Row],[Scheduled Payment]]+Sched5[[#This Row],[Extra Payment]],Sched5[[#This Row],[Beginning Balance]]),"")</f>
        <v/>
      </c>
      <c r="H66" s="4" t="str">
        <f ca="1">IF(Sched5[[#This Row],[Pmt No]]&lt;&gt;"",Sched5[[#This Row],[Total Payment]]-Sched5[[#This Row],[Interest]],"")</f>
        <v/>
      </c>
      <c r="I66" s="4" t="str">
        <f ca="1">IF(Sched5[[#This Row],[Pmt No]]&lt;&gt;"",Sched5[[#This Row],[Beginning Balance]]*(InterestRate/PaymentsPerYear),"")</f>
        <v/>
      </c>
      <c r="J66" s="4" t="str">
        <f ca="1">IF(Sched5[[#This Row],[Pmt No]]&lt;&gt;"",IF(Sched5[[#This Row],[Scheduled Payment]]+Sched5[[#This Row],[Extra Payment]]&lt;=Sched5[[#This Row],[Beginning Balance]],Sched5[[#This Row],[Beginning Balance]]-Sched5[[#This Row],[Principal]],0),"")</f>
        <v/>
      </c>
      <c r="K66" s="4" t="str">
        <f ca="1">IF(Sched5[[#This Row],[Pmt No]]&lt;&gt;"",SUM(INDEX(Sched5[Interest],1,1):Sched5[[#This Row],[Interest]]),"")</f>
        <v/>
      </c>
    </row>
    <row r="67" spans="2:11" x14ac:dyDescent="0.2">
      <c r="B67" s="2" t="str">
        <f ca="1">IF(LoanIsGood,IF(ROW()-ROW(Sched5[[#Headers],[Pmt No]])&gt;ScheduledNumberOfPayments,"",ROW()-ROW(Sched5[[#Headers],[Pmt No]])),"")</f>
        <v/>
      </c>
      <c r="C67" s="3" t="str">
        <f ca="1">IF(Sched5[[#This Row],[Pmt No]]&lt;&gt;"",EOMONTH(LoanStartDate,ROW(Sched5[[#This Row],[Pmt No]])-ROW(Sched5[[#Headers],[Pmt No]])-2)+DAY(LoanStartDate),"")</f>
        <v/>
      </c>
      <c r="D67" s="4" t="str">
        <f ca="1">IF(Sched5[[#This Row],[Pmt No]]&lt;&gt;"",IF(ROW()-ROW(Sched5[[#Headers],[Beginning Balance]])=1,LoanAmount,INDEX(Sched5[Ending Balance],ROW()-ROW(Sched5[[#Headers],[Beginning Balance]])-1)),"")</f>
        <v/>
      </c>
      <c r="E67" s="4" t="str">
        <f ca="1">IF(Sched5[[#This Row],[Pmt No]]&lt;&gt;"",ScheduledPayment,"")</f>
        <v/>
      </c>
      <c r="F67" s="4" t="str">
        <f ca="1">IF(Sched5[[#This Row],[Pmt No]]&lt;&gt;"",IF(Sched5[[#This Row],[Scheduled Payment]]+ExtraPayments&lt;Sched5[[#This Row],[Beginning Balance]],ExtraPayments,IF(Sched5[[#This Row],[Beginning Balance]]-Sched5[[#This Row],[Scheduled Payment]]&gt;0,Sched5[[#This Row],[Beginning Balance]]-Sched5[[#This Row],[Scheduled Payment]],0)),"")</f>
        <v/>
      </c>
      <c r="G67" s="4" t="str">
        <f ca="1">IF(Sched5[[#This Row],[Pmt No]]&lt;&gt;"",IF(Sched5[[#This Row],[Scheduled Payment]]+Sched5[[#This Row],[Extra Payment]]&lt;=Sched5[[#This Row],[Beginning Balance]],Sched5[[#This Row],[Scheduled Payment]]+Sched5[[#This Row],[Extra Payment]],Sched5[[#This Row],[Beginning Balance]]),"")</f>
        <v/>
      </c>
      <c r="H67" s="4" t="str">
        <f ca="1">IF(Sched5[[#This Row],[Pmt No]]&lt;&gt;"",Sched5[[#This Row],[Total Payment]]-Sched5[[#This Row],[Interest]],"")</f>
        <v/>
      </c>
      <c r="I67" s="4" t="str">
        <f ca="1">IF(Sched5[[#This Row],[Pmt No]]&lt;&gt;"",Sched5[[#This Row],[Beginning Balance]]*(InterestRate/PaymentsPerYear),"")</f>
        <v/>
      </c>
      <c r="J67" s="4" t="str">
        <f ca="1">IF(Sched5[[#This Row],[Pmt No]]&lt;&gt;"",IF(Sched5[[#This Row],[Scheduled Payment]]+Sched5[[#This Row],[Extra Payment]]&lt;=Sched5[[#This Row],[Beginning Balance]],Sched5[[#This Row],[Beginning Balance]]-Sched5[[#This Row],[Principal]],0),"")</f>
        <v/>
      </c>
      <c r="K67" s="4" t="str">
        <f ca="1">IF(Sched5[[#This Row],[Pmt No]]&lt;&gt;"",SUM(INDEX(Sched5[Interest],1,1):Sched5[[#This Row],[Interest]]),"")</f>
        <v/>
      </c>
    </row>
    <row r="68" spans="2:11" x14ac:dyDescent="0.2">
      <c r="B68" s="2" t="str">
        <f ca="1">IF(LoanIsGood,IF(ROW()-ROW(Sched5[[#Headers],[Pmt No]])&gt;ScheduledNumberOfPayments,"",ROW()-ROW(Sched5[[#Headers],[Pmt No]])),"")</f>
        <v/>
      </c>
      <c r="C68" s="3" t="str">
        <f ca="1">IF(Sched5[[#This Row],[Pmt No]]&lt;&gt;"",EOMONTH(LoanStartDate,ROW(Sched5[[#This Row],[Pmt No]])-ROW(Sched5[[#Headers],[Pmt No]])-2)+DAY(LoanStartDate),"")</f>
        <v/>
      </c>
      <c r="D68" s="4" t="str">
        <f ca="1">IF(Sched5[[#This Row],[Pmt No]]&lt;&gt;"",IF(ROW()-ROW(Sched5[[#Headers],[Beginning Balance]])=1,LoanAmount,INDEX(Sched5[Ending Balance],ROW()-ROW(Sched5[[#Headers],[Beginning Balance]])-1)),"")</f>
        <v/>
      </c>
      <c r="E68" s="4" t="str">
        <f ca="1">IF(Sched5[[#This Row],[Pmt No]]&lt;&gt;"",ScheduledPayment,"")</f>
        <v/>
      </c>
      <c r="F68" s="4" t="str">
        <f ca="1">IF(Sched5[[#This Row],[Pmt No]]&lt;&gt;"",IF(Sched5[[#This Row],[Scheduled Payment]]+ExtraPayments&lt;Sched5[[#This Row],[Beginning Balance]],ExtraPayments,IF(Sched5[[#This Row],[Beginning Balance]]-Sched5[[#This Row],[Scheduled Payment]]&gt;0,Sched5[[#This Row],[Beginning Balance]]-Sched5[[#This Row],[Scheduled Payment]],0)),"")</f>
        <v/>
      </c>
      <c r="G68" s="4" t="str">
        <f ca="1">IF(Sched5[[#This Row],[Pmt No]]&lt;&gt;"",IF(Sched5[[#This Row],[Scheduled Payment]]+Sched5[[#This Row],[Extra Payment]]&lt;=Sched5[[#This Row],[Beginning Balance]],Sched5[[#This Row],[Scheduled Payment]]+Sched5[[#This Row],[Extra Payment]],Sched5[[#This Row],[Beginning Balance]]),"")</f>
        <v/>
      </c>
      <c r="H68" s="4" t="str">
        <f ca="1">IF(Sched5[[#This Row],[Pmt No]]&lt;&gt;"",Sched5[[#This Row],[Total Payment]]-Sched5[[#This Row],[Interest]],"")</f>
        <v/>
      </c>
      <c r="I68" s="4" t="str">
        <f ca="1">IF(Sched5[[#This Row],[Pmt No]]&lt;&gt;"",Sched5[[#This Row],[Beginning Balance]]*(InterestRate/PaymentsPerYear),"")</f>
        <v/>
      </c>
      <c r="J68" s="4" t="str">
        <f ca="1">IF(Sched5[[#This Row],[Pmt No]]&lt;&gt;"",IF(Sched5[[#This Row],[Scheduled Payment]]+Sched5[[#This Row],[Extra Payment]]&lt;=Sched5[[#This Row],[Beginning Balance]],Sched5[[#This Row],[Beginning Balance]]-Sched5[[#This Row],[Principal]],0),"")</f>
        <v/>
      </c>
      <c r="K68" s="4" t="str">
        <f ca="1">IF(Sched5[[#This Row],[Pmt No]]&lt;&gt;"",SUM(INDEX(Sched5[Interest],1,1):Sched5[[#This Row],[Interest]]),"")</f>
        <v/>
      </c>
    </row>
    <row r="69" spans="2:11" x14ac:dyDescent="0.2">
      <c r="B69" s="2" t="str">
        <f ca="1">IF(LoanIsGood,IF(ROW()-ROW(Sched5[[#Headers],[Pmt No]])&gt;ScheduledNumberOfPayments,"",ROW()-ROW(Sched5[[#Headers],[Pmt No]])),"")</f>
        <v/>
      </c>
      <c r="C69" s="3" t="str">
        <f ca="1">IF(Sched5[[#This Row],[Pmt No]]&lt;&gt;"",EOMONTH(LoanStartDate,ROW(Sched5[[#This Row],[Pmt No]])-ROW(Sched5[[#Headers],[Pmt No]])-2)+DAY(LoanStartDate),"")</f>
        <v/>
      </c>
      <c r="D69" s="4" t="str">
        <f ca="1">IF(Sched5[[#This Row],[Pmt No]]&lt;&gt;"",IF(ROW()-ROW(Sched5[[#Headers],[Beginning Balance]])=1,LoanAmount,INDEX(Sched5[Ending Balance],ROW()-ROW(Sched5[[#Headers],[Beginning Balance]])-1)),"")</f>
        <v/>
      </c>
      <c r="E69" s="4" t="str">
        <f ca="1">IF(Sched5[[#This Row],[Pmt No]]&lt;&gt;"",ScheduledPayment,"")</f>
        <v/>
      </c>
      <c r="F69" s="4" t="str">
        <f ca="1">IF(Sched5[[#This Row],[Pmt No]]&lt;&gt;"",IF(Sched5[[#This Row],[Scheduled Payment]]+ExtraPayments&lt;Sched5[[#This Row],[Beginning Balance]],ExtraPayments,IF(Sched5[[#This Row],[Beginning Balance]]-Sched5[[#This Row],[Scheduled Payment]]&gt;0,Sched5[[#This Row],[Beginning Balance]]-Sched5[[#This Row],[Scheduled Payment]],0)),"")</f>
        <v/>
      </c>
      <c r="G69" s="4" t="str">
        <f ca="1">IF(Sched5[[#This Row],[Pmt No]]&lt;&gt;"",IF(Sched5[[#This Row],[Scheduled Payment]]+Sched5[[#This Row],[Extra Payment]]&lt;=Sched5[[#This Row],[Beginning Balance]],Sched5[[#This Row],[Scheduled Payment]]+Sched5[[#This Row],[Extra Payment]],Sched5[[#This Row],[Beginning Balance]]),"")</f>
        <v/>
      </c>
      <c r="H69" s="4" t="str">
        <f ca="1">IF(Sched5[[#This Row],[Pmt No]]&lt;&gt;"",Sched5[[#This Row],[Total Payment]]-Sched5[[#This Row],[Interest]],"")</f>
        <v/>
      </c>
      <c r="I69" s="4" t="str">
        <f ca="1">IF(Sched5[[#This Row],[Pmt No]]&lt;&gt;"",Sched5[[#This Row],[Beginning Balance]]*(InterestRate/PaymentsPerYear),"")</f>
        <v/>
      </c>
      <c r="J69" s="4" t="str">
        <f ca="1">IF(Sched5[[#This Row],[Pmt No]]&lt;&gt;"",IF(Sched5[[#This Row],[Scheduled Payment]]+Sched5[[#This Row],[Extra Payment]]&lt;=Sched5[[#This Row],[Beginning Balance]],Sched5[[#This Row],[Beginning Balance]]-Sched5[[#This Row],[Principal]],0),"")</f>
        <v/>
      </c>
      <c r="K69" s="4" t="str">
        <f ca="1">IF(Sched5[[#This Row],[Pmt No]]&lt;&gt;"",SUM(INDEX(Sched5[Interest],1,1):Sched5[[#This Row],[Interest]]),"")</f>
        <v/>
      </c>
    </row>
    <row r="70" spans="2:11" x14ac:dyDescent="0.2">
      <c r="B70" s="2" t="str">
        <f ca="1">IF(LoanIsGood,IF(ROW()-ROW(Sched5[[#Headers],[Pmt No]])&gt;ScheduledNumberOfPayments,"",ROW()-ROW(Sched5[[#Headers],[Pmt No]])),"")</f>
        <v/>
      </c>
      <c r="C70" s="3" t="str">
        <f ca="1">IF(Sched5[[#This Row],[Pmt No]]&lt;&gt;"",EOMONTH(LoanStartDate,ROW(Sched5[[#This Row],[Pmt No]])-ROW(Sched5[[#Headers],[Pmt No]])-2)+DAY(LoanStartDate),"")</f>
        <v/>
      </c>
      <c r="D70" s="4" t="str">
        <f ca="1">IF(Sched5[[#This Row],[Pmt No]]&lt;&gt;"",IF(ROW()-ROW(Sched5[[#Headers],[Beginning Balance]])=1,LoanAmount,INDEX(Sched5[Ending Balance],ROW()-ROW(Sched5[[#Headers],[Beginning Balance]])-1)),"")</f>
        <v/>
      </c>
      <c r="E70" s="4" t="str">
        <f ca="1">IF(Sched5[[#This Row],[Pmt No]]&lt;&gt;"",ScheduledPayment,"")</f>
        <v/>
      </c>
      <c r="F70" s="4" t="str">
        <f ca="1">IF(Sched5[[#This Row],[Pmt No]]&lt;&gt;"",IF(Sched5[[#This Row],[Scheduled Payment]]+ExtraPayments&lt;Sched5[[#This Row],[Beginning Balance]],ExtraPayments,IF(Sched5[[#This Row],[Beginning Balance]]-Sched5[[#This Row],[Scheduled Payment]]&gt;0,Sched5[[#This Row],[Beginning Balance]]-Sched5[[#This Row],[Scheduled Payment]],0)),"")</f>
        <v/>
      </c>
      <c r="G70" s="4" t="str">
        <f ca="1">IF(Sched5[[#This Row],[Pmt No]]&lt;&gt;"",IF(Sched5[[#This Row],[Scheduled Payment]]+Sched5[[#This Row],[Extra Payment]]&lt;=Sched5[[#This Row],[Beginning Balance]],Sched5[[#This Row],[Scheduled Payment]]+Sched5[[#This Row],[Extra Payment]],Sched5[[#This Row],[Beginning Balance]]),"")</f>
        <v/>
      </c>
      <c r="H70" s="4" t="str">
        <f ca="1">IF(Sched5[[#This Row],[Pmt No]]&lt;&gt;"",Sched5[[#This Row],[Total Payment]]-Sched5[[#This Row],[Interest]],"")</f>
        <v/>
      </c>
      <c r="I70" s="4" t="str">
        <f ca="1">IF(Sched5[[#This Row],[Pmt No]]&lt;&gt;"",Sched5[[#This Row],[Beginning Balance]]*(InterestRate/PaymentsPerYear),"")</f>
        <v/>
      </c>
      <c r="J70" s="4" t="str">
        <f ca="1">IF(Sched5[[#This Row],[Pmt No]]&lt;&gt;"",IF(Sched5[[#This Row],[Scheduled Payment]]+Sched5[[#This Row],[Extra Payment]]&lt;=Sched5[[#This Row],[Beginning Balance]],Sched5[[#This Row],[Beginning Balance]]-Sched5[[#This Row],[Principal]],0),"")</f>
        <v/>
      </c>
      <c r="K70" s="4" t="str">
        <f ca="1">IF(Sched5[[#This Row],[Pmt No]]&lt;&gt;"",SUM(INDEX(Sched5[Interest],1,1):Sched5[[#This Row],[Interest]]),"")</f>
        <v/>
      </c>
    </row>
    <row r="71" spans="2:11" x14ac:dyDescent="0.2">
      <c r="B71" s="2" t="str">
        <f ca="1">IF(LoanIsGood,IF(ROW()-ROW(Sched5[[#Headers],[Pmt No]])&gt;ScheduledNumberOfPayments,"",ROW()-ROW(Sched5[[#Headers],[Pmt No]])),"")</f>
        <v/>
      </c>
      <c r="C71" s="3" t="str">
        <f ca="1">IF(Sched5[[#This Row],[Pmt No]]&lt;&gt;"",EOMONTH(LoanStartDate,ROW(Sched5[[#This Row],[Pmt No]])-ROW(Sched5[[#Headers],[Pmt No]])-2)+DAY(LoanStartDate),"")</f>
        <v/>
      </c>
      <c r="D71" s="4" t="str">
        <f ca="1">IF(Sched5[[#This Row],[Pmt No]]&lt;&gt;"",IF(ROW()-ROW(Sched5[[#Headers],[Beginning Balance]])=1,LoanAmount,INDEX(Sched5[Ending Balance],ROW()-ROW(Sched5[[#Headers],[Beginning Balance]])-1)),"")</f>
        <v/>
      </c>
      <c r="E71" s="4" t="str">
        <f ca="1">IF(Sched5[[#This Row],[Pmt No]]&lt;&gt;"",ScheduledPayment,"")</f>
        <v/>
      </c>
      <c r="F71" s="4" t="str">
        <f ca="1">IF(Sched5[[#This Row],[Pmt No]]&lt;&gt;"",IF(Sched5[[#This Row],[Scheduled Payment]]+ExtraPayments&lt;Sched5[[#This Row],[Beginning Balance]],ExtraPayments,IF(Sched5[[#This Row],[Beginning Balance]]-Sched5[[#This Row],[Scheduled Payment]]&gt;0,Sched5[[#This Row],[Beginning Balance]]-Sched5[[#This Row],[Scheduled Payment]],0)),"")</f>
        <v/>
      </c>
      <c r="G71" s="4" t="str">
        <f ca="1">IF(Sched5[[#This Row],[Pmt No]]&lt;&gt;"",IF(Sched5[[#This Row],[Scheduled Payment]]+Sched5[[#This Row],[Extra Payment]]&lt;=Sched5[[#This Row],[Beginning Balance]],Sched5[[#This Row],[Scheduled Payment]]+Sched5[[#This Row],[Extra Payment]],Sched5[[#This Row],[Beginning Balance]]),"")</f>
        <v/>
      </c>
      <c r="H71" s="4" t="str">
        <f ca="1">IF(Sched5[[#This Row],[Pmt No]]&lt;&gt;"",Sched5[[#This Row],[Total Payment]]-Sched5[[#This Row],[Interest]],"")</f>
        <v/>
      </c>
      <c r="I71" s="4" t="str">
        <f ca="1">IF(Sched5[[#This Row],[Pmt No]]&lt;&gt;"",Sched5[[#This Row],[Beginning Balance]]*(InterestRate/PaymentsPerYear),"")</f>
        <v/>
      </c>
      <c r="J71" s="4" t="str">
        <f ca="1">IF(Sched5[[#This Row],[Pmt No]]&lt;&gt;"",IF(Sched5[[#This Row],[Scheduled Payment]]+Sched5[[#This Row],[Extra Payment]]&lt;=Sched5[[#This Row],[Beginning Balance]],Sched5[[#This Row],[Beginning Balance]]-Sched5[[#This Row],[Principal]],0),"")</f>
        <v/>
      </c>
      <c r="K71" s="4" t="str">
        <f ca="1">IF(Sched5[[#This Row],[Pmt No]]&lt;&gt;"",SUM(INDEX(Sched5[Interest],1,1):Sched5[[#This Row],[Interest]]),"")</f>
        <v/>
      </c>
    </row>
    <row r="72" spans="2:11" x14ac:dyDescent="0.2">
      <c r="B72" s="2" t="str">
        <f ca="1">IF(LoanIsGood,IF(ROW()-ROW(Sched5[[#Headers],[Pmt No]])&gt;ScheduledNumberOfPayments,"",ROW()-ROW(Sched5[[#Headers],[Pmt No]])),"")</f>
        <v/>
      </c>
      <c r="C72" s="3" t="str">
        <f ca="1">IF(Sched5[[#This Row],[Pmt No]]&lt;&gt;"",EOMONTH(LoanStartDate,ROW(Sched5[[#This Row],[Pmt No]])-ROW(Sched5[[#Headers],[Pmt No]])-2)+DAY(LoanStartDate),"")</f>
        <v/>
      </c>
      <c r="D72" s="4" t="str">
        <f ca="1">IF(Sched5[[#This Row],[Pmt No]]&lt;&gt;"",IF(ROW()-ROW(Sched5[[#Headers],[Beginning Balance]])=1,LoanAmount,INDEX(Sched5[Ending Balance],ROW()-ROW(Sched5[[#Headers],[Beginning Balance]])-1)),"")</f>
        <v/>
      </c>
      <c r="E72" s="4" t="str">
        <f ca="1">IF(Sched5[[#This Row],[Pmt No]]&lt;&gt;"",ScheduledPayment,"")</f>
        <v/>
      </c>
      <c r="F72" s="4" t="str">
        <f ca="1">IF(Sched5[[#This Row],[Pmt No]]&lt;&gt;"",IF(Sched5[[#This Row],[Scheduled Payment]]+ExtraPayments&lt;Sched5[[#This Row],[Beginning Balance]],ExtraPayments,IF(Sched5[[#This Row],[Beginning Balance]]-Sched5[[#This Row],[Scheduled Payment]]&gt;0,Sched5[[#This Row],[Beginning Balance]]-Sched5[[#This Row],[Scheduled Payment]],0)),"")</f>
        <v/>
      </c>
      <c r="G72" s="4" t="str">
        <f ca="1">IF(Sched5[[#This Row],[Pmt No]]&lt;&gt;"",IF(Sched5[[#This Row],[Scheduled Payment]]+Sched5[[#This Row],[Extra Payment]]&lt;=Sched5[[#This Row],[Beginning Balance]],Sched5[[#This Row],[Scheduled Payment]]+Sched5[[#This Row],[Extra Payment]],Sched5[[#This Row],[Beginning Balance]]),"")</f>
        <v/>
      </c>
      <c r="H72" s="4" t="str">
        <f ca="1">IF(Sched5[[#This Row],[Pmt No]]&lt;&gt;"",Sched5[[#This Row],[Total Payment]]-Sched5[[#This Row],[Interest]],"")</f>
        <v/>
      </c>
      <c r="I72" s="4" t="str">
        <f ca="1">IF(Sched5[[#This Row],[Pmt No]]&lt;&gt;"",Sched5[[#This Row],[Beginning Balance]]*(InterestRate/PaymentsPerYear),"")</f>
        <v/>
      </c>
      <c r="J72" s="4" t="str">
        <f ca="1">IF(Sched5[[#This Row],[Pmt No]]&lt;&gt;"",IF(Sched5[[#This Row],[Scheduled Payment]]+Sched5[[#This Row],[Extra Payment]]&lt;=Sched5[[#This Row],[Beginning Balance]],Sched5[[#This Row],[Beginning Balance]]-Sched5[[#This Row],[Principal]],0),"")</f>
        <v/>
      </c>
      <c r="K72" s="4" t="str">
        <f ca="1">IF(Sched5[[#This Row],[Pmt No]]&lt;&gt;"",SUM(INDEX(Sched5[Interest],1,1):Sched5[[#This Row],[Interest]]),"")</f>
        <v/>
      </c>
    </row>
    <row r="73" spans="2:11" x14ac:dyDescent="0.2">
      <c r="B73" s="2" t="str">
        <f ca="1">IF(LoanIsGood,IF(ROW()-ROW(Sched5[[#Headers],[Pmt No]])&gt;ScheduledNumberOfPayments,"",ROW()-ROW(Sched5[[#Headers],[Pmt No]])),"")</f>
        <v/>
      </c>
      <c r="C73" s="3" t="str">
        <f ca="1">IF(Sched5[[#This Row],[Pmt No]]&lt;&gt;"",EOMONTH(LoanStartDate,ROW(Sched5[[#This Row],[Pmt No]])-ROW(Sched5[[#Headers],[Pmt No]])-2)+DAY(LoanStartDate),"")</f>
        <v/>
      </c>
      <c r="D73" s="4" t="str">
        <f ca="1">IF(Sched5[[#This Row],[Pmt No]]&lt;&gt;"",IF(ROW()-ROW(Sched5[[#Headers],[Beginning Balance]])=1,LoanAmount,INDEX(Sched5[Ending Balance],ROW()-ROW(Sched5[[#Headers],[Beginning Balance]])-1)),"")</f>
        <v/>
      </c>
      <c r="E73" s="4" t="str">
        <f ca="1">IF(Sched5[[#This Row],[Pmt No]]&lt;&gt;"",ScheduledPayment,"")</f>
        <v/>
      </c>
      <c r="F73" s="4" t="str">
        <f ca="1">IF(Sched5[[#This Row],[Pmt No]]&lt;&gt;"",IF(Sched5[[#This Row],[Scheduled Payment]]+ExtraPayments&lt;Sched5[[#This Row],[Beginning Balance]],ExtraPayments,IF(Sched5[[#This Row],[Beginning Balance]]-Sched5[[#This Row],[Scheduled Payment]]&gt;0,Sched5[[#This Row],[Beginning Balance]]-Sched5[[#This Row],[Scheduled Payment]],0)),"")</f>
        <v/>
      </c>
      <c r="G73" s="4" t="str">
        <f ca="1">IF(Sched5[[#This Row],[Pmt No]]&lt;&gt;"",IF(Sched5[[#This Row],[Scheduled Payment]]+Sched5[[#This Row],[Extra Payment]]&lt;=Sched5[[#This Row],[Beginning Balance]],Sched5[[#This Row],[Scheduled Payment]]+Sched5[[#This Row],[Extra Payment]],Sched5[[#This Row],[Beginning Balance]]),"")</f>
        <v/>
      </c>
      <c r="H73" s="4" t="str">
        <f ca="1">IF(Sched5[[#This Row],[Pmt No]]&lt;&gt;"",Sched5[[#This Row],[Total Payment]]-Sched5[[#This Row],[Interest]],"")</f>
        <v/>
      </c>
      <c r="I73" s="4" t="str">
        <f ca="1">IF(Sched5[[#This Row],[Pmt No]]&lt;&gt;"",Sched5[[#This Row],[Beginning Balance]]*(InterestRate/PaymentsPerYear),"")</f>
        <v/>
      </c>
      <c r="J73" s="4" t="str">
        <f ca="1">IF(Sched5[[#This Row],[Pmt No]]&lt;&gt;"",IF(Sched5[[#This Row],[Scheduled Payment]]+Sched5[[#This Row],[Extra Payment]]&lt;=Sched5[[#This Row],[Beginning Balance]],Sched5[[#This Row],[Beginning Balance]]-Sched5[[#This Row],[Principal]],0),"")</f>
        <v/>
      </c>
      <c r="K73" s="4" t="str">
        <f ca="1">IF(Sched5[[#This Row],[Pmt No]]&lt;&gt;"",SUM(INDEX(Sched5[Interest],1,1):Sched5[[#This Row],[Interest]]),"")</f>
        <v/>
      </c>
    </row>
    <row r="74" spans="2:11" x14ac:dyDescent="0.2">
      <c r="B74" s="2" t="str">
        <f ca="1">IF(LoanIsGood,IF(ROW()-ROW(Sched5[[#Headers],[Pmt No]])&gt;ScheduledNumberOfPayments,"",ROW()-ROW(Sched5[[#Headers],[Pmt No]])),"")</f>
        <v/>
      </c>
      <c r="C74" s="3" t="str">
        <f ca="1">IF(Sched5[[#This Row],[Pmt No]]&lt;&gt;"",EOMONTH(LoanStartDate,ROW(Sched5[[#This Row],[Pmt No]])-ROW(Sched5[[#Headers],[Pmt No]])-2)+DAY(LoanStartDate),"")</f>
        <v/>
      </c>
      <c r="D74" s="4" t="str">
        <f ca="1">IF(Sched5[[#This Row],[Pmt No]]&lt;&gt;"",IF(ROW()-ROW(Sched5[[#Headers],[Beginning Balance]])=1,LoanAmount,INDEX(Sched5[Ending Balance],ROW()-ROW(Sched5[[#Headers],[Beginning Balance]])-1)),"")</f>
        <v/>
      </c>
      <c r="E74" s="4" t="str">
        <f ca="1">IF(Sched5[[#This Row],[Pmt No]]&lt;&gt;"",ScheduledPayment,"")</f>
        <v/>
      </c>
      <c r="F74" s="4" t="str">
        <f ca="1">IF(Sched5[[#This Row],[Pmt No]]&lt;&gt;"",IF(Sched5[[#This Row],[Scheduled Payment]]+ExtraPayments&lt;Sched5[[#This Row],[Beginning Balance]],ExtraPayments,IF(Sched5[[#This Row],[Beginning Balance]]-Sched5[[#This Row],[Scheduled Payment]]&gt;0,Sched5[[#This Row],[Beginning Balance]]-Sched5[[#This Row],[Scheduled Payment]],0)),"")</f>
        <v/>
      </c>
      <c r="G74" s="4" t="str">
        <f ca="1">IF(Sched5[[#This Row],[Pmt No]]&lt;&gt;"",IF(Sched5[[#This Row],[Scheduled Payment]]+Sched5[[#This Row],[Extra Payment]]&lt;=Sched5[[#This Row],[Beginning Balance]],Sched5[[#This Row],[Scheduled Payment]]+Sched5[[#This Row],[Extra Payment]],Sched5[[#This Row],[Beginning Balance]]),"")</f>
        <v/>
      </c>
      <c r="H74" s="4" t="str">
        <f ca="1">IF(Sched5[[#This Row],[Pmt No]]&lt;&gt;"",Sched5[[#This Row],[Total Payment]]-Sched5[[#This Row],[Interest]],"")</f>
        <v/>
      </c>
      <c r="I74" s="4" t="str">
        <f ca="1">IF(Sched5[[#This Row],[Pmt No]]&lt;&gt;"",Sched5[[#This Row],[Beginning Balance]]*(InterestRate/PaymentsPerYear),"")</f>
        <v/>
      </c>
      <c r="J74" s="4" t="str">
        <f ca="1">IF(Sched5[[#This Row],[Pmt No]]&lt;&gt;"",IF(Sched5[[#This Row],[Scheduled Payment]]+Sched5[[#This Row],[Extra Payment]]&lt;=Sched5[[#This Row],[Beginning Balance]],Sched5[[#This Row],[Beginning Balance]]-Sched5[[#This Row],[Principal]],0),"")</f>
        <v/>
      </c>
      <c r="K74" s="4" t="str">
        <f ca="1">IF(Sched5[[#This Row],[Pmt No]]&lt;&gt;"",SUM(INDEX(Sched5[Interest],1,1):Sched5[[#This Row],[Interest]]),"")</f>
        <v/>
      </c>
    </row>
    <row r="75" spans="2:11" x14ac:dyDescent="0.2">
      <c r="B75" s="2" t="str">
        <f ca="1">IF(LoanIsGood,IF(ROW()-ROW(Sched5[[#Headers],[Pmt No]])&gt;ScheduledNumberOfPayments,"",ROW()-ROW(Sched5[[#Headers],[Pmt No]])),"")</f>
        <v/>
      </c>
      <c r="C75" s="3" t="str">
        <f ca="1">IF(Sched5[[#This Row],[Pmt No]]&lt;&gt;"",EOMONTH(LoanStartDate,ROW(Sched5[[#This Row],[Pmt No]])-ROW(Sched5[[#Headers],[Pmt No]])-2)+DAY(LoanStartDate),"")</f>
        <v/>
      </c>
      <c r="D75" s="4" t="str">
        <f ca="1">IF(Sched5[[#This Row],[Pmt No]]&lt;&gt;"",IF(ROW()-ROW(Sched5[[#Headers],[Beginning Balance]])=1,LoanAmount,INDEX(Sched5[Ending Balance],ROW()-ROW(Sched5[[#Headers],[Beginning Balance]])-1)),"")</f>
        <v/>
      </c>
      <c r="E75" s="4" t="str">
        <f ca="1">IF(Sched5[[#This Row],[Pmt No]]&lt;&gt;"",ScheduledPayment,"")</f>
        <v/>
      </c>
      <c r="F75" s="4" t="str">
        <f ca="1">IF(Sched5[[#This Row],[Pmt No]]&lt;&gt;"",IF(Sched5[[#This Row],[Scheduled Payment]]+ExtraPayments&lt;Sched5[[#This Row],[Beginning Balance]],ExtraPayments,IF(Sched5[[#This Row],[Beginning Balance]]-Sched5[[#This Row],[Scheduled Payment]]&gt;0,Sched5[[#This Row],[Beginning Balance]]-Sched5[[#This Row],[Scheduled Payment]],0)),"")</f>
        <v/>
      </c>
      <c r="G75" s="4" t="str">
        <f ca="1">IF(Sched5[[#This Row],[Pmt No]]&lt;&gt;"",IF(Sched5[[#This Row],[Scheduled Payment]]+Sched5[[#This Row],[Extra Payment]]&lt;=Sched5[[#This Row],[Beginning Balance]],Sched5[[#This Row],[Scheduled Payment]]+Sched5[[#This Row],[Extra Payment]],Sched5[[#This Row],[Beginning Balance]]),"")</f>
        <v/>
      </c>
      <c r="H75" s="4" t="str">
        <f ca="1">IF(Sched5[[#This Row],[Pmt No]]&lt;&gt;"",Sched5[[#This Row],[Total Payment]]-Sched5[[#This Row],[Interest]],"")</f>
        <v/>
      </c>
      <c r="I75" s="4" t="str">
        <f ca="1">IF(Sched5[[#This Row],[Pmt No]]&lt;&gt;"",Sched5[[#This Row],[Beginning Balance]]*(InterestRate/PaymentsPerYear),"")</f>
        <v/>
      </c>
      <c r="J75" s="4" t="str">
        <f ca="1">IF(Sched5[[#This Row],[Pmt No]]&lt;&gt;"",IF(Sched5[[#This Row],[Scheduled Payment]]+Sched5[[#This Row],[Extra Payment]]&lt;=Sched5[[#This Row],[Beginning Balance]],Sched5[[#This Row],[Beginning Balance]]-Sched5[[#This Row],[Principal]],0),"")</f>
        <v/>
      </c>
      <c r="K75" s="4" t="str">
        <f ca="1">IF(Sched5[[#This Row],[Pmt No]]&lt;&gt;"",SUM(INDEX(Sched5[Interest],1,1):Sched5[[#This Row],[Interest]]),"")</f>
        <v/>
      </c>
    </row>
    <row r="76" spans="2:11" x14ac:dyDescent="0.2">
      <c r="B76" s="2" t="str">
        <f ca="1">IF(LoanIsGood,IF(ROW()-ROW(Sched5[[#Headers],[Pmt No]])&gt;ScheduledNumberOfPayments,"",ROW()-ROW(Sched5[[#Headers],[Pmt No]])),"")</f>
        <v/>
      </c>
      <c r="C76" s="3" t="str">
        <f ca="1">IF(Sched5[[#This Row],[Pmt No]]&lt;&gt;"",EOMONTH(LoanStartDate,ROW(Sched5[[#This Row],[Pmt No]])-ROW(Sched5[[#Headers],[Pmt No]])-2)+DAY(LoanStartDate),"")</f>
        <v/>
      </c>
      <c r="D76" s="4" t="str">
        <f ca="1">IF(Sched5[[#This Row],[Pmt No]]&lt;&gt;"",IF(ROW()-ROW(Sched5[[#Headers],[Beginning Balance]])=1,LoanAmount,INDEX(Sched5[Ending Balance],ROW()-ROW(Sched5[[#Headers],[Beginning Balance]])-1)),"")</f>
        <v/>
      </c>
      <c r="E76" s="4" t="str">
        <f ca="1">IF(Sched5[[#This Row],[Pmt No]]&lt;&gt;"",ScheduledPayment,"")</f>
        <v/>
      </c>
      <c r="F76" s="4" t="str">
        <f ca="1">IF(Sched5[[#This Row],[Pmt No]]&lt;&gt;"",IF(Sched5[[#This Row],[Scheduled Payment]]+ExtraPayments&lt;Sched5[[#This Row],[Beginning Balance]],ExtraPayments,IF(Sched5[[#This Row],[Beginning Balance]]-Sched5[[#This Row],[Scheduled Payment]]&gt;0,Sched5[[#This Row],[Beginning Balance]]-Sched5[[#This Row],[Scheduled Payment]],0)),"")</f>
        <v/>
      </c>
      <c r="G76" s="4" t="str">
        <f ca="1">IF(Sched5[[#This Row],[Pmt No]]&lt;&gt;"",IF(Sched5[[#This Row],[Scheduled Payment]]+Sched5[[#This Row],[Extra Payment]]&lt;=Sched5[[#This Row],[Beginning Balance]],Sched5[[#This Row],[Scheduled Payment]]+Sched5[[#This Row],[Extra Payment]],Sched5[[#This Row],[Beginning Balance]]),"")</f>
        <v/>
      </c>
      <c r="H76" s="4" t="str">
        <f ca="1">IF(Sched5[[#This Row],[Pmt No]]&lt;&gt;"",Sched5[[#This Row],[Total Payment]]-Sched5[[#This Row],[Interest]],"")</f>
        <v/>
      </c>
      <c r="I76" s="4" t="str">
        <f ca="1">IF(Sched5[[#This Row],[Pmt No]]&lt;&gt;"",Sched5[[#This Row],[Beginning Balance]]*(InterestRate/PaymentsPerYear),"")</f>
        <v/>
      </c>
      <c r="J76" s="4" t="str">
        <f ca="1">IF(Sched5[[#This Row],[Pmt No]]&lt;&gt;"",IF(Sched5[[#This Row],[Scheduled Payment]]+Sched5[[#This Row],[Extra Payment]]&lt;=Sched5[[#This Row],[Beginning Balance]],Sched5[[#This Row],[Beginning Balance]]-Sched5[[#This Row],[Principal]],0),"")</f>
        <v/>
      </c>
      <c r="K76" s="4" t="str">
        <f ca="1">IF(Sched5[[#This Row],[Pmt No]]&lt;&gt;"",SUM(INDEX(Sched5[Interest],1,1):Sched5[[#This Row],[Interest]]),"")</f>
        <v/>
      </c>
    </row>
    <row r="77" spans="2:11" x14ac:dyDescent="0.2">
      <c r="B77" s="2" t="str">
        <f ca="1">IF(LoanIsGood,IF(ROW()-ROW(Sched5[[#Headers],[Pmt No]])&gt;ScheduledNumberOfPayments,"",ROW()-ROW(Sched5[[#Headers],[Pmt No]])),"")</f>
        <v/>
      </c>
      <c r="C77" s="3" t="str">
        <f ca="1">IF(Sched5[[#This Row],[Pmt No]]&lt;&gt;"",EOMONTH(LoanStartDate,ROW(Sched5[[#This Row],[Pmt No]])-ROW(Sched5[[#Headers],[Pmt No]])-2)+DAY(LoanStartDate),"")</f>
        <v/>
      </c>
      <c r="D77" s="4" t="str">
        <f ca="1">IF(Sched5[[#This Row],[Pmt No]]&lt;&gt;"",IF(ROW()-ROW(Sched5[[#Headers],[Beginning Balance]])=1,LoanAmount,INDEX(Sched5[Ending Balance],ROW()-ROW(Sched5[[#Headers],[Beginning Balance]])-1)),"")</f>
        <v/>
      </c>
      <c r="E77" s="4" t="str">
        <f ca="1">IF(Sched5[[#This Row],[Pmt No]]&lt;&gt;"",ScheduledPayment,"")</f>
        <v/>
      </c>
      <c r="F77" s="4" t="str">
        <f ca="1">IF(Sched5[[#This Row],[Pmt No]]&lt;&gt;"",IF(Sched5[[#This Row],[Scheduled Payment]]+ExtraPayments&lt;Sched5[[#This Row],[Beginning Balance]],ExtraPayments,IF(Sched5[[#This Row],[Beginning Balance]]-Sched5[[#This Row],[Scheduled Payment]]&gt;0,Sched5[[#This Row],[Beginning Balance]]-Sched5[[#This Row],[Scheduled Payment]],0)),"")</f>
        <v/>
      </c>
      <c r="G77" s="4" t="str">
        <f ca="1">IF(Sched5[[#This Row],[Pmt No]]&lt;&gt;"",IF(Sched5[[#This Row],[Scheduled Payment]]+Sched5[[#This Row],[Extra Payment]]&lt;=Sched5[[#This Row],[Beginning Balance]],Sched5[[#This Row],[Scheduled Payment]]+Sched5[[#This Row],[Extra Payment]],Sched5[[#This Row],[Beginning Balance]]),"")</f>
        <v/>
      </c>
      <c r="H77" s="4" t="str">
        <f ca="1">IF(Sched5[[#This Row],[Pmt No]]&lt;&gt;"",Sched5[[#This Row],[Total Payment]]-Sched5[[#This Row],[Interest]],"")</f>
        <v/>
      </c>
      <c r="I77" s="4" t="str">
        <f ca="1">IF(Sched5[[#This Row],[Pmt No]]&lt;&gt;"",Sched5[[#This Row],[Beginning Balance]]*(InterestRate/PaymentsPerYear),"")</f>
        <v/>
      </c>
      <c r="J77" s="4" t="str">
        <f ca="1">IF(Sched5[[#This Row],[Pmt No]]&lt;&gt;"",IF(Sched5[[#This Row],[Scheduled Payment]]+Sched5[[#This Row],[Extra Payment]]&lt;=Sched5[[#This Row],[Beginning Balance]],Sched5[[#This Row],[Beginning Balance]]-Sched5[[#This Row],[Principal]],0),"")</f>
        <v/>
      </c>
      <c r="K77" s="4" t="str">
        <f ca="1">IF(Sched5[[#This Row],[Pmt No]]&lt;&gt;"",SUM(INDEX(Sched5[Interest],1,1):Sched5[[#This Row],[Interest]]),"")</f>
        <v/>
      </c>
    </row>
    <row r="78" spans="2:11" x14ac:dyDescent="0.2">
      <c r="B78" s="2" t="str">
        <f ca="1">IF(LoanIsGood,IF(ROW()-ROW(Sched5[[#Headers],[Pmt No]])&gt;ScheduledNumberOfPayments,"",ROW()-ROW(Sched5[[#Headers],[Pmt No]])),"")</f>
        <v/>
      </c>
      <c r="C78" s="3" t="str">
        <f ca="1">IF(Sched5[[#This Row],[Pmt No]]&lt;&gt;"",EOMONTH(LoanStartDate,ROW(Sched5[[#This Row],[Pmt No]])-ROW(Sched5[[#Headers],[Pmt No]])-2)+DAY(LoanStartDate),"")</f>
        <v/>
      </c>
      <c r="D78" s="4" t="str">
        <f ca="1">IF(Sched5[[#This Row],[Pmt No]]&lt;&gt;"",IF(ROW()-ROW(Sched5[[#Headers],[Beginning Balance]])=1,LoanAmount,INDEX(Sched5[Ending Balance],ROW()-ROW(Sched5[[#Headers],[Beginning Balance]])-1)),"")</f>
        <v/>
      </c>
      <c r="E78" s="4" t="str">
        <f ca="1">IF(Sched5[[#This Row],[Pmt No]]&lt;&gt;"",ScheduledPayment,"")</f>
        <v/>
      </c>
      <c r="F78" s="4" t="str">
        <f ca="1">IF(Sched5[[#This Row],[Pmt No]]&lt;&gt;"",IF(Sched5[[#This Row],[Scheduled Payment]]+ExtraPayments&lt;Sched5[[#This Row],[Beginning Balance]],ExtraPayments,IF(Sched5[[#This Row],[Beginning Balance]]-Sched5[[#This Row],[Scheduled Payment]]&gt;0,Sched5[[#This Row],[Beginning Balance]]-Sched5[[#This Row],[Scheduled Payment]],0)),"")</f>
        <v/>
      </c>
      <c r="G78" s="4" t="str">
        <f ca="1">IF(Sched5[[#This Row],[Pmt No]]&lt;&gt;"",IF(Sched5[[#This Row],[Scheduled Payment]]+Sched5[[#This Row],[Extra Payment]]&lt;=Sched5[[#This Row],[Beginning Balance]],Sched5[[#This Row],[Scheduled Payment]]+Sched5[[#This Row],[Extra Payment]],Sched5[[#This Row],[Beginning Balance]]),"")</f>
        <v/>
      </c>
      <c r="H78" s="4" t="str">
        <f ca="1">IF(Sched5[[#This Row],[Pmt No]]&lt;&gt;"",Sched5[[#This Row],[Total Payment]]-Sched5[[#This Row],[Interest]],"")</f>
        <v/>
      </c>
      <c r="I78" s="4" t="str">
        <f ca="1">IF(Sched5[[#This Row],[Pmt No]]&lt;&gt;"",Sched5[[#This Row],[Beginning Balance]]*(InterestRate/PaymentsPerYear),"")</f>
        <v/>
      </c>
      <c r="J78" s="4" t="str">
        <f ca="1">IF(Sched5[[#This Row],[Pmt No]]&lt;&gt;"",IF(Sched5[[#This Row],[Scheduled Payment]]+Sched5[[#This Row],[Extra Payment]]&lt;=Sched5[[#This Row],[Beginning Balance]],Sched5[[#This Row],[Beginning Balance]]-Sched5[[#This Row],[Principal]],0),"")</f>
        <v/>
      </c>
      <c r="K78" s="4" t="str">
        <f ca="1">IF(Sched5[[#This Row],[Pmt No]]&lt;&gt;"",SUM(INDEX(Sched5[Interest],1,1):Sched5[[#This Row],[Interest]]),"")</f>
        <v/>
      </c>
    </row>
    <row r="79" spans="2:11" x14ac:dyDescent="0.2">
      <c r="B79" s="2" t="str">
        <f ca="1">IF(LoanIsGood,IF(ROW()-ROW(Sched5[[#Headers],[Pmt No]])&gt;ScheduledNumberOfPayments,"",ROW()-ROW(Sched5[[#Headers],[Pmt No]])),"")</f>
        <v/>
      </c>
      <c r="C79" s="3" t="str">
        <f ca="1">IF(Sched5[[#This Row],[Pmt No]]&lt;&gt;"",EOMONTH(LoanStartDate,ROW(Sched5[[#This Row],[Pmt No]])-ROW(Sched5[[#Headers],[Pmt No]])-2)+DAY(LoanStartDate),"")</f>
        <v/>
      </c>
      <c r="D79" s="4" t="str">
        <f ca="1">IF(Sched5[[#This Row],[Pmt No]]&lt;&gt;"",IF(ROW()-ROW(Sched5[[#Headers],[Beginning Balance]])=1,LoanAmount,INDEX(Sched5[Ending Balance],ROW()-ROW(Sched5[[#Headers],[Beginning Balance]])-1)),"")</f>
        <v/>
      </c>
      <c r="E79" s="4" t="str">
        <f ca="1">IF(Sched5[[#This Row],[Pmt No]]&lt;&gt;"",ScheduledPayment,"")</f>
        <v/>
      </c>
      <c r="F79" s="4" t="str">
        <f ca="1">IF(Sched5[[#This Row],[Pmt No]]&lt;&gt;"",IF(Sched5[[#This Row],[Scheduled Payment]]+ExtraPayments&lt;Sched5[[#This Row],[Beginning Balance]],ExtraPayments,IF(Sched5[[#This Row],[Beginning Balance]]-Sched5[[#This Row],[Scheduled Payment]]&gt;0,Sched5[[#This Row],[Beginning Balance]]-Sched5[[#This Row],[Scheduled Payment]],0)),"")</f>
        <v/>
      </c>
      <c r="G79" s="4" t="str">
        <f ca="1">IF(Sched5[[#This Row],[Pmt No]]&lt;&gt;"",IF(Sched5[[#This Row],[Scheduled Payment]]+Sched5[[#This Row],[Extra Payment]]&lt;=Sched5[[#This Row],[Beginning Balance]],Sched5[[#This Row],[Scheduled Payment]]+Sched5[[#This Row],[Extra Payment]],Sched5[[#This Row],[Beginning Balance]]),"")</f>
        <v/>
      </c>
      <c r="H79" s="4" t="str">
        <f ca="1">IF(Sched5[[#This Row],[Pmt No]]&lt;&gt;"",Sched5[[#This Row],[Total Payment]]-Sched5[[#This Row],[Interest]],"")</f>
        <v/>
      </c>
      <c r="I79" s="4" t="str">
        <f ca="1">IF(Sched5[[#This Row],[Pmt No]]&lt;&gt;"",Sched5[[#This Row],[Beginning Balance]]*(InterestRate/PaymentsPerYear),"")</f>
        <v/>
      </c>
      <c r="J79" s="4" t="str">
        <f ca="1">IF(Sched5[[#This Row],[Pmt No]]&lt;&gt;"",IF(Sched5[[#This Row],[Scheduled Payment]]+Sched5[[#This Row],[Extra Payment]]&lt;=Sched5[[#This Row],[Beginning Balance]],Sched5[[#This Row],[Beginning Balance]]-Sched5[[#This Row],[Principal]],0),"")</f>
        <v/>
      </c>
      <c r="K79" s="4" t="str">
        <f ca="1">IF(Sched5[[#This Row],[Pmt No]]&lt;&gt;"",SUM(INDEX(Sched5[Interest],1,1):Sched5[[#This Row],[Interest]]),"")</f>
        <v/>
      </c>
    </row>
    <row r="80" spans="2:11" x14ac:dyDescent="0.2">
      <c r="B80" s="2" t="str">
        <f ca="1">IF(LoanIsGood,IF(ROW()-ROW(Sched5[[#Headers],[Pmt No]])&gt;ScheduledNumberOfPayments,"",ROW()-ROW(Sched5[[#Headers],[Pmt No]])),"")</f>
        <v/>
      </c>
      <c r="C80" s="3" t="str">
        <f ca="1">IF(Sched5[[#This Row],[Pmt No]]&lt;&gt;"",EOMONTH(LoanStartDate,ROW(Sched5[[#This Row],[Pmt No]])-ROW(Sched5[[#Headers],[Pmt No]])-2)+DAY(LoanStartDate),"")</f>
        <v/>
      </c>
      <c r="D80" s="4" t="str">
        <f ca="1">IF(Sched5[[#This Row],[Pmt No]]&lt;&gt;"",IF(ROW()-ROW(Sched5[[#Headers],[Beginning Balance]])=1,LoanAmount,INDEX(Sched5[Ending Balance],ROW()-ROW(Sched5[[#Headers],[Beginning Balance]])-1)),"")</f>
        <v/>
      </c>
      <c r="E80" s="4" t="str">
        <f ca="1">IF(Sched5[[#This Row],[Pmt No]]&lt;&gt;"",ScheduledPayment,"")</f>
        <v/>
      </c>
      <c r="F80" s="4" t="str">
        <f ca="1">IF(Sched5[[#This Row],[Pmt No]]&lt;&gt;"",IF(Sched5[[#This Row],[Scheduled Payment]]+ExtraPayments&lt;Sched5[[#This Row],[Beginning Balance]],ExtraPayments,IF(Sched5[[#This Row],[Beginning Balance]]-Sched5[[#This Row],[Scheduled Payment]]&gt;0,Sched5[[#This Row],[Beginning Balance]]-Sched5[[#This Row],[Scheduled Payment]],0)),"")</f>
        <v/>
      </c>
      <c r="G80" s="4" t="str">
        <f ca="1">IF(Sched5[[#This Row],[Pmt No]]&lt;&gt;"",IF(Sched5[[#This Row],[Scheduled Payment]]+Sched5[[#This Row],[Extra Payment]]&lt;=Sched5[[#This Row],[Beginning Balance]],Sched5[[#This Row],[Scheduled Payment]]+Sched5[[#This Row],[Extra Payment]],Sched5[[#This Row],[Beginning Balance]]),"")</f>
        <v/>
      </c>
      <c r="H80" s="4" t="str">
        <f ca="1">IF(Sched5[[#This Row],[Pmt No]]&lt;&gt;"",Sched5[[#This Row],[Total Payment]]-Sched5[[#This Row],[Interest]],"")</f>
        <v/>
      </c>
      <c r="I80" s="4" t="str">
        <f ca="1">IF(Sched5[[#This Row],[Pmt No]]&lt;&gt;"",Sched5[[#This Row],[Beginning Balance]]*(InterestRate/PaymentsPerYear),"")</f>
        <v/>
      </c>
      <c r="J80" s="4" t="str">
        <f ca="1">IF(Sched5[[#This Row],[Pmt No]]&lt;&gt;"",IF(Sched5[[#This Row],[Scheduled Payment]]+Sched5[[#This Row],[Extra Payment]]&lt;=Sched5[[#This Row],[Beginning Balance]],Sched5[[#This Row],[Beginning Balance]]-Sched5[[#This Row],[Principal]],0),"")</f>
        <v/>
      </c>
      <c r="K80" s="4" t="str">
        <f ca="1">IF(Sched5[[#This Row],[Pmt No]]&lt;&gt;"",SUM(INDEX(Sched5[Interest],1,1):Sched5[[#This Row],[Interest]]),"")</f>
        <v/>
      </c>
    </row>
    <row r="81" spans="2:11" x14ac:dyDescent="0.2">
      <c r="B81" s="2" t="str">
        <f ca="1">IF(LoanIsGood,IF(ROW()-ROW(Sched5[[#Headers],[Pmt No]])&gt;ScheduledNumberOfPayments,"",ROW()-ROW(Sched5[[#Headers],[Pmt No]])),"")</f>
        <v/>
      </c>
      <c r="C81" s="3" t="str">
        <f ca="1">IF(Sched5[[#This Row],[Pmt No]]&lt;&gt;"",EOMONTH(LoanStartDate,ROW(Sched5[[#This Row],[Pmt No]])-ROW(Sched5[[#Headers],[Pmt No]])-2)+DAY(LoanStartDate),"")</f>
        <v/>
      </c>
      <c r="D81" s="4" t="str">
        <f ca="1">IF(Sched5[[#This Row],[Pmt No]]&lt;&gt;"",IF(ROW()-ROW(Sched5[[#Headers],[Beginning Balance]])=1,LoanAmount,INDEX(Sched5[Ending Balance],ROW()-ROW(Sched5[[#Headers],[Beginning Balance]])-1)),"")</f>
        <v/>
      </c>
      <c r="E81" s="4" t="str">
        <f ca="1">IF(Sched5[[#This Row],[Pmt No]]&lt;&gt;"",ScheduledPayment,"")</f>
        <v/>
      </c>
      <c r="F81" s="4" t="str">
        <f ca="1">IF(Sched5[[#This Row],[Pmt No]]&lt;&gt;"",IF(Sched5[[#This Row],[Scheduled Payment]]+ExtraPayments&lt;Sched5[[#This Row],[Beginning Balance]],ExtraPayments,IF(Sched5[[#This Row],[Beginning Balance]]-Sched5[[#This Row],[Scheduled Payment]]&gt;0,Sched5[[#This Row],[Beginning Balance]]-Sched5[[#This Row],[Scheduled Payment]],0)),"")</f>
        <v/>
      </c>
      <c r="G81" s="4" t="str">
        <f ca="1">IF(Sched5[[#This Row],[Pmt No]]&lt;&gt;"",IF(Sched5[[#This Row],[Scheduled Payment]]+Sched5[[#This Row],[Extra Payment]]&lt;=Sched5[[#This Row],[Beginning Balance]],Sched5[[#This Row],[Scheduled Payment]]+Sched5[[#This Row],[Extra Payment]],Sched5[[#This Row],[Beginning Balance]]),"")</f>
        <v/>
      </c>
      <c r="H81" s="4" t="str">
        <f ca="1">IF(Sched5[[#This Row],[Pmt No]]&lt;&gt;"",Sched5[[#This Row],[Total Payment]]-Sched5[[#This Row],[Interest]],"")</f>
        <v/>
      </c>
      <c r="I81" s="4" t="str">
        <f ca="1">IF(Sched5[[#This Row],[Pmt No]]&lt;&gt;"",Sched5[[#This Row],[Beginning Balance]]*(InterestRate/PaymentsPerYear),"")</f>
        <v/>
      </c>
      <c r="J81" s="4" t="str">
        <f ca="1">IF(Sched5[[#This Row],[Pmt No]]&lt;&gt;"",IF(Sched5[[#This Row],[Scheduled Payment]]+Sched5[[#This Row],[Extra Payment]]&lt;=Sched5[[#This Row],[Beginning Balance]],Sched5[[#This Row],[Beginning Balance]]-Sched5[[#This Row],[Principal]],0),"")</f>
        <v/>
      </c>
      <c r="K81" s="4" t="str">
        <f ca="1">IF(Sched5[[#This Row],[Pmt No]]&lt;&gt;"",SUM(INDEX(Sched5[Interest],1,1):Sched5[[#This Row],[Interest]]),"")</f>
        <v/>
      </c>
    </row>
    <row r="82" spans="2:11" x14ac:dyDescent="0.2">
      <c r="B82" s="2" t="str">
        <f ca="1">IF(LoanIsGood,IF(ROW()-ROW(Sched5[[#Headers],[Pmt No]])&gt;ScheduledNumberOfPayments,"",ROW()-ROW(Sched5[[#Headers],[Pmt No]])),"")</f>
        <v/>
      </c>
      <c r="C82" s="3" t="str">
        <f ca="1">IF(Sched5[[#This Row],[Pmt No]]&lt;&gt;"",EOMONTH(LoanStartDate,ROW(Sched5[[#This Row],[Pmt No]])-ROW(Sched5[[#Headers],[Pmt No]])-2)+DAY(LoanStartDate),"")</f>
        <v/>
      </c>
      <c r="D82" s="4" t="str">
        <f ca="1">IF(Sched5[[#This Row],[Pmt No]]&lt;&gt;"",IF(ROW()-ROW(Sched5[[#Headers],[Beginning Balance]])=1,LoanAmount,INDEX(Sched5[Ending Balance],ROW()-ROW(Sched5[[#Headers],[Beginning Balance]])-1)),"")</f>
        <v/>
      </c>
      <c r="E82" s="4" t="str">
        <f ca="1">IF(Sched5[[#This Row],[Pmt No]]&lt;&gt;"",ScheduledPayment,"")</f>
        <v/>
      </c>
      <c r="F82" s="4" t="str">
        <f ca="1">IF(Sched5[[#This Row],[Pmt No]]&lt;&gt;"",IF(Sched5[[#This Row],[Scheduled Payment]]+ExtraPayments&lt;Sched5[[#This Row],[Beginning Balance]],ExtraPayments,IF(Sched5[[#This Row],[Beginning Balance]]-Sched5[[#This Row],[Scheduled Payment]]&gt;0,Sched5[[#This Row],[Beginning Balance]]-Sched5[[#This Row],[Scheduled Payment]],0)),"")</f>
        <v/>
      </c>
      <c r="G82" s="4" t="str">
        <f ca="1">IF(Sched5[[#This Row],[Pmt No]]&lt;&gt;"",IF(Sched5[[#This Row],[Scheduled Payment]]+Sched5[[#This Row],[Extra Payment]]&lt;=Sched5[[#This Row],[Beginning Balance]],Sched5[[#This Row],[Scheduled Payment]]+Sched5[[#This Row],[Extra Payment]],Sched5[[#This Row],[Beginning Balance]]),"")</f>
        <v/>
      </c>
      <c r="H82" s="4" t="str">
        <f ca="1">IF(Sched5[[#This Row],[Pmt No]]&lt;&gt;"",Sched5[[#This Row],[Total Payment]]-Sched5[[#This Row],[Interest]],"")</f>
        <v/>
      </c>
      <c r="I82" s="4" t="str">
        <f ca="1">IF(Sched5[[#This Row],[Pmt No]]&lt;&gt;"",Sched5[[#This Row],[Beginning Balance]]*(InterestRate/PaymentsPerYear),"")</f>
        <v/>
      </c>
      <c r="J82" s="4" t="str">
        <f ca="1">IF(Sched5[[#This Row],[Pmt No]]&lt;&gt;"",IF(Sched5[[#This Row],[Scheduled Payment]]+Sched5[[#This Row],[Extra Payment]]&lt;=Sched5[[#This Row],[Beginning Balance]],Sched5[[#This Row],[Beginning Balance]]-Sched5[[#This Row],[Principal]],0),"")</f>
        <v/>
      </c>
      <c r="K82" s="4" t="str">
        <f ca="1">IF(Sched5[[#This Row],[Pmt No]]&lt;&gt;"",SUM(INDEX(Sched5[Interest],1,1):Sched5[[#This Row],[Interest]]),"")</f>
        <v/>
      </c>
    </row>
    <row r="83" spans="2:11" x14ac:dyDescent="0.2">
      <c r="B83" s="2" t="str">
        <f ca="1">IF(LoanIsGood,IF(ROW()-ROW(Sched5[[#Headers],[Pmt No]])&gt;ScheduledNumberOfPayments,"",ROW()-ROW(Sched5[[#Headers],[Pmt No]])),"")</f>
        <v/>
      </c>
      <c r="C83" s="3" t="str">
        <f ca="1">IF(Sched5[[#This Row],[Pmt No]]&lt;&gt;"",EOMONTH(LoanStartDate,ROW(Sched5[[#This Row],[Pmt No]])-ROW(Sched5[[#Headers],[Pmt No]])-2)+DAY(LoanStartDate),"")</f>
        <v/>
      </c>
      <c r="D83" s="4" t="str">
        <f ca="1">IF(Sched5[[#This Row],[Pmt No]]&lt;&gt;"",IF(ROW()-ROW(Sched5[[#Headers],[Beginning Balance]])=1,LoanAmount,INDEX(Sched5[Ending Balance],ROW()-ROW(Sched5[[#Headers],[Beginning Balance]])-1)),"")</f>
        <v/>
      </c>
      <c r="E83" s="4" t="str">
        <f ca="1">IF(Sched5[[#This Row],[Pmt No]]&lt;&gt;"",ScheduledPayment,"")</f>
        <v/>
      </c>
      <c r="F83" s="4" t="str">
        <f ca="1">IF(Sched5[[#This Row],[Pmt No]]&lt;&gt;"",IF(Sched5[[#This Row],[Scheduled Payment]]+ExtraPayments&lt;Sched5[[#This Row],[Beginning Balance]],ExtraPayments,IF(Sched5[[#This Row],[Beginning Balance]]-Sched5[[#This Row],[Scheduled Payment]]&gt;0,Sched5[[#This Row],[Beginning Balance]]-Sched5[[#This Row],[Scheduled Payment]],0)),"")</f>
        <v/>
      </c>
      <c r="G83" s="4" t="str">
        <f ca="1">IF(Sched5[[#This Row],[Pmt No]]&lt;&gt;"",IF(Sched5[[#This Row],[Scheduled Payment]]+Sched5[[#This Row],[Extra Payment]]&lt;=Sched5[[#This Row],[Beginning Balance]],Sched5[[#This Row],[Scheduled Payment]]+Sched5[[#This Row],[Extra Payment]],Sched5[[#This Row],[Beginning Balance]]),"")</f>
        <v/>
      </c>
      <c r="H83" s="4" t="str">
        <f ca="1">IF(Sched5[[#This Row],[Pmt No]]&lt;&gt;"",Sched5[[#This Row],[Total Payment]]-Sched5[[#This Row],[Interest]],"")</f>
        <v/>
      </c>
      <c r="I83" s="4" t="str">
        <f ca="1">IF(Sched5[[#This Row],[Pmt No]]&lt;&gt;"",Sched5[[#This Row],[Beginning Balance]]*(InterestRate/PaymentsPerYear),"")</f>
        <v/>
      </c>
      <c r="J83" s="4" t="str">
        <f ca="1">IF(Sched5[[#This Row],[Pmt No]]&lt;&gt;"",IF(Sched5[[#This Row],[Scheduled Payment]]+Sched5[[#This Row],[Extra Payment]]&lt;=Sched5[[#This Row],[Beginning Balance]],Sched5[[#This Row],[Beginning Balance]]-Sched5[[#This Row],[Principal]],0),"")</f>
        <v/>
      </c>
      <c r="K83" s="4" t="str">
        <f ca="1">IF(Sched5[[#This Row],[Pmt No]]&lt;&gt;"",SUM(INDEX(Sched5[Interest],1,1):Sched5[[#This Row],[Interest]]),"")</f>
        <v/>
      </c>
    </row>
    <row r="84" spans="2:11" x14ac:dyDescent="0.2">
      <c r="B84" s="2" t="str">
        <f ca="1">IF(LoanIsGood,IF(ROW()-ROW(Sched5[[#Headers],[Pmt No]])&gt;ScheduledNumberOfPayments,"",ROW()-ROW(Sched5[[#Headers],[Pmt No]])),"")</f>
        <v/>
      </c>
      <c r="C84" s="3" t="str">
        <f ca="1">IF(Sched5[[#This Row],[Pmt No]]&lt;&gt;"",EOMONTH(LoanStartDate,ROW(Sched5[[#This Row],[Pmt No]])-ROW(Sched5[[#Headers],[Pmt No]])-2)+DAY(LoanStartDate),"")</f>
        <v/>
      </c>
      <c r="D84" s="4" t="str">
        <f ca="1">IF(Sched5[[#This Row],[Pmt No]]&lt;&gt;"",IF(ROW()-ROW(Sched5[[#Headers],[Beginning Balance]])=1,LoanAmount,INDEX(Sched5[Ending Balance],ROW()-ROW(Sched5[[#Headers],[Beginning Balance]])-1)),"")</f>
        <v/>
      </c>
      <c r="E84" s="4" t="str">
        <f ca="1">IF(Sched5[[#This Row],[Pmt No]]&lt;&gt;"",ScheduledPayment,"")</f>
        <v/>
      </c>
      <c r="F84" s="4" t="str">
        <f ca="1">IF(Sched5[[#This Row],[Pmt No]]&lt;&gt;"",IF(Sched5[[#This Row],[Scheduled Payment]]+ExtraPayments&lt;Sched5[[#This Row],[Beginning Balance]],ExtraPayments,IF(Sched5[[#This Row],[Beginning Balance]]-Sched5[[#This Row],[Scheduled Payment]]&gt;0,Sched5[[#This Row],[Beginning Balance]]-Sched5[[#This Row],[Scheduled Payment]],0)),"")</f>
        <v/>
      </c>
      <c r="G84" s="4" t="str">
        <f ca="1">IF(Sched5[[#This Row],[Pmt No]]&lt;&gt;"",IF(Sched5[[#This Row],[Scheduled Payment]]+Sched5[[#This Row],[Extra Payment]]&lt;=Sched5[[#This Row],[Beginning Balance]],Sched5[[#This Row],[Scheduled Payment]]+Sched5[[#This Row],[Extra Payment]],Sched5[[#This Row],[Beginning Balance]]),"")</f>
        <v/>
      </c>
      <c r="H84" s="4" t="str">
        <f ca="1">IF(Sched5[[#This Row],[Pmt No]]&lt;&gt;"",Sched5[[#This Row],[Total Payment]]-Sched5[[#This Row],[Interest]],"")</f>
        <v/>
      </c>
      <c r="I84" s="4" t="str">
        <f ca="1">IF(Sched5[[#This Row],[Pmt No]]&lt;&gt;"",Sched5[[#This Row],[Beginning Balance]]*(InterestRate/PaymentsPerYear),"")</f>
        <v/>
      </c>
      <c r="J84" s="4" t="str">
        <f ca="1">IF(Sched5[[#This Row],[Pmt No]]&lt;&gt;"",IF(Sched5[[#This Row],[Scheduled Payment]]+Sched5[[#This Row],[Extra Payment]]&lt;=Sched5[[#This Row],[Beginning Balance]],Sched5[[#This Row],[Beginning Balance]]-Sched5[[#This Row],[Principal]],0),"")</f>
        <v/>
      </c>
      <c r="K84" s="4" t="str">
        <f ca="1">IF(Sched5[[#This Row],[Pmt No]]&lt;&gt;"",SUM(INDEX(Sched5[Interest],1,1):Sched5[[#This Row],[Interest]]),"")</f>
        <v/>
      </c>
    </row>
    <row r="85" spans="2:11" x14ac:dyDescent="0.2">
      <c r="B85" s="2" t="str">
        <f ca="1">IF(LoanIsGood,IF(ROW()-ROW(Sched5[[#Headers],[Pmt No]])&gt;ScheduledNumberOfPayments,"",ROW()-ROW(Sched5[[#Headers],[Pmt No]])),"")</f>
        <v/>
      </c>
      <c r="C85" s="3" t="str">
        <f ca="1">IF(Sched5[[#This Row],[Pmt No]]&lt;&gt;"",EOMONTH(LoanStartDate,ROW(Sched5[[#This Row],[Pmt No]])-ROW(Sched5[[#Headers],[Pmt No]])-2)+DAY(LoanStartDate),"")</f>
        <v/>
      </c>
      <c r="D85" s="4" t="str">
        <f ca="1">IF(Sched5[[#This Row],[Pmt No]]&lt;&gt;"",IF(ROW()-ROW(Sched5[[#Headers],[Beginning Balance]])=1,LoanAmount,INDEX(Sched5[Ending Balance],ROW()-ROW(Sched5[[#Headers],[Beginning Balance]])-1)),"")</f>
        <v/>
      </c>
      <c r="E85" s="4" t="str">
        <f ca="1">IF(Sched5[[#This Row],[Pmt No]]&lt;&gt;"",ScheduledPayment,"")</f>
        <v/>
      </c>
      <c r="F85" s="4" t="str">
        <f ca="1">IF(Sched5[[#This Row],[Pmt No]]&lt;&gt;"",IF(Sched5[[#This Row],[Scheduled Payment]]+ExtraPayments&lt;Sched5[[#This Row],[Beginning Balance]],ExtraPayments,IF(Sched5[[#This Row],[Beginning Balance]]-Sched5[[#This Row],[Scheduled Payment]]&gt;0,Sched5[[#This Row],[Beginning Balance]]-Sched5[[#This Row],[Scheduled Payment]],0)),"")</f>
        <v/>
      </c>
      <c r="G85" s="4" t="str">
        <f ca="1">IF(Sched5[[#This Row],[Pmt No]]&lt;&gt;"",IF(Sched5[[#This Row],[Scheduled Payment]]+Sched5[[#This Row],[Extra Payment]]&lt;=Sched5[[#This Row],[Beginning Balance]],Sched5[[#This Row],[Scheduled Payment]]+Sched5[[#This Row],[Extra Payment]],Sched5[[#This Row],[Beginning Balance]]),"")</f>
        <v/>
      </c>
      <c r="H85" s="4" t="str">
        <f ca="1">IF(Sched5[[#This Row],[Pmt No]]&lt;&gt;"",Sched5[[#This Row],[Total Payment]]-Sched5[[#This Row],[Interest]],"")</f>
        <v/>
      </c>
      <c r="I85" s="4" t="str">
        <f ca="1">IF(Sched5[[#This Row],[Pmt No]]&lt;&gt;"",Sched5[[#This Row],[Beginning Balance]]*(InterestRate/PaymentsPerYear),"")</f>
        <v/>
      </c>
      <c r="J85" s="4" t="str">
        <f ca="1">IF(Sched5[[#This Row],[Pmt No]]&lt;&gt;"",IF(Sched5[[#This Row],[Scheduled Payment]]+Sched5[[#This Row],[Extra Payment]]&lt;=Sched5[[#This Row],[Beginning Balance]],Sched5[[#This Row],[Beginning Balance]]-Sched5[[#This Row],[Principal]],0),"")</f>
        <v/>
      </c>
      <c r="K85" s="4" t="str">
        <f ca="1">IF(Sched5[[#This Row],[Pmt No]]&lt;&gt;"",SUM(INDEX(Sched5[Interest],1,1):Sched5[[#This Row],[Interest]]),"")</f>
        <v/>
      </c>
    </row>
    <row r="86" spans="2:11" x14ac:dyDescent="0.2">
      <c r="B86" s="2" t="str">
        <f ca="1">IF(LoanIsGood,IF(ROW()-ROW(Sched5[[#Headers],[Pmt No]])&gt;ScheduledNumberOfPayments,"",ROW()-ROW(Sched5[[#Headers],[Pmt No]])),"")</f>
        <v/>
      </c>
      <c r="C86" s="3" t="str">
        <f ca="1">IF(Sched5[[#This Row],[Pmt No]]&lt;&gt;"",EOMONTH(LoanStartDate,ROW(Sched5[[#This Row],[Pmt No]])-ROW(Sched5[[#Headers],[Pmt No]])-2)+DAY(LoanStartDate),"")</f>
        <v/>
      </c>
      <c r="D86" s="4" t="str">
        <f ca="1">IF(Sched5[[#This Row],[Pmt No]]&lt;&gt;"",IF(ROW()-ROW(Sched5[[#Headers],[Beginning Balance]])=1,LoanAmount,INDEX(Sched5[Ending Balance],ROW()-ROW(Sched5[[#Headers],[Beginning Balance]])-1)),"")</f>
        <v/>
      </c>
      <c r="E86" s="4" t="str">
        <f ca="1">IF(Sched5[[#This Row],[Pmt No]]&lt;&gt;"",ScheduledPayment,"")</f>
        <v/>
      </c>
      <c r="F86" s="4" t="str">
        <f ca="1">IF(Sched5[[#This Row],[Pmt No]]&lt;&gt;"",IF(Sched5[[#This Row],[Scheduled Payment]]+ExtraPayments&lt;Sched5[[#This Row],[Beginning Balance]],ExtraPayments,IF(Sched5[[#This Row],[Beginning Balance]]-Sched5[[#This Row],[Scheduled Payment]]&gt;0,Sched5[[#This Row],[Beginning Balance]]-Sched5[[#This Row],[Scheduled Payment]],0)),"")</f>
        <v/>
      </c>
      <c r="G86" s="4" t="str">
        <f ca="1">IF(Sched5[[#This Row],[Pmt No]]&lt;&gt;"",IF(Sched5[[#This Row],[Scheduled Payment]]+Sched5[[#This Row],[Extra Payment]]&lt;=Sched5[[#This Row],[Beginning Balance]],Sched5[[#This Row],[Scheduled Payment]]+Sched5[[#This Row],[Extra Payment]],Sched5[[#This Row],[Beginning Balance]]),"")</f>
        <v/>
      </c>
      <c r="H86" s="4" t="str">
        <f ca="1">IF(Sched5[[#This Row],[Pmt No]]&lt;&gt;"",Sched5[[#This Row],[Total Payment]]-Sched5[[#This Row],[Interest]],"")</f>
        <v/>
      </c>
      <c r="I86" s="4" t="str">
        <f ca="1">IF(Sched5[[#This Row],[Pmt No]]&lt;&gt;"",Sched5[[#This Row],[Beginning Balance]]*(InterestRate/PaymentsPerYear),"")</f>
        <v/>
      </c>
      <c r="J86" s="4" t="str">
        <f ca="1">IF(Sched5[[#This Row],[Pmt No]]&lt;&gt;"",IF(Sched5[[#This Row],[Scheduled Payment]]+Sched5[[#This Row],[Extra Payment]]&lt;=Sched5[[#This Row],[Beginning Balance]],Sched5[[#This Row],[Beginning Balance]]-Sched5[[#This Row],[Principal]],0),"")</f>
        <v/>
      </c>
      <c r="K86" s="4" t="str">
        <f ca="1">IF(Sched5[[#This Row],[Pmt No]]&lt;&gt;"",SUM(INDEX(Sched5[Interest],1,1):Sched5[[#This Row],[Interest]]),"")</f>
        <v/>
      </c>
    </row>
    <row r="87" spans="2:11" x14ac:dyDescent="0.2">
      <c r="B87" s="2" t="str">
        <f ca="1">IF(LoanIsGood,IF(ROW()-ROW(Sched5[[#Headers],[Pmt No]])&gt;ScheduledNumberOfPayments,"",ROW()-ROW(Sched5[[#Headers],[Pmt No]])),"")</f>
        <v/>
      </c>
      <c r="C87" s="3" t="str">
        <f ca="1">IF(Sched5[[#This Row],[Pmt No]]&lt;&gt;"",EOMONTH(LoanStartDate,ROW(Sched5[[#This Row],[Pmt No]])-ROW(Sched5[[#Headers],[Pmt No]])-2)+DAY(LoanStartDate),"")</f>
        <v/>
      </c>
      <c r="D87" s="4" t="str">
        <f ca="1">IF(Sched5[[#This Row],[Pmt No]]&lt;&gt;"",IF(ROW()-ROW(Sched5[[#Headers],[Beginning Balance]])=1,LoanAmount,INDEX(Sched5[Ending Balance],ROW()-ROW(Sched5[[#Headers],[Beginning Balance]])-1)),"")</f>
        <v/>
      </c>
      <c r="E87" s="4" t="str">
        <f ca="1">IF(Sched5[[#This Row],[Pmt No]]&lt;&gt;"",ScheduledPayment,"")</f>
        <v/>
      </c>
      <c r="F87" s="4" t="str">
        <f ca="1">IF(Sched5[[#This Row],[Pmt No]]&lt;&gt;"",IF(Sched5[[#This Row],[Scheduled Payment]]+ExtraPayments&lt;Sched5[[#This Row],[Beginning Balance]],ExtraPayments,IF(Sched5[[#This Row],[Beginning Balance]]-Sched5[[#This Row],[Scheduled Payment]]&gt;0,Sched5[[#This Row],[Beginning Balance]]-Sched5[[#This Row],[Scheduled Payment]],0)),"")</f>
        <v/>
      </c>
      <c r="G87" s="4" t="str">
        <f ca="1">IF(Sched5[[#This Row],[Pmt No]]&lt;&gt;"",IF(Sched5[[#This Row],[Scheduled Payment]]+Sched5[[#This Row],[Extra Payment]]&lt;=Sched5[[#This Row],[Beginning Balance]],Sched5[[#This Row],[Scheduled Payment]]+Sched5[[#This Row],[Extra Payment]],Sched5[[#This Row],[Beginning Balance]]),"")</f>
        <v/>
      </c>
      <c r="H87" s="4" t="str">
        <f ca="1">IF(Sched5[[#This Row],[Pmt No]]&lt;&gt;"",Sched5[[#This Row],[Total Payment]]-Sched5[[#This Row],[Interest]],"")</f>
        <v/>
      </c>
      <c r="I87" s="4" t="str">
        <f ca="1">IF(Sched5[[#This Row],[Pmt No]]&lt;&gt;"",Sched5[[#This Row],[Beginning Balance]]*(InterestRate/PaymentsPerYear),"")</f>
        <v/>
      </c>
      <c r="J87" s="4" t="str">
        <f ca="1">IF(Sched5[[#This Row],[Pmt No]]&lt;&gt;"",IF(Sched5[[#This Row],[Scheduled Payment]]+Sched5[[#This Row],[Extra Payment]]&lt;=Sched5[[#This Row],[Beginning Balance]],Sched5[[#This Row],[Beginning Balance]]-Sched5[[#This Row],[Principal]],0),"")</f>
        <v/>
      </c>
      <c r="K87" s="4" t="str">
        <f ca="1">IF(Sched5[[#This Row],[Pmt No]]&lt;&gt;"",SUM(INDEX(Sched5[Interest],1,1):Sched5[[#This Row],[Interest]]),"")</f>
        <v/>
      </c>
    </row>
    <row r="88" spans="2:11" x14ac:dyDescent="0.2">
      <c r="B88" s="2" t="str">
        <f ca="1">IF(LoanIsGood,IF(ROW()-ROW(Sched5[[#Headers],[Pmt No]])&gt;ScheduledNumberOfPayments,"",ROW()-ROW(Sched5[[#Headers],[Pmt No]])),"")</f>
        <v/>
      </c>
      <c r="C88" s="3" t="str">
        <f ca="1">IF(Sched5[[#This Row],[Pmt No]]&lt;&gt;"",EOMONTH(LoanStartDate,ROW(Sched5[[#This Row],[Pmt No]])-ROW(Sched5[[#Headers],[Pmt No]])-2)+DAY(LoanStartDate),"")</f>
        <v/>
      </c>
      <c r="D88" s="4" t="str">
        <f ca="1">IF(Sched5[[#This Row],[Pmt No]]&lt;&gt;"",IF(ROW()-ROW(Sched5[[#Headers],[Beginning Balance]])=1,LoanAmount,INDEX(Sched5[Ending Balance],ROW()-ROW(Sched5[[#Headers],[Beginning Balance]])-1)),"")</f>
        <v/>
      </c>
      <c r="E88" s="4" t="str">
        <f ca="1">IF(Sched5[[#This Row],[Pmt No]]&lt;&gt;"",ScheduledPayment,"")</f>
        <v/>
      </c>
      <c r="F88" s="4" t="str">
        <f ca="1">IF(Sched5[[#This Row],[Pmt No]]&lt;&gt;"",IF(Sched5[[#This Row],[Scheduled Payment]]+ExtraPayments&lt;Sched5[[#This Row],[Beginning Balance]],ExtraPayments,IF(Sched5[[#This Row],[Beginning Balance]]-Sched5[[#This Row],[Scheduled Payment]]&gt;0,Sched5[[#This Row],[Beginning Balance]]-Sched5[[#This Row],[Scheduled Payment]],0)),"")</f>
        <v/>
      </c>
      <c r="G88" s="4" t="str">
        <f ca="1">IF(Sched5[[#This Row],[Pmt No]]&lt;&gt;"",IF(Sched5[[#This Row],[Scheduled Payment]]+Sched5[[#This Row],[Extra Payment]]&lt;=Sched5[[#This Row],[Beginning Balance]],Sched5[[#This Row],[Scheduled Payment]]+Sched5[[#This Row],[Extra Payment]],Sched5[[#This Row],[Beginning Balance]]),"")</f>
        <v/>
      </c>
      <c r="H88" s="4" t="str">
        <f ca="1">IF(Sched5[[#This Row],[Pmt No]]&lt;&gt;"",Sched5[[#This Row],[Total Payment]]-Sched5[[#This Row],[Interest]],"")</f>
        <v/>
      </c>
      <c r="I88" s="4" t="str">
        <f ca="1">IF(Sched5[[#This Row],[Pmt No]]&lt;&gt;"",Sched5[[#This Row],[Beginning Balance]]*(InterestRate/PaymentsPerYear),"")</f>
        <v/>
      </c>
      <c r="J88" s="4" t="str">
        <f ca="1">IF(Sched5[[#This Row],[Pmt No]]&lt;&gt;"",IF(Sched5[[#This Row],[Scheduled Payment]]+Sched5[[#This Row],[Extra Payment]]&lt;=Sched5[[#This Row],[Beginning Balance]],Sched5[[#This Row],[Beginning Balance]]-Sched5[[#This Row],[Principal]],0),"")</f>
        <v/>
      </c>
      <c r="K88" s="4" t="str">
        <f ca="1">IF(Sched5[[#This Row],[Pmt No]]&lt;&gt;"",SUM(INDEX(Sched5[Interest],1,1):Sched5[[#This Row],[Interest]]),"")</f>
        <v/>
      </c>
    </row>
    <row r="89" spans="2:11" x14ac:dyDescent="0.2">
      <c r="B89" s="2" t="str">
        <f ca="1">IF(LoanIsGood,IF(ROW()-ROW(Sched5[[#Headers],[Pmt No]])&gt;ScheduledNumberOfPayments,"",ROW()-ROW(Sched5[[#Headers],[Pmt No]])),"")</f>
        <v/>
      </c>
      <c r="C89" s="3" t="str">
        <f ca="1">IF(Sched5[[#This Row],[Pmt No]]&lt;&gt;"",EOMONTH(LoanStartDate,ROW(Sched5[[#This Row],[Pmt No]])-ROW(Sched5[[#Headers],[Pmt No]])-2)+DAY(LoanStartDate),"")</f>
        <v/>
      </c>
      <c r="D89" s="4" t="str">
        <f ca="1">IF(Sched5[[#This Row],[Pmt No]]&lt;&gt;"",IF(ROW()-ROW(Sched5[[#Headers],[Beginning Balance]])=1,LoanAmount,INDEX(Sched5[Ending Balance],ROW()-ROW(Sched5[[#Headers],[Beginning Balance]])-1)),"")</f>
        <v/>
      </c>
      <c r="E89" s="4" t="str">
        <f ca="1">IF(Sched5[[#This Row],[Pmt No]]&lt;&gt;"",ScheduledPayment,"")</f>
        <v/>
      </c>
      <c r="F89" s="4" t="str">
        <f ca="1">IF(Sched5[[#This Row],[Pmt No]]&lt;&gt;"",IF(Sched5[[#This Row],[Scheduled Payment]]+ExtraPayments&lt;Sched5[[#This Row],[Beginning Balance]],ExtraPayments,IF(Sched5[[#This Row],[Beginning Balance]]-Sched5[[#This Row],[Scheduled Payment]]&gt;0,Sched5[[#This Row],[Beginning Balance]]-Sched5[[#This Row],[Scheduled Payment]],0)),"")</f>
        <v/>
      </c>
      <c r="G89" s="4" t="str">
        <f ca="1">IF(Sched5[[#This Row],[Pmt No]]&lt;&gt;"",IF(Sched5[[#This Row],[Scheduled Payment]]+Sched5[[#This Row],[Extra Payment]]&lt;=Sched5[[#This Row],[Beginning Balance]],Sched5[[#This Row],[Scheduled Payment]]+Sched5[[#This Row],[Extra Payment]],Sched5[[#This Row],[Beginning Balance]]),"")</f>
        <v/>
      </c>
      <c r="H89" s="4" t="str">
        <f ca="1">IF(Sched5[[#This Row],[Pmt No]]&lt;&gt;"",Sched5[[#This Row],[Total Payment]]-Sched5[[#This Row],[Interest]],"")</f>
        <v/>
      </c>
      <c r="I89" s="4" t="str">
        <f ca="1">IF(Sched5[[#This Row],[Pmt No]]&lt;&gt;"",Sched5[[#This Row],[Beginning Balance]]*(InterestRate/PaymentsPerYear),"")</f>
        <v/>
      </c>
      <c r="J89" s="4" t="str">
        <f ca="1">IF(Sched5[[#This Row],[Pmt No]]&lt;&gt;"",IF(Sched5[[#This Row],[Scheduled Payment]]+Sched5[[#This Row],[Extra Payment]]&lt;=Sched5[[#This Row],[Beginning Balance]],Sched5[[#This Row],[Beginning Balance]]-Sched5[[#This Row],[Principal]],0),"")</f>
        <v/>
      </c>
      <c r="K89" s="4" t="str">
        <f ca="1">IF(Sched5[[#This Row],[Pmt No]]&lt;&gt;"",SUM(INDEX(Sched5[Interest],1,1):Sched5[[#This Row],[Interest]]),"")</f>
        <v/>
      </c>
    </row>
    <row r="90" spans="2:11" x14ac:dyDescent="0.2">
      <c r="B90" s="2" t="str">
        <f ca="1">IF(LoanIsGood,IF(ROW()-ROW(Sched5[[#Headers],[Pmt No]])&gt;ScheduledNumberOfPayments,"",ROW()-ROW(Sched5[[#Headers],[Pmt No]])),"")</f>
        <v/>
      </c>
      <c r="C90" s="3" t="str">
        <f ca="1">IF(Sched5[[#This Row],[Pmt No]]&lt;&gt;"",EOMONTH(LoanStartDate,ROW(Sched5[[#This Row],[Pmt No]])-ROW(Sched5[[#Headers],[Pmt No]])-2)+DAY(LoanStartDate),"")</f>
        <v/>
      </c>
      <c r="D90" s="4" t="str">
        <f ca="1">IF(Sched5[[#This Row],[Pmt No]]&lt;&gt;"",IF(ROW()-ROW(Sched5[[#Headers],[Beginning Balance]])=1,LoanAmount,INDEX(Sched5[Ending Balance],ROW()-ROW(Sched5[[#Headers],[Beginning Balance]])-1)),"")</f>
        <v/>
      </c>
      <c r="E90" s="4" t="str">
        <f ca="1">IF(Sched5[[#This Row],[Pmt No]]&lt;&gt;"",ScheduledPayment,"")</f>
        <v/>
      </c>
      <c r="F90" s="4" t="str">
        <f ca="1">IF(Sched5[[#This Row],[Pmt No]]&lt;&gt;"",IF(Sched5[[#This Row],[Scheduled Payment]]+ExtraPayments&lt;Sched5[[#This Row],[Beginning Balance]],ExtraPayments,IF(Sched5[[#This Row],[Beginning Balance]]-Sched5[[#This Row],[Scheduled Payment]]&gt;0,Sched5[[#This Row],[Beginning Balance]]-Sched5[[#This Row],[Scheduled Payment]],0)),"")</f>
        <v/>
      </c>
      <c r="G90" s="4" t="str">
        <f ca="1">IF(Sched5[[#This Row],[Pmt No]]&lt;&gt;"",IF(Sched5[[#This Row],[Scheduled Payment]]+Sched5[[#This Row],[Extra Payment]]&lt;=Sched5[[#This Row],[Beginning Balance]],Sched5[[#This Row],[Scheduled Payment]]+Sched5[[#This Row],[Extra Payment]],Sched5[[#This Row],[Beginning Balance]]),"")</f>
        <v/>
      </c>
      <c r="H90" s="4" t="str">
        <f ca="1">IF(Sched5[[#This Row],[Pmt No]]&lt;&gt;"",Sched5[[#This Row],[Total Payment]]-Sched5[[#This Row],[Interest]],"")</f>
        <v/>
      </c>
      <c r="I90" s="4" t="str">
        <f ca="1">IF(Sched5[[#This Row],[Pmt No]]&lt;&gt;"",Sched5[[#This Row],[Beginning Balance]]*(InterestRate/PaymentsPerYear),"")</f>
        <v/>
      </c>
      <c r="J90" s="4" t="str">
        <f ca="1">IF(Sched5[[#This Row],[Pmt No]]&lt;&gt;"",IF(Sched5[[#This Row],[Scheduled Payment]]+Sched5[[#This Row],[Extra Payment]]&lt;=Sched5[[#This Row],[Beginning Balance]],Sched5[[#This Row],[Beginning Balance]]-Sched5[[#This Row],[Principal]],0),"")</f>
        <v/>
      </c>
      <c r="K90" s="4" t="str">
        <f ca="1">IF(Sched5[[#This Row],[Pmt No]]&lt;&gt;"",SUM(INDEX(Sched5[Interest],1,1):Sched5[[#This Row],[Interest]]),"")</f>
        <v/>
      </c>
    </row>
    <row r="91" spans="2:11" x14ac:dyDescent="0.2">
      <c r="B91" s="2" t="str">
        <f ca="1">IF(LoanIsGood,IF(ROW()-ROW(Sched5[[#Headers],[Pmt No]])&gt;ScheduledNumberOfPayments,"",ROW()-ROW(Sched5[[#Headers],[Pmt No]])),"")</f>
        <v/>
      </c>
      <c r="C91" s="3" t="str">
        <f ca="1">IF(Sched5[[#This Row],[Pmt No]]&lt;&gt;"",EOMONTH(LoanStartDate,ROW(Sched5[[#This Row],[Pmt No]])-ROW(Sched5[[#Headers],[Pmt No]])-2)+DAY(LoanStartDate),"")</f>
        <v/>
      </c>
      <c r="D91" s="4" t="str">
        <f ca="1">IF(Sched5[[#This Row],[Pmt No]]&lt;&gt;"",IF(ROW()-ROW(Sched5[[#Headers],[Beginning Balance]])=1,LoanAmount,INDEX(Sched5[Ending Balance],ROW()-ROW(Sched5[[#Headers],[Beginning Balance]])-1)),"")</f>
        <v/>
      </c>
      <c r="E91" s="4" t="str">
        <f ca="1">IF(Sched5[[#This Row],[Pmt No]]&lt;&gt;"",ScheduledPayment,"")</f>
        <v/>
      </c>
      <c r="F91" s="4" t="str">
        <f ca="1">IF(Sched5[[#This Row],[Pmt No]]&lt;&gt;"",IF(Sched5[[#This Row],[Scheduled Payment]]+ExtraPayments&lt;Sched5[[#This Row],[Beginning Balance]],ExtraPayments,IF(Sched5[[#This Row],[Beginning Balance]]-Sched5[[#This Row],[Scheduled Payment]]&gt;0,Sched5[[#This Row],[Beginning Balance]]-Sched5[[#This Row],[Scheduled Payment]],0)),"")</f>
        <v/>
      </c>
      <c r="G91" s="4" t="str">
        <f ca="1">IF(Sched5[[#This Row],[Pmt No]]&lt;&gt;"",IF(Sched5[[#This Row],[Scheduled Payment]]+Sched5[[#This Row],[Extra Payment]]&lt;=Sched5[[#This Row],[Beginning Balance]],Sched5[[#This Row],[Scheduled Payment]]+Sched5[[#This Row],[Extra Payment]],Sched5[[#This Row],[Beginning Balance]]),"")</f>
        <v/>
      </c>
      <c r="H91" s="4" t="str">
        <f ca="1">IF(Sched5[[#This Row],[Pmt No]]&lt;&gt;"",Sched5[[#This Row],[Total Payment]]-Sched5[[#This Row],[Interest]],"")</f>
        <v/>
      </c>
      <c r="I91" s="4" t="str">
        <f ca="1">IF(Sched5[[#This Row],[Pmt No]]&lt;&gt;"",Sched5[[#This Row],[Beginning Balance]]*(InterestRate/PaymentsPerYear),"")</f>
        <v/>
      </c>
      <c r="J91" s="4" t="str">
        <f ca="1">IF(Sched5[[#This Row],[Pmt No]]&lt;&gt;"",IF(Sched5[[#This Row],[Scheduled Payment]]+Sched5[[#This Row],[Extra Payment]]&lt;=Sched5[[#This Row],[Beginning Balance]],Sched5[[#This Row],[Beginning Balance]]-Sched5[[#This Row],[Principal]],0),"")</f>
        <v/>
      </c>
      <c r="K91" s="4" t="str">
        <f ca="1">IF(Sched5[[#This Row],[Pmt No]]&lt;&gt;"",SUM(INDEX(Sched5[Interest],1,1):Sched5[[#This Row],[Interest]]),"")</f>
        <v/>
      </c>
    </row>
    <row r="92" spans="2:11" x14ac:dyDescent="0.2">
      <c r="B92" s="2" t="str">
        <f ca="1">IF(LoanIsGood,IF(ROW()-ROW(Sched5[[#Headers],[Pmt No]])&gt;ScheduledNumberOfPayments,"",ROW()-ROW(Sched5[[#Headers],[Pmt No]])),"")</f>
        <v/>
      </c>
      <c r="C92" s="3" t="str">
        <f ca="1">IF(Sched5[[#This Row],[Pmt No]]&lt;&gt;"",EOMONTH(LoanStartDate,ROW(Sched5[[#This Row],[Pmt No]])-ROW(Sched5[[#Headers],[Pmt No]])-2)+DAY(LoanStartDate),"")</f>
        <v/>
      </c>
      <c r="D92" s="4" t="str">
        <f ca="1">IF(Sched5[[#This Row],[Pmt No]]&lt;&gt;"",IF(ROW()-ROW(Sched5[[#Headers],[Beginning Balance]])=1,LoanAmount,INDEX(Sched5[Ending Balance],ROW()-ROW(Sched5[[#Headers],[Beginning Balance]])-1)),"")</f>
        <v/>
      </c>
      <c r="E92" s="4" t="str">
        <f ca="1">IF(Sched5[[#This Row],[Pmt No]]&lt;&gt;"",ScheduledPayment,"")</f>
        <v/>
      </c>
      <c r="F92" s="4" t="str">
        <f ca="1">IF(Sched5[[#This Row],[Pmt No]]&lt;&gt;"",IF(Sched5[[#This Row],[Scheduled Payment]]+ExtraPayments&lt;Sched5[[#This Row],[Beginning Balance]],ExtraPayments,IF(Sched5[[#This Row],[Beginning Balance]]-Sched5[[#This Row],[Scheduled Payment]]&gt;0,Sched5[[#This Row],[Beginning Balance]]-Sched5[[#This Row],[Scheduled Payment]],0)),"")</f>
        <v/>
      </c>
      <c r="G92" s="4" t="str">
        <f ca="1">IF(Sched5[[#This Row],[Pmt No]]&lt;&gt;"",IF(Sched5[[#This Row],[Scheduled Payment]]+Sched5[[#This Row],[Extra Payment]]&lt;=Sched5[[#This Row],[Beginning Balance]],Sched5[[#This Row],[Scheduled Payment]]+Sched5[[#This Row],[Extra Payment]],Sched5[[#This Row],[Beginning Balance]]),"")</f>
        <v/>
      </c>
      <c r="H92" s="4" t="str">
        <f ca="1">IF(Sched5[[#This Row],[Pmt No]]&lt;&gt;"",Sched5[[#This Row],[Total Payment]]-Sched5[[#This Row],[Interest]],"")</f>
        <v/>
      </c>
      <c r="I92" s="4" t="str">
        <f ca="1">IF(Sched5[[#This Row],[Pmt No]]&lt;&gt;"",Sched5[[#This Row],[Beginning Balance]]*(InterestRate/PaymentsPerYear),"")</f>
        <v/>
      </c>
      <c r="J92" s="4" t="str">
        <f ca="1">IF(Sched5[[#This Row],[Pmt No]]&lt;&gt;"",IF(Sched5[[#This Row],[Scheduled Payment]]+Sched5[[#This Row],[Extra Payment]]&lt;=Sched5[[#This Row],[Beginning Balance]],Sched5[[#This Row],[Beginning Balance]]-Sched5[[#This Row],[Principal]],0),"")</f>
        <v/>
      </c>
      <c r="K92" s="4" t="str">
        <f ca="1">IF(Sched5[[#This Row],[Pmt No]]&lt;&gt;"",SUM(INDEX(Sched5[Interest],1,1):Sched5[[#This Row],[Interest]]),"")</f>
        <v/>
      </c>
    </row>
    <row r="93" spans="2:11" x14ac:dyDescent="0.2">
      <c r="B93" s="2" t="str">
        <f ca="1">IF(LoanIsGood,IF(ROW()-ROW(Sched5[[#Headers],[Pmt No]])&gt;ScheduledNumberOfPayments,"",ROW()-ROW(Sched5[[#Headers],[Pmt No]])),"")</f>
        <v/>
      </c>
      <c r="C93" s="3" t="str">
        <f ca="1">IF(Sched5[[#This Row],[Pmt No]]&lt;&gt;"",EOMONTH(LoanStartDate,ROW(Sched5[[#This Row],[Pmt No]])-ROW(Sched5[[#Headers],[Pmt No]])-2)+DAY(LoanStartDate),"")</f>
        <v/>
      </c>
      <c r="D93" s="4" t="str">
        <f ca="1">IF(Sched5[[#This Row],[Pmt No]]&lt;&gt;"",IF(ROW()-ROW(Sched5[[#Headers],[Beginning Balance]])=1,LoanAmount,INDEX(Sched5[Ending Balance],ROW()-ROW(Sched5[[#Headers],[Beginning Balance]])-1)),"")</f>
        <v/>
      </c>
      <c r="E93" s="4" t="str">
        <f ca="1">IF(Sched5[[#This Row],[Pmt No]]&lt;&gt;"",ScheduledPayment,"")</f>
        <v/>
      </c>
      <c r="F93" s="4" t="str">
        <f ca="1">IF(Sched5[[#This Row],[Pmt No]]&lt;&gt;"",IF(Sched5[[#This Row],[Scheduled Payment]]+ExtraPayments&lt;Sched5[[#This Row],[Beginning Balance]],ExtraPayments,IF(Sched5[[#This Row],[Beginning Balance]]-Sched5[[#This Row],[Scheduled Payment]]&gt;0,Sched5[[#This Row],[Beginning Balance]]-Sched5[[#This Row],[Scheduled Payment]],0)),"")</f>
        <v/>
      </c>
      <c r="G93" s="4" t="str">
        <f ca="1">IF(Sched5[[#This Row],[Pmt No]]&lt;&gt;"",IF(Sched5[[#This Row],[Scheduled Payment]]+Sched5[[#This Row],[Extra Payment]]&lt;=Sched5[[#This Row],[Beginning Balance]],Sched5[[#This Row],[Scheduled Payment]]+Sched5[[#This Row],[Extra Payment]],Sched5[[#This Row],[Beginning Balance]]),"")</f>
        <v/>
      </c>
      <c r="H93" s="4" t="str">
        <f ca="1">IF(Sched5[[#This Row],[Pmt No]]&lt;&gt;"",Sched5[[#This Row],[Total Payment]]-Sched5[[#This Row],[Interest]],"")</f>
        <v/>
      </c>
      <c r="I93" s="4" t="str">
        <f ca="1">IF(Sched5[[#This Row],[Pmt No]]&lt;&gt;"",Sched5[[#This Row],[Beginning Balance]]*(InterestRate/PaymentsPerYear),"")</f>
        <v/>
      </c>
      <c r="J93" s="4" t="str">
        <f ca="1">IF(Sched5[[#This Row],[Pmt No]]&lt;&gt;"",IF(Sched5[[#This Row],[Scheduled Payment]]+Sched5[[#This Row],[Extra Payment]]&lt;=Sched5[[#This Row],[Beginning Balance]],Sched5[[#This Row],[Beginning Balance]]-Sched5[[#This Row],[Principal]],0),"")</f>
        <v/>
      </c>
      <c r="K93" s="4" t="str">
        <f ca="1">IF(Sched5[[#This Row],[Pmt No]]&lt;&gt;"",SUM(INDEX(Sched5[Interest],1,1):Sched5[[#This Row],[Interest]]),"")</f>
        <v/>
      </c>
    </row>
    <row r="94" spans="2:11" x14ac:dyDescent="0.2">
      <c r="B94" s="2" t="str">
        <f ca="1">IF(LoanIsGood,IF(ROW()-ROW(Sched5[[#Headers],[Pmt No]])&gt;ScheduledNumberOfPayments,"",ROW()-ROW(Sched5[[#Headers],[Pmt No]])),"")</f>
        <v/>
      </c>
      <c r="C94" s="3" t="str">
        <f ca="1">IF(Sched5[[#This Row],[Pmt No]]&lt;&gt;"",EOMONTH(LoanStartDate,ROW(Sched5[[#This Row],[Pmt No]])-ROW(Sched5[[#Headers],[Pmt No]])-2)+DAY(LoanStartDate),"")</f>
        <v/>
      </c>
      <c r="D94" s="4" t="str">
        <f ca="1">IF(Sched5[[#This Row],[Pmt No]]&lt;&gt;"",IF(ROW()-ROW(Sched5[[#Headers],[Beginning Balance]])=1,LoanAmount,INDEX(Sched5[Ending Balance],ROW()-ROW(Sched5[[#Headers],[Beginning Balance]])-1)),"")</f>
        <v/>
      </c>
      <c r="E94" s="4" t="str">
        <f ca="1">IF(Sched5[[#This Row],[Pmt No]]&lt;&gt;"",ScheduledPayment,"")</f>
        <v/>
      </c>
      <c r="F94" s="4" t="str">
        <f ca="1">IF(Sched5[[#This Row],[Pmt No]]&lt;&gt;"",IF(Sched5[[#This Row],[Scheduled Payment]]+ExtraPayments&lt;Sched5[[#This Row],[Beginning Balance]],ExtraPayments,IF(Sched5[[#This Row],[Beginning Balance]]-Sched5[[#This Row],[Scheduled Payment]]&gt;0,Sched5[[#This Row],[Beginning Balance]]-Sched5[[#This Row],[Scheduled Payment]],0)),"")</f>
        <v/>
      </c>
      <c r="G94" s="4" t="str">
        <f ca="1">IF(Sched5[[#This Row],[Pmt No]]&lt;&gt;"",IF(Sched5[[#This Row],[Scheduled Payment]]+Sched5[[#This Row],[Extra Payment]]&lt;=Sched5[[#This Row],[Beginning Balance]],Sched5[[#This Row],[Scheduled Payment]]+Sched5[[#This Row],[Extra Payment]],Sched5[[#This Row],[Beginning Balance]]),"")</f>
        <v/>
      </c>
      <c r="H94" s="4" t="str">
        <f ca="1">IF(Sched5[[#This Row],[Pmt No]]&lt;&gt;"",Sched5[[#This Row],[Total Payment]]-Sched5[[#This Row],[Interest]],"")</f>
        <v/>
      </c>
      <c r="I94" s="4" t="str">
        <f ca="1">IF(Sched5[[#This Row],[Pmt No]]&lt;&gt;"",Sched5[[#This Row],[Beginning Balance]]*(InterestRate/PaymentsPerYear),"")</f>
        <v/>
      </c>
      <c r="J94" s="4" t="str">
        <f ca="1">IF(Sched5[[#This Row],[Pmt No]]&lt;&gt;"",IF(Sched5[[#This Row],[Scheduled Payment]]+Sched5[[#This Row],[Extra Payment]]&lt;=Sched5[[#This Row],[Beginning Balance]],Sched5[[#This Row],[Beginning Balance]]-Sched5[[#This Row],[Principal]],0),"")</f>
        <v/>
      </c>
      <c r="K94" s="4" t="str">
        <f ca="1">IF(Sched5[[#This Row],[Pmt No]]&lt;&gt;"",SUM(INDEX(Sched5[Interest],1,1):Sched5[[#This Row],[Interest]]),"")</f>
        <v/>
      </c>
    </row>
    <row r="95" spans="2:11" x14ac:dyDescent="0.2">
      <c r="B95" s="2" t="str">
        <f ca="1">IF(LoanIsGood,IF(ROW()-ROW(Sched5[[#Headers],[Pmt No]])&gt;ScheduledNumberOfPayments,"",ROW()-ROW(Sched5[[#Headers],[Pmt No]])),"")</f>
        <v/>
      </c>
      <c r="C95" s="3" t="str">
        <f ca="1">IF(Sched5[[#This Row],[Pmt No]]&lt;&gt;"",EOMONTH(LoanStartDate,ROW(Sched5[[#This Row],[Pmt No]])-ROW(Sched5[[#Headers],[Pmt No]])-2)+DAY(LoanStartDate),"")</f>
        <v/>
      </c>
      <c r="D95" s="4" t="str">
        <f ca="1">IF(Sched5[[#This Row],[Pmt No]]&lt;&gt;"",IF(ROW()-ROW(Sched5[[#Headers],[Beginning Balance]])=1,LoanAmount,INDEX(Sched5[Ending Balance],ROW()-ROW(Sched5[[#Headers],[Beginning Balance]])-1)),"")</f>
        <v/>
      </c>
      <c r="E95" s="4" t="str">
        <f ca="1">IF(Sched5[[#This Row],[Pmt No]]&lt;&gt;"",ScheduledPayment,"")</f>
        <v/>
      </c>
      <c r="F95" s="4" t="str">
        <f ca="1">IF(Sched5[[#This Row],[Pmt No]]&lt;&gt;"",IF(Sched5[[#This Row],[Scheduled Payment]]+ExtraPayments&lt;Sched5[[#This Row],[Beginning Balance]],ExtraPayments,IF(Sched5[[#This Row],[Beginning Balance]]-Sched5[[#This Row],[Scheduled Payment]]&gt;0,Sched5[[#This Row],[Beginning Balance]]-Sched5[[#This Row],[Scheduled Payment]],0)),"")</f>
        <v/>
      </c>
      <c r="G95" s="4" t="str">
        <f ca="1">IF(Sched5[[#This Row],[Pmt No]]&lt;&gt;"",IF(Sched5[[#This Row],[Scheduled Payment]]+Sched5[[#This Row],[Extra Payment]]&lt;=Sched5[[#This Row],[Beginning Balance]],Sched5[[#This Row],[Scheduled Payment]]+Sched5[[#This Row],[Extra Payment]],Sched5[[#This Row],[Beginning Balance]]),"")</f>
        <v/>
      </c>
      <c r="H95" s="4" t="str">
        <f ca="1">IF(Sched5[[#This Row],[Pmt No]]&lt;&gt;"",Sched5[[#This Row],[Total Payment]]-Sched5[[#This Row],[Interest]],"")</f>
        <v/>
      </c>
      <c r="I95" s="4" t="str">
        <f ca="1">IF(Sched5[[#This Row],[Pmt No]]&lt;&gt;"",Sched5[[#This Row],[Beginning Balance]]*(InterestRate/PaymentsPerYear),"")</f>
        <v/>
      </c>
      <c r="J95" s="4" t="str">
        <f ca="1">IF(Sched5[[#This Row],[Pmt No]]&lt;&gt;"",IF(Sched5[[#This Row],[Scheduled Payment]]+Sched5[[#This Row],[Extra Payment]]&lt;=Sched5[[#This Row],[Beginning Balance]],Sched5[[#This Row],[Beginning Balance]]-Sched5[[#This Row],[Principal]],0),"")</f>
        <v/>
      </c>
      <c r="K95" s="4" t="str">
        <f ca="1">IF(Sched5[[#This Row],[Pmt No]]&lt;&gt;"",SUM(INDEX(Sched5[Interest],1,1):Sched5[[#This Row],[Interest]]),"")</f>
        <v/>
      </c>
    </row>
    <row r="96" spans="2:11" x14ac:dyDescent="0.2">
      <c r="B96" s="2" t="str">
        <f ca="1">IF(LoanIsGood,IF(ROW()-ROW(Sched5[[#Headers],[Pmt No]])&gt;ScheduledNumberOfPayments,"",ROW()-ROW(Sched5[[#Headers],[Pmt No]])),"")</f>
        <v/>
      </c>
      <c r="C96" s="3" t="str">
        <f ca="1">IF(Sched5[[#This Row],[Pmt No]]&lt;&gt;"",EOMONTH(LoanStartDate,ROW(Sched5[[#This Row],[Pmt No]])-ROW(Sched5[[#Headers],[Pmt No]])-2)+DAY(LoanStartDate),"")</f>
        <v/>
      </c>
      <c r="D96" s="4" t="str">
        <f ca="1">IF(Sched5[[#This Row],[Pmt No]]&lt;&gt;"",IF(ROW()-ROW(Sched5[[#Headers],[Beginning Balance]])=1,LoanAmount,INDEX(Sched5[Ending Balance],ROW()-ROW(Sched5[[#Headers],[Beginning Balance]])-1)),"")</f>
        <v/>
      </c>
      <c r="E96" s="4" t="str">
        <f ca="1">IF(Sched5[[#This Row],[Pmt No]]&lt;&gt;"",ScheduledPayment,"")</f>
        <v/>
      </c>
      <c r="F96" s="4" t="str">
        <f ca="1">IF(Sched5[[#This Row],[Pmt No]]&lt;&gt;"",IF(Sched5[[#This Row],[Scheduled Payment]]+ExtraPayments&lt;Sched5[[#This Row],[Beginning Balance]],ExtraPayments,IF(Sched5[[#This Row],[Beginning Balance]]-Sched5[[#This Row],[Scheduled Payment]]&gt;0,Sched5[[#This Row],[Beginning Balance]]-Sched5[[#This Row],[Scheduled Payment]],0)),"")</f>
        <v/>
      </c>
      <c r="G96" s="4" t="str">
        <f ca="1">IF(Sched5[[#This Row],[Pmt No]]&lt;&gt;"",IF(Sched5[[#This Row],[Scheduled Payment]]+Sched5[[#This Row],[Extra Payment]]&lt;=Sched5[[#This Row],[Beginning Balance]],Sched5[[#This Row],[Scheduled Payment]]+Sched5[[#This Row],[Extra Payment]],Sched5[[#This Row],[Beginning Balance]]),"")</f>
        <v/>
      </c>
      <c r="H96" s="4" t="str">
        <f ca="1">IF(Sched5[[#This Row],[Pmt No]]&lt;&gt;"",Sched5[[#This Row],[Total Payment]]-Sched5[[#This Row],[Interest]],"")</f>
        <v/>
      </c>
      <c r="I96" s="4" t="str">
        <f ca="1">IF(Sched5[[#This Row],[Pmt No]]&lt;&gt;"",Sched5[[#This Row],[Beginning Balance]]*(InterestRate/PaymentsPerYear),"")</f>
        <v/>
      </c>
      <c r="J96" s="4" t="str">
        <f ca="1">IF(Sched5[[#This Row],[Pmt No]]&lt;&gt;"",IF(Sched5[[#This Row],[Scheduled Payment]]+Sched5[[#This Row],[Extra Payment]]&lt;=Sched5[[#This Row],[Beginning Balance]],Sched5[[#This Row],[Beginning Balance]]-Sched5[[#This Row],[Principal]],0),"")</f>
        <v/>
      </c>
      <c r="K96" s="4" t="str">
        <f ca="1">IF(Sched5[[#This Row],[Pmt No]]&lt;&gt;"",SUM(INDEX(Sched5[Interest],1,1):Sched5[[#This Row],[Interest]]),"")</f>
        <v/>
      </c>
    </row>
    <row r="97" spans="2:11" x14ac:dyDescent="0.2">
      <c r="B97" s="2" t="str">
        <f ca="1">IF(LoanIsGood,IF(ROW()-ROW(Sched5[[#Headers],[Pmt No]])&gt;ScheduledNumberOfPayments,"",ROW()-ROW(Sched5[[#Headers],[Pmt No]])),"")</f>
        <v/>
      </c>
      <c r="C97" s="3" t="str">
        <f ca="1">IF(Sched5[[#This Row],[Pmt No]]&lt;&gt;"",EOMONTH(LoanStartDate,ROW(Sched5[[#This Row],[Pmt No]])-ROW(Sched5[[#Headers],[Pmt No]])-2)+DAY(LoanStartDate),"")</f>
        <v/>
      </c>
      <c r="D97" s="4" t="str">
        <f ca="1">IF(Sched5[[#This Row],[Pmt No]]&lt;&gt;"",IF(ROW()-ROW(Sched5[[#Headers],[Beginning Balance]])=1,LoanAmount,INDEX(Sched5[Ending Balance],ROW()-ROW(Sched5[[#Headers],[Beginning Balance]])-1)),"")</f>
        <v/>
      </c>
      <c r="E97" s="4" t="str">
        <f ca="1">IF(Sched5[[#This Row],[Pmt No]]&lt;&gt;"",ScheduledPayment,"")</f>
        <v/>
      </c>
      <c r="F97" s="4" t="str">
        <f ca="1">IF(Sched5[[#This Row],[Pmt No]]&lt;&gt;"",IF(Sched5[[#This Row],[Scheduled Payment]]+ExtraPayments&lt;Sched5[[#This Row],[Beginning Balance]],ExtraPayments,IF(Sched5[[#This Row],[Beginning Balance]]-Sched5[[#This Row],[Scheduled Payment]]&gt;0,Sched5[[#This Row],[Beginning Balance]]-Sched5[[#This Row],[Scheduled Payment]],0)),"")</f>
        <v/>
      </c>
      <c r="G97" s="4" t="str">
        <f ca="1">IF(Sched5[[#This Row],[Pmt No]]&lt;&gt;"",IF(Sched5[[#This Row],[Scheduled Payment]]+Sched5[[#This Row],[Extra Payment]]&lt;=Sched5[[#This Row],[Beginning Balance]],Sched5[[#This Row],[Scheduled Payment]]+Sched5[[#This Row],[Extra Payment]],Sched5[[#This Row],[Beginning Balance]]),"")</f>
        <v/>
      </c>
      <c r="H97" s="4" t="str">
        <f ca="1">IF(Sched5[[#This Row],[Pmt No]]&lt;&gt;"",Sched5[[#This Row],[Total Payment]]-Sched5[[#This Row],[Interest]],"")</f>
        <v/>
      </c>
      <c r="I97" s="4" t="str">
        <f ca="1">IF(Sched5[[#This Row],[Pmt No]]&lt;&gt;"",Sched5[[#This Row],[Beginning Balance]]*(InterestRate/PaymentsPerYear),"")</f>
        <v/>
      </c>
      <c r="J97" s="4" t="str">
        <f ca="1">IF(Sched5[[#This Row],[Pmt No]]&lt;&gt;"",IF(Sched5[[#This Row],[Scheduled Payment]]+Sched5[[#This Row],[Extra Payment]]&lt;=Sched5[[#This Row],[Beginning Balance]],Sched5[[#This Row],[Beginning Balance]]-Sched5[[#This Row],[Principal]],0),"")</f>
        <v/>
      </c>
      <c r="K97" s="4" t="str">
        <f ca="1">IF(Sched5[[#This Row],[Pmt No]]&lt;&gt;"",SUM(INDEX(Sched5[Interest],1,1):Sched5[[#This Row],[Interest]]),"")</f>
        <v/>
      </c>
    </row>
    <row r="98" spans="2:11" x14ac:dyDescent="0.2">
      <c r="B98" s="2" t="str">
        <f ca="1">IF(LoanIsGood,IF(ROW()-ROW(Sched5[[#Headers],[Pmt No]])&gt;ScheduledNumberOfPayments,"",ROW()-ROW(Sched5[[#Headers],[Pmt No]])),"")</f>
        <v/>
      </c>
      <c r="C98" s="3" t="str">
        <f ca="1">IF(Sched5[[#This Row],[Pmt No]]&lt;&gt;"",EOMONTH(LoanStartDate,ROW(Sched5[[#This Row],[Pmt No]])-ROW(Sched5[[#Headers],[Pmt No]])-2)+DAY(LoanStartDate),"")</f>
        <v/>
      </c>
      <c r="D98" s="4" t="str">
        <f ca="1">IF(Sched5[[#This Row],[Pmt No]]&lt;&gt;"",IF(ROW()-ROW(Sched5[[#Headers],[Beginning Balance]])=1,LoanAmount,INDEX(Sched5[Ending Balance],ROW()-ROW(Sched5[[#Headers],[Beginning Balance]])-1)),"")</f>
        <v/>
      </c>
      <c r="E98" s="4" t="str">
        <f ca="1">IF(Sched5[[#This Row],[Pmt No]]&lt;&gt;"",ScheduledPayment,"")</f>
        <v/>
      </c>
      <c r="F98" s="4" t="str">
        <f ca="1">IF(Sched5[[#This Row],[Pmt No]]&lt;&gt;"",IF(Sched5[[#This Row],[Scheduled Payment]]+ExtraPayments&lt;Sched5[[#This Row],[Beginning Balance]],ExtraPayments,IF(Sched5[[#This Row],[Beginning Balance]]-Sched5[[#This Row],[Scheduled Payment]]&gt;0,Sched5[[#This Row],[Beginning Balance]]-Sched5[[#This Row],[Scheduled Payment]],0)),"")</f>
        <v/>
      </c>
      <c r="G98" s="4" t="str">
        <f ca="1">IF(Sched5[[#This Row],[Pmt No]]&lt;&gt;"",IF(Sched5[[#This Row],[Scheduled Payment]]+Sched5[[#This Row],[Extra Payment]]&lt;=Sched5[[#This Row],[Beginning Balance]],Sched5[[#This Row],[Scheduled Payment]]+Sched5[[#This Row],[Extra Payment]],Sched5[[#This Row],[Beginning Balance]]),"")</f>
        <v/>
      </c>
      <c r="H98" s="4" t="str">
        <f ca="1">IF(Sched5[[#This Row],[Pmt No]]&lt;&gt;"",Sched5[[#This Row],[Total Payment]]-Sched5[[#This Row],[Interest]],"")</f>
        <v/>
      </c>
      <c r="I98" s="4" t="str">
        <f ca="1">IF(Sched5[[#This Row],[Pmt No]]&lt;&gt;"",Sched5[[#This Row],[Beginning Balance]]*(InterestRate/PaymentsPerYear),"")</f>
        <v/>
      </c>
      <c r="J98" s="4" t="str">
        <f ca="1">IF(Sched5[[#This Row],[Pmt No]]&lt;&gt;"",IF(Sched5[[#This Row],[Scheduled Payment]]+Sched5[[#This Row],[Extra Payment]]&lt;=Sched5[[#This Row],[Beginning Balance]],Sched5[[#This Row],[Beginning Balance]]-Sched5[[#This Row],[Principal]],0),"")</f>
        <v/>
      </c>
      <c r="K98" s="4" t="str">
        <f ca="1">IF(Sched5[[#This Row],[Pmt No]]&lt;&gt;"",SUM(INDEX(Sched5[Interest],1,1):Sched5[[#This Row],[Interest]]),"")</f>
        <v/>
      </c>
    </row>
    <row r="99" spans="2:11" x14ac:dyDescent="0.2">
      <c r="B99" s="2" t="str">
        <f ca="1">IF(LoanIsGood,IF(ROW()-ROW(Sched5[[#Headers],[Pmt No]])&gt;ScheduledNumberOfPayments,"",ROW()-ROW(Sched5[[#Headers],[Pmt No]])),"")</f>
        <v/>
      </c>
      <c r="C99" s="3" t="str">
        <f ca="1">IF(Sched5[[#This Row],[Pmt No]]&lt;&gt;"",EOMONTH(LoanStartDate,ROW(Sched5[[#This Row],[Pmt No]])-ROW(Sched5[[#Headers],[Pmt No]])-2)+DAY(LoanStartDate),"")</f>
        <v/>
      </c>
      <c r="D99" s="4" t="str">
        <f ca="1">IF(Sched5[[#This Row],[Pmt No]]&lt;&gt;"",IF(ROW()-ROW(Sched5[[#Headers],[Beginning Balance]])=1,LoanAmount,INDEX(Sched5[Ending Balance],ROW()-ROW(Sched5[[#Headers],[Beginning Balance]])-1)),"")</f>
        <v/>
      </c>
      <c r="E99" s="4" t="str">
        <f ca="1">IF(Sched5[[#This Row],[Pmt No]]&lt;&gt;"",ScheduledPayment,"")</f>
        <v/>
      </c>
      <c r="F99" s="4" t="str">
        <f ca="1">IF(Sched5[[#This Row],[Pmt No]]&lt;&gt;"",IF(Sched5[[#This Row],[Scheduled Payment]]+ExtraPayments&lt;Sched5[[#This Row],[Beginning Balance]],ExtraPayments,IF(Sched5[[#This Row],[Beginning Balance]]-Sched5[[#This Row],[Scheduled Payment]]&gt;0,Sched5[[#This Row],[Beginning Balance]]-Sched5[[#This Row],[Scheduled Payment]],0)),"")</f>
        <v/>
      </c>
      <c r="G99" s="4" t="str">
        <f ca="1">IF(Sched5[[#This Row],[Pmt No]]&lt;&gt;"",IF(Sched5[[#This Row],[Scheduled Payment]]+Sched5[[#This Row],[Extra Payment]]&lt;=Sched5[[#This Row],[Beginning Balance]],Sched5[[#This Row],[Scheduled Payment]]+Sched5[[#This Row],[Extra Payment]],Sched5[[#This Row],[Beginning Balance]]),"")</f>
        <v/>
      </c>
      <c r="H99" s="4" t="str">
        <f ca="1">IF(Sched5[[#This Row],[Pmt No]]&lt;&gt;"",Sched5[[#This Row],[Total Payment]]-Sched5[[#This Row],[Interest]],"")</f>
        <v/>
      </c>
      <c r="I99" s="4" t="str">
        <f ca="1">IF(Sched5[[#This Row],[Pmt No]]&lt;&gt;"",Sched5[[#This Row],[Beginning Balance]]*(InterestRate/PaymentsPerYear),"")</f>
        <v/>
      </c>
      <c r="J99" s="4" t="str">
        <f ca="1">IF(Sched5[[#This Row],[Pmt No]]&lt;&gt;"",IF(Sched5[[#This Row],[Scheduled Payment]]+Sched5[[#This Row],[Extra Payment]]&lt;=Sched5[[#This Row],[Beginning Balance]],Sched5[[#This Row],[Beginning Balance]]-Sched5[[#This Row],[Principal]],0),"")</f>
        <v/>
      </c>
      <c r="K99" s="4" t="str">
        <f ca="1">IF(Sched5[[#This Row],[Pmt No]]&lt;&gt;"",SUM(INDEX(Sched5[Interest],1,1):Sched5[[#This Row],[Interest]]),"")</f>
        <v/>
      </c>
    </row>
    <row r="100" spans="2:11" x14ac:dyDescent="0.2">
      <c r="B100" s="2" t="str">
        <f ca="1">IF(LoanIsGood,IF(ROW()-ROW(Sched5[[#Headers],[Pmt No]])&gt;ScheduledNumberOfPayments,"",ROW()-ROW(Sched5[[#Headers],[Pmt No]])),"")</f>
        <v/>
      </c>
      <c r="C100" s="3" t="str">
        <f ca="1">IF(Sched5[[#This Row],[Pmt No]]&lt;&gt;"",EOMONTH(LoanStartDate,ROW(Sched5[[#This Row],[Pmt No]])-ROW(Sched5[[#Headers],[Pmt No]])-2)+DAY(LoanStartDate),"")</f>
        <v/>
      </c>
      <c r="D100" s="4" t="str">
        <f ca="1">IF(Sched5[[#This Row],[Pmt No]]&lt;&gt;"",IF(ROW()-ROW(Sched5[[#Headers],[Beginning Balance]])=1,LoanAmount,INDEX(Sched5[Ending Balance],ROW()-ROW(Sched5[[#Headers],[Beginning Balance]])-1)),"")</f>
        <v/>
      </c>
      <c r="E100" s="4" t="str">
        <f ca="1">IF(Sched5[[#This Row],[Pmt No]]&lt;&gt;"",ScheduledPayment,"")</f>
        <v/>
      </c>
      <c r="F100" s="4" t="str">
        <f ca="1">IF(Sched5[[#This Row],[Pmt No]]&lt;&gt;"",IF(Sched5[[#This Row],[Scheduled Payment]]+ExtraPayments&lt;Sched5[[#This Row],[Beginning Balance]],ExtraPayments,IF(Sched5[[#This Row],[Beginning Balance]]-Sched5[[#This Row],[Scheduled Payment]]&gt;0,Sched5[[#This Row],[Beginning Balance]]-Sched5[[#This Row],[Scheduled Payment]],0)),"")</f>
        <v/>
      </c>
      <c r="G100" s="4" t="str">
        <f ca="1">IF(Sched5[[#This Row],[Pmt No]]&lt;&gt;"",IF(Sched5[[#This Row],[Scheduled Payment]]+Sched5[[#This Row],[Extra Payment]]&lt;=Sched5[[#This Row],[Beginning Balance]],Sched5[[#This Row],[Scheduled Payment]]+Sched5[[#This Row],[Extra Payment]],Sched5[[#This Row],[Beginning Balance]]),"")</f>
        <v/>
      </c>
      <c r="H100" s="4" t="str">
        <f ca="1">IF(Sched5[[#This Row],[Pmt No]]&lt;&gt;"",Sched5[[#This Row],[Total Payment]]-Sched5[[#This Row],[Interest]],"")</f>
        <v/>
      </c>
      <c r="I100" s="4" t="str">
        <f ca="1">IF(Sched5[[#This Row],[Pmt No]]&lt;&gt;"",Sched5[[#This Row],[Beginning Balance]]*(InterestRate/PaymentsPerYear),"")</f>
        <v/>
      </c>
      <c r="J100" s="4" t="str">
        <f ca="1">IF(Sched5[[#This Row],[Pmt No]]&lt;&gt;"",IF(Sched5[[#This Row],[Scheduled Payment]]+Sched5[[#This Row],[Extra Payment]]&lt;=Sched5[[#This Row],[Beginning Balance]],Sched5[[#This Row],[Beginning Balance]]-Sched5[[#This Row],[Principal]],0),"")</f>
        <v/>
      </c>
      <c r="K100" s="4" t="str">
        <f ca="1">IF(Sched5[[#This Row],[Pmt No]]&lt;&gt;"",SUM(INDEX(Sched5[Interest],1,1):Sched5[[#This Row],[Interest]]),"")</f>
        <v/>
      </c>
    </row>
    <row r="101" spans="2:11" x14ac:dyDescent="0.2">
      <c r="B101" s="2" t="str">
        <f ca="1">IF(LoanIsGood,IF(ROW()-ROW(Sched5[[#Headers],[Pmt No]])&gt;ScheduledNumberOfPayments,"",ROW()-ROW(Sched5[[#Headers],[Pmt No]])),"")</f>
        <v/>
      </c>
      <c r="C101" s="3" t="str">
        <f ca="1">IF(Sched5[[#This Row],[Pmt No]]&lt;&gt;"",EOMONTH(LoanStartDate,ROW(Sched5[[#This Row],[Pmt No]])-ROW(Sched5[[#Headers],[Pmt No]])-2)+DAY(LoanStartDate),"")</f>
        <v/>
      </c>
      <c r="D101" s="4" t="str">
        <f ca="1">IF(Sched5[[#This Row],[Pmt No]]&lt;&gt;"",IF(ROW()-ROW(Sched5[[#Headers],[Beginning Balance]])=1,LoanAmount,INDEX(Sched5[Ending Balance],ROW()-ROW(Sched5[[#Headers],[Beginning Balance]])-1)),"")</f>
        <v/>
      </c>
      <c r="E101" s="4" t="str">
        <f ca="1">IF(Sched5[[#This Row],[Pmt No]]&lt;&gt;"",ScheduledPayment,"")</f>
        <v/>
      </c>
      <c r="F101" s="4" t="str">
        <f ca="1">IF(Sched5[[#This Row],[Pmt No]]&lt;&gt;"",IF(Sched5[[#This Row],[Scheduled Payment]]+ExtraPayments&lt;Sched5[[#This Row],[Beginning Balance]],ExtraPayments,IF(Sched5[[#This Row],[Beginning Balance]]-Sched5[[#This Row],[Scheduled Payment]]&gt;0,Sched5[[#This Row],[Beginning Balance]]-Sched5[[#This Row],[Scheduled Payment]],0)),"")</f>
        <v/>
      </c>
      <c r="G101" s="4" t="str">
        <f ca="1">IF(Sched5[[#This Row],[Pmt No]]&lt;&gt;"",IF(Sched5[[#This Row],[Scheduled Payment]]+Sched5[[#This Row],[Extra Payment]]&lt;=Sched5[[#This Row],[Beginning Balance]],Sched5[[#This Row],[Scheduled Payment]]+Sched5[[#This Row],[Extra Payment]],Sched5[[#This Row],[Beginning Balance]]),"")</f>
        <v/>
      </c>
      <c r="H101" s="4" t="str">
        <f ca="1">IF(Sched5[[#This Row],[Pmt No]]&lt;&gt;"",Sched5[[#This Row],[Total Payment]]-Sched5[[#This Row],[Interest]],"")</f>
        <v/>
      </c>
      <c r="I101" s="4" t="str">
        <f ca="1">IF(Sched5[[#This Row],[Pmt No]]&lt;&gt;"",Sched5[[#This Row],[Beginning Balance]]*(InterestRate/PaymentsPerYear),"")</f>
        <v/>
      </c>
      <c r="J101" s="4" t="str">
        <f ca="1">IF(Sched5[[#This Row],[Pmt No]]&lt;&gt;"",IF(Sched5[[#This Row],[Scheduled Payment]]+Sched5[[#This Row],[Extra Payment]]&lt;=Sched5[[#This Row],[Beginning Balance]],Sched5[[#This Row],[Beginning Balance]]-Sched5[[#This Row],[Principal]],0),"")</f>
        <v/>
      </c>
      <c r="K101" s="4" t="str">
        <f ca="1">IF(Sched5[[#This Row],[Pmt No]]&lt;&gt;"",SUM(INDEX(Sched5[Interest],1,1):Sched5[[#This Row],[Interest]]),"")</f>
        <v/>
      </c>
    </row>
    <row r="102" spans="2:11" x14ac:dyDescent="0.2">
      <c r="B102" s="2" t="str">
        <f ca="1">IF(LoanIsGood,IF(ROW()-ROW(Sched5[[#Headers],[Pmt No]])&gt;ScheduledNumberOfPayments,"",ROW()-ROW(Sched5[[#Headers],[Pmt No]])),"")</f>
        <v/>
      </c>
      <c r="C102" s="3" t="str">
        <f ca="1">IF(Sched5[[#This Row],[Pmt No]]&lt;&gt;"",EOMONTH(LoanStartDate,ROW(Sched5[[#This Row],[Pmt No]])-ROW(Sched5[[#Headers],[Pmt No]])-2)+DAY(LoanStartDate),"")</f>
        <v/>
      </c>
      <c r="D102" s="4" t="str">
        <f ca="1">IF(Sched5[[#This Row],[Pmt No]]&lt;&gt;"",IF(ROW()-ROW(Sched5[[#Headers],[Beginning Balance]])=1,LoanAmount,INDEX(Sched5[Ending Balance],ROW()-ROW(Sched5[[#Headers],[Beginning Balance]])-1)),"")</f>
        <v/>
      </c>
      <c r="E102" s="4" t="str">
        <f ca="1">IF(Sched5[[#This Row],[Pmt No]]&lt;&gt;"",ScheduledPayment,"")</f>
        <v/>
      </c>
      <c r="F102" s="4" t="str">
        <f ca="1">IF(Sched5[[#This Row],[Pmt No]]&lt;&gt;"",IF(Sched5[[#This Row],[Scheduled Payment]]+ExtraPayments&lt;Sched5[[#This Row],[Beginning Balance]],ExtraPayments,IF(Sched5[[#This Row],[Beginning Balance]]-Sched5[[#This Row],[Scheduled Payment]]&gt;0,Sched5[[#This Row],[Beginning Balance]]-Sched5[[#This Row],[Scheduled Payment]],0)),"")</f>
        <v/>
      </c>
      <c r="G102" s="4" t="str">
        <f ca="1">IF(Sched5[[#This Row],[Pmt No]]&lt;&gt;"",IF(Sched5[[#This Row],[Scheduled Payment]]+Sched5[[#This Row],[Extra Payment]]&lt;=Sched5[[#This Row],[Beginning Balance]],Sched5[[#This Row],[Scheduled Payment]]+Sched5[[#This Row],[Extra Payment]],Sched5[[#This Row],[Beginning Balance]]),"")</f>
        <v/>
      </c>
      <c r="H102" s="4" t="str">
        <f ca="1">IF(Sched5[[#This Row],[Pmt No]]&lt;&gt;"",Sched5[[#This Row],[Total Payment]]-Sched5[[#This Row],[Interest]],"")</f>
        <v/>
      </c>
      <c r="I102" s="4" t="str">
        <f ca="1">IF(Sched5[[#This Row],[Pmt No]]&lt;&gt;"",Sched5[[#This Row],[Beginning Balance]]*(InterestRate/PaymentsPerYear),"")</f>
        <v/>
      </c>
      <c r="J102" s="4" t="str">
        <f ca="1">IF(Sched5[[#This Row],[Pmt No]]&lt;&gt;"",IF(Sched5[[#This Row],[Scheduled Payment]]+Sched5[[#This Row],[Extra Payment]]&lt;=Sched5[[#This Row],[Beginning Balance]],Sched5[[#This Row],[Beginning Balance]]-Sched5[[#This Row],[Principal]],0),"")</f>
        <v/>
      </c>
      <c r="K102" s="4" t="str">
        <f ca="1">IF(Sched5[[#This Row],[Pmt No]]&lt;&gt;"",SUM(INDEX(Sched5[Interest],1,1):Sched5[[#This Row],[Interest]]),"")</f>
        <v/>
      </c>
    </row>
    <row r="103" spans="2:11" x14ac:dyDescent="0.2">
      <c r="B103" s="2" t="str">
        <f ca="1">IF(LoanIsGood,IF(ROW()-ROW(Sched5[[#Headers],[Pmt No]])&gt;ScheduledNumberOfPayments,"",ROW()-ROW(Sched5[[#Headers],[Pmt No]])),"")</f>
        <v/>
      </c>
      <c r="C103" s="3" t="str">
        <f ca="1">IF(Sched5[[#This Row],[Pmt No]]&lt;&gt;"",EOMONTH(LoanStartDate,ROW(Sched5[[#This Row],[Pmt No]])-ROW(Sched5[[#Headers],[Pmt No]])-2)+DAY(LoanStartDate),"")</f>
        <v/>
      </c>
      <c r="D103" s="4" t="str">
        <f ca="1">IF(Sched5[[#This Row],[Pmt No]]&lt;&gt;"",IF(ROW()-ROW(Sched5[[#Headers],[Beginning Balance]])=1,LoanAmount,INDEX(Sched5[Ending Balance],ROW()-ROW(Sched5[[#Headers],[Beginning Balance]])-1)),"")</f>
        <v/>
      </c>
      <c r="E103" s="4" t="str">
        <f ca="1">IF(Sched5[[#This Row],[Pmt No]]&lt;&gt;"",ScheduledPayment,"")</f>
        <v/>
      </c>
      <c r="F103" s="4" t="str">
        <f ca="1">IF(Sched5[[#This Row],[Pmt No]]&lt;&gt;"",IF(Sched5[[#This Row],[Scheduled Payment]]+ExtraPayments&lt;Sched5[[#This Row],[Beginning Balance]],ExtraPayments,IF(Sched5[[#This Row],[Beginning Balance]]-Sched5[[#This Row],[Scheduled Payment]]&gt;0,Sched5[[#This Row],[Beginning Balance]]-Sched5[[#This Row],[Scheduled Payment]],0)),"")</f>
        <v/>
      </c>
      <c r="G103" s="4" t="str">
        <f ca="1">IF(Sched5[[#This Row],[Pmt No]]&lt;&gt;"",IF(Sched5[[#This Row],[Scheduled Payment]]+Sched5[[#This Row],[Extra Payment]]&lt;=Sched5[[#This Row],[Beginning Balance]],Sched5[[#This Row],[Scheduled Payment]]+Sched5[[#This Row],[Extra Payment]],Sched5[[#This Row],[Beginning Balance]]),"")</f>
        <v/>
      </c>
      <c r="H103" s="4" t="str">
        <f ca="1">IF(Sched5[[#This Row],[Pmt No]]&lt;&gt;"",Sched5[[#This Row],[Total Payment]]-Sched5[[#This Row],[Interest]],"")</f>
        <v/>
      </c>
      <c r="I103" s="4" t="str">
        <f ca="1">IF(Sched5[[#This Row],[Pmt No]]&lt;&gt;"",Sched5[[#This Row],[Beginning Balance]]*(InterestRate/PaymentsPerYear),"")</f>
        <v/>
      </c>
      <c r="J103" s="4" t="str">
        <f ca="1">IF(Sched5[[#This Row],[Pmt No]]&lt;&gt;"",IF(Sched5[[#This Row],[Scheduled Payment]]+Sched5[[#This Row],[Extra Payment]]&lt;=Sched5[[#This Row],[Beginning Balance]],Sched5[[#This Row],[Beginning Balance]]-Sched5[[#This Row],[Principal]],0),"")</f>
        <v/>
      </c>
      <c r="K103" s="4" t="str">
        <f ca="1">IF(Sched5[[#This Row],[Pmt No]]&lt;&gt;"",SUM(INDEX(Sched5[Interest],1,1):Sched5[[#This Row],[Interest]]),"")</f>
        <v/>
      </c>
    </row>
    <row r="104" spans="2:11" x14ac:dyDescent="0.2">
      <c r="B104" s="2" t="str">
        <f ca="1">IF(LoanIsGood,IF(ROW()-ROW(Sched5[[#Headers],[Pmt No]])&gt;ScheduledNumberOfPayments,"",ROW()-ROW(Sched5[[#Headers],[Pmt No]])),"")</f>
        <v/>
      </c>
      <c r="C104" s="3" t="str">
        <f ca="1">IF(Sched5[[#This Row],[Pmt No]]&lt;&gt;"",EOMONTH(LoanStartDate,ROW(Sched5[[#This Row],[Pmt No]])-ROW(Sched5[[#Headers],[Pmt No]])-2)+DAY(LoanStartDate),"")</f>
        <v/>
      </c>
      <c r="D104" s="4" t="str">
        <f ca="1">IF(Sched5[[#This Row],[Pmt No]]&lt;&gt;"",IF(ROW()-ROW(Sched5[[#Headers],[Beginning Balance]])=1,LoanAmount,INDEX(Sched5[Ending Balance],ROW()-ROW(Sched5[[#Headers],[Beginning Balance]])-1)),"")</f>
        <v/>
      </c>
      <c r="E104" s="4" t="str">
        <f ca="1">IF(Sched5[[#This Row],[Pmt No]]&lt;&gt;"",ScheduledPayment,"")</f>
        <v/>
      </c>
      <c r="F104" s="4" t="str">
        <f ca="1">IF(Sched5[[#This Row],[Pmt No]]&lt;&gt;"",IF(Sched5[[#This Row],[Scheduled Payment]]+ExtraPayments&lt;Sched5[[#This Row],[Beginning Balance]],ExtraPayments,IF(Sched5[[#This Row],[Beginning Balance]]-Sched5[[#This Row],[Scheduled Payment]]&gt;0,Sched5[[#This Row],[Beginning Balance]]-Sched5[[#This Row],[Scheduled Payment]],0)),"")</f>
        <v/>
      </c>
      <c r="G104" s="4" t="str">
        <f ca="1">IF(Sched5[[#This Row],[Pmt No]]&lt;&gt;"",IF(Sched5[[#This Row],[Scheduled Payment]]+Sched5[[#This Row],[Extra Payment]]&lt;=Sched5[[#This Row],[Beginning Balance]],Sched5[[#This Row],[Scheduled Payment]]+Sched5[[#This Row],[Extra Payment]],Sched5[[#This Row],[Beginning Balance]]),"")</f>
        <v/>
      </c>
      <c r="H104" s="4" t="str">
        <f ca="1">IF(Sched5[[#This Row],[Pmt No]]&lt;&gt;"",Sched5[[#This Row],[Total Payment]]-Sched5[[#This Row],[Interest]],"")</f>
        <v/>
      </c>
      <c r="I104" s="4" t="str">
        <f ca="1">IF(Sched5[[#This Row],[Pmt No]]&lt;&gt;"",Sched5[[#This Row],[Beginning Balance]]*(InterestRate/PaymentsPerYear),"")</f>
        <v/>
      </c>
      <c r="J104" s="4" t="str">
        <f ca="1">IF(Sched5[[#This Row],[Pmt No]]&lt;&gt;"",IF(Sched5[[#This Row],[Scheduled Payment]]+Sched5[[#This Row],[Extra Payment]]&lt;=Sched5[[#This Row],[Beginning Balance]],Sched5[[#This Row],[Beginning Balance]]-Sched5[[#This Row],[Principal]],0),"")</f>
        <v/>
      </c>
      <c r="K104" s="4" t="str">
        <f ca="1">IF(Sched5[[#This Row],[Pmt No]]&lt;&gt;"",SUM(INDEX(Sched5[Interest],1,1):Sched5[[#This Row],[Interest]]),"")</f>
        <v/>
      </c>
    </row>
    <row r="105" spans="2:11" x14ac:dyDescent="0.2">
      <c r="B105" s="2" t="str">
        <f ca="1">IF(LoanIsGood,IF(ROW()-ROW(Sched5[[#Headers],[Pmt No]])&gt;ScheduledNumberOfPayments,"",ROW()-ROW(Sched5[[#Headers],[Pmt No]])),"")</f>
        <v/>
      </c>
      <c r="C105" s="3" t="str">
        <f ca="1">IF(Sched5[[#This Row],[Pmt No]]&lt;&gt;"",EOMONTH(LoanStartDate,ROW(Sched5[[#This Row],[Pmt No]])-ROW(Sched5[[#Headers],[Pmt No]])-2)+DAY(LoanStartDate),"")</f>
        <v/>
      </c>
      <c r="D105" s="4" t="str">
        <f ca="1">IF(Sched5[[#This Row],[Pmt No]]&lt;&gt;"",IF(ROW()-ROW(Sched5[[#Headers],[Beginning Balance]])=1,LoanAmount,INDEX(Sched5[Ending Balance],ROW()-ROW(Sched5[[#Headers],[Beginning Balance]])-1)),"")</f>
        <v/>
      </c>
      <c r="E105" s="4" t="str">
        <f ca="1">IF(Sched5[[#This Row],[Pmt No]]&lt;&gt;"",ScheduledPayment,"")</f>
        <v/>
      </c>
      <c r="F105" s="4" t="str">
        <f ca="1">IF(Sched5[[#This Row],[Pmt No]]&lt;&gt;"",IF(Sched5[[#This Row],[Scheduled Payment]]+ExtraPayments&lt;Sched5[[#This Row],[Beginning Balance]],ExtraPayments,IF(Sched5[[#This Row],[Beginning Balance]]-Sched5[[#This Row],[Scheduled Payment]]&gt;0,Sched5[[#This Row],[Beginning Balance]]-Sched5[[#This Row],[Scheduled Payment]],0)),"")</f>
        <v/>
      </c>
      <c r="G105" s="4" t="str">
        <f ca="1">IF(Sched5[[#This Row],[Pmt No]]&lt;&gt;"",IF(Sched5[[#This Row],[Scheduled Payment]]+Sched5[[#This Row],[Extra Payment]]&lt;=Sched5[[#This Row],[Beginning Balance]],Sched5[[#This Row],[Scheduled Payment]]+Sched5[[#This Row],[Extra Payment]],Sched5[[#This Row],[Beginning Balance]]),"")</f>
        <v/>
      </c>
      <c r="H105" s="4" t="str">
        <f ca="1">IF(Sched5[[#This Row],[Pmt No]]&lt;&gt;"",Sched5[[#This Row],[Total Payment]]-Sched5[[#This Row],[Interest]],"")</f>
        <v/>
      </c>
      <c r="I105" s="4" t="str">
        <f ca="1">IF(Sched5[[#This Row],[Pmt No]]&lt;&gt;"",Sched5[[#This Row],[Beginning Balance]]*(InterestRate/PaymentsPerYear),"")</f>
        <v/>
      </c>
      <c r="J105" s="4" t="str">
        <f ca="1">IF(Sched5[[#This Row],[Pmt No]]&lt;&gt;"",IF(Sched5[[#This Row],[Scheduled Payment]]+Sched5[[#This Row],[Extra Payment]]&lt;=Sched5[[#This Row],[Beginning Balance]],Sched5[[#This Row],[Beginning Balance]]-Sched5[[#This Row],[Principal]],0),"")</f>
        <v/>
      </c>
      <c r="K105" s="4" t="str">
        <f ca="1">IF(Sched5[[#This Row],[Pmt No]]&lt;&gt;"",SUM(INDEX(Sched5[Interest],1,1):Sched5[[#This Row],[Interest]]),"")</f>
        <v/>
      </c>
    </row>
    <row r="106" spans="2:11" x14ac:dyDescent="0.2">
      <c r="B106" s="2" t="str">
        <f ca="1">IF(LoanIsGood,IF(ROW()-ROW(Sched5[[#Headers],[Pmt No]])&gt;ScheduledNumberOfPayments,"",ROW()-ROW(Sched5[[#Headers],[Pmt No]])),"")</f>
        <v/>
      </c>
      <c r="C106" s="3" t="str">
        <f ca="1">IF(Sched5[[#This Row],[Pmt No]]&lt;&gt;"",EOMONTH(LoanStartDate,ROW(Sched5[[#This Row],[Pmt No]])-ROW(Sched5[[#Headers],[Pmt No]])-2)+DAY(LoanStartDate),"")</f>
        <v/>
      </c>
      <c r="D106" s="4" t="str">
        <f ca="1">IF(Sched5[[#This Row],[Pmt No]]&lt;&gt;"",IF(ROW()-ROW(Sched5[[#Headers],[Beginning Balance]])=1,LoanAmount,INDEX(Sched5[Ending Balance],ROW()-ROW(Sched5[[#Headers],[Beginning Balance]])-1)),"")</f>
        <v/>
      </c>
      <c r="E106" s="4" t="str">
        <f ca="1">IF(Sched5[[#This Row],[Pmt No]]&lt;&gt;"",ScheduledPayment,"")</f>
        <v/>
      </c>
      <c r="F106" s="4" t="str">
        <f ca="1">IF(Sched5[[#This Row],[Pmt No]]&lt;&gt;"",IF(Sched5[[#This Row],[Scheduled Payment]]+ExtraPayments&lt;Sched5[[#This Row],[Beginning Balance]],ExtraPayments,IF(Sched5[[#This Row],[Beginning Balance]]-Sched5[[#This Row],[Scheduled Payment]]&gt;0,Sched5[[#This Row],[Beginning Balance]]-Sched5[[#This Row],[Scheduled Payment]],0)),"")</f>
        <v/>
      </c>
      <c r="G106" s="4" t="str">
        <f ca="1">IF(Sched5[[#This Row],[Pmt No]]&lt;&gt;"",IF(Sched5[[#This Row],[Scheduled Payment]]+Sched5[[#This Row],[Extra Payment]]&lt;=Sched5[[#This Row],[Beginning Balance]],Sched5[[#This Row],[Scheduled Payment]]+Sched5[[#This Row],[Extra Payment]],Sched5[[#This Row],[Beginning Balance]]),"")</f>
        <v/>
      </c>
      <c r="H106" s="4" t="str">
        <f ca="1">IF(Sched5[[#This Row],[Pmt No]]&lt;&gt;"",Sched5[[#This Row],[Total Payment]]-Sched5[[#This Row],[Interest]],"")</f>
        <v/>
      </c>
      <c r="I106" s="4" t="str">
        <f ca="1">IF(Sched5[[#This Row],[Pmt No]]&lt;&gt;"",Sched5[[#This Row],[Beginning Balance]]*(InterestRate/PaymentsPerYear),"")</f>
        <v/>
      </c>
      <c r="J106" s="4" t="str">
        <f ca="1">IF(Sched5[[#This Row],[Pmt No]]&lt;&gt;"",IF(Sched5[[#This Row],[Scheduled Payment]]+Sched5[[#This Row],[Extra Payment]]&lt;=Sched5[[#This Row],[Beginning Balance]],Sched5[[#This Row],[Beginning Balance]]-Sched5[[#This Row],[Principal]],0),"")</f>
        <v/>
      </c>
      <c r="K106" s="4" t="str">
        <f ca="1">IF(Sched5[[#This Row],[Pmt No]]&lt;&gt;"",SUM(INDEX(Sched5[Interest],1,1):Sched5[[#This Row],[Interest]]),"")</f>
        <v/>
      </c>
    </row>
    <row r="107" spans="2:11" x14ac:dyDescent="0.2">
      <c r="B107" s="2" t="str">
        <f ca="1">IF(LoanIsGood,IF(ROW()-ROW(Sched5[[#Headers],[Pmt No]])&gt;ScheduledNumberOfPayments,"",ROW()-ROW(Sched5[[#Headers],[Pmt No]])),"")</f>
        <v/>
      </c>
      <c r="C107" s="3" t="str">
        <f ca="1">IF(Sched5[[#This Row],[Pmt No]]&lt;&gt;"",EOMONTH(LoanStartDate,ROW(Sched5[[#This Row],[Pmt No]])-ROW(Sched5[[#Headers],[Pmt No]])-2)+DAY(LoanStartDate),"")</f>
        <v/>
      </c>
      <c r="D107" s="4" t="str">
        <f ca="1">IF(Sched5[[#This Row],[Pmt No]]&lt;&gt;"",IF(ROW()-ROW(Sched5[[#Headers],[Beginning Balance]])=1,LoanAmount,INDEX(Sched5[Ending Balance],ROW()-ROW(Sched5[[#Headers],[Beginning Balance]])-1)),"")</f>
        <v/>
      </c>
      <c r="E107" s="4" t="str">
        <f ca="1">IF(Sched5[[#This Row],[Pmt No]]&lt;&gt;"",ScheduledPayment,"")</f>
        <v/>
      </c>
      <c r="F107" s="4" t="str">
        <f ca="1">IF(Sched5[[#This Row],[Pmt No]]&lt;&gt;"",IF(Sched5[[#This Row],[Scheduled Payment]]+ExtraPayments&lt;Sched5[[#This Row],[Beginning Balance]],ExtraPayments,IF(Sched5[[#This Row],[Beginning Balance]]-Sched5[[#This Row],[Scheduled Payment]]&gt;0,Sched5[[#This Row],[Beginning Balance]]-Sched5[[#This Row],[Scheduled Payment]],0)),"")</f>
        <v/>
      </c>
      <c r="G107" s="4" t="str">
        <f ca="1">IF(Sched5[[#This Row],[Pmt No]]&lt;&gt;"",IF(Sched5[[#This Row],[Scheduled Payment]]+Sched5[[#This Row],[Extra Payment]]&lt;=Sched5[[#This Row],[Beginning Balance]],Sched5[[#This Row],[Scheduled Payment]]+Sched5[[#This Row],[Extra Payment]],Sched5[[#This Row],[Beginning Balance]]),"")</f>
        <v/>
      </c>
      <c r="H107" s="4" t="str">
        <f ca="1">IF(Sched5[[#This Row],[Pmt No]]&lt;&gt;"",Sched5[[#This Row],[Total Payment]]-Sched5[[#This Row],[Interest]],"")</f>
        <v/>
      </c>
      <c r="I107" s="4" t="str">
        <f ca="1">IF(Sched5[[#This Row],[Pmt No]]&lt;&gt;"",Sched5[[#This Row],[Beginning Balance]]*(InterestRate/PaymentsPerYear),"")</f>
        <v/>
      </c>
      <c r="J107" s="4" t="str">
        <f ca="1">IF(Sched5[[#This Row],[Pmt No]]&lt;&gt;"",IF(Sched5[[#This Row],[Scheduled Payment]]+Sched5[[#This Row],[Extra Payment]]&lt;=Sched5[[#This Row],[Beginning Balance]],Sched5[[#This Row],[Beginning Balance]]-Sched5[[#This Row],[Principal]],0),"")</f>
        <v/>
      </c>
      <c r="K107" s="4" t="str">
        <f ca="1">IF(Sched5[[#This Row],[Pmt No]]&lt;&gt;"",SUM(INDEX(Sched5[Interest],1,1):Sched5[[#This Row],[Interest]]),"")</f>
        <v/>
      </c>
    </row>
    <row r="108" spans="2:11" x14ac:dyDescent="0.2">
      <c r="B108" s="2" t="str">
        <f ca="1">IF(LoanIsGood,IF(ROW()-ROW(Sched5[[#Headers],[Pmt No]])&gt;ScheduledNumberOfPayments,"",ROW()-ROW(Sched5[[#Headers],[Pmt No]])),"")</f>
        <v/>
      </c>
      <c r="C108" s="3" t="str">
        <f ca="1">IF(Sched5[[#This Row],[Pmt No]]&lt;&gt;"",EOMONTH(LoanStartDate,ROW(Sched5[[#This Row],[Pmt No]])-ROW(Sched5[[#Headers],[Pmt No]])-2)+DAY(LoanStartDate),"")</f>
        <v/>
      </c>
      <c r="D108" s="4" t="str">
        <f ca="1">IF(Sched5[[#This Row],[Pmt No]]&lt;&gt;"",IF(ROW()-ROW(Sched5[[#Headers],[Beginning Balance]])=1,LoanAmount,INDEX(Sched5[Ending Balance],ROW()-ROW(Sched5[[#Headers],[Beginning Balance]])-1)),"")</f>
        <v/>
      </c>
      <c r="E108" s="4" t="str">
        <f ca="1">IF(Sched5[[#This Row],[Pmt No]]&lt;&gt;"",ScheduledPayment,"")</f>
        <v/>
      </c>
      <c r="F108" s="4" t="str">
        <f ca="1">IF(Sched5[[#This Row],[Pmt No]]&lt;&gt;"",IF(Sched5[[#This Row],[Scheduled Payment]]+ExtraPayments&lt;Sched5[[#This Row],[Beginning Balance]],ExtraPayments,IF(Sched5[[#This Row],[Beginning Balance]]-Sched5[[#This Row],[Scheduled Payment]]&gt;0,Sched5[[#This Row],[Beginning Balance]]-Sched5[[#This Row],[Scheduled Payment]],0)),"")</f>
        <v/>
      </c>
      <c r="G108" s="4" t="str">
        <f ca="1">IF(Sched5[[#This Row],[Pmt No]]&lt;&gt;"",IF(Sched5[[#This Row],[Scheduled Payment]]+Sched5[[#This Row],[Extra Payment]]&lt;=Sched5[[#This Row],[Beginning Balance]],Sched5[[#This Row],[Scheduled Payment]]+Sched5[[#This Row],[Extra Payment]],Sched5[[#This Row],[Beginning Balance]]),"")</f>
        <v/>
      </c>
      <c r="H108" s="4" t="str">
        <f ca="1">IF(Sched5[[#This Row],[Pmt No]]&lt;&gt;"",Sched5[[#This Row],[Total Payment]]-Sched5[[#This Row],[Interest]],"")</f>
        <v/>
      </c>
      <c r="I108" s="4" t="str">
        <f ca="1">IF(Sched5[[#This Row],[Pmt No]]&lt;&gt;"",Sched5[[#This Row],[Beginning Balance]]*(InterestRate/PaymentsPerYear),"")</f>
        <v/>
      </c>
      <c r="J108" s="4" t="str">
        <f ca="1">IF(Sched5[[#This Row],[Pmt No]]&lt;&gt;"",IF(Sched5[[#This Row],[Scheduled Payment]]+Sched5[[#This Row],[Extra Payment]]&lt;=Sched5[[#This Row],[Beginning Balance]],Sched5[[#This Row],[Beginning Balance]]-Sched5[[#This Row],[Principal]],0),"")</f>
        <v/>
      </c>
      <c r="K108" s="4" t="str">
        <f ca="1">IF(Sched5[[#This Row],[Pmt No]]&lt;&gt;"",SUM(INDEX(Sched5[Interest],1,1):Sched5[[#This Row],[Interest]]),"")</f>
        <v/>
      </c>
    </row>
    <row r="109" spans="2:11" x14ac:dyDescent="0.2">
      <c r="B109" s="2" t="str">
        <f ca="1">IF(LoanIsGood,IF(ROW()-ROW(Sched5[[#Headers],[Pmt No]])&gt;ScheduledNumberOfPayments,"",ROW()-ROW(Sched5[[#Headers],[Pmt No]])),"")</f>
        <v/>
      </c>
      <c r="C109" s="3" t="str">
        <f ca="1">IF(Sched5[[#This Row],[Pmt No]]&lt;&gt;"",EOMONTH(LoanStartDate,ROW(Sched5[[#This Row],[Pmt No]])-ROW(Sched5[[#Headers],[Pmt No]])-2)+DAY(LoanStartDate),"")</f>
        <v/>
      </c>
      <c r="D109" s="4" t="str">
        <f ca="1">IF(Sched5[[#This Row],[Pmt No]]&lt;&gt;"",IF(ROW()-ROW(Sched5[[#Headers],[Beginning Balance]])=1,LoanAmount,INDEX(Sched5[Ending Balance],ROW()-ROW(Sched5[[#Headers],[Beginning Balance]])-1)),"")</f>
        <v/>
      </c>
      <c r="E109" s="4" t="str">
        <f ca="1">IF(Sched5[[#This Row],[Pmt No]]&lt;&gt;"",ScheduledPayment,"")</f>
        <v/>
      </c>
      <c r="F109" s="4" t="str">
        <f ca="1">IF(Sched5[[#This Row],[Pmt No]]&lt;&gt;"",IF(Sched5[[#This Row],[Scheduled Payment]]+ExtraPayments&lt;Sched5[[#This Row],[Beginning Balance]],ExtraPayments,IF(Sched5[[#This Row],[Beginning Balance]]-Sched5[[#This Row],[Scheduled Payment]]&gt;0,Sched5[[#This Row],[Beginning Balance]]-Sched5[[#This Row],[Scheduled Payment]],0)),"")</f>
        <v/>
      </c>
      <c r="G109" s="4" t="str">
        <f ca="1">IF(Sched5[[#This Row],[Pmt No]]&lt;&gt;"",IF(Sched5[[#This Row],[Scheduled Payment]]+Sched5[[#This Row],[Extra Payment]]&lt;=Sched5[[#This Row],[Beginning Balance]],Sched5[[#This Row],[Scheduled Payment]]+Sched5[[#This Row],[Extra Payment]],Sched5[[#This Row],[Beginning Balance]]),"")</f>
        <v/>
      </c>
      <c r="H109" s="4" t="str">
        <f ca="1">IF(Sched5[[#This Row],[Pmt No]]&lt;&gt;"",Sched5[[#This Row],[Total Payment]]-Sched5[[#This Row],[Interest]],"")</f>
        <v/>
      </c>
      <c r="I109" s="4" t="str">
        <f ca="1">IF(Sched5[[#This Row],[Pmt No]]&lt;&gt;"",Sched5[[#This Row],[Beginning Balance]]*(InterestRate/PaymentsPerYear),"")</f>
        <v/>
      </c>
      <c r="J109" s="4" t="str">
        <f ca="1">IF(Sched5[[#This Row],[Pmt No]]&lt;&gt;"",IF(Sched5[[#This Row],[Scheduled Payment]]+Sched5[[#This Row],[Extra Payment]]&lt;=Sched5[[#This Row],[Beginning Balance]],Sched5[[#This Row],[Beginning Balance]]-Sched5[[#This Row],[Principal]],0),"")</f>
        <v/>
      </c>
      <c r="K109" s="4" t="str">
        <f ca="1">IF(Sched5[[#This Row],[Pmt No]]&lt;&gt;"",SUM(INDEX(Sched5[Interest],1,1):Sched5[[#This Row],[Interest]]),"")</f>
        <v/>
      </c>
    </row>
    <row r="110" spans="2:11" x14ac:dyDescent="0.2">
      <c r="B110" s="2" t="str">
        <f ca="1">IF(LoanIsGood,IF(ROW()-ROW(Sched5[[#Headers],[Pmt No]])&gt;ScheduledNumberOfPayments,"",ROW()-ROW(Sched5[[#Headers],[Pmt No]])),"")</f>
        <v/>
      </c>
      <c r="C110" s="3" t="str">
        <f ca="1">IF(Sched5[[#This Row],[Pmt No]]&lt;&gt;"",EOMONTH(LoanStartDate,ROW(Sched5[[#This Row],[Pmt No]])-ROW(Sched5[[#Headers],[Pmt No]])-2)+DAY(LoanStartDate),"")</f>
        <v/>
      </c>
      <c r="D110" s="4" t="str">
        <f ca="1">IF(Sched5[[#This Row],[Pmt No]]&lt;&gt;"",IF(ROW()-ROW(Sched5[[#Headers],[Beginning Balance]])=1,LoanAmount,INDEX(Sched5[Ending Balance],ROW()-ROW(Sched5[[#Headers],[Beginning Balance]])-1)),"")</f>
        <v/>
      </c>
      <c r="E110" s="4" t="str">
        <f ca="1">IF(Sched5[[#This Row],[Pmt No]]&lt;&gt;"",ScheduledPayment,"")</f>
        <v/>
      </c>
      <c r="F110" s="4" t="str">
        <f ca="1">IF(Sched5[[#This Row],[Pmt No]]&lt;&gt;"",IF(Sched5[[#This Row],[Scheduled Payment]]+ExtraPayments&lt;Sched5[[#This Row],[Beginning Balance]],ExtraPayments,IF(Sched5[[#This Row],[Beginning Balance]]-Sched5[[#This Row],[Scheduled Payment]]&gt;0,Sched5[[#This Row],[Beginning Balance]]-Sched5[[#This Row],[Scheduled Payment]],0)),"")</f>
        <v/>
      </c>
      <c r="G110" s="4" t="str">
        <f ca="1">IF(Sched5[[#This Row],[Pmt No]]&lt;&gt;"",IF(Sched5[[#This Row],[Scheduled Payment]]+Sched5[[#This Row],[Extra Payment]]&lt;=Sched5[[#This Row],[Beginning Balance]],Sched5[[#This Row],[Scheduled Payment]]+Sched5[[#This Row],[Extra Payment]],Sched5[[#This Row],[Beginning Balance]]),"")</f>
        <v/>
      </c>
      <c r="H110" s="4" t="str">
        <f ca="1">IF(Sched5[[#This Row],[Pmt No]]&lt;&gt;"",Sched5[[#This Row],[Total Payment]]-Sched5[[#This Row],[Interest]],"")</f>
        <v/>
      </c>
      <c r="I110" s="4" t="str">
        <f ca="1">IF(Sched5[[#This Row],[Pmt No]]&lt;&gt;"",Sched5[[#This Row],[Beginning Balance]]*(InterestRate/PaymentsPerYear),"")</f>
        <v/>
      </c>
      <c r="J110" s="4" t="str">
        <f ca="1">IF(Sched5[[#This Row],[Pmt No]]&lt;&gt;"",IF(Sched5[[#This Row],[Scheduled Payment]]+Sched5[[#This Row],[Extra Payment]]&lt;=Sched5[[#This Row],[Beginning Balance]],Sched5[[#This Row],[Beginning Balance]]-Sched5[[#This Row],[Principal]],0),"")</f>
        <v/>
      </c>
      <c r="K110" s="4" t="str">
        <f ca="1">IF(Sched5[[#This Row],[Pmt No]]&lt;&gt;"",SUM(INDEX(Sched5[Interest],1,1):Sched5[[#This Row],[Interest]]),"")</f>
        <v/>
      </c>
    </row>
    <row r="111" spans="2:11" x14ac:dyDescent="0.2">
      <c r="B111" s="2" t="str">
        <f ca="1">IF(LoanIsGood,IF(ROW()-ROW(Sched5[[#Headers],[Pmt No]])&gt;ScheduledNumberOfPayments,"",ROW()-ROW(Sched5[[#Headers],[Pmt No]])),"")</f>
        <v/>
      </c>
      <c r="C111" s="3" t="str">
        <f ca="1">IF(Sched5[[#This Row],[Pmt No]]&lt;&gt;"",EOMONTH(LoanStartDate,ROW(Sched5[[#This Row],[Pmt No]])-ROW(Sched5[[#Headers],[Pmt No]])-2)+DAY(LoanStartDate),"")</f>
        <v/>
      </c>
      <c r="D111" s="4" t="str">
        <f ca="1">IF(Sched5[[#This Row],[Pmt No]]&lt;&gt;"",IF(ROW()-ROW(Sched5[[#Headers],[Beginning Balance]])=1,LoanAmount,INDEX(Sched5[Ending Balance],ROW()-ROW(Sched5[[#Headers],[Beginning Balance]])-1)),"")</f>
        <v/>
      </c>
      <c r="E111" s="4" t="str">
        <f ca="1">IF(Sched5[[#This Row],[Pmt No]]&lt;&gt;"",ScheduledPayment,"")</f>
        <v/>
      </c>
      <c r="F111" s="4" t="str">
        <f ca="1">IF(Sched5[[#This Row],[Pmt No]]&lt;&gt;"",IF(Sched5[[#This Row],[Scheduled Payment]]+ExtraPayments&lt;Sched5[[#This Row],[Beginning Balance]],ExtraPayments,IF(Sched5[[#This Row],[Beginning Balance]]-Sched5[[#This Row],[Scheduled Payment]]&gt;0,Sched5[[#This Row],[Beginning Balance]]-Sched5[[#This Row],[Scheduled Payment]],0)),"")</f>
        <v/>
      </c>
      <c r="G111" s="4" t="str">
        <f ca="1">IF(Sched5[[#This Row],[Pmt No]]&lt;&gt;"",IF(Sched5[[#This Row],[Scheduled Payment]]+Sched5[[#This Row],[Extra Payment]]&lt;=Sched5[[#This Row],[Beginning Balance]],Sched5[[#This Row],[Scheduled Payment]]+Sched5[[#This Row],[Extra Payment]],Sched5[[#This Row],[Beginning Balance]]),"")</f>
        <v/>
      </c>
      <c r="H111" s="4" t="str">
        <f ca="1">IF(Sched5[[#This Row],[Pmt No]]&lt;&gt;"",Sched5[[#This Row],[Total Payment]]-Sched5[[#This Row],[Interest]],"")</f>
        <v/>
      </c>
      <c r="I111" s="4" t="str">
        <f ca="1">IF(Sched5[[#This Row],[Pmt No]]&lt;&gt;"",Sched5[[#This Row],[Beginning Balance]]*(InterestRate/PaymentsPerYear),"")</f>
        <v/>
      </c>
      <c r="J111" s="4" t="str">
        <f ca="1">IF(Sched5[[#This Row],[Pmt No]]&lt;&gt;"",IF(Sched5[[#This Row],[Scheduled Payment]]+Sched5[[#This Row],[Extra Payment]]&lt;=Sched5[[#This Row],[Beginning Balance]],Sched5[[#This Row],[Beginning Balance]]-Sched5[[#This Row],[Principal]],0),"")</f>
        <v/>
      </c>
      <c r="K111" s="4" t="str">
        <f ca="1">IF(Sched5[[#This Row],[Pmt No]]&lt;&gt;"",SUM(INDEX(Sched5[Interest],1,1):Sched5[[#This Row],[Interest]]),"")</f>
        <v/>
      </c>
    </row>
    <row r="112" spans="2:11" x14ac:dyDescent="0.2">
      <c r="B112" s="2" t="str">
        <f ca="1">IF(LoanIsGood,IF(ROW()-ROW(Sched5[[#Headers],[Pmt No]])&gt;ScheduledNumberOfPayments,"",ROW()-ROW(Sched5[[#Headers],[Pmt No]])),"")</f>
        <v/>
      </c>
      <c r="C112" s="3" t="str">
        <f ca="1">IF(Sched5[[#This Row],[Pmt No]]&lt;&gt;"",EOMONTH(LoanStartDate,ROW(Sched5[[#This Row],[Pmt No]])-ROW(Sched5[[#Headers],[Pmt No]])-2)+DAY(LoanStartDate),"")</f>
        <v/>
      </c>
      <c r="D112" s="4" t="str">
        <f ca="1">IF(Sched5[[#This Row],[Pmt No]]&lt;&gt;"",IF(ROW()-ROW(Sched5[[#Headers],[Beginning Balance]])=1,LoanAmount,INDEX(Sched5[Ending Balance],ROW()-ROW(Sched5[[#Headers],[Beginning Balance]])-1)),"")</f>
        <v/>
      </c>
      <c r="E112" s="4" t="str">
        <f ca="1">IF(Sched5[[#This Row],[Pmt No]]&lt;&gt;"",ScheduledPayment,"")</f>
        <v/>
      </c>
      <c r="F112" s="4" t="str">
        <f ca="1">IF(Sched5[[#This Row],[Pmt No]]&lt;&gt;"",IF(Sched5[[#This Row],[Scheduled Payment]]+ExtraPayments&lt;Sched5[[#This Row],[Beginning Balance]],ExtraPayments,IF(Sched5[[#This Row],[Beginning Balance]]-Sched5[[#This Row],[Scheduled Payment]]&gt;0,Sched5[[#This Row],[Beginning Balance]]-Sched5[[#This Row],[Scheduled Payment]],0)),"")</f>
        <v/>
      </c>
      <c r="G112" s="4" t="str">
        <f ca="1">IF(Sched5[[#This Row],[Pmt No]]&lt;&gt;"",IF(Sched5[[#This Row],[Scheduled Payment]]+Sched5[[#This Row],[Extra Payment]]&lt;=Sched5[[#This Row],[Beginning Balance]],Sched5[[#This Row],[Scheduled Payment]]+Sched5[[#This Row],[Extra Payment]],Sched5[[#This Row],[Beginning Balance]]),"")</f>
        <v/>
      </c>
      <c r="H112" s="4" t="str">
        <f ca="1">IF(Sched5[[#This Row],[Pmt No]]&lt;&gt;"",Sched5[[#This Row],[Total Payment]]-Sched5[[#This Row],[Interest]],"")</f>
        <v/>
      </c>
      <c r="I112" s="4" t="str">
        <f ca="1">IF(Sched5[[#This Row],[Pmt No]]&lt;&gt;"",Sched5[[#This Row],[Beginning Balance]]*(InterestRate/PaymentsPerYear),"")</f>
        <v/>
      </c>
      <c r="J112" s="4" t="str">
        <f ca="1">IF(Sched5[[#This Row],[Pmt No]]&lt;&gt;"",IF(Sched5[[#This Row],[Scheduled Payment]]+Sched5[[#This Row],[Extra Payment]]&lt;=Sched5[[#This Row],[Beginning Balance]],Sched5[[#This Row],[Beginning Balance]]-Sched5[[#This Row],[Principal]],0),"")</f>
        <v/>
      </c>
      <c r="K112" s="4" t="str">
        <f ca="1">IF(Sched5[[#This Row],[Pmt No]]&lt;&gt;"",SUM(INDEX(Sched5[Interest],1,1):Sched5[[#This Row],[Interest]]),"")</f>
        <v/>
      </c>
    </row>
    <row r="113" spans="2:11" x14ac:dyDescent="0.2">
      <c r="B113" s="2" t="str">
        <f ca="1">IF(LoanIsGood,IF(ROW()-ROW(Sched5[[#Headers],[Pmt No]])&gt;ScheduledNumberOfPayments,"",ROW()-ROW(Sched5[[#Headers],[Pmt No]])),"")</f>
        <v/>
      </c>
      <c r="C113" s="3" t="str">
        <f ca="1">IF(Sched5[[#This Row],[Pmt No]]&lt;&gt;"",EOMONTH(LoanStartDate,ROW(Sched5[[#This Row],[Pmt No]])-ROW(Sched5[[#Headers],[Pmt No]])-2)+DAY(LoanStartDate),"")</f>
        <v/>
      </c>
      <c r="D113" s="4" t="str">
        <f ca="1">IF(Sched5[[#This Row],[Pmt No]]&lt;&gt;"",IF(ROW()-ROW(Sched5[[#Headers],[Beginning Balance]])=1,LoanAmount,INDEX(Sched5[Ending Balance],ROW()-ROW(Sched5[[#Headers],[Beginning Balance]])-1)),"")</f>
        <v/>
      </c>
      <c r="E113" s="4" t="str">
        <f ca="1">IF(Sched5[[#This Row],[Pmt No]]&lt;&gt;"",ScheduledPayment,"")</f>
        <v/>
      </c>
      <c r="F113" s="4" t="str">
        <f ca="1">IF(Sched5[[#This Row],[Pmt No]]&lt;&gt;"",IF(Sched5[[#This Row],[Scheduled Payment]]+ExtraPayments&lt;Sched5[[#This Row],[Beginning Balance]],ExtraPayments,IF(Sched5[[#This Row],[Beginning Balance]]-Sched5[[#This Row],[Scheduled Payment]]&gt;0,Sched5[[#This Row],[Beginning Balance]]-Sched5[[#This Row],[Scheduled Payment]],0)),"")</f>
        <v/>
      </c>
      <c r="G113" s="4" t="str">
        <f ca="1">IF(Sched5[[#This Row],[Pmt No]]&lt;&gt;"",IF(Sched5[[#This Row],[Scheduled Payment]]+Sched5[[#This Row],[Extra Payment]]&lt;=Sched5[[#This Row],[Beginning Balance]],Sched5[[#This Row],[Scheduled Payment]]+Sched5[[#This Row],[Extra Payment]],Sched5[[#This Row],[Beginning Balance]]),"")</f>
        <v/>
      </c>
      <c r="H113" s="4" t="str">
        <f ca="1">IF(Sched5[[#This Row],[Pmt No]]&lt;&gt;"",Sched5[[#This Row],[Total Payment]]-Sched5[[#This Row],[Interest]],"")</f>
        <v/>
      </c>
      <c r="I113" s="4" t="str">
        <f ca="1">IF(Sched5[[#This Row],[Pmt No]]&lt;&gt;"",Sched5[[#This Row],[Beginning Balance]]*(InterestRate/PaymentsPerYear),"")</f>
        <v/>
      </c>
      <c r="J113" s="4" t="str">
        <f ca="1">IF(Sched5[[#This Row],[Pmt No]]&lt;&gt;"",IF(Sched5[[#This Row],[Scheduled Payment]]+Sched5[[#This Row],[Extra Payment]]&lt;=Sched5[[#This Row],[Beginning Balance]],Sched5[[#This Row],[Beginning Balance]]-Sched5[[#This Row],[Principal]],0),"")</f>
        <v/>
      </c>
      <c r="K113" s="4" t="str">
        <f ca="1">IF(Sched5[[#This Row],[Pmt No]]&lt;&gt;"",SUM(INDEX(Sched5[Interest],1,1):Sched5[[#This Row],[Interest]]),"")</f>
        <v/>
      </c>
    </row>
    <row r="114" spans="2:11" x14ac:dyDescent="0.2">
      <c r="B114" s="2" t="str">
        <f ca="1">IF(LoanIsGood,IF(ROW()-ROW(Sched5[[#Headers],[Pmt No]])&gt;ScheduledNumberOfPayments,"",ROW()-ROW(Sched5[[#Headers],[Pmt No]])),"")</f>
        <v/>
      </c>
      <c r="C114" s="3" t="str">
        <f ca="1">IF(Sched5[[#This Row],[Pmt No]]&lt;&gt;"",EOMONTH(LoanStartDate,ROW(Sched5[[#This Row],[Pmt No]])-ROW(Sched5[[#Headers],[Pmt No]])-2)+DAY(LoanStartDate),"")</f>
        <v/>
      </c>
      <c r="D114" s="4" t="str">
        <f ca="1">IF(Sched5[[#This Row],[Pmt No]]&lt;&gt;"",IF(ROW()-ROW(Sched5[[#Headers],[Beginning Balance]])=1,LoanAmount,INDEX(Sched5[Ending Balance],ROW()-ROW(Sched5[[#Headers],[Beginning Balance]])-1)),"")</f>
        <v/>
      </c>
      <c r="E114" s="4" t="str">
        <f ca="1">IF(Sched5[[#This Row],[Pmt No]]&lt;&gt;"",ScheduledPayment,"")</f>
        <v/>
      </c>
      <c r="F114" s="4" t="str">
        <f ca="1">IF(Sched5[[#This Row],[Pmt No]]&lt;&gt;"",IF(Sched5[[#This Row],[Scheduled Payment]]+ExtraPayments&lt;Sched5[[#This Row],[Beginning Balance]],ExtraPayments,IF(Sched5[[#This Row],[Beginning Balance]]-Sched5[[#This Row],[Scheduled Payment]]&gt;0,Sched5[[#This Row],[Beginning Balance]]-Sched5[[#This Row],[Scheduled Payment]],0)),"")</f>
        <v/>
      </c>
      <c r="G114" s="4" t="str">
        <f ca="1">IF(Sched5[[#This Row],[Pmt No]]&lt;&gt;"",IF(Sched5[[#This Row],[Scheduled Payment]]+Sched5[[#This Row],[Extra Payment]]&lt;=Sched5[[#This Row],[Beginning Balance]],Sched5[[#This Row],[Scheduled Payment]]+Sched5[[#This Row],[Extra Payment]],Sched5[[#This Row],[Beginning Balance]]),"")</f>
        <v/>
      </c>
      <c r="H114" s="4" t="str">
        <f ca="1">IF(Sched5[[#This Row],[Pmt No]]&lt;&gt;"",Sched5[[#This Row],[Total Payment]]-Sched5[[#This Row],[Interest]],"")</f>
        <v/>
      </c>
      <c r="I114" s="4" t="str">
        <f ca="1">IF(Sched5[[#This Row],[Pmt No]]&lt;&gt;"",Sched5[[#This Row],[Beginning Balance]]*(InterestRate/PaymentsPerYear),"")</f>
        <v/>
      </c>
      <c r="J114" s="4" t="str">
        <f ca="1">IF(Sched5[[#This Row],[Pmt No]]&lt;&gt;"",IF(Sched5[[#This Row],[Scheduled Payment]]+Sched5[[#This Row],[Extra Payment]]&lt;=Sched5[[#This Row],[Beginning Balance]],Sched5[[#This Row],[Beginning Balance]]-Sched5[[#This Row],[Principal]],0),"")</f>
        <v/>
      </c>
      <c r="K114" s="4" t="str">
        <f ca="1">IF(Sched5[[#This Row],[Pmt No]]&lt;&gt;"",SUM(INDEX(Sched5[Interest],1,1):Sched5[[#This Row],[Interest]]),"")</f>
        <v/>
      </c>
    </row>
    <row r="115" spans="2:11" x14ac:dyDescent="0.2">
      <c r="B115" s="2" t="str">
        <f ca="1">IF(LoanIsGood,IF(ROW()-ROW(Sched5[[#Headers],[Pmt No]])&gt;ScheduledNumberOfPayments,"",ROW()-ROW(Sched5[[#Headers],[Pmt No]])),"")</f>
        <v/>
      </c>
      <c r="C115" s="3" t="str">
        <f ca="1">IF(Sched5[[#This Row],[Pmt No]]&lt;&gt;"",EOMONTH(LoanStartDate,ROW(Sched5[[#This Row],[Pmt No]])-ROW(Sched5[[#Headers],[Pmt No]])-2)+DAY(LoanStartDate),"")</f>
        <v/>
      </c>
      <c r="D115" s="4" t="str">
        <f ca="1">IF(Sched5[[#This Row],[Pmt No]]&lt;&gt;"",IF(ROW()-ROW(Sched5[[#Headers],[Beginning Balance]])=1,LoanAmount,INDEX(Sched5[Ending Balance],ROW()-ROW(Sched5[[#Headers],[Beginning Balance]])-1)),"")</f>
        <v/>
      </c>
      <c r="E115" s="4" t="str">
        <f ca="1">IF(Sched5[[#This Row],[Pmt No]]&lt;&gt;"",ScheduledPayment,"")</f>
        <v/>
      </c>
      <c r="F115" s="4" t="str">
        <f ca="1">IF(Sched5[[#This Row],[Pmt No]]&lt;&gt;"",IF(Sched5[[#This Row],[Scheduled Payment]]+ExtraPayments&lt;Sched5[[#This Row],[Beginning Balance]],ExtraPayments,IF(Sched5[[#This Row],[Beginning Balance]]-Sched5[[#This Row],[Scheduled Payment]]&gt;0,Sched5[[#This Row],[Beginning Balance]]-Sched5[[#This Row],[Scheduled Payment]],0)),"")</f>
        <v/>
      </c>
      <c r="G115" s="4" t="str">
        <f ca="1">IF(Sched5[[#This Row],[Pmt No]]&lt;&gt;"",IF(Sched5[[#This Row],[Scheduled Payment]]+Sched5[[#This Row],[Extra Payment]]&lt;=Sched5[[#This Row],[Beginning Balance]],Sched5[[#This Row],[Scheduled Payment]]+Sched5[[#This Row],[Extra Payment]],Sched5[[#This Row],[Beginning Balance]]),"")</f>
        <v/>
      </c>
      <c r="H115" s="4" t="str">
        <f ca="1">IF(Sched5[[#This Row],[Pmt No]]&lt;&gt;"",Sched5[[#This Row],[Total Payment]]-Sched5[[#This Row],[Interest]],"")</f>
        <v/>
      </c>
      <c r="I115" s="4" t="str">
        <f ca="1">IF(Sched5[[#This Row],[Pmt No]]&lt;&gt;"",Sched5[[#This Row],[Beginning Balance]]*(InterestRate/PaymentsPerYear),"")</f>
        <v/>
      </c>
      <c r="J115" s="4" t="str">
        <f ca="1">IF(Sched5[[#This Row],[Pmt No]]&lt;&gt;"",IF(Sched5[[#This Row],[Scheduled Payment]]+Sched5[[#This Row],[Extra Payment]]&lt;=Sched5[[#This Row],[Beginning Balance]],Sched5[[#This Row],[Beginning Balance]]-Sched5[[#This Row],[Principal]],0),"")</f>
        <v/>
      </c>
      <c r="K115" s="4" t="str">
        <f ca="1">IF(Sched5[[#This Row],[Pmt No]]&lt;&gt;"",SUM(INDEX(Sched5[Interest],1,1):Sched5[[#This Row],[Interest]]),"")</f>
        <v/>
      </c>
    </row>
    <row r="116" spans="2:11" x14ac:dyDescent="0.2">
      <c r="B116" s="2" t="str">
        <f ca="1">IF(LoanIsGood,IF(ROW()-ROW(Sched5[[#Headers],[Pmt No]])&gt;ScheduledNumberOfPayments,"",ROW()-ROW(Sched5[[#Headers],[Pmt No]])),"")</f>
        <v/>
      </c>
      <c r="C116" s="3" t="str">
        <f ca="1">IF(Sched5[[#This Row],[Pmt No]]&lt;&gt;"",EOMONTH(LoanStartDate,ROW(Sched5[[#This Row],[Pmt No]])-ROW(Sched5[[#Headers],[Pmt No]])-2)+DAY(LoanStartDate),"")</f>
        <v/>
      </c>
      <c r="D116" s="4" t="str">
        <f ca="1">IF(Sched5[[#This Row],[Pmt No]]&lt;&gt;"",IF(ROW()-ROW(Sched5[[#Headers],[Beginning Balance]])=1,LoanAmount,INDEX(Sched5[Ending Balance],ROW()-ROW(Sched5[[#Headers],[Beginning Balance]])-1)),"")</f>
        <v/>
      </c>
      <c r="E116" s="4" t="str">
        <f ca="1">IF(Sched5[[#This Row],[Pmt No]]&lt;&gt;"",ScheduledPayment,"")</f>
        <v/>
      </c>
      <c r="F116" s="4" t="str">
        <f ca="1">IF(Sched5[[#This Row],[Pmt No]]&lt;&gt;"",IF(Sched5[[#This Row],[Scheduled Payment]]+ExtraPayments&lt;Sched5[[#This Row],[Beginning Balance]],ExtraPayments,IF(Sched5[[#This Row],[Beginning Balance]]-Sched5[[#This Row],[Scheduled Payment]]&gt;0,Sched5[[#This Row],[Beginning Balance]]-Sched5[[#This Row],[Scheduled Payment]],0)),"")</f>
        <v/>
      </c>
      <c r="G116" s="4" t="str">
        <f ca="1">IF(Sched5[[#This Row],[Pmt No]]&lt;&gt;"",IF(Sched5[[#This Row],[Scheduled Payment]]+Sched5[[#This Row],[Extra Payment]]&lt;=Sched5[[#This Row],[Beginning Balance]],Sched5[[#This Row],[Scheduled Payment]]+Sched5[[#This Row],[Extra Payment]],Sched5[[#This Row],[Beginning Balance]]),"")</f>
        <v/>
      </c>
      <c r="H116" s="4" t="str">
        <f ca="1">IF(Sched5[[#This Row],[Pmt No]]&lt;&gt;"",Sched5[[#This Row],[Total Payment]]-Sched5[[#This Row],[Interest]],"")</f>
        <v/>
      </c>
      <c r="I116" s="4" t="str">
        <f ca="1">IF(Sched5[[#This Row],[Pmt No]]&lt;&gt;"",Sched5[[#This Row],[Beginning Balance]]*(InterestRate/PaymentsPerYear),"")</f>
        <v/>
      </c>
      <c r="J116" s="4" t="str">
        <f ca="1">IF(Sched5[[#This Row],[Pmt No]]&lt;&gt;"",IF(Sched5[[#This Row],[Scheduled Payment]]+Sched5[[#This Row],[Extra Payment]]&lt;=Sched5[[#This Row],[Beginning Balance]],Sched5[[#This Row],[Beginning Balance]]-Sched5[[#This Row],[Principal]],0),"")</f>
        <v/>
      </c>
      <c r="K116" s="4" t="str">
        <f ca="1">IF(Sched5[[#This Row],[Pmt No]]&lt;&gt;"",SUM(INDEX(Sched5[Interest],1,1):Sched5[[#This Row],[Interest]]),"")</f>
        <v/>
      </c>
    </row>
    <row r="117" spans="2:11" x14ac:dyDescent="0.2">
      <c r="B117" s="2" t="str">
        <f ca="1">IF(LoanIsGood,IF(ROW()-ROW(Sched5[[#Headers],[Pmt No]])&gt;ScheduledNumberOfPayments,"",ROW()-ROW(Sched5[[#Headers],[Pmt No]])),"")</f>
        <v/>
      </c>
      <c r="C117" s="3" t="str">
        <f ca="1">IF(Sched5[[#This Row],[Pmt No]]&lt;&gt;"",EOMONTH(LoanStartDate,ROW(Sched5[[#This Row],[Pmt No]])-ROW(Sched5[[#Headers],[Pmt No]])-2)+DAY(LoanStartDate),"")</f>
        <v/>
      </c>
      <c r="D117" s="4" t="str">
        <f ca="1">IF(Sched5[[#This Row],[Pmt No]]&lt;&gt;"",IF(ROW()-ROW(Sched5[[#Headers],[Beginning Balance]])=1,LoanAmount,INDEX(Sched5[Ending Balance],ROW()-ROW(Sched5[[#Headers],[Beginning Balance]])-1)),"")</f>
        <v/>
      </c>
      <c r="E117" s="4" t="str">
        <f ca="1">IF(Sched5[[#This Row],[Pmt No]]&lt;&gt;"",ScheduledPayment,"")</f>
        <v/>
      </c>
      <c r="F117" s="4" t="str">
        <f ca="1">IF(Sched5[[#This Row],[Pmt No]]&lt;&gt;"",IF(Sched5[[#This Row],[Scheduled Payment]]+ExtraPayments&lt;Sched5[[#This Row],[Beginning Balance]],ExtraPayments,IF(Sched5[[#This Row],[Beginning Balance]]-Sched5[[#This Row],[Scheduled Payment]]&gt;0,Sched5[[#This Row],[Beginning Balance]]-Sched5[[#This Row],[Scheduled Payment]],0)),"")</f>
        <v/>
      </c>
      <c r="G117" s="4" t="str">
        <f ca="1">IF(Sched5[[#This Row],[Pmt No]]&lt;&gt;"",IF(Sched5[[#This Row],[Scheduled Payment]]+Sched5[[#This Row],[Extra Payment]]&lt;=Sched5[[#This Row],[Beginning Balance]],Sched5[[#This Row],[Scheduled Payment]]+Sched5[[#This Row],[Extra Payment]],Sched5[[#This Row],[Beginning Balance]]),"")</f>
        <v/>
      </c>
      <c r="H117" s="4" t="str">
        <f ca="1">IF(Sched5[[#This Row],[Pmt No]]&lt;&gt;"",Sched5[[#This Row],[Total Payment]]-Sched5[[#This Row],[Interest]],"")</f>
        <v/>
      </c>
      <c r="I117" s="4" t="str">
        <f ca="1">IF(Sched5[[#This Row],[Pmt No]]&lt;&gt;"",Sched5[[#This Row],[Beginning Balance]]*(InterestRate/PaymentsPerYear),"")</f>
        <v/>
      </c>
      <c r="J117" s="4" t="str">
        <f ca="1">IF(Sched5[[#This Row],[Pmt No]]&lt;&gt;"",IF(Sched5[[#This Row],[Scheduled Payment]]+Sched5[[#This Row],[Extra Payment]]&lt;=Sched5[[#This Row],[Beginning Balance]],Sched5[[#This Row],[Beginning Balance]]-Sched5[[#This Row],[Principal]],0),"")</f>
        <v/>
      </c>
      <c r="K117" s="4" t="str">
        <f ca="1">IF(Sched5[[#This Row],[Pmt No]]&lt;&gt;"",SUM(INDEX(Sched5[Interest],1,1):Sched5[[#This Row],[Interest]]),"")</f>
        <v/>
      </c>
    </row>
    <row r="118" spans="2:11" x14ac:dyDescent="0.2">
      <c r="B118" s="2" t="str">
        <f ca="1">IF(LoanIsGood,IF(ROW()-ROW(Sched5[[#Headers],[Pmt No]])&gt;ScheduledNumberOfPayments,"",ROW()-ROW(Sched5[[#Headers],[Pmt No]])),"")</f>
        <v/>
      </c>
      <c r="C118" s="3" t="str">
        <f ca="1">IF(Sched5[[#This Row],[Pmt No]]&lt;&gt;"",EOMONTH(LoanStartDate,ROW(Sched5[[#This Row],[Pmt No]])-ROW(Sched5[[#Headers],[Pmt No]])-2)+DAY(LoanStartDate),"")</f>
        <v/>
      </c>
      <c r="D118" s="4" t="str">
        <f ca="1">IF(Sched5[[#This Row],[Pmt No]]&lt;&gt;"",IF(ROW()-ROW(Sched5[[#Headers],[Beginning Balance]])=1,LoanAmount,INDEX(Sched5[Ending Balance],ROW()-ROW(Sched5[[#Headers],[Beginning Balance]])-1)),"")</f>
        <v/>
      </c>
      <c r="E118" s="4" t="str">
        <f ca="1">IF(Sched5[[#This Row],[Pmt No]]&lt;&gt;"",ScheduledPayment,"")</f>
        <v/>
      </c>
      <c r="F118" s="4" t="str">
        <f ca="1">IF(Sched5[[#This Row],[Pmt No]]&lt;&gt;"",IF(Sched5[[#This Row],[Scheduled Payment]]+ExtraPayments&lt;Sched5[[#This Row],[Beginning Balance]],ExtraPayments,IF(Sched5[[#This Row],[Beginning Balance]]-Sched5[[#This Row],[Scheduled Payment]]&gt;0,Sched5[[#This Row],[Beginning Balance]]-Sched5[[#This Row],[Scheduled Payment]],0)),"")</f>
        <v/>
      </c>
      <c r="G118" s="4" t="str">
        <f ca="1">IF(Sched5[[#This Row],[Pmt No]]&lt;&gt;"",IF(Sched5[[#This Row],[Scheduled Payment]]+Sched5[[#This Row],[Extra Payment]]&lt;=Sched5[[#This Row],[Beginning Balance]],Sched5[[#This Row],[Scheduled Payment]]+Sched5[[#This Row],[Extra Payment]],Sched5[[#This Row],[Beginning Balance]]),"")</f>
        <v/>
      </c>
      <c r="H118" s="4" t="str">
        <f ca="1">IF(Sched5[[#This Row],[Pmt No]]&lt;&gt;"",Sched5[[#This Row],[Total Payment]]-Sched5[[#This Row],[Interest]],"")</f>
        <v/>
      </c>
      <c r="I118" s="4" t="str">
        <f ca="1">IF(Sched5[[#This Row],[Pmt No]]&lt;&gt;"",Sched5[[#This Row],[Beginning Balance]]*(InterestRate/PaymentsPerYear),"")</f>
        <v/>
      </c>
      <c r="J118" s="4" t="str">
        <f ca="1">IF(Sched5[[#This Row],[Pmt No]]&lt;&gt;"",IF(Sched5[[#This Row],[Scheduled Payment]]+Sched5[[#This Row],[Extra Payment]]&lt;=Sched5[[#This Row],[Beginning Balance]],Sched5[[#This Row],[Beginning Balance]]-Sched5[[#This Row],[Principal]],0),"")</f>
        <v/>
      </c>
      <c r="K118" s="4" t="str">
        <f ca="1">IF(Sched5[[#This Row],[Pmt No]]&lt;&gt;"",SUM(INDEX(Sched5[Interest],1,1):Sched5[[#This Row],[Interest]]),"")</f>
        <v/>
      </c>
    </row>
    <row r="119" spans="2:11" x14ac:dyDescent="0.2">
      <c r="B119" s="2" t="str">
        <f ca="1">IF(LoanIsGood,IF(ROW()-ROW(Sched5[[#Headers],[Pmt No]])&gt;ScheduledNumberOfPayments,"",ROW()-ROW(Sched5[[#Headers],[Pmt No]])),"")</f>
        <v/>
      </c>
      <c r="C119" s="3" t="str">
        <f ca="1">IF(Sched5[[#This Row],[Pmt No]]&lt;&gt;"",EOMONTH(LoanStartDate,ROW(Sched5[[#This Row],[Pmt No]])-ROW(Sched5[[#Headers],[Pmt No]])-2)+DAY(LoanStartDate),"")</f>
        <v/>
      </c>
      <c r="D119" s="4" t="str">
        <f ca="1">IF(Sched5[[#This Row],[Pmt No]]&lt;&gt;"",IF(ROW()-ROW(Sched5[[#Headers],[Beginning Balance]])=1,LoanAmount,INDEX(Sched5[Ending Balance],ROW()-ROW(Sched5[[#Headers],[Beginning Balance]])-1)),"")</f>
        <v/>
      </c>
      <c r="E119" s="4" t="str">
        <f ca="1">IF(Sched5[[#This Row],[Pmt No]]&lt;&gt;"",ScheduledPayment,"")</f>
        <v/>
      </c>
      <c r="F119" s="4" t="str">
        <f ca="1">IF(Sched5[[#This Row],[Pmt No]]&lt;&gt;"",IF(Sched5[[#This Row],[Scheduled Payment]]+ExtraPayments&lt;Sched5[[#This Row],[Beginning Balance]],ExtraPayments,IF(Sched5[[#This Row],[Beginning Balance]]-Sched5[[#This Row],[Scheduled Payment]]&gt;0,Sched5[[#This Row],[Beginning Balance]]-Sched5[[#This Row],[Scheduled Payment]],0)),"")</f>
        <v/>
      </c>
      <c r="G119" s="4" t="str">
        <f ca="1">IF(Sched5[[#This Row],[Pmt No]]&lt;&gt;"",IF(Sched5[[#This Row],[Scheduled Payment]]+Sched5[[#This Row],[Extra Payment]]&lt;=Sched5[[#This Row],[Beginning Balance]],Sched5[[#This Row],[Scheduled Payment]]+Sched5[[#This Row],[Extra Payment]],Sched5[[#This Row],[Beginning Balance]]),"")</f>
        <v/>
      </c>
      <c r="H119" s="4" t="str">
        <f ca="1">IF(Sched5[[#This Row],[Pmt No]]&lt;&gt;"",Sched5[[#This Row],[Total Payment]]-Sched5[[#This Row],[Interest]],"")</f>
        <v/>
      </c>
      <c r="I119" s="4" t="str">
        <f ca="1">IF(Sched5[[#This Row],[Pmt No]]&lt;&gt;"",Sched5[[#This Row],[Beginning Balance]]*(InterestRate/PaymentsPerYear),"")</f>
        <v/>
      </c>
      <c r="J119" s="4" t="str">
        <f ca="1">IF(Sched5[[#This Row],[Pmt No]]&lt;&gt;"",IF(Sched5[[#This Row],[Scheduled Payment]]+Sched5[[#This Row],[Extra Payment]]&lt;=Sched5[[#This Row],[Beginning Balance]],Sched5[[#This Row],[Beginning Balance]]-Sched5[[#This Row],[Principal]],0),"")</f>
        <v/>
      </c>
      <c r="K119" s="4" t="str">
        <f ca="1">IF(Sched5[[#This Row],[Pmt No]]&lt;&gt;"",SUM(INDEX(Sched5[Interest],1,1):Sched5[[#This Row],[Interest]]),"")</f>
        <v/>
      </c>
    </row>
    <row r="120" spans="2:11" x14ac:dyDescent="0.2">
      <c r="B120" s="2" t="str">
        <f ca="1">IF(LoanIsGood,IF(ROW()-ROW(Sched5[[#Headers],[Pmt No]])&gt;ScheduledNumberOfPayments,"",ROW()-ROW(Sched5[[#Headers],[Pmt No]])),"")</f>
        <v/>
      </c>
      <c r="C120" s="3" t="str">
        <f ca="1">IF(Sched5[[#This Row],[Pmt No]]&lt;&gt;"",EOMONTH(LoanStartDate,ROW(Sched5[[#This Row],[Pmt No]])-ROW(Sched5[[#Headers],[Pmt No]])-2)+DAY(LoanStartDate),"")</f>
        <v/>
      </c>
      <c r="D120" s="4" t="str">
        <f ca="1">IF(Sched5[[#This Row],[Pmt No]]&lt;&gt;"",IF(ROW()-ROW(Sched5[[#Headers],[Beginning Balance]])=1,LoanAmount,INDEX(Sched5[Ending Balance],ROW()-ROW(Sched5[[#Headers],[Beginning Balance]])-1)),"")</f>
        <v/>
      </c>
      <c r="E120" s="4" t="str">
        <f ca="1">IF(Sched5[[#This Row],[Pmt No]]&lt;&gt;"",ScheduledPayment,"")</f>
        <v/>
      </c>
      <c r="F120" s="4" t="str">
        <f ca="1">IF(Sched5[[#This Row],[Pmt No]]&lt;&gt;"",IF(Sched5[[#This Row],[Scheduled Payment]]+ExtraPayments&lt;Sched5[[#This Row],[Beginning Balance]],ExtraPayments,IF(Sched5[[#This Row],[Beginning Balance]]-Sched5[[#This Row],[Scheduled Payment]]&gt;0,Sched5[[#This Row],[Beginning Balance]]-Sched5[[#This Row],[Scheduled Payment]],0)),"")</f>
        <v/>
      </c>
      <c r="G120" s="4" t="str">
        <f ca="1">IF(Sched5[[#This Row],[Pmt No]]&lt;&gt;"",IF(Sched5[[#This Row],[Scheduled Payment]]+Sched5[[#This Row],[Extra Payment]]&lt;=Sched5[[#This Row],[Beginning Balance]],Sched5[[#This Row],[Scheduled Payment]]+Sched5[[#This Row],[Extra Payment]],Sched5[[#This Row],[Beginning Balance]]),"")</f>
        <v/>
      </c>
      <c r="H120" s="4" t="str">
        <f ca="1">IF(Sched5[[#This Row],[Pmt No]]&lt;&gt;"",Sched5[[#This Row],[Total Payment]]-Sched5[[#This Row],[Interest]],"")</f>
        <v/>
      </c>
      <c r="I120" s="4" t="str">
        <f ca="1">IF(Sched5[[#This Row],[Pmt No]]&lt;&gt;"",Sched5[[#This Row],[Beginning Balance]]*(InterestRate/PaymentsPerYear),"")</f>
        <v/>
      </c>
      <c r="J120" s="4" t="str">
        <f ca="1">IF(Sched5[[#This Row],[Pmt No]]&lt;&gt;"",IF(Sched5[[#This Row],[Scheduled Payment]]+Sched5[[#This Row],[Extra Payment]]&lt;=Sched5[[#This Row],[Beginning Balance]],Sched5[[#This Row],[Beginning Balance]]-Sched5[[#This Row],[Principal]],0),"")</f>
        <v/>
      </c>
      <c r="K120" s="4" t="str">
        <f ca="1">IF(Sched5[[#This Row],[Pmt No]]&lt;&gt;"",SUM(INDEX(Sched5[Interest],1,1):Sched5[[#This Row],[Interest]]),"")</f>
        <v/>
      </c>
    </row>
    <row r="121" spans="2:11" x14ac:dyDescent="0.2">
      <c r="B121" s="2" t="str">
        <f ca="1">IF(LoanIsGood,IF(ROW()-ROW(Sched5[[#Headers],[Pmt No]])&gt;ScheduledNumberOfPayments,"",ROW()-ROW(Sched5[[#Headers],[Pmt No]])),"")</f>
        <v/>
      </c>
      <c r="C121" s="3" t="str">
        <f ca="1">IF(Sched5[[#This Row],[Pmt No]]&lt;&gt;"",EOMONTH(LoanStartDate,ROW(Sched5[[#This Row],[Pmt No]])-ROW(Sched5[[#Headers],[Pmt No]])-2)+DAY(LoanStartDate),"")</f>
        <v/>
      </c>
      <c r="D121" s="4" t="str">
        <f ca="1">IF(Sched5[[#This Row],[Pmt No]]&lt;&gt;"",IF(ROW()-ROW(Sched5[[#Headers],[Beginning Balance]])=1,LoanAmount,INDEX(Sched5[Ending Balance],ROW()-ROW(Sched5[[#Headers],[Beginning Balance]])-1)),"")</f>
        <v/>
      </c>
      <c r="E121" s="4" t="str">
        <f ca="1">IF(Sched5[[#This Row],[Pmt No]]&lt;&gt;"",ScheduledPayment,"")</f>
        <v/>
      </c>
      <c r="F121" s="4" t="str">
        <f ca="1">IF(Sched5[[#This Row],[Pmt No]]&lt;&gt;"",IF(Sched5[[#This Row],[Scheduled Payment]]+ExtraPayments&lt;Sched5[[#This Row],[Beginning Balance]],ExtraPayments,IF(Sched5[[#This Row],[Beginning Balance]]-Sched5[[#This Row],[Scheduled Payment]]&gt;0,Sched5[[#This Row],[Beginning Balance]]-Sched5[[#This Row],[Scheduled Payment]],0)),"")</f>
        <v/>
      </c>
      <c r="G121" s="4" t="str">
        <f ca="1">IF(Sched5[[#This Row],[Pmt No]]&lt;&gt;"",IF(Sched5[[#This Row],[Scheduled Payment]]+Sched5[[#This Row],[Extra Payment]]&lt;=Sched5[[#This Row],[Beginning Balance]],Sched5[[#This Row],[Scheduled Payment]]+Sched5[[#This Row],[Extra Payment]],Sched5[[#This Row],[Beginning Balance]]),"")</f>
        <v/>
      </c>
      <c r="H121" s="4" t="str">
        <f ca="1">IF(Sched5[[#This Row],[Pmt No]]&lt;&gt;"",Sched5[[#This Row],[Total Payment]]-Sched5[[#This Row],[Interest]],"")</f>
        <v/>
      </c>
      <c r="I121" s="4" t="str">
        <f ca="1">IF(Sched5[[#This Row],[Pmt No]]&lt;&gt;"",Sched5[[#This Row],[Beginning Balance]]*(InterestRate/PaymentsPerYear),"")</f>
        <v/>
      </c>
      <c r="J121" s="4" t="str">
        <f ca="1">IF(Sched5[[#This Row],[Pmt No]]&lt;&gt;"",IF(Sched5[[#This Row],[Scheduled Payment]]+Sched5[[#This Row],[Extra Payment]]&lt;=Sched5[[#This Row],[Beginning Balance]],Sched5[[#This Row],[Beginning Balance]]-Sched5[[#This Row],[Principal]],0),"")</f>
        <v/>
      </c>
      <c r="K121" s="4" t="str">
        <f ca="1">IF(Sched5[[#This Row],[Pmt No]]&lt;&gt;"",SUM(INDEX(Sched5[Interest],1,1):Sched5[[#This Row],[Interest]]),"")</f>
        <v/>
      </c>
    </row>
    <row r="122" spans="2:11" x14ac:dyDescent="0.2">
      <c r="B122" s="2" t="str">
        <f ca="1">IF(LoanIsGood,IF(ROW()-ROW(Sched5[[#Headers],[Pmt No]])&gt;ScheduledNumberOfPayments,"",ROW()-ROW(Sched5[[#Headers],[Pmt No]])),"")</f>
        <v/>
      </c>
      <c r="C122" s="3" t="str">
        <f ca="1">IF(Sched5[[#This Row],[Pmt No]]&lt;&gt;"",EOMONTH(LoanStartDate,ROW(Sched5[[#This Row],[Pmt No]])-ROW(Sched5[[#Headers],[Pmt No]])-2)+DAY(LoanStartDate),"")</f>
        <v/>
      </c>
      <c r="D122" s="4" t="str">
        <f ca="1">IF(Sched5[[#This Row],[Pmt No]]&lt;&gt;"",IF(ROW()-ROW(Sched5[[#Headers],[Beginning Balance]])=1,LoanAmount,INDEX(Sched5[Ending Balance],ROW()-ROW(Sched5[[#Headers],[Beginning Balance]])-1)),"")</f>
        <v/>
      </c>
      <c r="E122" s="4" t="str">
        <f ca="1">IF(Sched5[[#This Row],[Pmt No]]&lt;&gt;"",ScheduledPayment,"")</f>
        <v/>
      </c>
      <c r="F122" s="4" t="str">
        <f ca="1">IF(Sched5[[#This Row],[Pmt No]]&lt;&gt;"",IF(Sched5[[#This Row],[Scheduled Payment]]+ExtraPayments&lt;Sched5[[#This Row],[Beginning Balance]],ExtraPayments,IF(Sched5[[#This Row],[Beginning Balance]]-Sched5[[#This Row],[Scheduled Payment]]&gt;0,Sched5[[#This Row],[Beginning Balance]]-Sched5[[#This Row],[Scheduled Payment]],0)),"")</f>
        <v/>
      </c>
      <c r="G122" s="4" t="str">
        <f ca="1">IF(Sched5[[#This Row],[Pmt No]]&lt;&gt;"",IF(Sched5[[#This Row],[Scheduled Payment]]+Sched5[[#This Row],[Extra Payment]]&lt;=Sched5[[#This Row],[Beginning Balance]],Sched5[[#This Row],[Scheduled Payment]]+Sched5[[#This Row],[Extra Payment]],Sched5[[#This Row],[Beginning Balance]]),"")</f>
        <v/>
      </c>
      <c r="H122" s="4" t="str">
        <f ca="1">IF(Sched5[[#This Row],[Pmt No]]&lt;&gt;"",Sched5[[#This Row],[Total Payment]]-Sched5[[#This Row],[Interest]],"")</f>
        <v/>
      </c>
      <c r="I122" s="4" t="str">
        <f ca="1">IF(Sched5[[#This Row],[Pmt No]]&lt;&gt;"",Sched5[[#This Row],[Beginning Balance]]*(InterestRate/PaymentsPerYear),"")</f>
        <v/>
      </c>
      <c r="J122" s="4" t="str">
        <f ca="1">IF(Sched5[[#This Row],[Pmt No]]&lt;&gt;"",IF(Sched5[[#This Row],[Scheduled Payment]]+Sched5[[#This Row],[Extra Payment]]&lt;=Sched5[[#This Row],[Beginning Balance]],Sched5[[#This Row],[Beginning Balance]]-Sched5[[#This Row],[Principal]],0),"")</f>
        <v/>
      </c>
      <c r="K122" s="4" t="str">
        <f ca="1">IF(Sched5[[#This Row],[Pmt No]]&lt;&gt;"",SUM(INDEX(Sched5[Interest],1,1):Sched5[[#This Row],[Interest]]),"")</f>
        <v/>
      </c>
    </row>
    <row r="123" spans="2:11" x14ac:dyDescent="0.2">
      <c r="B123" s="2" t="str">
        <f ca="1">IF(LoanIsGood,IF(ROW()-ROW(Sched5[[#Headers],[Pmt No]])&gt;ScheduledNumberOfPayments,"",ROW()-ROW(Sched5[[#Headers],[Pmt No]])),"")</f>
        <v/>
      </c>
      <c r="C123" s="3" t="str">
        <f ca="1">IF(Sched5[[#This Row],[Pmt No]]&lt;&gt;"",EOMONTH(LoanStartDate,ROW(Sched5[[#This Row],[Pmt No]])-ROW(Sched5[[#Headers],[Pmt No]])-2)+DAY(LoanStartDate),"")</f>
        <v/>
      </c>
      <c r="D123" s="4" t="str">
        <f ca="1">IF(Sched5[[#This Row],[Pmt No]]&lt;&gt;"",IF(ROW()-ROW(Sched5[[#Headers],[Beginning Balance]])=1,LoanAmount,INDEX(Sched5[Ending Balance],ROW()-ROW(Sched5[[#Headers],[Beginning Balance]])-1)),"")</f>
        <v/>
      </c>
      <c r="E123" s="4" t="str">
        <f ca="1">IF(Sched5[[#This Row],[Pmt No]]&lt;&gt;"",ScheduledPayment,"")</f>
        <v/>
      </c>
      <c r="F123" s="4" t="str">
        <f ca="1">IF(Sched5[[#This Row],[Pmt No]]&lt;&gt;"",IF(Sched5[[#This Row],[Scheduled Payment]]+ExtraPayments&lt;Sched5[[#This Row],[Beginning Balance]],ExtraPayments,IF(Sched5[[#This Row],[Beginning Balance]]-Sched5[[#This Row],[Scheduled Payment]]&gt;0,Sched5[[#This Row],[Beginning Balance]]-Sched5[[#This Row],[Scheduled Payment]],0)),"")</f>
        <v/>
      </c>
      <c r="G123" s="4" t="str">
        <f ca="1">IF(Sched5[[#This Row],[Pmt No]]&lt;&gt;"",IF(Sched5[[#This Row],[Scheduled Payment]]+Sched5[[#This Row],[Extra Payment]]&lt;=Sched5[[#This Row],[Beginning Balance]],Sched5[[#This Row],[Scheduled Payment]]+Sched5[[#This Row],[Extra Payment]],Sched5[[#This Row],[Beginning Balance]]),"")</f>
        <v/>
      </c>
      <c r="H123" s="4" t="str">
        <f ca="1">IF(Sched5[[#This Row],[Pmt No]]&lt;&gt;"",Sched5[[#This Row],[Total Payment]]-Sched5[[#This Row],[Interest]],"")</f>
        <v/>
      </c>
      <c r="I123" s="4" t="str">
        <f ca="1">IF(Sched5[[#This Row],[Pmt No]]&lt;&gt;"",Sched5[[#This Row],[Beginning Balance]]*(InterestRate/PaymentsPerYear),"")</f>
        <v/>
      </c>
      <c r="J123" s="4" t="str">
        <f ca="1">IF(Sched5[[#This Row],[Pmt No]]&lt;&gt;"",IF(Sched5[[#This Row],[Scheduled Payment]]+Sched5[[#This Row],[Extra Payment]]&lt;=Sched5[[#This Row],[Beginning Balance]],Sched5[[#This Row],[Beginning Balance]]-Sched5[[#This Row],[Principal]],0),"")</f>
        <v/>
      </c>
      <c r="K123" s="4" t="str">
        <f ca="1">IF(Sched5[[#This Row],[Pmt No]]&lt;&gt;"",SUM(INDEX(Sched5[Interest],1,1):Sched5[[#This Row],[Interest]]),"")</f>
        <v/>
      </c>
    </row>
    <row r="124" spans="2:11" x14ac:dyDescent="0.2">
      <c r="B124" s="2" t="str">
        <f ca="1">IF(LoanIsGood,IF(ROW()-ROW(Sched5[[#Headers],[Pmt No]])&gt;ScheduledNumberOfPayments,"",ROW()-ROW(Sched5[[#Headers],[Pmt No]])),"")</f>
        <v/>
      </c>
      <c r="C124" s="3" t="str">
        <f ca="1">IF(Sched5[[#This Row],[Pmt No]]&lt;&gt;"",EOMONTH(LoanStartDate,ROW(Sched5[[#This Row],[Pmt No]])-ROW(Sched5[[#Headers],[Pmt No]])-2)+DAY(LoanStartDate),"")</f>
        <v/>
      </c>
      <c r="D124" s="4" t="str">
        <f ca="1">IF(Sched5[[#This Row],[Pmt No]]&lt;&gt;"",IF(ROW()-ROW(Sched5[[#Headers],[Beginning Balance]])=1,LoanAmount,INDEX(Sched5[Ending Balance],ROW()-ROW(Sched5[[#Headers],[Beginning Balance]])-1)),"")</f>
        <v/>
      </c>
      <c r="E124" s="4" t="str">
        <f ca="1">IF(Sched5[[#This Row],[Pmt No]]&lt;&gt;"",ScheduledPayment,"")</f>
        <v/>
      </c>
      <c r="F124" s="4" t="str">
        <f ca="1">IF(Sched5[[#This Row],[Pmt No]]&lt;&gt;"",IF(Sched5[[#This Row],[Scheduled Payment]]+ExtraPayments&lt;Sched5[[#This Row],[Beginning Balance]],ExtraPayments,IF(Sched5[[#This Row],[Beginning Balance]]-Sched5[[#This Row],[Scheduled Payment]]&gt;0,Sched5[[#This Row],[Beginning Balance]]-Sched5[[#This Row],[Scheduled Payment]],0)),"")</f>
        <v/>
      </c>
      <c r="G124" s="4" t="str">
        <f ca="1">IF(Sched5[[#This Row],[Pmt No]]&lt;&gt;"",IF(Sched5[[#This Row],[Scheduled Payment]]+Sched5[[#This Row],[Extra Payment]]&lt;=Sched5[[#This Row],[Beginning Balance]],Sched5[[#This Row],[Scheduled Payment]]+Sched5[[#This Row],[Extra Payment]],Sched5[[#This Row],[Beginning Balance]]),"")</f>
        <v/>
      </c>
      <c r="H124" s="4" t="str">
        <f ca="1">IF(Sched5[[#This Row],[Pmt No]]&lt;&gt;"",Sched5[[#This Row],[Total Payment]]-Sched5[[#This Row],[Interest]],"")</f>
        <v/>
      </c>
      <c r="I124" s="4" t="str">
        <f ca="1">IF(Sched5[[#This Row],[Pmt No]]&lt;&gt;"",Sched5[[#This Row],[Beginning Balance]]*(InterestRate/PaymentsPerYear),"")</f>
        <v/>
      </c>
      <c r="J124" s="4" t="str">
        <f ca="1">IF(Sched5[[#This Row],[Pmt No]]&lt;&gt;"",IF(Sched5[[#This Row],[Scheduled Payment]]+Sched5[[#This Row],[Extra Payment]]&lt;=Sched5[[#This Row],[Beginning Balance]],Sched5[[#This Row],[Beginning Balance]]-Sched5[[#This Row],[Principal]],0),"")</f>
        <v/>
      </c>
      <c r="K124" s="4" t="str">
        <f ca="1">IF(Sched5[[#This Row],[Pmt No]]&lt;&gt;"",SUM(INDEX(Sched5[Interest],1,1):Sched5[[#This Row],[Interest]]),"")</f>
        <v/>
      </c>
    </row>
    <row r="125" spans="2:11" x14ac:dyDescent="0.2">
      <c r="B125" s="2" t="str">
        <f ca="1">IF(LoanIsGood,IF(ROW()-ROW(Sched5[[#Headers],[Pmt No]])&gt;ScheduledNumberOfPayments,"",ROW()-ROW(Sched5[[#Headers],[Pmt No]])),"")</f>
        <v/>
      </c>
      <c r="C125" s="3" t="str">
        <f ca="1">IF(Sched5[[#This Row],[Pmt No]]&lt;&gt;"",EOMONTH(LoanStartDate,ROW(Sched5[[#This Row],[Pmt No]])-ROW(Sched5[[#Headers],[Pmt No]])-2)+DAY(LoanStartDate),"")</f>
        <v/>
      </c>
      <c r="D125" s="4" t="str">
        <f ca="1">IF(Sched5[[#This Row],[Pmt No]]&lt;&gt;"",IF(ROW()-ROW(Sched5[[#Headers],[Beginning Balance]])=1,LoanAmount,INDEX(Sched5[Ending Balance],ROW()-ROW(Sched5[[#Headers],[Beginning Balance]])-1)),"")</f>
        <v/>
      </c>
      <c r="E125" s="4" t="str">
        <f ca="1">IF(Sched5[[#This Row],[Pmt No]]&lt;&gt;"",ScheduledPayment,"")</f>
        <v/>
      </c>
      <c r="F125" s="4" t="str">
        <f ca="1">IF(Sched5[[#This Row],[Pmt No]]&lt;&gt;"",IF(Sched5[[#This Row],[Scheduled Payment]]+ExtraPayments&lt;Sched5[[#This Row],[Beginning Balance]],ExtraPayments,IF(Sched5[[#This Row],[Beginning Balance]]-Sched5[[#This Row],[Scheduled Payment]]&gt;0,Sched5[[#This Row],[Beginning Balance]]-Sched5[[#This Row],[Scheduled Payment]],0)),"")</f>
        <v/>
      </c>
      <c r="G125" s="4" t="str">
        <f ca="1">IF(Sched5[[#This Row],[Pmt No]]&lt;&gt;"",IF(Sched5[[#This Row],[Scheduled Payment]]+Sched5[[#This Row],[Extra Payment]]&lt;=Sched5[[#This Row],[Beginning Balance]],Sched5[[#This Row],[Scheduled Payment]]+Sched5[[#This Row],[Extra Payment]],Sched5[[#This Row],[Beginning Balance]]),"")</f>
        <v/>
      </c>
      <c r="H125" s="4" t="str">
        <f ca="1">IF(Sched5[[#This Row],[Pmt No]]&lt;&gt;"",Sched5[[#This Row],[Total Payment]]-Sched5[[#This Row],[Interest]],"")</f>
        <v/>
      </c>
      <c r="I125" s="4" t="str">
        <f ca="1">IF(Sched5[[#This Row],[Pmt No]]&lt;&gt;"",Sched5[[#This Row],[Beginning Balance]]*(InterestRate/PaymentsPerYear),"")</f>
        <v/>
      </c>
      <c r="J125" s="4" t="str">
        <f ca="1">IF(Sched5[[#This Row],[Pmt No]]&lt;&gt;"",IF(Sched5[[#This Row],[Scheduled Payment]]+Sched5[[#This Row],[Extra Payment]]&lt;=Sched5[[#This Row],[Beginning Balance]],Sched5[[#This Row],[Beginning Balance]]-Sched5[[#This Row],[Principal]],0),"")</f>
        <v/>
      </c>
      <c r="K125" s="4" t="str">
        <f ca="1">IF(Sched5[[#This Row],[Pmt No]]&lt;&gt;"",SUM(INDEX(Sched5[Interest],1,1):Sched5[[#This Row],[Interest]]),"")</f>
        <v/>
      </c>
    </row>
    <row r="126" spans="2:11" x14ac:dyDescent="0.2">
      <c r="B126" s="2" t="str">
        <f ca="1">IF(LoanIsGood,IF(ROW()-ROW(Sched5[[#Headers],[Pmt No]])&gt;ScheduledNumberOfPayments,"",ROW()-ROW(Sched5[[#Headers],[Pmt No]])),"")</f>
        <v/>
      </c>
      <c r="C126" s="3" t="str">
        <f ca="1">IF(Sched5[[#This Row],[Pmt No]]&lt;&gt;"",EOMONTH(LoanStartDate,ROW(Sched5[[#This Row],[Pmt No]])-ROW(Sched5[[#Headers],[Pmt No]])-2)+DAY(LoanStartDate),"")</f>
        <v/>
      </c>
      <c r="D126" s="4" t="str">
        <f ca="1">IF(Sched5[[#This Row],[Pmt No]]&lt;&gt;"",IF(ROW()-ROW(Sched5[[#Headers],[Beginning Balance]])=1,LoanAmount,INDEX(Sched5[Ending Balance],ROW()-ROW(Sched5[[#Headers],[Beginning Balance]])-1)),"")</f>
        <v/>
      </c>
      <c r="E126" s="4" t="str">
        <f ca="1">IF(Sched5[[#This Row],[Pmt No]]&lt;&gt;"",ScheduledPayment,"")</f>
        <v/>
      </c>
      <c r="F126" s="4" t="str">
        <f ca="1">IF(Sched5[[#This Row],[Pmt No]]&lt;&gt;"",IF(Sched5[[#This Row],[Scheduled Payment]]+ExtraPayments&lt;Sched5[[#This Row],[Beginning Balance]],ExtraPayments,IF(Sched5[[#This Row],[Beginning Balance]]-Sched5[[#This Row],[Scheduled Payment]]&gt;0,Sched5[[#This Row],[Beginning Balance]]-Sched5[[#This Row],[Scheduled Payment]],0)),"")</f>
        <v/>
      </c>
      <c r="G126" s="4" t="str">
        <f ca="1">IF(Sched5[[#This Row],[Pmt No]]&lt;&gt;"",IF(Sched5[[#This Row],[Scheduled Payment]]+Sched5[[#This Row],[Extra Payment]]&lt;=Sched5[[#This Row],[Beginning Balance]],Sched5[[#This Row],[Scheduled Payment]]+Sched5[[#This Row],[Extra Payment]],Sched5[[#This Row],[Beginning Balance]]),"")</f>
        <v/>
      </c>
      <c r="H126" s="4" t="str">
        <f ca="1">IF(Sched5[[#This Row],[Pmt No]]&lt;&gt;"",Sched5[[#This Row],[Total Payment]]-Sched5[[#This Row],[Interest]],"")</f>
        <v/>
      </c>
      <c r="I126" s="4" t="str">
        <f ca="1">IF(Sched5[[#This Row],[Pmt No]]&lt;&gt;"",Sched5[[#This Row],[Beginning Balance]]*(InterestRate/PaymentsPerYear),"")</f>
        <v/>
      </c>
      <c r="J126" s="4" t="str">
        <f ca="1">IF(Sched5[[#This Row],[Pmt No]]&lt;&gt;"",IF(Sched5[[#This Row],[Scheduled Payment]]+Sched5[[#This Row],[Extra Payment]]&lt;=Sched5[[#This Row],[Beginning Balance]],Sched5[[#This Row],[Beginning Balance]]-Sched5[[#This Row],[Principal]],0),"")</f>
        <v/>
      </c>
      <c r="K126" s="4" t="str">
        <f ca="1">IF(Sched5[[#This Row],[Pmt No]]&lt;&gt;"",SUM(INDEX(Sched5[Interest],1,1):Sched5[[#This Row],[Interest]]),"")</f>
        <v/>
      </c>
    </row>
    <row r="127" spans="2:11" x14ac:dyDescent="0.2">
      <c r="B127" s="2" t="str">
        <f ca="1">IF(LoanIsGood,IF(ROW()-ROW(Sched5[[#Headers],[Pmt No]])&gt;ScheduledNumberOfPayments,"",ROW()-ROW(Sched5[[#Headers],[Pmt No]])),"")</f>
        <v/>
      </c>
      <c r="C127" s="3" t="str">
        <f ca="1">IF(Sched5[[#This Row],[Pmt No]]&lt;&gt;"",EOMONTH(LoanStartDate,ROW(Sched5[[#This Row],[Pmt No]])-ROW(Sched5[[#Headers],[Pmt No]])-2)+DAY(LoanStartDate),"")</f>
        <v/>
      </c>
      <c r="D127" s="4" t="str">
        <f ca="1">IF(Sched5[[#This Row],[Pmt No]]&lt;&gt;"",IF(ROW()-ROW(Sched5[[#Headers],[Beginning Balance]])=1,LoanAmount,INDEX(Sched5[Ending Balance],ROW()-ROW(Sched5[[#Headers],[Beginning Balance]])-1)),"")</f>
        <v/>
      </c>
      <c r="E127" s="4" t="str">
        <f ca="1">IF(Sched5[[#This Row],[Pmt No]]&lt;&gt;"",ScheduledPayment,"")</f>
        <v/>
      </c>
      <c r="F127" s="4" t="str">
        <f ca="1">IF(Sched5[[#This Row],[Pmt No]]&lt;&gt;"",IF(Sched5[[#This Row],[Scheduled Payment]]+ExtraPayments&lt;Sched5[[#This Row],[Beginning Balance]],ExtraPayments,IF(Sched5[[#This Row],[Beginning Balance]]-Sched5[[#This Row],[Scheduled Payment]]&gt;0,Sched5[[#This Row],[Beginning Balance]]-Sched5[[#This Row],[Scheduled Payment]],0)),"")</f>
        <v/>
      </c>
      <c r="G127" s="4" t="str">
        <f ca="1">IF(Sched5[[#This Row],[Pmt No]]&lt;&gt;"",IF(Sched5[[#This Row],[Scheduled Payment]]+Sched5[[#This Row],[Extra Payment]]&lt;=Sched5[[#This Row],[Beginning Balance]],Sched5[[#This Row],[Scheduled Payment]]+Sched5[[#This Row],[Extra Payment]],Sched5[[#This Row],[Beginning Balance]]),"")</f>
        <v/>
      </c>
      <c r="H127" s="4" t="str">
        <f ca="1">IF(Sched5[[#This Row],[Pmt No]]&lt;&gt;"",Sched5[[#This Row],[Total Payment]]-Sched5[[#This Row],[Interest]],"")</f>
        <v/>
      </c>
      <c r="I127" s="4" t="str">
        <f ca="1">IF(Sched5[[#This Row],[Pmt No]]&lt;&gt;"",Sched5[[#This Row],[Beginning Balance]]*(InterestRate/PaymentsPerYear),"")</f>
        <v/>
      </c>
      <c r="J127" s="4" t="str">
        <f ca="1">IF(Sched5[[#This Row],[Pmt No]]&lt;&gt;"",IF(Sched5[[#This Row],[Scheduled Payment]]+Sched5[[#This Row],[Extra Payment]]&lt;=Sched5[[#This Row],[Beginning Balance]],Sched5[[#This Row],[Beginning Balance]]-Sched5[[#This Row],[Principal]],0),"")</f>
        <v/>
      </c>
      <c r="K127" s="4" t="str">
        <f ca="1">IF(Sched5[[#This Row],[Pmt No]]&lt;&gt;"",SUM(INDEX(Sched5[Interest],1,1):Sched5[[#This Row],[Interest]]),"")</f>
        <v/>
      </c>
    </row>
    <row r="128" spans="2:11" x14ac:dyDescent="0.2">
      <c r="B128" s="2" t="str">
        <f ca="1">IF(LoanIsGood,IF(ROW()-ROW(Sched5[[#Headers],[Pmt No]])&gt;ScheduledNumberOfPayments,"",ROW()-ROW(Sched5[[#Headers],[Pmt No]])),"")</f>
        <v/>
      </c>
      <c r="C128" s="3" t="str">
        <f ca="1">IF(Sched5[[#This Row],[Pmt No]]&lt;&gt;"",EOMONTH(LoanStartDate,ROW(Sched5[[#This Row],[Pmt No]])-ROW(Sched5[[#Headers],[Pmt No]])-2)+DAY(LoanStartDate),"")</f>
        <v/>
      </c>
      <c r="D128" s="4" t="str">
        <f ca="1">IF(Sched5[[#This Row],[Pmt No]]&lt;&gt;"",IF(ROW()-ROW(Sched5[[#Headers],[Beginning Balance]])=1,LoanAmount,INDEX(Sched5[Ending Balance],ROW()-ROW(Sched5[[#Headers],[Beginning Balance]])-1)),"")</f>
        <v/>
      </c>
      <c r="E128" s="4" t="str">
        <f ca="1">IF(Sched5[[#This Row],[Pmt No]]&lt;&gt;"",ScheduledPayment,"")</f>
        <v/>
      </c>
      <c r="F128" s="4" t="str">
        <f ca="1">IF(Sched5[[#This Row],[Pmt No]]&lt;&gt;"",IF(Sched5[[#This Row],[Scheduled Payment]]+ExtraPayments&lt;Sched5[[#This Row],[Beginning Balance]],ExtraPayments,IF(Sched5[[#This Row],[Beginning Balance]]-Sched5[[#This Row],[Scheduled Payment]]&gt;0,Sched5[[#This Row],[Beginning Balance]]-Sched5[[#This Row],[Scheduled Payment]],0)),"")</f>
        <v/>
      </c>
      <c r="G128" s="4" t="str">
        <f ca="1">IF(Sched5[[#This Row],[Pmt No]]&lt;&gt;"",IF(Sched5[[#This Row],[Scheduled Payment]]+Sched5[[#This Row],[Extra Payment]]&lt;=Sched5[[#This Row],[Beginning Balance]],Sched5[[#This Row],[Scheduled Payment]]+Sched5[[#This Row],[Extra Payment]],Sched5[[#This Row],[Beginning Balance]]),"")</f>
        <v/>
      </c>
      <c r="H128" s="4" t="str">
        <f ca="1">IF(Sched5[[#This Row],[Pmt No]]&lt;&gt;"",Sched5[[#This Row],[Total Payment]]-Sched5[[#This Row],[Interest]],"")</f>
        <v/>
      </c>
      <c r="I128" s="4" t="str">
        <f ca="1">IF(Sched5[[#This Row],[Pmt No]]&lt;&gt;"",Sched5[[#This Row],[Beginning Balance]]*(InterestRate/PaymentsPerYear),"")</f>
        <v/>
      </c>
      <c r="J128" s="4" t="str">
        <f ca="1">IF(Sched5[[#This Row],[Pmt No]]&lt;&gt;"",IF(Sched5[[#This Row],[Scheduled Payment]]+Sched5[[#This Row],[Extra Payment]]&lt;=Sched5[[#This Row],[Beginning Balance]],Sched5[[#This Row],[Beginning Balance]]-Sched5[[#This Row],[Principal]],0),"")</f>
        <v/>
      </c>
      <c r="K128" s="4" t="str">
        <f ca="1">IF(Sched5[[#This Row],[Pmt No]]&lt;&gt;"",SUM(INDEX(Sched5[Interest],1,1):Sched5[[#This Row],[Interest]]),"")</f>
        <v/>
      </c>
    </row>
    <row r="129" spans="2:11" x14ac:dyDescent="0.2">
      <c r="B129" s="2" t="str">
        <f ca="1">IF(LoanIsGood,IF(ROW()-ROW(Sched5[[#Headers],[Pmt No]])&gt;ScheduledNumberOfPayments,"",ROW()-ROW(Sched5[[#Headers],[Pmt No]])),"")</f>
        <v/>
      </c>
      <c r="C129" s="3" t="str">
        <f ca="1">IF(Sched5[[#This Row],[Pmt No]]&lt;&gt;"",EOMONTH(LoanStartDate,ROW(Sched5[[#This Row],[Pmt No]])-ROW(Sched5[[#Headers],[Pmt No]])-2)+DAY(LoanStartDate),"")</f>
        <v/>
      </c>
      <c r="D129" s="4" t="str">
        <f ca="1">IF(Sched5[[#This Row],[Pmt No]]&lt;&gt;"",IF(ROW()-ROW(Sched5[[#Headers],[Beginning Balance]])=1,LoanAmount,INDEX(Sched5[Ending Balance],ROW()-ROW(Sched5[[#Headers],[Beginning Balance]])-1)),"")</f>
        <v/>
      </c>
      <c r="E129" s="4" t="str">
        <f ca="1">IF(Sched5[[#This Row],[Pmt No]]&lt;&gt;"",ScheduledPayment,"")</f>
        <v/>
      </c>
      <c r="F129" s="4" t="str">
        <f ca="1">IF(Sched5[[#This Row],[Pmt No]]&lt;&gt;"",IF(Sched5[[#This Row],[Scheduled Payment]]+ExtraPayments&lt;Sched5[[#This Row],[Beginning Balance]],ExtraPayments,IF(Sched5[[#This Row],[Beginning Balance]]-Sched5[[#This Row],[Scheduled Payment]]&gt;0,Sched5[[#This Row],[Beginning Balance]]-Sched5[[#This Row],[Scheduled Payment]],0)),"")</f>
        <v/>
      </c>
      <c r="G129" s="4" t="str">
        <f ca="1">IF(Sched5[[#This Row],[Pmt No]]&lt;&gt;"",IF(Sched5[[#This Row],[Scheduled Payment]]+Sched5[[#This Row],[Extra Payment]]&lt;=Sched5[[#This Row],[Beginning Balance]],Sched5[[#This Row],[Scheduled Payment]]+Sched5[[#This Row],[Extra Payment]],Sched5[[#This Row],[Beginning Balance]]),"")</f>
        <v/>
      </c>
      <c r="H129" s="4" t="str">
        <f ca="1">IF(Sched5[[#This Row],[Pmt No]]&lt;&gt;"",Sched5[[#This Row],[Total Payment]]-Sched5[[#This Row],[Interest]],"")</f>
        <v/>
      </c>
      <c r="I129" s="4" t="str">
        <f ca="1">IF(Sched5[[#This Row],[Pmt No]]&lt;&gt;"",Sched5[[#This Row],[Beginning Balance]]*(InterestRate/PaymentsPerYear),"")</f>
        <v/>
      </c>
      <c r="J129" s="4" t="str">
        <f ca="1">IF(Sched5[[#This Row],[Pmt No]]&lt;&gt;"",IF(Sched5[[#This Row],[Scheduled Payment]]+Sched5[[#This Row],[Extra Payment]]&lt;=Sched5[[#This Row],[Beginning Balance]],Sched5[[#This Row],[Beginning Balance]]-Sched5[[#This Row],[Principal]],0),"")</f>
        <v/>
      </c>
      <c r="K129" s="4" t="str">
        <f ca="1">IF(Sched5[[#This Row],[Pmt No]]&lt;&gt;"",SUM(INDEX(Sched5[Interest],1,1):Sched5[[#This Row],[Interest]]),"")</f>
        <v/>
      </c>
    </row>
    <row r="130" spans="2:11" x14ac:dyDescent="0.2">
      <c r="B130" s="2" t="str">
        <f ca="1">IF(LoanIsGood,IF(ROW()-ROW(Sched5[[#Headers],[Pmt No]])&gt;ScheduledNumberOfPayments,"",ROW()-ROW(Sched5[[#Headers],[Pmt No]])),"")</f>
        <v/>
      </c>
      <c r="C130" s="3" t="str">
        <f ca="1">IF(Sched5[[#This Row],[Pmt No]]&lt;&gt;"",EOMONTH(LoanStartDate,ROW(Sched5[[#This Row],[Pmt No]])-ROW(Sched5[[#Headers],[Pmt No]])-2)+DAY(LoanStartDate),"")</f>
        <v/>
      </c>
      <c r="D130" s="4" t="str">
        <f ca="1">IF(Sched5[[#This Row],[Pmt No]]&lt;&gt;"",IF(ROW()-ROW(Sched5[[#Headers],[Beginning Balance]])=1,LoanAmount,INDEX(Sched5[Ending Balance],ROW()-ROW(Sched5[[#Headers],[Beginning Balance]])-1)),"")</f>
        <v/>
      </c>
      <c r="E130" s="4" t="str">
        <f ca="1">IF(Sched5[[#This Row],[Pmt No]]&lt;&gt;"",ScheduledPayment,"")</f>
        <v/>
      </c>
      <c r="F130" s="4" t="str">
        <f ca="1">IF(Sched5[[#This Row],[Pmt No]]&lt;&gt;"",IF(Sched5[[#This Row],[Scheduled Payment]]+ExtraPayments&lt;Sched5[[#This Row],[Beginning Balance]],ExtraPayments,IF(Sched5[[#This Row],[Beginning Balance]]-Sched5[[#This Row],[Scheduled Payment]]&gt;0,Sched5[[#This Row],[Beginning Balance]]-Sched5[[#This Row],[Scheduled Payment]],0)),"")</f>
        <v/>
      </c>
      <c r="G130" s="4" t="str">
        <f ca="1">IF(Sched5[[#This Row],[Pmt No]]&lt;&gt;"",IF(Sched5[[#This Row],[Scheduled Payment]]+Sched5[[#This Row],[Extra Payment]]&lt;=Sched5[[#This Row],[Beginning Balance]],Sched5[[#This Row],[Scheduled Payment]]+Sched5[[#This Row],[Extra Payment]],Sched5[[#This Row],[Beginning Balance]]),"")</f>
        <v/>
      </c>
      <c r="H130" s="4" t="str">
        <f ca="1">IF(Sched5[[#This Row],[Pmt No]]&lt;&gt;"",Sched5[[#This Row],[Total Payment]]-Sched5[[#This Row],[Interest]],"")</f>
        <v/>
      </c>
      <c r="I130" s="4" t="str">
        <f ca="1">IF(Sched5[[#This Row],[Pmt No]]&lt;&gt;"",Sched5[[#This Row],[Beginning Balance]]*(InterestRate/PaymentsPerYear),"")</f>
        <v/>
      </c>
      <c r="J130" s="4" t="str">
        <f ca="1">IF(Sched5[[#This Row],[Pmt No]]&lt;&gt;"",IF(Sched5[[#This Row],[Scheduled Payment]]+Sched5[[#This Row],[Extra Payment]]&lt;=Sched5[[#This Row],[Beginning Balance]],Sched5[[#This Row],[Beginning Balance]]-Sched5[[#This Row],[Principal]],0),"")</f>
        <v/>
      </c>
      <c r="K130" s="4" t="str">
        <f ca="1">IF(Sched5[[#This Row],[Pmt No]]&lt;&gt;"",SUM(INDEX(Sched5[Interest],1,1):Sched5[[#This Row],[Interest]]),"")</f>
        <v/>
      </c>
    </row>
    <row r="131" spans="2:11" x14ac:dyDescent="0.2">
      <c r="B131" s="2" t="str">
        <f ca="1">IF(LoanIsGood,IF(ROW()-ROW(Sched5[[#Headers],[Pmt No]])&gt;ScheduledNumberOfPayments,"",ROW()-ROW(Sched5[[#Headers],[Pmt No]])),"")</f>
        <v/>
      </c>
      <c r="C131" s="3" t="str">
        <f ca="1">IF(Sched5[[#This Row],[Pmt No]]&lt;&gt;"",EOMONTH(LoanStartDate,ROW(Sched5[[#This Row],[Pmt No]])-ROW(Sched5[[#Headers],[Pmt No]])-2)+DAY(LoanStartDate),"")</f>
        <v/>
      </c>
      <c r="D131" s="4" t="str">
        <f ca="1">IF(Sched5[[#This Row],[Pmt No]]&lt;&gt;"",IF(ROW()-ROW(Sched5[[#Headers],[Beginning Balance]])=1,LoanAmount,INDEX(Sched5[Ending Balance],ROW()-ROW(Sched5[[#Headers],[Beginning Balance]])-1)),"")</f>
        <v/>
      </c>
      <c r="E131" s="4" t="str">
        <f ca="1">IF(Sched5[[#This Row],[Pmt No]]&lt;&gt;"",ScheduledPayment,"")</f>
        <v/>
      </c>
      <c r="F131" s="4" t="str">
        <f ca="1">IF(Sched5[[#This Row],[Pmt No]]&lt;&gt;"",IF(Sched5[[#This Row],[Scheduled Payment]]+ExtraPayments&lt;Sched5[[#This Row],[Beginning Balance]],ExtraPayments,IF(Sched5[[#This Row],[Beginning Balance]]-Sched5[[#This Row],[Scheduled Payment]]&gt;0,Sched5[[#This Row],[Beginning Balance]]-Sched5[[#This Row],[Scheduled Payment]],0)),"")</f>
        <v/>
      </c>
      <c r="G131" s="4" t="str">
        <f ca="1">IF(Sched5[[#This Row],[Pmt No]]&lt;&gt;"",IF(Sched5[[#This Row],[Scheduled Payment]]+Sched5[[#This Row],[Extra Payment]]&lt;=Sched5[[#This Row],[Beginning Balance]],Sched5[[#This Row],[Scheduled Payment]]+Sched5[[#This Row],[Extra Payment]],Sched5[[#This Row],[Beginning Balance]]),"")</f>
        <v/>
      </c>
      <c r="H131" s="4" t="str">
        <f ca="1">IF(Sched5[[#This Row],[Pmt No]]&lt;&gt;"",Sched5[[#This Row],[Total Payment]]-Sched5[[#This Row],[Interest]],"")</f>
        <v/>
      </c>
      <c r="I131" s="4" t="str">
        <f ca="1">IF(Sched5[[#This Row],[Pmt No]]&lt;&gt;"",Sched5[[#This Row],[Beginning Balance]]*(InterestRate/PaymentsPerYear),"")</f>
        <v/>
      </c>
      <c r="J131" s="4" t="str">
        <f ca="1">IF(Sched5[[#This Row],[Pmt No]]&lt;&gt;"",IF(Sched5[[#This Row],[Scheduled Payment]]+Sched5[[#This Row],[Extra Payment]]&lt;=Sched5[[#This Row],[Beginning Balance]],Sched5[[#This Row],[Beginning Balance]]-Sched5[[#This Row],[Principal]],0),"")</f>
        <v/>
      </c>
      <c r="K131" s="4" t="str">
        <f ca="1">IF(Sched5[[#This Row],[Pmt No]]&lt;&gt;"",SUM(INDEX(Sched5[Interest],1,1):Sched5[[#This Row],[Interest]]),"")</f>
        <v/>
      </c>
    </row>
    <row r="132" spans="2:11" x14ac:dyDescent="0.2">
      <c r="B132" s="2" t="str">
        <f ca="1">IF(LoanIsGood,IF(ROW()-ROW(Sched5[[#Headers],[Pmt No]])&gt;ScheduledNumberOfPayments,"",ROW()-ROW(Sched5[[#Headers],[Pmt No]])),"")</f>
        <v/>
      </c>
      <c r="C132" s="3" t="str">
        <f ca="1">IF(Sched5[[#This Row],[Pmt No]]&lt;&gt;"",EOMONTH(LoanStartDate,ROW(Sched5[[#This Row],[Pmt No]])-ROW(Sched5[[#Headers],[Pmt No]])-2)+DAY(LoanStartDate),"")</f>
        <v/>
      </c>
      <c r="D132" s="4" t="str">
        <f ca="1">IF(Sched5[[#This Row],[Pmt No]]&lt;&gt;"",IF(ROW()-ROW(Sched5[[#Headers],[Beginning Balance]])=1,LoanAmount,INDEX(Sched5[Ending Balance],ROW()-ROW(Sched5[[#Headers],[Beginning Balance]])-1)),"")</f>
        <v/>
      </c>
      <c r="E132" s="4" t="str">
        <f ca="1">IF(Sched5[[#This Row],[Pmt No]]&lt;&gt;"",ScheduledPayment,"")</f>
        <v/>
      </c>
      <c r="F132" s="4" t="str">
        <f ca="1">IF(Sched5[[#This Row],[Pmt No]]&lt;&gt;"",IF(Sched5[[#This Row],[Scheduled Payment]]+ExtraPayments&lt;Sched5[[#This Row],[Beginning Balance]],ExtraPayments,IF(Sched5[[#This Row],[Beginning Balance]]-Sched5[[#This Row],[Scheduled Payment]]&gt;0,Sched5[[#This Row],[Beginning Balance]]-Sched5[[#This Row],[Scheduled Payment]],0)),"")</f>
        <v/>
      </c>
      <c r="G132" s="4" t="str">
        <f ca="1">IF(Sched5[[#This Row],[Pmt No]]&lt;&gt;"",IF(Sched5[[#This Row],[Scheduled Payment]]+Sched5[[#This Row],[Extra Payment]]&lt;=Sched5[[#This Row],[Beginning Balance]],Sched5[[#This Row],[Scheduled Payment]]+Sched5[[#This Row],[Extra Payment]],Sched5[[#This Row],[Beginning Balance]]),"")</f>
        <v/>
      </c>
      <c r="H132" s="4" t="str">
        <f ca="1">IF(Sched5[[#This Row],[Pmt No]]&lt;&gt;"",Sched5[[#This Row],[Total Payment]]-Sched5[[#This Row],[Interest]],"")</f>
        <v/>
      </c>
      <c r="I132" s="4" t="str">
        <f ca="1">IF(Sched5[[#This Row],[Pmt No]]&lt;&gt;"",Sched5[[#This Row],[Beginning Balance]]*(InterestRate/PaymentsPerYear),"")</f>
        <v/>
      </c>
      <c r="J132" s="4" t="str">
        <f ca="1">IF(Sched5[[#This Row],[Pmt No]]&lt;&gt;"",IF(Sched5[[#This Row],[Scheduled Payment]]+Sched5[[#This Row],[Extra Payment]]&lt;=Sched5[[#This Row],[Beginning Balance]],Sched5[[#This Row],[Beginning Balance]]-Sched5[[#This Row],[Principal]],0),"")</f>
        <v/>
      </c>
      <c r="K132" s="4" t="str">
        <f ca="1">IF(Sched5[[#This Row],[Pmt No]]&lt;&gt;"",SUM(INDEX(Sched5[Interest],1,1):Sched5[[#This Row],[Interest]]),"")</f>
        <v/>
      </c>
    </row>
    <row r="133" spans="2:11" x14ac:dyDescent="0.2">
      <c r="B133" s="2" t="str">
        <f ca="1">IF(LoanIsGood,IF(ROW()-ROW(Sched5[[#Headers],[Pmt No]])&gt;ScheduledNumberOfPayments,"",ROW()-ROW(Sched5[[#Headers],[Pmt No]])),"")</f>
        <v/>
      </c>
      <c r="C133" s="3" t="str">
        <f ca="1">IF(Sched5[[#This Row],[Pmt No]]&lt;&gt;"",EOMONTH(LoanStartDate,ROW(Sched5[[#This Row],[Pmt No]])-ROW(Sched5[[#Headers],[Pmt No]])-2)+DAY(LoanStartDate),"")</f>
        <v/>
      </c>
      <c r="D133" s="4" t="str">
        <f ca="1">IF(Sched5[[#This Row],[Pmt No]]&lt;&gt;"",IF(ROW()-ROW(Sched5[[#Headers],[Beginning Balance]])=1,LoanAmount,INDEX(Sched5[Ending Balance],ROW()-ROW(Sched5[[#Headers],[Beginning Balance]])-1)),"")</f>
        <v/>
      </c>
      <c r="E133" s="4" t="str">
        <f ca="1">IF(Sched5[[#This Row],[Pmt No]]&lt;&gt;"",ScheduledPayment,"")</f>
        <v/>
      </c>
      <c r="F133" s="4" t="str">
        <f ca="1">IF(Sched5[[#This Row],[Pmt No]]&lt;&gt;"",IF(Sched5[[#This Row],[Scheduled Payment]]+ExtraPayments&lt;Sched5[[#This Row],[Beginning Balance]],ExtraPayments,IF(Sched5[[#This Row],[Beginning Balance]]-Sched5[[#This Row],[Scheduled Payment]]&gt;0,Sched5[[#This Row],[Beginning Balance]]-Sched5[[#This Row],[Scheduled Payment]],0)),"")</f>
        <v/>
      </c>
      <c r="G133" s="4" t="str">
        <f ca="1">IF(Sched5[[#This Row],[Pmt No]]&lt;&gt;"",IF(Sched5[[#This Row],[Scheduled Payment]]+Sched5[[#This Row],[Extra Payment]]&lt;=Sched5[[#This Row],[Beginning Balance]],Sched5[[#This Row],[Scheduled Payment]]+Sched5[[#This Row],[Extra Payment]],Sched5[[#This Row],[Beginning Balance]]),"")</f>
        <v/>
      </c>
      <c r="H133" s="4" t="str">
        <f ca="1">IF(Sched5[[#This Row],[Pmt No]]&lt;&gt;"",Sched5[[#This Row],[Total Payment]]-Sched5[[#This Row],[Interest]],"")</f>
        <v/>
      </c>
      <c r="I133" s="4" t="str">
        <f ca="1">IF(Sched5[[#This Row],[Pmt No]]&lt;&gt;"",Sched5[[#This Row],[Beginning Balance]]*(InterestRate/PaymentsPerYear),"")</f>
        <v/>
      </c>
      <c r="J133" s="4" t="str">
        <f ca="1">IF(Sched5[[#This Row],[Pmt No]]&lt;&gt;"",IF(Sched5[[#This Row],[Scheduled Payment]]+Sched5[[#This Row],[Extra Payment]]&lt;=Sched5[[#This Row],[Beginning Balance]],Sched5[[#This Row],[Beginning Balance]]-Sched5[[#This Row],[Principal]],0),"")</f>
        <v/>
      </c>
      <c r="K133" s="4" t="str">
        <f ca="1">IF(Sched5[[#This Row],[Pmt No]]&lt;&gt;"",SUM(INDEX(Sched5[Interest],1,1):Sched5[[#This Row],[Interest]]),"")</f>
        <v/>
      </c>
    </row>
    <row r="134" spans="2:11" x14ac:dyDescent="0.2">
      <c r="B134" s="2" t="str">
        <f ca="1">IF(LoanIsGood,IF(ROW()-ROW(Sched5[[#Headers],[Pmt No]])&gt;ScheduledNumberOfPayments,"",ROW()-ROW(Sched5[[#Headers],[Pmt No]])),"")</f>
        <v/>
      </c>
      <c r="C134" s="3" t="str">
        <f ca="1">IF(Sched5[[#This Row],[Pmt No]]&lt;&gt;"",EOMONTH(LoanStartDate,ROW(Sched5[[#This Row],[Pmt No]])-ROW(Sched5[[#Headers],[Pmt No]])-2)+DAY(LoanStartDate),"")</f>
        <v/>
      </c>
      <c r="D134" s="4" t="str">
        <f ca="1">IF(Sched5[[#This Row],[Pmt No]]&lt;&gt;"",IF(ROW()-ROW(Sched5[[#Headers],[Beginning Balance]])=1,LoanAmount,INDEX(Sched5[Ending Balance],ROW()-ROW(Sched5[[#Headers],[Beginning Balance]])-1)),"")</f>
        <v/>
      </c>
      <c r="E134" s="4" t="str">
        <f ca="1">IF(Sched5[[#This Row],[Pmt No]]&lt;&gt;"",ScheduledPayment,"")</f>
        <v/>
      </c>
      <c r="F134" s="4" t="str">
        <f ca="1">IF(Sched5[[#This Row],[Pmt No]]&lt;&gt;"",IF(Sched5[[#This Row],[Scheduled Payment]]+ExtraPayments&lt;Sched5[[#This Row],[Beginning Balance]],ExtraPayments,IF(Sched5[[#This Row],[Beginning Balance]]-Sched5[[#This Row],[Scheduled Payment]]&gt;0,Sched5[[#This Row],[Beginning Balance]]-Sched5[[#This Row],[Scheduled Payment]],0)),"")</f>
        <v/>
      </c>
      <c r="G134" s="4" t="str">
        <f ca="1">IF(Sched5[[#This Row],[Pmt No]]&lt;&gt;"",IF(Sched5[[#This Row],[Scheduled Payment]]+Sched5[[#This Row],[Extra Payment]]&lt;=Sched5[[#This Row],[Beginning Balance]],Sched5[[#This Row],[Scheduled Payment]]+Sched5[[#This Row],[Extra Payment]],Sched5[[#This Row],[Beginning Balance]]),"")</f>
        <v/>
      </c>
      <c r="H134" s="4" t="str">
        <f ca="1">IF(Sched5[[#This Row],[Pmt No]]&lt;&gt;"",Sched5[[#This Row],[Total Payment]]-Sched5[[#This Row],[Interest]],"")</f>
        <v/>
      </c>
      <c r="I134" s="4" t="str">
        <f ca="1">IF(Sched5[[#This Row],[Pmt No]]&lt;&gt;"",Sched5[[#This Row],[Beginning Balance]]*(InterestRate/PaymentsPerYear),"")</f>
        <v/>
      </c>
      <c r="J134" s="4" t="str">
        <f ca="1">IF(Sched5[[#This Row],[Pmt No]]&lt;&gt;"",IF(Sched5[[#This Row],[Scheduled Payment]]+Sched5[[#This Row],[Extra Payment]]&lt;=Sched5[[#This Row],[Beginning Balance]],Sched5[[#This Row],[Beginning Balance]]-Sched5[[#This Row],[Principal]],0),"")</f>
        <v/>
      </c>
      <c r="K134" s="4" t="str">
        <f ca="1">IF(Sched5[[#This Row],[Pmt No]]&lt;&gt;"",SUM(INDEX(Sched5[Interest],1,1):Sched5[[#This Row],[Interest]]),"")</f>
        <v/>
      </c>
    </row>
    <row r="135" spans="2:11" x14ac:dyDescent="0.2">
      <c r="B135" s="2" t="str">
        <f ca="1">IF(LoanIsGood,IF(ROW()-ROW(Sched5[[#Headers],[Pmt No]])&gt;ScheduledNumberOfPayments,"",ROW()-ROW(Sched5[[#Headers],[Pmt No]])),"")</f>
        <v/>
      </c>
      <c r="C135" s="3" t="str">
        <f ca="1">IF(Sched5[[#This Row],[Pmt No]]&lt;&gt;"",EOMONTH(LoanStartDate,ROW(Sched5[[#This Row],[Pmt No]])-ROW(Sched5[[#Headers],[Pmt No]])-2)+DAY(LoanStartDate),"")</f>
        <v/>
      </c>
      <c r="D135" s="4" t="str">
        <f ca="1">IF(Sched5[[#This Row],[Pmt No]]&lt;&gt;"",IF(ROW()-ROW(Sched5[[#Headers],[Beginning Balance]])=1,LoanAmount,INDEX(Sched5[Ending Balance],ROW()-ROW(Sched5[[#Headers],[Beginning Balance]])-1)),"")</f>
        <v/>
      </c>
      <c r="E135" s="4" t="str">
        <f ca="1">IF(Sched5[[#This Row],[Pmt No]]&lt;&gt;"",ScheduledPayment,"")</f>
        <v/>
      </c>
      <c r="F135" s="4" t="str">
        <f ca="1">IF(Sched5[[#This Row],[Pmt No]]&lt;&gt;"",IF(Sched5[[#This Row],[Scheduled Payment]]+ExtraPayments&lt;Sched5[[#This Row],[Beginning Balance]],ExtraPayments,IF(Sched5[[#This Row],[Beginning Balance]]-Sched5[[#This Row],[Scheduled Payment]]&gt;0,Sched5[[#This Row],[Beginning Balance]]-Sched5[[#This Row],[Scheduled Payment]],0)),"")</f>
        <v/>
      </c>
      <c r="G135" s="4" t="str">
        <f ca="1">IF(Sched5[[#This Row],[Pmt No]]&lt;&gt;"",IF(Sched5[[#This Row],[Scheduled Payment]]+Sched5[[#This Row],[Extra Payment]]&lt;=Sched5[[#This Row],[Beginning Balance]],Sched5[[#This Row],[Scheduled Payment]]+Sched5[[#This Row],[Extra Payment]],Sched5[[#This Row],[Beginning Balance]]),"")</f>
        <v/>
      </c>
      <c r="H135" s="4" t="str">
        <f ca="1">IF(Sched5[[#This Row],[Pmt No]]&lt;&gt;"",Sched5[[#This Row],[Total Payment]]-Sched5[[#This Row],[Interest]],"")</f>
        <v/>
      </c>
      <c r="I135" s="4" t="str">
        <f ca="1">IF(Sched5[[#This Row],[Pmt No]]&lt;&gt;"",Sched5[[#This Row],[Beginning Balance]]*(InterestRate/PaymentsPerYear),"")</f>
        <v/>
      </c>
      <c r="J135" s="4" t="str">
        <f ca="1">IF(Sched5[[#This Row],[Pmt No]]&lt;&gt;"",IF(Sched5[[#This Row],[Scheduled Payment]]+Sched5[[#This Row],[Extra Payment]]&lt;=Sched5[[#This Row],[Beginning Balance]],Sched5[[#This Row],[Beginning Balance]]-Sched5[[#This Row],[Principal]],0),"")</f>
        <v/>
      </c>
      <c r="K135" s="4" t="str">
        <f ca="1">IF(Sched5[[#This Row],[Pmt No]]&lt;&gt;"",SUM(INDEX(Sched5[Interest],1,1):Sched5[[#This Row],[Interest]]),"")</f>
        <v/>
      </c>
    </row>
    <row r="136" spans="2:11" x14ac:dyDescent="0.2">
      <c r="B136" s="2" t="str">
        <f ca="1">IF(LoanIsGood,IF(ROW()-ROW(Sched5[[#Headers],[Pmt No]])&gt;ScheduledNumberOfPayments,"",ROW()-ROW(Sched5[[#Headers],[Pmt No]])),"")</f>
        <v/>
      </c>
      <c r="C136" s="3" t="str">
        <f ca="1">IF(Sched5[[#This Row],[Pmt No]]&lt;&gt;"",EOMONTH(LoanStartDate,ROW(Sched5[[#This Row],[Pmt No]])-ROW(Sched5[[#Headers],[Pmt No]])-2)+DAY(LoanStartDate),"")</f>
        <v/>
      </c>
      <c r="D136" s="4" t="str">
        <f ca="1">IF(Sched5[[#This Row],[Pmt No]]&lt;&gt;"",IF(ROW()-ROW(Sched5[[#Headers],[Beginning Balance]])=1,LoanAmount,INDEX(Sched5[Ending Balance],ROW()-ROW(Sched5[[#Headers],[Beginning Balance]])-1)),"")</f>
        <v/>
      </c>
      <c r="E136" s="4" t="str">
        <f ca="1">IF(Sched5[[#This Row],[Pmt No]]&lt;&gt;"",ScheduledPayment,"")</f>
        <v/>
      </c>
      <c r="F136" s="4" t="str">
        <f ca="1">IF(Sched5[[#This Row],[Pmt No]]&lt;&gt;"",IF(Sched5[[#This Row],[Scheduled Payment]]+ExtraPayments&lt;Sched5[[#This Row],[Beginning Balance]],ExtraPayments,IF(Sched5[[#This Row],[Beginning Balance]]-Sched5[[#This Row],[Scheduled Payment]]&gt;0,Sched5[[#This Row],[Beginning Balance]]-Sched5[[#This Row],[Scheduled Payment]],0)),"")</f>
        <v/>
      </c>
      <c r="G136" s="4" t="str">
        <f ca="1">IF(Sched5[[#This Row],[Pmt No]]&lt;&gt;"",IF(Sched5[[#This Row],[Scheduled Payment]]+Sched5[[#This Row],[Extra Payment]]&lt;=Sched5[[#This Row],[Beginning Balance]],Sched5[[#This Row],[Scheduled Payment]]+Sched5[[#This Row],[Extra Payment]],Sched5[[#This Row],[Beginning Balance]]),"")</f>
        <v/>
      </c>
      <c r="H136" s="4" t="str">
        <f ca="1">IF(Sched5[[#This Row],[Pmt No]]&lt;&gt;"",Sched5[[#This Row],[Total Payment]]-Sched5[[#This Row],[Interest]],"")</f>
        <v/>
      </c>
      <c r="I136" s="4" t="str">
        <f ca="1">IF(Sched5[[#This Row],[Pmt No]]&lt;&gt;"",Sched5[[#This Row],[Beginning Balance]]*(InterestRate/PaymentsPerYear),"")</f>
        <v/>
      </c>
      <c r="J136" s="4" t="str">
        <f ca="1">IF(Sched5[[#This Row],[Pmt No]]&lt;&gt;"",IF(Sched5[[#This Row],[Scheduled Payment]]+Sched5[[#This Row],[Extra Payment]]&lt;=Sched5[[#This Row],[Beginning Balance]],Sched5[[#This Row],[Beginning Balance]]-Sched5[[#This Row],[Principal]],0),"")</f>
        <v/>
      </c>
      <c r="K136" s="4" t="str">
        <f ca="1">IF(Sched5[[#This Row],[Pmt No]]&lt;&gt;"",SUM(INDEX(Sched5[Interest],1,1):Sched5[[#This Row],[Interest]]),"")</f>
        <v/>
      </c>
    </row>
    <row r="137" spans="2:11" x14ac:dyDescent="0.2">
      <c r="B137" s="2" t="str">
        <f ca="1">IF(LoanIsGood,IF(ROW()-ROW(Sched5[[#Headers],[Pmt No]])&gt;ScheduledNumberOfPayments,"",ROW()-ROW(Sched5[[#Headers],[Pmt No]])),"")</f>
        <v/>
      </c>
      <c r="C137" s="3" t="str">
        <f ca="1">IF(Sched5[[#This Row],[Pmt No]]&lt;&gt;"",EOMONTH(LoanStartDate,ROW(Sched5[[#This Row],[Pmt No]])-ROW(Sched5[[#Headers],[Pmt No]])-2)+DAY(LoanStartDate),"")</f>
        <v/>
      </c>
      <c r="D137" s="4" t="str">
        <f ca="1">IF(Sched5[[#This Row],[Pmt No]]&lt;&gt;"",IF(ROW()-ROW(Sched5[[#Headers],[Beginning Balance]])=1,LoanAmount,INDEX(Sched5[Ending Balance],ROW()-ROW(Sched5[[#Headers],[Beginning Balance]])-1)),"")</f>
        <v/>
      </c>
      <c r="E137" s="4" t="str">
        <f ca="1">IF(Sched5[[#This Row],[Pmt No]]&lt;&gt;"",ScheduledPayment,"")</f>
        <v/>
      </c>
      <c r="F137" s="4" t="str">
        <f ca="1">IF(Sched5[[#This Row],[Pmt No]]&lt;&gt;"",IF(Sched5[[#This Row],[Scheduled Payment]]+ExtraPayments&lt;Sched5[[#This Row],[Beginning Balance]],ExtraPayments,IF(Sched5[[#This Row],[Beginning Balance]]-Sched5[[#This Row],[Scheduled Payment]]&gt;0,Sched5[[#This Row],[Beginning Balance]]-Sched5[[#This Row],[Scheduled Payment]],0)),"")</f>
        <v/>
      </c>
      <c r="G137" s="4" t="str">
        <f ca="1">IF(Sched5[[#This Row],[Pmt No]]&lt;&gt;"",IF(Sched5[[#This Row],[Scheduled Payment]]+Sched5[[#This Row],[Extra Payment]]&lt;=Sched5[[#This Row],[Beginning Balance]],Sched5[[#This Row],[Scheduled Payment]]+Sched5[[#This Row],[Extra Payment]],Sched5[[#This Row],[Beginning Balance]]),"")</f>
        <v/>
      </c>
      <c r="H137" s="4" t="str">
        <f ca="1">IF(Sched5[[#This Row],[Pmt No]]&lt;&gt;"",Sched5[[#This Row],[Total Payment]]-Sched5[[#This Row],[Interest]],"")</f>
        <v/>
      </c>
      <c r="I137" s="4" t="str">
        <f ca="1">IF(Sched5[[#This Row],[Pmt No]]&lt;&gt;"",Sched5[[#This Row],[Beginning Balance]]*(InterestRate/PaymentsPerYear),"")</f>
        <v/>
      </c>
      <c r="J137" s="4" t="str">
        <f ca="1">IF(Sched5[[#This Row],[Pmt No]]&lt;&gt;"",IF(Sched5[[#This Row],[Scheduled Payment]]+Sched5[[#This Row],[Extra Payment]]&lt;=Sched5[[#This Row],[Beginning Balance]],Sched5[[#This Row],[Beginning Balance]]-Sched5[[#This Row],[Principal]],0),"")</f>
        <v/>
      </c>
      <c r="K137" s="4" t="str">
        <f ca="1">IF(Sched5[[#This Row],[Pmt No]]&lt;&gt;"",SUM(INDEX(Sched5[Interest],1,1):Sched5[[#This Row],[Interest]]),"")</f>
        <v/>
      </c>
    </row>
    <row r="138" spans="2:11" x14ac:dyDescent="0.2">
      <c r="B138" s="2" t="str">
        <f ca="1">IF(LoanIsGood,IF(ROW()-ROW(Sched5[[#Headers],[Pmt No]])&gt;ScheduledNumberOfPayments,"",ROW()-ROW(Sched5[[#Headers],[Pmt No]])),"")</f>
        <v/>
      </c>
      <c r="C138" s="3" t="str">
        <f ca="1">IF(Sched5[[#This Row],[Pmt No]]&lt;&gt;"",EOMONTH(LoanStartDate,ROW(Sched5[[#This Row],[Pmt No]])-ROW(Sched5[[#Headers],[Pmt No]])-2)+DAY(LoanStartDate),"")</f>
        <v/>
      </c>
      <c r="D138" s="4" t="str">
        <f ca="1">IF(Sched5[[#This Row],[Pmt No]]&lt;&gt;"",IF(ROW()-ROW(Sched5[[#Headers],[Beginning Balance]])=1,LoanAmount,INDEX(Sched5[Ending Balance],ROW()-ROW(Sched5[[#Headers],[Beginning Balance]])-1)),"")</f>
        <v/>
      </c>
      <c r="E138" s="4" t="str">
        <f ca="1">IF(Sched5[[#This Row],[Pmt No]]&lt;&gt;"",ScheduledPayment,"")</f>
        <v/>
      </c>
      <c r="F138" s="4" t="str">
        <f ca="1">IF(Sched5[[#This Row],[Pmt No]]&lt;&gt;"",IF(Sched5[[#This Row],[Scheduled Payment]]+ExtraPayments&lt;Sched5[[#This Row],[Beginning Balance]],ExtraPayments,IF(Sched5[[#This Row],[Beginning Balance]]-Sched5[[#This Row],[Scheduled Payment]]&gt;0,Sched5[[#This Row],[Beginning Balance]]-Sched5[[#This Row],[Scheduled Payment]],0)),"")</f>
        <v/>
      </c>
      <c r="G138" s="4" t="str">
        <f ca="1">IF(Sched5[[#This Row],[Pmt No]]&lt;&gt;"",IF(Sched5[[#This Row],[Scheduled Payment]]+Sched5[[#This Row],[Extra Payment]]&lt;=Sched5[[#This Row],[Beginning Balance]],Sched5[[#This Row],[Scheduled Payment]]+Sched5[[#This Row],[Extra Payment]],Sched5[[#This Row],[Beginning Balance]]),"")</f>
        <v/>
      </c>
      <c r="H138" s="4" t="str">
        <f ca="1">IF(Sched5[[#This Row],[Pmt No]]&lt;&gt;"",Sched5[[#This Row],[Total Payment]]-Sched5[[#This Row],[Interest]],"")</f>
        <v/>
      </c>
      <c r="I138" s="4" t="str">
        <f ca="1">IF(Sched5[[#This Row],[Pmt No]]&lt;&gt;"",Sched5[[#This Row],[Beginning Balance]]*(InterestRate/PaymentsPerYear),"")</f>
        <v/>
      </c>
      <c r="J138" s="4" t="str">
        <f ca="1">IF(Sched5[[#This Row],[Pmt No]]&lt;&gt;"",IF(Sched5[[#This Row],[Scheduled Payment]]+Sched5[[#This Row],[Extra Payment]]&lt;=Sched5[[#This Row],[Beginning Balance]],Sched5[[#This Row],[Beginning Balance]]-Sched5[[#This Row],[Principal]],0),"")</f>
        <v/>
      </c>
      <c r="K138" s="4" t="str">
        <f ca="1">IF(Sched5[[#This Row],[Pmt No]]&lt;&gt;"",SUM(INDEX(Sched5[Interest],1,1):Sched5[[#This Row],[Interest]]),"")</f>
        <v/>
      </c>
    </row>
    <row r="139" spans="2:11" x14ac:dyDescent="0.2">
      <c r="B139" s="2" t="str">
        <f ca="1">IF(LoanIsGood,IF(ROW()-ROW(Sched5[[#Headers],[Pmt No]])&gt;ScheduledNumberOfPayments,"",ROW()-ROW(Sched5[[#Headers],[Pmt No]])),"")</f>
        <v/>
      </c>
      <c r="C139" s="3" t="str">
        <f ca="1">IF(Sched5[[#This Row],[Pmt No]]&lt;&gt;"",EOMONTH(LoanStartDate,ROW(Sched5[[#This Row],[Pmt No]])-ROW(Sched5[[#Headers],[Pmt No]])-2)+DAY(LoanStartDate),"")</f>
        <v/>
      </c>
      <c r="D139" s="4" t="str">
        <f ca="1">IF(Sched5[[#This Row],[Pmt No]]&lt;&gt;"",IF(ROW()-ROW(Sched5[[#Headers],[Beginning Balance]])=1,LoanAmount,INDEX(Sched5[Ending Balance],ROW()-ROW(Sched5[[#Headers],[Beginning Balance]])-1)),"")</f>
        <v/>
      </c>
      <c r="E139" s="4" t="str">
        <f ca="1">IF(Sched5[[#This Row],[Pmt No]]&lt;&gt;"",ScheduledPayment,"")</f>
        <v/>
      </c>
      <c r="F139" s="4" t="str">
        <f ca="1">IF(Sched5[[#This Row],[Pmt No]]&lt;&gt;"",IF(Sched5[[#This Row],[Scheduled Payment]]+ExtraPayments&lt;Sched5[[#This Row],[Beginning Balance]],ExtraPayments,IF(Sched5[[#This Row],[Beginning Balance]]-Sched5[[#This Row],[Scheduled Payment]]&gt;0,Sched5[[#This Row],[Beginning Balance]]-Sched5[[#This Row],[Scheduled Payment]],0)),"")</f>
        <v/>
      </c>
      <c r="G139" s="4" t="str">
        <f ca="1">IF(Sched5[[#This Row],[Pmt No]]&lt;&gt;"",IF(Sched5[[#This Row],[Scheduled Payment]]+Sched5[[#This Row],[Extra Payment]]&lt;=Sched5[[#This Row],[Beginning Balance]],Sched5[[#This Row],[Scheduled Payment]]+Sched5[[#This Row],[Extra Payment]],Sched5[[#This Row],[Beginning Balance]]),"")</f>
        <v/>
      </c>
      <c r="H139" s="4" t="str">
        <f ca="1">IF(Sched5[[#This Row],[Pmt No]]&lt;&gt;"",Sched5[[#This Row],[Total Payment]]-Sched5[[#This Row],[Interest]],"")</f>
        <v/>
      </c>
      <c r="I139" s="4" t="str">
        <f ca="1">IF(Sched5[[#This Row],[Pmt No]]&lt;&gt;"",Sched5[[#This Row],[Beginning Balance]]*(InterestRate/PaymentsPerYear),"")</f>
        <v/>
      </c>
      <c r="J139" s="4" t="str">
        <f ca="1">IF(Sched5[[#This Row],[Pmt No]]&lt;&gt;"",IF(Sched5[[#This Row],[Scheduled Payment]]+Sched5[[#This Row],[Extra Payment]]&lt;=Sched5[[#This Row],[Beginning Balance]],Sched5[[#This Row],[Beginning Balance]]-Sched5[[#This Row],[Principal]],0),"")</f>
        <v/>
      </c>
      <c r="K139" s="4" t="str">
        <f ca="1">IF(Sched5[[#This Row],[Pmt No]]&lt;&gt;"",SUM(INDEX(Sched5[Interest],1,1):Sched5[[#This Row],[Interest]]),"")</f>
        <v/>
      </c>
    </row>
    <row r="140" spans="2:11" x14ac:dyDescent="0.2">
      <c r="B140" s="2" t="str">
        <f ca="1">IF(LoanIsGood,IF(ROW()-ROW(Sched5[[#Headers],[Pmt No]])&gt;ScheduledNumberOfPayments,"",ROW()-ROW(Sched5[[#Headers],[Pmt No]])),"")</f>
        <v/>
      </c>
      <c r="C140" s="3" t="str">
        <f ca="1">IF(Sched5[[#This Row],[Pmt No]]&lt;&gt;"",EOMONTH(LoanStartDate,ROW(Sched5[[#This Row],[Pmt No]])-ROW(Sched5[[#Headers],[Pmt No]])-2)+DAY(LoanStartDate),"")</f>
        <v/>
      </c>
      <c r="D140" s="4" t="str">
        <f ca="1">IF(Sched5[[#This Row],[Pmt No]]&lt;&gt;"",IF(ROW()-ROW(Sched5[[#Headers],[Beginning Balance]])=1,LoanAmount,INDEX(Sched5[Ending Balance],ROW()-ROW(Sched5[[#Headers],[Beginning Balance]])-1)),"")</f>
        <v/>
      </c>
      <c r="E140" s="4" t="str">
        <f ca="1">IF(Sched5[[#This Row],[Pmt No]]&lt;&gt;"",ScheduledPayment,"")</f>
        <v/>
      </c>
      <c r="F140" s="4" t="str">
        <f ca="1">IF(Sched5[[#This Row],[Pmt No]]&lt;&gt;"",IF(Sched5[[#This Row],[Scheduled Payment]]+ExtraPayments&lt;Sched5[[#This Row],[Beginning Balance]],ExtraPayments,IF(Sched5[[#This Row],[Beginning Balance]]-Sched5[[#This Row],[Scheduled Payment]]&gt;0,Sched5[[#This Row],[Beginning Balance]]-Sched5[[#This Row],[Scheduled Payment]],0)),"")</f>
        <v/>
      </c>
      <c r="G140" s="4" t="str">
        <f ca="1">IF(Sched5[[#This Row],[Pmt No]]&lt;&gt;"",IF(Sched5[[#This Row],[Scheduled Payment]]+Sched5[[#This Row],[Extra Payment]]&lt;=Sched5[[#This Row],[Beginning Balance]],Sched5[[#This Row],[Scheduled Payment]]+Sched5[[#This Row],[Extra Payment]],Sched5[[#This Row],[Beginning Balance]]),"")</f>
        <v/>
      </c>
      <c r="H140" s="4" t="str">
        <f ca="1">IF(Sched5[[#This Row],[Pmt No]]&lt;&gt;"",Sched5[[#This Row],[Total Payment]]-Sched5[[#This Row],[Interest]],"")</f>
        <v/>
      </c>
      <c r="I140" s="4" t="str">
        <f ca="1">IF(Sched5[[#This Row],[Pmt No]]&lt;&gt;"",Sched5[[#This Row],[Beginning Balance]]*(InterestRate/PaymentsPerYear),"")</f>
        <v/>
      </c>
      <c r="J140" s="4" t="str">
        <f ca="1">IF(Sched5[[#This Row],[Pmt No]]&lt;&gt;"",IF(Sched5[[#This Row],[Scheduled Payment]]+Sched5[[#This Row],[Extra Payment]]&lt;=Sched5[[#This Row],[Beginning Balance]],Sched5[[#This Row],[Beginning Balance]]-Sched5[[#This Row],[Principal]],0),"")</f>
        <v/>
      </c>
      <c r="K140" s="4" t="str">
        <f ca="1">IF(Sched5[[#This Row],[Pmt No]]&lt;&gt;"",SUM(INDEX(Sched5[Interest],1,1):Sched5[[#This Row],[Interest]]),"")</f>
        <v/>
      </c>
    </row>
    <row r="141" spans="2:11" x14ac:dyDescent="0.2">
      <c r="B141" s="2" t="str">
        <f ca="1">IF(LoanIsGood,IF(ROW()-ROW(Sched5[[#Headers],[Pmt No]])&gt;ScheduledNumberOfPayments,"",ROW()-ROW(Sched5[[#Headers],[Pmt No]])),"")</f>
        <v/>
      </c>
      <c r="C141" s="3" t="str">
        <f ca="1">IF(Sched5[[#This Row],[Pmt No]]&lt;&gt;"",EOMONTH(LoanStartDate,ROW(Sched5[[#This Row],[Pmt No]])-ROW(Sched5[[#Headers],[Pmt No]])-2)+DAY(LoanStartDate),"")</f>
        <v/>
      </c>
      <c r="D141" s="4" t="str">
        <f ca="1">IF(Sched5[[#This Row],[Pmt No]]&lt;&gt;"",IF(ROW()-ROW(Sched5[[#Headers],[Beginning Balance]])=1,LoanAmount,INDEX(Sched5[Ending Balance],ROW()-ROW(Sched5[[#Headers],[Beginning Balance]])-1)),"")</f>
        <v/>
      </c>
      <c r="E141" s="4" t="str">
        <f ca="1">IF(Sched5[[#This Row],[Pmt No]]&lt;&gt;"",ScheduledPayment,"")</f>
        <v/>
      </c>
      <c r="F141" s="4" t="str">
        <f ca="1">IF(Sched5[[#This Row],[Pmt No]]&lt;&gt;"",IF(Sched5[[#This Row],[Scheduled Payment]]+ExtraPayments&lt;Sched5[[#This Row],[Beginning Balance]],ExtraPayments,IF(Sched5[[#This Row],[Beginning Balance]]-Sched5[[#This Row],[Scheduled Payment]]&gt;0,Sched5[[#This Row],[Beginning Balance]]-Sched5[[#This Row],[Scheduled Payment]],0)),"")</f>
        <v/>
      </c>
      <c r="G141" s="4" t="str">
        <f ca="1">IF(Sched5[[#This Row],[Pmt No]]&lt;&gt;"",IF(Sched5[[#This Row],[Scheduled Payment]]+Sched5[[#This Row],[Extra Payment]]&lt;=Sched5[[#This Row],[Beginning Balance]],Sched5[[#This Row],[Scheduled Payment]]+Sched5[[#This Row],[Extra Payment]],Sched5[[#This Row],[Beginning Balance]]),"")</f>
        <v/>
      </c>
      <c r="H141" s="4" t="str">
        <f ca="1">IF(Sched5[[#This Row],[Pmt No]]&lt;&gt;"",Sched5[[#This Row],[Total Payment]]-Sched5[[#This Row],[Interest]],"")</f>
        <v/>
      </c>
      <c r="I141" s="4" t="str">
        <f ca="1">IF(Sched5[[#This Row],[Pmt No]]&lt;&gt;"",Sched5[[#This Row],[Beginning Balance]]*(InterestRate/PaymentsPerYear),"")</f>
        <v/>
      </c>
      <c r="J141" s="4" t="str">
        <f ca="1">IF(Sched5[[#This Row],[Pmt No]]&lt;&gt;"",IF(Sched5[[#This Row],[Scheduled Payment]]+Sched5[[#This Row],[Extra Payment]]&lt;=Sched5[[#This Row],[Beginning Balance]],Sched5[[#This Row],[Beginning Balance]]-Sched5[[#This Row],[Principal]],0),"")</f>
        <v/>
      </c>
      <c r="K141" s="4" t="str">
        <f ca="1">IF(Sched5[[#This Row],[Pmt No]]&lt;&gt;"",SUM(INDEX(Sched5[Interest],1,1):Sched5[[#This Row],[Interest]]),"")</f>
        <v/>
      </c>
    </row>
    <row r="142" spans="2:11" x14ac:dyDescent="0.2">
      <c r="B142" s="2" t="str">
        <f ca="1">IF(LoanIsGood,IF(ROW()-ROW(Sched5[[#Headers],[Pmt No]])&gt;ScheduledNumberOfPayments,"",ROW()-ROW(Sched5[[#Headers],[Pmt No]])),"")</f>
        <v/>
      </c>
      <c r="C142" s="3" t="str">
        <f ca="1">IF(Sched5[[#This Row],[Pmt No]]&lt;&gt;"",EOMONTH(LoanStartDate,ROW(Sched5[[#This Row],[Pmt No]])-ROW(Sched5[[#Headers],[Pmt No]])-2)+DAY(LoanStartDate),"")</f>
        <v/>
      </c>
      <c r="D142" s="4" t="str">
        <f ca="1">IF(Sched5[[#This Row],[Pmt No]]&lt;&gt;"",IF(ROW()-ROW(Sched5[[#Headers],[Beginning Balance]])=1,LoanAmount,INDEX(Sched5[Ending Balance],ROW()-ROW(Sched5[[#Headers],[Beginning Balance]])-1)),"")</f>
        <v/>
      </c>
      <c r="E142" s="4" t="str">
        <f ca="1">IF(Sched5[[#This Row],[Pmt No]]&lt;&gt;"",ScheduledPayment,"")</f>
        <v/>
      </c>
      <c r="F142" s="4" t="str">
        <f ca="1">IF(Sched5[[#This Row],[Pmt No]]&lt;&gt;"",IF(Sched5[[#This Row],[Scheduled Payment]]+ExtraPayments&lt;Sched5[[#This Row],[Beginning Balance]],ExtraPayments,IF(Sched5[[#This Row],[Beginning Balance]]-Sched5[[#This Row],[Scheduled Payment]]&gt;0,Sched5[[#This Row],[Beginning Balance]]-Sched5[[#This Row],[Scheduled Payment]],0)),"")</f>
        <v/>
      </c>
      <c r="G142" s="4" t="str">
        <f ca="1">IF(Sched5[[#This Row],[Pmt No]]&lt;&gt;"",IF(Sched5[[#This Row],[Scheduled Payment]]+Sched5[[#This Row],[Extra Payment]]&lt;=Sched5[[#This Row],[Beginning Balance]],Sched5[[#This Row],[Scheduled Payment]]+Sched5[[#This Row],[Extra Payment]],Sched5[[#This Row],[Beginning Balance]]),"")</f>
        <v/>
      </c>
      <c r="H142" s="4" t="str">
        <f ca="1">IF(Sched5[[#This Row],[Pmt No]]&lt;&gt;"",Sched5[[#This Row],[Total Payment]]-Sched5[[#This Row],[Interest]],"")</f>
        <v/>
      </c>
      <c r="I142" s="4" t="str">
        <f ca="1">IF(Sched5[[#This Row],[Pmt No]]&lt;&gt;"",Sched5[[#This Row],[Beginning Balance]]*(InterestRate/PaymentsPerYear),"")</f>
        <v/>
      </c>
      <c r="J142" s="4" t="str">
        <f ca="1">IF(Sched5[[#This Row],[Pmt No]]&lt;&gt;"",IF(Sched5[[#This Row],[Scheduled Payment]]+Sched5[[#This Row],[Extra Payment]]&lt;=Sched5[[#This Row],[Beginning Balance]],Sched5[[#This Row],[Beginning Balance]]-Sched5[[#This Row],[Principal]],0),"")</f>
        <v/>
      </c>
      <c r="K142" s="4" t="str">
        <f ca="1">IF(Sched5[[#This Row],[Pmt No]]&lt;&gt;"",SUM(INDEX(Sched5[Interest],1,1):Sched5[[#This Row],[Interest]]),"")</f>
        <v/>
      </c>
    </row>
    <row r="143" spans="2:11" x14ac:dyDescent="0.2">
      <c r="B143" s="2" t="str">
        <f ca="1">IF(LoanIsGood,IF(ROW()-ROW(Sched5[[#Headers],[Pmt No]])&gt;ScheduledNumberOfPayments,"",ROW()-ROW(Sched5[[#Headers],[Pmt No]])),"")</f>
        <v/>
      </c>
      <c r="C143" s="3" t="str">
        <f ca="1">IF(Sched5[[#This Row],[Pmt No]]&lt;&gt;"",EOMONTH(LoanStartDate,ROW(Sched5[[#This Row],[Pmt No]])-ROW(Sched5[[#Headers],[Pmt No]])-2)+DAY(LoanStartDate),"")</f>
        <v/>
      </c>
      <c r="D143" s="4" t="str">
        <f ca="1">IF(Sched5[[#This Row],[Pmt No]]&lt;&gt;"",IF(ROW()-ROW(Sched5[[#Headers],[Beginning Balance]])=1,LoanAmount,INDEX(Sched5[Ending Balance],ROW()-ROW(Sched5[[#Headers],[Beginning Balance]])-1)),"")</f>
        <v/>
      </c>
      <c r="E143" s="4" t="str">
        <f ca="1">IF(Sched5[[#This Row],[Pmt No]]&lt;&gt;"",ScheduledPayment,"")</f>
        <v/>
      </c>
      <c r="F143" s="4" t="str">
        <f ca="1">IF(Sched5[[#This Row],[Pmt No]]&lt;&gt;"",IF(Sched5[[#This Row],[Scheduled Payment]]+ExtraPayments&lt;Sched5[[#This Row],[Beginning Balance]],ExtraPayments,IF(Sched5[[#This Row],[Beginning Balance]]-Sched5[[#This Row],[Scheduled Payment]]&gt;0,Sched5[[#This Row],[Beginning Balance]]-Sched5[[#This Row],[Scheduled Payment]],0)),"")</f>
        <v/>
      </c>
      <c r="G143" s="4" t="str">
        <f ca="1">IF(Sched5[[#This Row],[Pmt No]]&lt;&gt;"",IF(Sched5[[#This Row],[Scheduled Payment]]+Sched5[[#This Row],[Extra Payment]]&lt;=Sched5[[#This Row],[Beginning Balance]],Sched5[[#This Row],[Scheduled Payment]]+Sched5[[#This Row],[Extra Payment]],Sched5[[#This Row],[Beginning Balance]]),"")</f>
        <v/>
      </c>
      <c r="H143" s="4" t="str">
        <f ca="1">IF(Sched5[[#This Row],[Pmt No]]&lt;&gt;"",Sched5[[#This Row],[Total Payment]]-Sched5[[#This Row],[Interest]],"")</f>
        <v/>
      </c>
      <c r="I143" s="4" t="str">
        <f ca="1">IF(Sched5[[#This Row],[Pmt No]]&lt;&gt;"",Sched5[[#This Row],[Beginning Balance]]*(InterestRate/PaymentsPerYear),"")</f>
        <v/>
      </c>
      <c r="J143" s="4" t="str">
        <f ca="1">IF(Sched5[[#This Row],[Pmt No]]&lt;&gt;"",IF(Sched5[[#This Row],[Scheduled Payment]]+Sched5[[#This Row],[Extra Payment]]&lt;=Sched5[[#This Row],[Beginning Balance]],Sched5[[#This Row],[Beginning Balance]]-Sched5[[#This Row],[Principal]],0),"")</f>
        <v/>
      </c>
      <c r="K143" s="4" t="str">
        <f ca="1">IF(Sched5[[#This Row],[Pmt No]]&lt;&gt;"",SUM(INDEX(Sched5[Interest],1,1):Sched5[[#This Row],[Interest]]),"")</f>
        <v/>
      </c>
    </row>
    <row r="144" spans="2:11" x14ac:dyDescent="0.2">
      <c r="B144" s="2" t="str">
        <f ca="1">IF(LoanIsGood,IF(ROW()-ROW(Sched5[[#Headers],[Pmt No]])&gt;ScheduledNumberOfPayments,"",ROW()-ROW(Sched5[[#Headers],[Pmt No]])),"")</f>
        <v/>
      </c>
      <c r="C144" s="3" t="str">
        <f ca="1">IF(Sched5[[#This Row],[Pmt No]]&lt;&gt;"",EOMONTH(LoanStartDate,ROW(Sched5[[#This Row],[Pmt No]])-ROW(Sched5[[#Headers],[Pmt No]])-2)+DAY(LoanStartDate),"")</f>
        <v/>
      </c>
      <c r="D144" s="4" t="str">
        <f ca="1">IF(Sched5[[#This Row],[Pmt No]]&lt;&gt;"",IF(ROW()-ROW(Sched5[[#Headers],[Beginning Balance]])=1,LoanAmount,INDEX(Sched5[Ending Balance],ROW()-ROW(Sched5[[#Headers],[Beginning Balance]])-1)),"")</f>
        <v/>
      </c>
      <c r="E144" s="4" t="str">
        <f ca="1">IF(Sched5[[#This Row],[Pmt No]]&lt;&gt;"",ScheduledPayment,"")</f>
        <v/>
      </c>
      <c r="F144" s="4" t="str">
        <f ca="1">IF(Sched5[[#This Row],[Pmt No]]&lt;&gt;"",IF(Sched5[[#This Row],[Scheduled Payment]]+ExtraPayments&lt;Sched5[[#This Row],[Beginning Balance]],ExtraPayments,IF(Sched5[[#This Row],[Beginning Balance]]-Sched5[[#This Row],[Scheduled Payment]]&gt;0,Sched5[[#This Row],[Beginning Balance]]-Sched5[[#This Row],[Scheduled Payment]],0)),"")</f>
        <v/>
      </c>
      <c r="G144" s="4" t="str">
        <f ca="1">IF(Sched5[[#This Row],[Pmt No]]&lt;&gt;"",IF(Sched5[[#This Row],[Scheduled Payment]]+Sched5[[#This Row],[Extra Payment]]&lt;=Sched5[[#This Row],[Beginning Balance]],Sched5[[#This Row],[Scheduled Payment]]+Sched5[[#This Row],[Extra Payment]],Sched5[[#This Row],[Beginning Balance]]),"")</f>
        <v/>
      </c>
      <c r="H144" s="4" t="str">
        <f ca="1">IF(Sched5[[#This Row],[Pmt No]]&lt;&gt;"",Sched5[[#This Row],[Total Payment]]-Sched5[[#This Row],[Interest]],"")</f>
        <v/>
      </c>
      <c r="I144" s="4" t="str">
        <f ca="1">IF(Sched5[[#This Row],[Pmt No]]&lt;&gt;"",Sched5[[#This Row],[Beginning Balance]]*(InterestRate/PaymentsPerYear),"")</f>
        <v/>
      </c>
      <c r="J144" s="4" t="str">
        <f ca="1">IF(Sched5[[#This Row],[Pmt No]]&lt;&gt;"",IF(Sched5[[#This Row],[Scheduled Payment]]+Sched5[[#This Row],[Extra Payment]]&lt;=Sched5[[#This Row],[Beginning Balance]],Sched5[[#This Row],[Beginning Balance]]-Sched5[[#This Row],[Principal]],0),"")</f>
        <v/>
      </c>
      <c r="K144" s="4" t="str">
        <f ca="1">IF(Sched5[[#This Row],[Pmt No]]&lt;&gt;"",SUM(INDEX(Sched5[Interest],1,1):Sched5[[#This Row],[Interest]]),"")</f>
        <v/>
      </c>
    </row>
    <row r="145" spans="2:11" x14ac:dyDescent="0.2">
      <c r="B145" s="2" t="str">
        <f ca="1">IF(LoanIsGood,IF(ROW()-ROW(Sched5[[#Headers],[Pmt No]])&gt;ScheduledNumberOfPayments,"",ROW()-ROW(Sched5[[#Headers],[Pmt No]])),"")</f>
        <v/>
      </c>
      <c r="C145" s="3" t="str">
        <f ca="1">IF(Sched5[[#This Row],[Pmt No]]&lt;&gt;"",EOMONTH(LoanStartDate,ROW(Sched5[[#This Row],[Pmt No]])-ROW(Sched5[[#Headers],[Pmt No]])-2)+DAY(LoanStartDate),"")</f>
        <v/>
      </c>
      <c r="D145" s="4" t="str">
        <f ca="1">IF(Sched5[[#This Row],[Pmt No]]&lt;&gt;"",IF(ROW()-ROW(Sched5[[#Headers],[Beginning Balance]])=1,LoanAmount,INDEX(Sched5[Ending Balance],ROW()-ROW(Sched5[[#Headers],[Beginning Balance]])-1)),"")</f>
        <v/>
      </c>
      <c r="E145" s="4" t="str">
        <f ca="1">IF(Sched5[[#This Row],[Pmt No]]&lt;&gt;"",ScheduledPayment,"")</f>
        <v/>
      </c>
      <c r="F145" s="4" t="str">
        <f ca="1">IF(Sched5[[#This Row],[Pmt No]]&lt;&gt;"",IF(Sched5[[#This Row],[Scheduled Payment]]+ExtraPayments&lt;Sched5[[#This Row],[Beginning Balance]],ExtraPayments,IF(Sched5[[#This Row],[Beginning Balance]]-Sched5[[#This Row],[Scheduled Payment]]&gt;0,Sched5[[#This Row],[Beginning Balance]]-Sched5[[#This Row],[Scheduled Payment]],0)),"")</f>
        <v/>
      </c>
      <c r="G145" s="4" t="str">
        <f ca="1">IF(Sched5[[#This Row],[Pmt No]]&lt;&gt;"",IF(Sched5[[#This Row],[Scheduled Payment]]+Sched5[[#This Row],[Extra Payment]]&lt;=Sched5[[#This Row],[Beginning Balance]],Sched5[[#This Row],[Scheduled Payment]]+Sched5[[#This Row],[Extra Payment]],Sched5[[#This Row],[Beginning Balance]]),"")</f>
        <v/>
      </c>
      <c r="H145" s="4" t="str">
        <f ca="1">IF(Sched5[[#This Row],[Pmt No]]&lt;&gt;"",Sched5[[#This Row],[Total Payment]]-Sched5[[#This Row],[Interest]],"")</f>
        <v/>
      </c>
      <c r="I145" s="4" t="str">
        <f ca="1">IF(Sched5[[#This Row],[Pmt No]]&lt;&gt;"",Sched5[[#This Row],[Beginning Balance]]*(InterestRate/PaymentsPerYear),"")</f>
        <v/>
      </c>
      <c r="J145" s="4" t="str">
        <f ca="1">IF(Sched5[[#This Row],[Pmt No]]&lt;&gt;"",IF(Sched5[[#This Row],[Scheduled Payment]]+Sched5[[#This Row],[Extra Payment]]&lt;=Sched5[[#This Row],[Beginning Balance]],Sched5[[#This Row],[Beginning Balance]]-Sched5[[#This Row],[Principal]],0),"")</f>
        <v/>
      </c>
      <c r="K145" s="4" t="str">
        <f ca="1">IF(Sched5[[#This Row],[Pmt No]]&lt;&gt;"",SUM(INDEX(Sched5[Interest],1,1):Sched5[[#This Row],[Interest]]),"")</f>
        <v/>
      </c>
    </row>
    <row r="146" spans="2:11" x14ac:dyDescent="0.2">
      <c r="B146" s="2" t="str">
        <f ca="1">IF(LoanIsGood,IF(ROW()-ROW(Sched5[[#Headers],[Pmt No]])&gt;ScheduledNumberOfPayments,"",ROW()-ROW(Sched5[[#Headers],[Pmt No]])),"")</f>
        <v/>
      </c>
      <c r="C146" s="3" t="str">
        <f ca="1">IF(Sched5[[#This Row],[Pmt No]]&lt;&gt;"",EOMONTH(LoanStartDate,ROW(Sched5[[#This Row],[Pmt No]])-ROW(Sched5[[#Headers],[Pmt No]])-2)+DAY(LoanStartDate),"")</f>
        <v/>
      </c>
      <c r="D146" s="4" t="str">
        <f ca="1">IF(Sched5[[#This Row],[Pmt No]]&lt;&gt;"",IF(ROW()-ROW(Sched5[[#Headers],[Beginning Balance]])=1,LoanAmount,INDEX(Sched5[Ending Balance],ROW()-ROW(Sched5[[#Headers],[Beginning Balance]])-1)),"")</f>
        <v/>
      </c>
      <c r="E146" s="4" t="str">
        <f ca="1">IF(Sched5[[#This Row],[Pmt No]]&lt;&gt;"",ScheduledPayment,"")</f>
        <v/>
      </c>
      <c r="F146" s="4" t="str">
        <f ca="1">IF(Sched5[[#This Row],[Pmt No]]&lt;&gt;"",IF(Sched5[[#This Row],[Scheduled Payment]]+ExtraPayments&lt;Sched5[[#This Row],[Beginning Balance]],ExtraPayments,IF(Sched5[[#This Row],[Beginning Balance]]-Sched5[[#This Row],[Scheduled Payment]]&gt;0,Sched5[[#This Row],[Beginning Balance]]-Sched5[[#This Row],[Scheduled Payment]],0)),"")</f>
        <v/>
      </c>
      <c r="G146" s="4" t="str">
        <f ca="1">IF(Sched5[[#This Row],[Pmt No]]&lt;&gt;"",IF(Sched5[[#This Row],[Scheduled Payment]]+Sched5[[#This Row],[Extra Payment]]&lt;=Sched5[[#This Row],[Beginning Balance]],Sched5[[#This Row],[Scheduled Payment]]+Sched5[[#This Row],[Extra Payment]],Sched5[[#This Row],[Beginning Balance]]),"")</f>
        <v/>
      </c>
      <c r="H146" s="4" t="str">
        <f ca="1">IF(Sched5[[#This Row],[Pmt No]]&lt;&gt;"",Sched5[[#This Row],[Total Payment]]-Sched5[[#This Row],[Interest]],"")</f>
        <v/>
      </c>
      <c r="I146" s="4" t="str">
        <f ca="1">IF(Sched5[[#This Row],[Pmt No]]&lt;&gt;"",Sched5[[#This Row],[Beginning Balance]]*(InterestRate/PaymentsPerYear),"")</f>
        <v/>
      </c>
      <c r="J146" s="4" t="str">
        <f ca="1">IF(Sched5[[#This Row],[Pmt No]]&lt;&gt;"",IF(Sched5[[#This Row],[Scheduled Payment]]+Sched5[[#This Row],[Extra Payment]]&lt;=Sched5[[#This Row],[Beginning Balance]],Sched5[[#This Row],[Beginning Balance]]-Sched5[[#This Row],[Principal]],0),"")</f>
        <v/>
      </c>
      <c r="K146" s="4" t="str">
        <f ca="1">IF(Sched5[[#This Row],[Pmt No]]&lt;&gt;"",SUM(INDEX(Sched5[Interest],1,1):Sched5[[#This Row],[Interest]]),"")</f>
        <v/>
      </c>
    </row>
    <row r="147" spans="2:11" x14ac:dyDescent="0.2">
      <c r="B147" s="2" t="str">
        <f ca="1">IF(LoanIsGood,IF(ROW()-ROW(Sched5[[#Headers],[Pmt No]])&gt;ScheduledNumberOfPayments,"",ROW()-ROW(Sched5[[#Headers],[Pmt No]])),"")</f>
        <v/>
      </c>
      <c r="C147" s="3" t="str">
        <f ca="1">IF(Sched5[[#This Row],[Pmt No]]&lt;&gt;"",EOMONTH(LoanStartDate,ROW(Sched5[[#This Row],[Pmt No]])-ROW(Sched5[[#Headers],[Pmt No]])-2)+DAY(LoanStartDate),"")</f>
        <v/>
      </c>
      <c r="D147" s="4" t="str">
        <f ca="1">IF(Sched5[[#This Row],[Pmt No]]&lt;&gt;"",IF(ROW()-ROW(Sched5[[#Headers],[Beginning Balance]])=1,LoanAmount,INDEX(Sched5[Ending Balance],ROW()-ROW(Sched5[[#Headers],[Beginning Balance]])-1)),"")</f>
        <v/>
      </c>
      <c r="E147" s="4" t="str">
        <f ca="1">IF(Sched5[[#This Row],[Pmt No]]&lt;&gt;"",ScheduledPayment,"")</f>
        <v/>
      </c>
      <c r="F147" s="4" t="str">
        <f ca="1">IF(Sched5[[#This Row],[Pmt No]]&lt;&gt;"",IF(Sched5[[#This Row],[Scheduled Payment]]+ExtraPayments&lt;Sched5[[#This Row],[Beginning Balance]],ExtraPayments,IF(Sched5[[#This Row],[Beginning Balance]]-Sched5[[#This Row],[Scheduled Payment]]&gt;0,Sched5[[#This Row],[Beginning Balance]]-Sched5[[#This Row],[Scheduled Payment]],0)),"")</f>
        <v/>
      </c>
      <c r="G147" s="4" t="str">
        <f ca="1">IF(Sched5[[#This Row],[Pmt No]]&lt;&gt;"",IF(Sched5[[#This Row],[Scheduled Payment]]+Sched5[[#This Row],[Extra Payment]]&lt;=Sched5[[#This Row],[Beginning Balance]],Sched5[[#This Row],[Scheduled Payment]]+Sched5[[#This Row],[Extra Payment]],Sched5[[#This Row],[Beginning Balance]]),"")</f>
        <v/>
      </c>
      <c r="H147" s="4" t="str">
        <f ca="1">IF(Sched5[[#This Row],[Pmt No]]&lt;&gt;"",Sched5[[#This Row],[Total Payment]]-Sched5[[#This Row],[Interest]],"")</f>
        <v/>
      </c>
      <c r="I147" s="4" t="str">
        <f ca="1">IF(Sched5[[#This Row],[Pmt No]]&lt;&gt;"",Sched5[[#This Row],[Beginning Balance]]*(InterestRate/PaymentsPerYear),"")</f>
        <v/>
      </c>
      <c r="J147" s="4" t="str">
        <f ca="1">IF(Sched5[[#This Row],[Pmt No]]&lt;&gt;"",IF(Sched5[[#This Row],[Scheduled Payment]]+Sched5[[#This Row],[Extra Payment]]&lt;=Sched5[[#This Row],[Beginning Balance]],Sched5[[#This Row],[Beginning Balance]]-Sched5[[#This Row],[Principal]],0),"")</f>
        <v/>
      </c>
      <c r="K147" s="4" t="str">
        <f ca="1">IF(Sched5[[#This Row],[Pmt No]]&lt;&gt;"",SUM(INDEX(Sched5[Interest],1,1):Sched5[[#This Row],[Interest]]),"")</f>
        <v/>
      </c>
    </row>
    <row r="148" spans="2:11" x14ac:dyDescent="0.2">
      <c r="B148" s="2" t="str">
        <f ca="1">IF(LoanIsGood,IF(ROW()-ROW(Sched5[[#Headers],[Pmt No]])&gt;ScheduledNumberOfPayments,"",ROW()-ROW(Sched5[[#Headers],[Pmt No]])),"")</f>
        <v/>
      </c>
      <c r="C148" s="3" t="str">
        <f ca="1">IF(Sched5[[#This Row],[Pmt No]]&lt;&gt;"",EOMONTH(LoanStartDate,ROW(Sched5[[#This Row],[Pmt No]])-ROW(Sched5[[#Headers],[Pmt No]])-2)+DAY(LoanStartDate),"")</f>
        <v/>
      </c>
      <c r="D148" s="4" t="str">
        <f ca="1">IF(Sched5[[#This Row],[Pmt No]]&lt;&gt;"",IF(ROW()-ROW(Sched5[[#Headers],[Beginning Balance]])=1,LoanAmount,INDEX(Sched5[Ending Balance],ROW()-ROW(Sched5[[#Headers],[Beginning Balance]])-1)),"")</f>
        <v/>
      </c>
      <c r="E148" s="4" t="str">
        <f ca="1">IF(Sched5[[#This Row],[Pmt No]]&lt;&gt;"",ScheduledPayment,"")</f>
        <v/>
      </c>
      <c r="F148" s="4" t="str">
        <f ca="1">IF(Sched5[[#This Row],[Pmt No]]&lt;&gt;"",IF(Sched5[[#This Row],[Scheduled Payment]]+ExtraPayments&lt;Sched5[[#This Row],[Beginning Balance]],ExtraPayments,IF(Sched5[[#This Row],[Beginning Balance]]-Sched5[[#This Row],[Scheduled Payment]]&gt;0,Sched5[[#This Row],[Beginning Balance]]-Sched5[[#This Row],[Scheduled Payment]],0)),"")</f>
        <v/>
      </c>
      <c r="G148" s="4" t="str">
        <f ca="1">IF(Sched5[[#This Row],[Pmt No]]&lt;&gt;"",IF(Sched5[[#This Row],[Scheduled Payment]]+Sched5[[#This Row],[Extra Payment]]&lt;=Sched5[[#This Row],[Beginning Balance]],Sched5[[#This Row],[Scheduled Payment]]+Sched5[[#This Row],[Extra Payment]],Sched5[[#This Row],[Beginning Balance]]),"")</f>
        <v/>
      </c>
      <c r="H148" s="4" t="str">
        <f ca="1">IF(Sched5[[#This Row],[Pmt No]]&lt;&gt;"",Sched5[[#This Row],[Total Payment]]-Sched5[[#This Row],[Interest]],"")</f>
        <v/>
      </c>
      <c r="I148" s="4" t="str">
        <f ca="1">IF(Sched5[[#This Row],[Pmt No]]&lt;&gt;"",Sched5[[#This Row],[Beginning Balance]]*(InterestRate/PaymentsPerYear),"")</f>
        <v/>
      </c>
      <c r="J148" s="4" t="str">
        <f ca="1">IF(Sched5[[#This Row],[Pmt No]]&lt;&gt;"",IF(Sched5[[#This Row],[Scheduled Payment]]+Sched5[[#This Row],[Extra Payment]]&lt;=Sched5[[#This Row],[Beginning Balance]],Sched5[[#This Row],[Beginning Balance]]-Sched5[[#This Row],[Principal]],0),"")</f>
        <v/>
      </c>
      <c r="K148" s="4" t="str">
        <f ca="1">IF(Sched5[[#This Row],[Pmt No]]&lt;&gt;"",SUM(INDEX(Sched5[Interest],1,1):Sched5[[#This Row],[Interest]]),"")</f>
        <v/>
      </c>
    </row>
    <row r="149" spans="2:11" x14ac:dyDescent="0.2">
      <c r="B149" s="2" t="str">
        <f ca="1">IF(LoanIsGood,IF(ROW()-ROW(Sched5[[#Headers],[Pmt No]])&gt;ScheduledNumberOfPayments,"",ROW()-ROW(Sched5[[#Headers],[Pmt No]])),"")</f>
        <v/>
      </c>
      <c r="C149" s="3" t="str">
        <f ca="1">IF(Sched5[[#This Row],[Pmt No]]&lt;&gt;"",EOMONTH(LoanStartDate,ROW(Sched5[[#This Row],[Pmt No]])-ROW(Sched5[[#Headers],[Pmt No]])-2)+DAY(LoanStartDate),"")</f>
        <v/>
      </c>
      <c r="D149" s="4" t="str">
        <f ca="1">IF(Sched5[[#This Row],[Pmt No]]&lt;&gt;"",IF(ROW()-ROW(Sched5[[#Headers],[Beginning Balance]])=1,LoanAmount,INDEX(Sched5[Ending Balance],ROW()-ROW(Sched5[[#Headers],[Beginning Balance]])-1)),"")</f>
        <v/>
      </c>
      <c r="E149" s="4" t="str">
        <f ca="1">IF(Sched5[[#This Row],[Pmt No]]&lt;&gt;"",ScheduledPayment,"")</f>
        <v/>
      </c>
      <c r="F149" s="4" t="str">
        <f ca="1">IF(Sched5[[#This Row],[Pmt No]]&lt;&gt;"",IF(Sched5[[#This Row],[Scheduled Payment]]+ExtraPayments&lt;Sched5[[#This Row],[Beginning Balance]],ExtraPayments,IF(Sched5[[#This Row],[Beginning Balance]]-Sched5[[#This Row],[Scheduled Payment]]&gt;0,Sched5[[#This Row],[Beginning Balance]]-Sched5[[#This Row],[Scheduled Payment]],0)),"")</f>
        <v/>
      </c>
      <c r="G149" s="4" t="str">
        <f ca="1">IF(Sched5[[#This Row],[Pmt No]]&lt;&gt;"",IF(Sched5[[#This Row],[Scheduled Payment]]+Sched5[[#This Row],[Extra Payment]]&lt;=Sched5[[#This Row],[Beginning Balance]],Sched5[[#This Row],[Scheduled Payment]]+Sched5[[#This Row],[Extra Payment]],Sched5[[#This Row],[Beginning Balance]]),"")</f>
        <v/>
      </c>
      <c r="H149" s="4" t="str">
        <f ca="1">IF(Sched5[[#This Row],[Pmt No]]&lt;&gt;"",Sched5[[#This Row],[Total Payment]]-Sched5[[#This Row],[Interest]],"")</f>
        <v/>
      </c>
      <c r="I149" s="4" t="str">
        <f ca="1">IF(Sched5[[#This Row],[Pmt No]]&lt;&gt;"",Sched5[[#This Row],[Beginning Balance]]*(InterestRate/PaymentsPerYear),"")</f>
        <v/>
      </c>
      <c r="J149" s="4" t="str">
        <f ca="1">IF(Sched5[[#This Row],[Pmt No]]&lt;&gt;"",IF(Sched5[[#This Row],[Scheduled Payment]]+Sched5[[#This Row],[Extra Payment]]&lt;=Sched5[[#This Row],[Beginning Balance]],Sched5[[#This Row],[Beginning Balance]]-Sched5[[#This Row],[Principal]],0),"")</f>
        <v/>
      </c>
      <c r="K149" s="4" t="str">
        <f ca="1">IF(Sched5[[#This Row],[Pmt No]]&lt;&gt;"",SUM(INDEX(Sched5[Interest],1,1):Sched5[[#This Row],[Interest]]),"")</f>
        <v/>
      </c>
    </row>
    <row r="150" spans="2:11" x14ac:dyDescent="0.2">
      <c r="B150" s="2" t="str">
        <f ca="1">IF(LoanIsGood,IF(ROW()-ROW(Sched5[[#Headers],[Pmt No]])&gt;ScheduledNumberOfPayments,"",ROW()-ROW(Sched5[[#Headers],[Pmt No]])),"")</f>
        <v/>
      </c>
      <c r="C150" s="3" t="str">
        <f ca="1">IF(Sched5[[#This Row],[Pmt No]]&lt;&gt;"",EOMONTH(LoanStartDate,ROW(Sched5[[#This Row],[Pmt No]])-ROW(Sched5[[#Headers],[Pmt No]])-2)+DAY(LoanStartDate),"")</f>
        <v/>
      </c>
      <c r="D150" s="4" t="str">
        <f ca="1">IF(Sched5[[#This Row],[Pmt No]]&lt;&gt;"",IF(ROW()-ROW(Sched5[[#Headers],[Beginning Balance]])=1,LoanAmount,INDEX(Sched5[Ending Balance],ROW()-ROW(Sched5[[#Headers],[Beginning Balance]])-1)),"")</f>
        <v/>
      </c>
      <c r="E150" s="4" t="str">
        <f ca="1">IF(Sched5[[#This Row],[Pmt No]]&lt;&gt;"",ScheduledPayment,"")</f>
        <v/>
      </c>
      <c r="F150" s="4" t="str">
        <f ca="1">IF(Sched5[[#This Row],[Pmt No]]&lt;&gt;"",IF(Sched5[[#This Row],[Scheduled Payment]]+ExtraPayments&lt;Sched5[[#This Row],[Beginning Balance]],ExtraPayments,IF(Sched5[[#This Row],[Beginning Balance]]-Sched5[[#This Row],[Scheduled Payment]]&gt;0,Sched5[[#This Row],[Beginning Balance]]-Sched5[[#This Row],[Scheduled Payment]],0)),"")</f>
        <v/>
      </c>
      <c r="G150" s="4" t="str">
        <f ca="1">IF(Sched5[[#This Row],[Pmt No]]&lt;&gt;"",IF(Sched5[[#This Row],[Scheduled Payment]]+Sched5[[#This Row],[Extra Payment]]&lt;=Sched5[[#This Row],[Beginning Balance]],Sched5[[#This Row],[Scheduled Payment]]+Sched5[[#This Row],[Extra Payment]],Sched5[[#This Row],[Beginning Balance]]),"")</f>
        <v/>
      </c>
      <c r="H150" s="4" t="str">
        <f ca="1">IF(Sched5[[#This Row],[Pmt No]]&lt;&gt;"",Sched5[[#This Row],[Total Payment]]-Sched5[[#This Row],[Interest]],"")</f>
        <v/>
      </c>
      <c r="I150" s="4" t="str">
        <f ca="1">IF(Sched5[[#This Row],[Pmt No]]&lt;&gt;"",Sched5[[#This Row],[Beginning Balance]]*(InterestRate/PaymentsPerYear),"")</f>
        <v/>
      </c>
      <c r="J150" s="4" t="str">
        <f ca="1">IF(Sched5[[#This Row],[Pmt No]]&lt;&gt;"",IF(Sched5[[#This Row],[Scheduled Payment]]+Sched5[[#This Row],[Extra Payment]]&lt;=Sched5[[#This Row],[Beginning Balance]],Sched5[[#This Row],[Beginning Balance]]-Sched5[[#This Row],[Principal]],0),"")</f>
        <v/>
      </c>
      <c r="K150" s="4" t="str">
        <f ca="1">IF(Sched5[[#This Row],[Pmt No]]&lt;&gt;"",SUM(INDEX(Sched5[Interest],1,1):Sched5[[#This Row],[Interest]]),"")</f>
        <v/>
      </c>
    </row>
    <row r="151" spans="2:11" x14ac:dyDescent="0.2">
      <c r="B151" s="2" t="str">
        <f ca="1">IF(LoanIsGood,IF(ROW()-ROW(Sched5[[#Headers],[Pmt No]])&gt;ScheduledNumberOfPayments,"",ROW()-ROW(Sched5[[#Headers],[Pmt No]])),"")</f>
        <v/>
      </c>
      <c r="C151" s="3" t="str">
        <f ca="1">IF(Sched5[[#This Row],[Pmt No]]&lt;&gt;"",EOMONTH(LoanStartDate,ROW(Sched5[[#This Row],[Pmt No]])-ROW(Sched5[[#Headers],[Pmt No]])-2)+DAY(LoanStartDate),"")</f>
        <v/>
      </c>
      <c r="D151" s="4" t="str">
        <f ca="1">IF(Sched5[[#This Row],[Pmt No]]&lt;&gt;"",IF(ROW()-ROW(Sched5[[#Headers],[Beginning Balance]])=1,LoanAmount,INDEX(Sched5[Ending Balance],ROW()-ROW(Sched5[[#Headers],[Beginning Balance]])-1)),"")</f>
        <v/>
      </c>
      <c r="E151" s="4" t="str">
        <f ca="1">IF(Sched5[[#This Row],[Pmt No]]&lt;&gt;"",ScheduledPayment,"")</f>
        <v/>
      </c>
      <c r="F151" s="4" t="str">
        <f ca="1">IF(Sched5[[#This Row],[Pmt No]]&lt;&gt;"",IF(Sched5[[#This Row],[Scheduled Payment]]+ExtraPayments&lt;Sched5[[#This Row],[Beginning Balance]],ExtraPayments,IF(Sched5[[#This Row],[Beginning Balance]]-Sched5[[#This Row],[Scheduled Payment]]&gt;0,Sched5[[#This Row],[Beginning Balance]]-Sched5[[#This Row],[Scheduled Payment]],0)),"")</f>
        <v/>
      </c>
      <c r="G151" s="4" t="str">
        <f ca="1">IF(Sched5[[#This Row],[Pmt No]]&lt;&gt;"",IF(Sched5[[#This Row],[Scheduled Payment]]+Sched5[[#This Row],[Extra Payment]]&lt;=Sched5[[#This Row],[Beginning Balance]],Sched5[[#This Row],[Scheduled Payment]]+Sched5[[#This Row],[Extra Payment]],Sched5[[#This Row],[Beginning Balance]]),"")</f>
        <v/>
      </c>
      <c r="H151" s="4" t="str">
        <f ca="1">IF(Sched5[[#This Row],[Pmt No]]&lt;&gt;"",Sched5[[#This Row],[Total Payment]]-Sched5[[#This Row],[Interest]],"")</f>
        <v/>
      </c>
      <c r="I151" s="4" t="str">
        <f ca="1">IF(Sched5[[#This Row],[Pmt No]]&lt;&gt;"",Sched5[[#This Row],[Beginning Balance]]*(InterestRate/PaymentsPerYear),"")</f>
        <v/>
      </c>
      <c r="J151" s="4" t="str">
        <f ca="1">IF(Sched5[[#This Row],[Pmt No]]&lt;&gt;"",IF(Sched5[[#This Row],[Scheduled Payment]]+Sched5[[#This Row],[Extra Payment]]&lt;=Sched5[[#This Row],[Beginning Balance]],Sched5[[#This Row],[Beginning Balance]]-Sched5[[#This Row],[Principal]],0),"")</f>
        <v/>
      </c>
      <c r="K151" s="4" t="str">
        <f ca="1">IF(Sched5[[#This Row],[Pmt No]]&lt;&gt;"",SUM(INDEX(Sched5[Interest],1,1):Sched5[[#This Row],[Interest]]),"")</f>
        <v/>
      </c>
    </row>
    <row r="152" spans="2:11" x14ac:dyDescent="0.2">
      <c r="B152" s="2" t="str">
        <f ca="1">IF(LoanIsGood,IF(ROW()-ROW(Sched5[[#Headers],[Pmt No]])&gt;ScheduledNumberOfPayments,"",ROW()-ROW(Sched5[[#Headers],[Pmt No]])),"")</f>
        <v/>
      </c>
      <c r="C152" s="3" t="str">
        <f ca="1">IF(Sched5[[#This Row],[Pmt No]]&lt;&gt;"",EOMONTH(LoanStartDate,ROW(Sched5[[#This Row],[Pmt No]])-ROW(Sched5[[#Headers],[Pmt No]])-2)+DAY(LoanStartDate),"")</f>
        <v/>
      </c>
      <c r="D152" s="4" t="str">
        <f ca="1">IF(Sched5[[#This Row],[Pmt No]]&lt;&gt;"",IF(ROW()-ROW(Sched5[[#Headers],[Beginning Balance]])=1,LoanAmount,INDEX(Sched5[Ending Balance],ROW()-ROW(Sched5[[#Headers],[Beginning Balance]])-1)),"")</f>
        <v/>
      </c>
      <c r="E152" s="4" t="str">
        <f ca="1">IF(Sched5[[#This Row],[Pmt No]]&lt;&gt;"",ScheduledPayment,"")</f>
        <v/>
      </c>
      <c r="F152" s="4" t="str">
        <f ca="1">IF(Sched5[[#This Row],[Pmt No]]&lt;&gt;"",IF(Sched5[[#This Row],[Scheduled Payment]]+ExtraPayments&lt;Sched5[[#This Row],[Beginning Balance]],ExtraPayments,IF(Sched5[[#This Row],[Beginning Balance]]-Sched5[[#This Row],[Scheduled Payment]]&gt;0,Sched5[[#This Row],[Beginning Balance]]-Sched5[[#This Row],[Scheduled Payment]],0)),"")</f>
        <v/>
      </c>
      <c r="G152" s="4" t="str">
        <f ca="1">IF(Sched5[[#This Row],[Pmt No]]&lt;&gt;"",IF(Sched5[[#This Row],[Scheduled Payment]]+Sched5[[#This Row],[Extra Payment]]&lt;=Sched5[[#This Row],[Beginning Balance]],Sched5[[#This Row],[Scheduled Payment]]+Sched5[[#This Row],[Extra Payment]],Sched5[[#This Row],[Beginning Balance]]),"")</f>
        <v/>
      </c>
      <c r="H152" s="4" t="str">
        <f ca="1">IF(Sched5[[#This Row],[Pmt No]]&lt;&gt;"",Sched5[[#This Row],[Total Payment]]-Sched5[[#This Row],[Interest]],"")</f>
        <v/>
      </c>
      <c r="I152" s="4" t="str">
        <f ca="1">IF(Sched5[[#This Row],[Pmt No]]&lt;&gt;"",Sched5[[#This Row],[Beginning Balance]]*(InterestRate/PaymentsPerYear),"")</f>
        <v/>
      </c>
      <c r="J152" s="4" t="str">
        <f ca="1">IF(Sched5[[#This Row],[Pmt No]]&lt;&gt;"",IF(Sched5[[#This Row],[Scheduled Payment]]+Sched5[[#This Row],[Extra Payment]]&lt;=Sched5[[#This Row],[Beginning Balance]],Sched5[[#This Row],[Beginning Balance]]-Sched5[[#This Row],[Principal]],0),"")</f>
        <v/>
      </c>
      <c r="K152" s="4" t="str">
        <f ca="1">IF(Sched5[[#This Row],[Pmt No]]&lt;&gt;"",SUM(INDEX(Sched5[Interest],1,1):Sched5[[#This Row],[Interest]]),"")</f>
        <v/>
      </c>
    </row>
    <row r="153" spans="2:11" x14ac:dyDescent="0.2">
      <c r="B153" s="2" t="str">
        <f ca="1">IF(LoanIsGood,IF(ROW()-ROW(Sched5[[#Headers],[Pmt No]])&gt;ScheduledNumberOfPayments,"",ROW()-ROW(Sched5[[#Headers],[Pmt No]])),"")</f>
        <v/>
      </c>
      <c r="C153" s="3" t="str">
        <f ca="1">IF(Sched5[[#This Row],[Pmt No]]&lt;&gt;"",EOMONTH(LoanStartDate,ROW(Sched5[[#This Row],[Pmt No]])-ROW(Sched5[[#Headers],[Pmt No]])-2)+DAY(LoanStartDate),"")</f>
        <v/>
      </c>
      <c r="D153" s="4" t="str">
        <f ca="1">IF(Sched5[[#This Row],[Pmt No]]&lt;&gt;"",IF(ROW()-ROW(Sched5[[#Headers],[Beginning Balance]])=1,LoanAmount,INDEX(Sched5[Ending Balance],ROW()-ROW(Sched5[[#Headers],[Beginning Balance]])-1)),"")</f>
        <v/>
      </c>
      <c r="E153" s="4" t="str">
        <f ca="1">IF(Sched5[[#This Row],[Pmt No]]&lt;&gt;"",ScheduledPayment,"")</f>
        <v/>
      </c>
      <c r="F153" s="4" t="str">
        <f ca="1">IF(Sched5[[#This Row],[Pmt No]]&lt;&gt;"",IF(Sched5[[#This Row],[Scheduled Payment]]+ExtraPayments&lt;Sched5[[#This Row],[Beginning Balance]],ExtraPayments,IF(Sched5[[#This Row],[Beginning Balance]]-Sched5[[#This Row],[Scheduled Payment]]&gt;0,Sched5[[#This Row],[Beginning Balance]]-Sched5[[#This Row],[Scheduled Payment]],0)),"")</f>
        <v/>
      </c>
      <c r="G153" s="4" t="str">
        <f ca="1">IF(Sched5[[#This Row],[Pmt No]]&lt;&gt;"",IF(Sched5[[#This Row],[Scheduled Payment]]+Sched5[[#This Row],[Extra Payment]]&lt;=Sched5[[#This Row],[Beginning Balance]],Sched5[[#This Row],[Scheduled Payment]]+Sched5[[#This Row],[Extra Payment]],Sched5[[#This Row],[Beginning Balance]]),"")</f>
        <v/>
      </c>
      <c r="H153" s="4" t="str">
        <f ca="1">IF(Sched5[[#This Row],[Pmt No]]&lt;&gt;"",Sched5[[#This Row],[Total Payment]]-Sched5[[#This Row],[Interest]],"")</f>
        <v/>
      </c>
      <c r="I153" s="4" t="str">
        <f ca="1">IF(Sched5[[#This Row],[Pmt No]]&lt;&gt;"",Sched5[[#This Row],[Beginning Balance]]*(InterestRate/PaymentsPerYear),"")</f>
        <v/>
      </c>
      <c r="J153" s="4" t="str">
        <f ca="1">IF(Sched5[[#This Row],[Pmt No]]&lt;&gt;"",IF(Sched5[[#This Row],[Scheduled Payment]]+Sched5[[#This Row],[Extra Payment]]&lt;=Sched5[[#This Row],[Beginning Balance]],Sched5[[#This Row],[Beginning Balance]]-Sched5[[#This Row],[Principal]],0),"")</f>
        <v/>
      </c>
      <c r="K153" s="4" t="str">
        <f ca="1">IF(Sched5[[#This Row],[Pmt No]]&lt;&gt;"",SUM(INDEX(Sched5[Interest],1,1):Sched5[[#This Row],[Interest]]),"")</f>
        <v/>
      </c>
    </row>
    <row r="154" spans="2:11" x14ac:dyDescent="0.2">
      <c r="B154" s="2" t="str">
        <f ca="1">IF(LoanIsGood,IF(ROW()-ROW(Sched5[[#Headers],[Pmt No]])&gt;ScheduledNumberOfPayments,"",ROW()-ROW(Sched5[[#Headers],[Pmt No]])),"")</f>
        <v/>
      </c>
      <c r="C154" s="3" t="str">
        <f ca="1">IF(Sched5[[#This Row],[Pmt No]]&lt;&gt;"",EOMONTH(LoanStartDate,ROW(Sched5[[#This Row],[Pmt No]])-ROW(Sched5[[#Headers],[Pmt No]])-2)+DAY(LoanStartDate),"")</f>
        <v/>
      </c>
      <c r="D154" s="4" t="str">
        <f ca="1">IF(Sched5[[#This Row],[Pmt No]]&lt;&gt;"",IF(ROW()-ROW(Sched5[[#Headers],[Beginning Balance]])=1,LoanAmount,INDEX(Sched5[Ending Balance],ROW()-ROW(Sched5[[#Headers],[Beginning Balance]])-1)),"")</f>
        <v/>
      </c>
      <c r="E154" s="4" t="str">
        <f ca="1">IF(Sched5[[#This Row],[Pmt No]]&lt;&gt;"",ScheduledPayment,"")</f>
        <v/>
      </c>
      <c r="F154" s="4" t="str">
        <f ca="1">IF(Sched5[[#This Row],[Pmt No]]&lt;&gt;"",IF(Sched5[[#This Row],[Scheduled Payment]]+ExtraPayments&lt;Sched5[[#This Row],[Beginning Balance]],ExtraPayments,IF(Sched5[[#This Row],[Beginning Balance]]-Sched5[[#This Row],[Scheduled Payment]]&gt;0,Sched5[[#This Row],[Beginning Balance]]-Sched5[[#This Row],[Scheduled Payment]],0)),"")</f>
        <v/>
      </c>
      <c r="G154" s="4" t="str">
        <f ca="1">IF(Sched5[[#This Row],[Pmt No]]&lt;&gt;"",IF(Sched5[[#This Row],[Scheduled Payment]]+Sched5[[#This Row],[Extra Payment]]&lt;=Sched5[[#This Row],[Beginning Balance]],Sched5[[#This Row],[Scheduled Payment]]+Sched5[[#This Row],[Extra Payment]],Sched5[[#This Row],[Beginning Balance]]),"")</f>
        <v/>
      </c>
      <c r="H154" s="4" t="str">
        <f ca="1">IF(Sched5[[#This Row],[Pmt No]]&lt;&gt;"",Sched5[[#This Row],[Total Payment]]-Sched5[[#This Row],[Interest]],"")</f>
        <v/>
      </c>
      <c r="I154" s="4" t="str">
        <f ca="1">IF(Sched5[[#This Row],[Pmt No]]&lt;&gt;"",Sched5[[#This Row],[Beginning Balance]]*(InterestRate/PaymentsPerYear),"")</f>
        <v/>
      </c>
      <c r="J154" s="4" t="str">
        <f ca="1">IF(Sched5[[#This Row],[Pmt No]]&lt;&gt;"",IF(Sched5[[#This Row],[Scheduled Payment]]+Sched5[[#This Row],[Extra Payment]]&lt;=Sched5[[#This Row],[Beginning Balance]],Sched5[[#This Row],[Beginning Balance]]-Sched5[[#This Row],[Principal]],0),"")</f>
        <v/>
      </c>
      <c r="K154" s="4" t="str">
        <f ca="1">IF(Sched5[[#This Row],[Pmt No]]&lt;&gt;"",SUM(INDEX(Sched5[Interest],1,1):Sched5[[#This Row],[Interest]]),"")</f>
        <v/>
      </c>
    </row>
    <row r="155" spans="2:11" x14ac:dyDescent="0.2">
      <c r="B155" s="2" t="str">
        <f ca="1">IF(LoanIsGood,IF(ROW()-ROW(Sched5[[#Headers],[Pmt No]])&gt;ScheduledNumberOfPayments,"",ROW()-ROW(Sched5[[#Headers],[Pmt No]])),"")</f>
        <v/>
      </c>
      <c r="C155" s="3" t="str">
        <f ca="1">IF(Sched5[[#This Row],[Pmt No]]&lt;&gt;"",EOMONTH(LoanStartDate,ROW(Sched5[[#This Row],[Pmt No]])-ROW(Sched5[[#Headers],[Pmt No]])-2)+DAY(LoanStartDate),"")</f>
        <v/>
      </c>
      <c r="D155" s="4" t="str">
        <f ca="1">IF(Sched5[[#This Row],[Pmt No]]&lt;&gt;"",IF(ROW()-ROW(Sched5[[#Headers],[Beginning Balance]])=1,LoanAmount,INDEX(Sched5[Ending Balance],ROW()-ROW(Sched5[[#Headers],[Beginning Balance]])-1)),"")</f>
        <v/>
      </c>
      <c r="E155" s="4" t="str">
        <f ca="1">IF(Sched5[[#This Row],[Pmt No]]&lt;&gt;"",ScheduledPayment,"")</f>
        <v/>
      </c>
      <c r="F155" s="4" t="str">
        <f ca="1">IF(Sched5[[#This Row],[Pmt No]]&lt;&gt;"",IF(Sched5[[#This Row],[Scheduled Payment]]+ExtraPayments&lt;Sched5[[#This Row],[Beginning Balance]],ExtraPayments,IF(Sched5[[#This Row],[Beginning Balance]]-Sched5[[#This Row],[Scheduled Payment]]&gt;0,Sched5[[#This Row],[Beginning Balance]]-Sched5[[#This Row],[Scheduled Payment]],0)),"")</f>
        <v/>
      </c>
      <c r="G155" s="4" t="str">
        <f ca="1">IF(Sched5[[#This Row],[Pmt No]]&lt;&gt;"",IF(Sched5[[#This Row],[Scheduled Payment]]+Sched5[[#This Row],[Extra Payment]]&lt;=Sched5[[#This Row],[Beginning Balance]],Sched5[[#This Row],[Scheduled Payment]]+Sched5[[#This Row],[Extra Payment]],Sched5[[#This Row],[Beginning Balance]]),"")</f>
        <v/>
      </c>
      <c r="H155" s="4" t="str">
        <f ca="1">IF(Sched5[[#This Row],[Pmt No]]&lt;&gt;"",Sched5[[#This Row],[Total Payment]]-Sched5[[#This Row],[Interest]],"")</f>
        <v/>
      </c>
      <c r="I155" s="4" t="str">
        <f ca="1">IF(Sched5[[#This Row],[Pmt No]]&lt;&gt;"",Sched5[[#This Row],[Beginning Balance]]*(InterestRate/PaymentsPerYear),"")</f>
        <v/>
      </c>
      <c r="J155" s="4" t="str">
        <f ca="1">IF(Sched5[[#This Row],[Pmt No]]&lt;&gt;"",IF(Sched5[[#This Row],[Scheduled Payment]]+Sched5[[#This Row],[Extra Payment]]&lt;=Sched5[[#This Row],[Beginning Balance]],Sched5[[#This Row],[Beginning Balance]]-Sched5[[#This Row],[Principal]],0),"")</f>
        <v/>
      </c>
      <c r="K155" s="4" t="str">
        <f ca="1">IF(Sched5[[#This Row],[Pmt No]]&lt;&gt;"",SUM(INDEX(Sched5[Interest],1,1):Sched5[[#This Row],[Interest]]),"")</f>
        <v/>
      </c>
    </row>
    <row r="156" spans="2:11" x14ac:dyDescent="0.2">
      <c r="B156" s="2" t="str">
        <f ca="1">IF(LoanIsGood,IF(ROW()-ROW(Sched5[[#Headers],[Pmt No]])&gt;ScheduledNumberOfPayments,"",ROW()-ROW(Sched5[[#Headers],[Pmt No]])),"")</f>
        <v/>
      </c>
      <c r="C156" s="3" t="str">
        <f ca="1">IF(Sched5[[#This Row],[Pmt No]]&lt;&gt;"",EOMONTH(LoanStartDate,ROW(Sched5[[#This Row],[Pmt No]])-ROW(Sched5[[#Headers],[Pmt No]])-2)+DAY(LoanStartDate),"")</f>
        <v/>
      </c>
      <c r="D156" s="4" t="str">
        <f ca="1">IF(Sched5[[#This Row],[Pmt No]]&lt;&gt;"",IF(ROW()-ROW(Sched5[[#Headers],[Beginning Balance]])=1,LoanAmount,INDEX(Sched5[Ending Balance],ROW()-ROW(Sched5[[#Headers],[Beginning Balance]])-1)),"")</f>
        <v/>
      </c>
      <c r="E156" s="4" t="str">
        <f ca="1">IF(Sched5[[#This Row],[Pmt No]]&lt;&gt;"",ScheduledPayment,"")</f>
        <v/>
      </c>
      <c r="F156" s="4" t="str">
        <f ca="1">IF(Sched5[[#This Row],[Pmt No]]&lt;&gt;"",IF(Sched5[[#This Row],[Scheduled Payment]]+ExtraPayments&lt;Sched5[[#This Row],[Beginning Balance]],ExtraPayments,IF(Sched5[[#This Row],[Beginning Balance]]-Sched5[[#This Row],[Scheduled Payment]]&gt;0,Sched5[[#This Row],[Beginning Balance]]-Sched5[[#This Row],[Scheduled Payment]],0)),"")</f>
        <v/>
      </c>
      <c r="G156" s="4" t="str">
        <f ca="1">IF(Sched5[[#This Row],[Pmt No]]&lt;&gt;"",IF(Sched5[[#This Row],[Scheduled Payment]]+Sched5[[#This Row],[Extra Payment]]&lt;=Sched5[[#This Row],[Beginning Balance]],Sched5[[#This Row],[Scheduled Payment]]+Sched5[[#This Row],[Extra Payment]],Sched5[[#This Row],[Beginning Balance]]),"")</f>
        <v/>
      </c>
      <c r="H156" s="4" t="str">
        <f ca="1">IF(Sched5[[#This Row],[Pmt No]]&lt;&gt;"",Sched5[[#This Row],[Total Payment]]-Sched5[[#This Row],[Interest]],"")</f>
        <v/>
      </c>
      <c r="I156" s="4" t="str">
        <f ca="1">IF(Sched5[[#This Row],[Pmt No]]&lt;&gt;"",Sched5[[#This Row],[Beginning Balance]]*(InterestRate/PaymentsPerYear),"")</f>
        <v/>
      </c>
      <c r="J156" s="4" t="str">
        <f ca="1">IF(Sched5[[#This Row],[Pmt No]]&lt;&gt;"",IF(Sched5[[#This Row],[Scheduled Payment]]+Sched5[[#This Row],[Extra Payment]]&lt;=Sched5[[#This Row],[Beginning Balance]],Sched5[[#This Row],[Beginning Balance]]-Sched5[[#This Row],[Principal]],0),"")</f>
        <v/>
      </c>
      <c r="K156" s="4" t="str">
        <f ca="1">IF(Sched5[[#This Row],[Pmt No]]&lt;&gt;"",SUM(INDEX(Sched5[Interest],1,1):Sched5[[#This Row],[Interest]]),"")</f>
        <v/>
      </c>
    </row>
    <row r="157" spans="2:11" x14ac:dyDescent="0.2">
      <c r="B157" s="2" t="str">
        <f ca="1">IF(LoanIsGood,IF(ROW()-ROW(Sched5[[#Headers],[Pmt No]])&gt;ScheduledNumberOfPayments,"",ROW()-ROW(Sched5[[#Headers],[Pmt No]])),"")</f>
        <v/>
      </c>
      <c r="C157" s="3" t="str">
        <f ca="1">IF(Sched5[[#This Row],[Pmt No]]&lt;&gt;"",EOMONTH(LoanStartDate,ROW(Sched5[[#This Row],[Pmt No]])-ROW(Sched5[[#Headers],[Pmt No]])-2)+DAY(LoanStartDate),"")</f>
        <v/>
      </c>
      <c r="D157" s="4" t="str">
        <f ca="1">IF(Sched5[[#This Row],[Pmt No]]&lt;&gt;"",IF(ROW()-ROW(Sched5[[#Headers],[Beginning Balance]])=1,LoanAmount,INDEX(Sched5[Ending Balance],ROW()-ROW(Sched5[[#Headers],[Beginning Balance]])-1)),"")</f>
        <v/>
      </c>
      <c r="E157" s="4" t="str">
        <f ca="1">IF(Sched5[[#This Row],[Pmt No]]&lt;&gt;"",ScheduledPayment,"")</f>
        <v/>
      </c>
      <c r="F157" s="4" t="str">
        <f ca="1">IF(Sched5[[#This Row],[Pmt No]]&lt;&gt;"",IF(Sched5[[#This Row],[Scheduled Payment]]+ExtraPayments&lt;Sched5[[#This Row],[Beginning Balance]],ExtraPayments,IF(Sched5[[#This Row],[Beginning Balance]]-Sched5[[#This Row],[Scheduled Payment]]&gt;0,Sched5[[#This Row],[Beginning Balance]]-Sched5[[#This Row],[Scheduled Payment]],0)),"")</f>
        <v/>
      </c>
      <c r="G157" s="4" t="str">
        <f ca="1">IF(Sched5[[#This Row],[Pmt No]]&lt;&gt;"",IF(Sched5[[#This Row],[Scheduled Payment]]+Sched5[[#This Row],[Extra Payment]]&lt;=Sched5[[#This Row],[Beginning Balance]],Sched5[[#This Row],[Scheduled Payment]]+Sched5[[#This Row],[Extra Payment]],Sched5[[#This Row],[Beginning Balance]]),"")</f>
        <v/>
      </c>
      <c r="H157" s="4" t="str">
        <f ca="1">IF(Sched5[[#This Row],[Pmt No]]&lt;&gt;"",Sched5[[#This Row],[Total Payment]]-Sched5[[#This Row],[Interest]],"")</f>
        <v/>
      </c>
      <c r="I157" s="4" t="str">
        <f ca="1">IF(Sched5[[#This Row],[Pmt No]]&lt;&gt;"",Sched5[[#This Row],[Beginning Balance]]*(InterestRate/PaymentsPerYear),"")</f>
        <v/>
      </c>
      <c r="J157" s="4" t="str">
        <f ca="1">IF(Sched5[[#This Row],[Pmt No]]&lt;&gt;"",IF(Sched5[[#This Row],[Scheduled Payment]]+Sched5[[#This Row],[Extra Payment]]&lt;=Sched5[[#This Row],[Beginning Balance]],Sched5[[#This Row],[Beginning Balance]]-Sched5[[#This Row],[Principal]],0),"")</f>
        <v/>
      </c>
      <c r="K157" s="4" t="str">
        <f ca="1">IF(Sched5[[#This Row],[Pmt No]]&lt;&gt;"",SUM(INDEX(Sched5[Interest],1,1):Sched5[[#This Row],[Interest]]),"")</f>
        <v/>
      </c>
    </row>
    <row r="158" spans="2:11" x14ac:dyDescent="0.2">
      <c r="B158" s="2" t="str">
        <f ca="1">IF(LoanIsGood,IF(ROW()-ROW(Sched5[[#Headers],[Pmt No]])&gt;ScheduledNumberOfPayments,"",ROW()-ROW(Sched5[[#Headers],[Pmt No]])),"")</f>
        <v/>
      </c>
      <c r="C158" s="3" t="str">
        <f ca="1">IF(Sched5[[#This Row],[Pmt No]]&lt;&gt;"",EOMONTH(LoanStartDate,ROW(Sched5[[#This Row],[Pmt No]])-ROW(Sched5[[#Headers],[Pmt No]])-2)+DAY(LoanStartDate),"")</f>
        <v/>
      </c>
      <c r="D158" s="4" t="str">
        <f ca="1">IF(Sched5[[#This Row],[Pmt No]]&lt;&gt;"",IF(ROW()-ROW(Sched5[[#Headers],[Beginning Balance]])=1,LoanAmount,INDEX(Sched5[Ending Balance],ROW()-ROW(Sched5[[#Headers],[Beginning Balance]])-1)),"")</f>
        <v/>
      </c>
      <c r="E158" s="4" t="str">
        <f ca="1">IF(Sched5[[#This Row],[Pmt No]]&lt;&gt;"",ScheduledPayment,"")</f>
        <v/>
      </c>
      <c r="F158" s="4" t="str">
        <f ca="1">IF(Sched5[[#This Row],[Pmt No]]&lt;&gt;"",IF(Sched5[[#This Row],[Scheduled Payment]]+ExtraPayments&lt;Sched5[[#This Row],[Beginning Balance]],ExtraPayments,IF(Sched5[[#This Row],[Beginning Balance]]-Sched5[[#This Row],[Scheduled Payment]]&gt;0,Sched5[[#This Row],[Beginning Balance]]-Sched5[[#This Row],[Scheduled Payment]],0)),"")</f>
        <v/>
      </c>
      <c r="G158" s="4" t="str">
        <f ca="1">IF(Sched5[[#This Row],[Pmt No]]&lt;&gt;"",IF(Sched5[[#This Row],[Scheduled Payment]]+Sched5[[#This Row],[Extra Payment]]&lt;=Sched5[[#This Row],[Beginning Balance]],Sched5[[#This Row],[Scheduled Payment]]+Sched5[[#This Row],[Extra Payment]],Sched5[[#This Row],[Beginning Balance]]),"")</f>
        <v/>
      </c>
      <c r="H158" s="4" t="str">
        <f ca="1">IF(Sched5[[#This Row],[Pmt No]]&lt;&gt;"",Sched5[[#This Row],[Total Payment]]-Sched5[[#This Row],[Interest]],"")</f>
        <v/>
      </c>
      <c r="I158" s="4" t="str">
        <f ca="1">IF(Sched5[[#This Row],[Pmt No]]&lt;&gt;"",Sched5[[#This Row],[Beginning Balance]]*(InterestRate/PaymentsPerYear),"")</f>
        <v/>
      </c>
      <c r="J158" s="4" t="str">
        <f ca="1">IF(Sched5[[#This Row],[Pmt No]]&lt;&gt;"",IF(Sched5[[#This Row],[Scheduled Payment]]+Sched5[[#This Row],[Extra Payment]]&lt;=Sched5[[#This Row],[Beginning Balance]],Sched5[[#This Row],[Beginning Balance]]-Sched5[[#This Row],[Principal]],0),"")</f>
        <v/>
      </c>
      <c r="K158" s="4" t="str">
        <f ca="1">IF(Sched5[[#This Row],[Pmt No]]&lt;&gt;"",SUM(INDEX(Sched5[Interest],1,1):Sched5[[#This Row],[Interest]]),"")</f>
        <v/>
      </c>
    </row>
    <row r="159" spans="2:11" x14ac:dyDescent="0.2">
      <c r="B159" s="2" t="str">
        <f ca="1">IF(LoanIsGood,IF(ROW()-ROW(Sched5[[#Headers],[Pmt No]])&gt;ScheduledNumberOfPayments,"",ROW()-ROW(Sched5[[#Headers],[Pmt No]])),"")</f>
        <v/>
      </c>
      <c r="C159" s="3" t="str">
        <f ca="1">IF(Sched5[[#This Row],[Pmt No]]&lt;&gt;"",EOMONTH(LoanStartDate,ROW(Sched5[[#This Row],[Pmt No]])-ROW(Sched5[[#Headers],[Pmt No]])-2)+DAY(LoanStartDate),"")</f>
        <v/>
      </c>
      <c r="D159" s="4" t="str">
        <f ca="1">IF(Sched5[[#This Row],[Pmt No]]&lt;&gt;"",IF(ROW()-ROW(Sched5[[#Headers],[Beginning Balance]])=1,LoanAmount,INDEX(Sched5[Ending Balance],ROW()-ROW(Sched5[[#Headers],[Beginning Balance]])-1)),"")</f>
        <v/>
      </c>
      <c r="E159" s="4" t="str">
        <f ca="1">IF(Sched5[[#This Row],[Pmt No]]&lt;&gt;"",ScheduledPayment,"")</f>
        <v/>
      </c>
      <c r="F159" s="4" t="str">
        <f ca="1">IF(Sched5[[#This Row],[Pmt No]]&lt;&gt;"",IF(Sched5[[#This Row],[Scheduled Payment]]+ExtraPayments&lt;Sched5[[#This Row],[Beginning Balance]],ExtraPayments,IF(Sched5[[#This Row],[Beginning Balance]]-Sched5[[#This Row],[Scheduled Payment]]&gt;0,Sched5[[#This Row],[Beginning Balance]]-Sched5[[#This Row],[Scheduled Payment]],0)),"")</f>
        <v/>
      </c>
      <c r="G159" s="4" t="str">
        <f ca="1">IF(Sched5[[#This Row],[Pmt No]]&lt;&gt;"",IF(Sched5[[#This Row],[Scheduled Payment]]+Sched5[[#This Row],[Extra Payment]]&lt;=Sched5[[#This Row],[Beginning Balance]],Sched5[[#This Row],[Scheduled Payment]]+Sched5[[#This Row],[Extra Payment]],Sched5[[#This Row],[Beginning Balance]]),"")</f>
        <v/>
      </c>
      <c r="H159" s="4" t="str">
        <f ca="1">IF(Sched5[[#This Row],[Pmt No]]&lt;&gt;"",Sched5[[#This Row],[Total Payment]]-Sched5[[#This Row],[Interest]],"")</f>
        <v/>
      </c>
      <c r="I159" s="4" t="str">
        <f ca="1">IF(Sched5[[#This Row],[Pmt No]]&lt;&gt;"",Sched5[[#This Row],[Beginning Balance]]*(InterestRate/PaymentsPerYear),"")</f>
        <v/>
      </c>
      <c r="J159" s="4" t="str">
        <f ca="1">IF(Sched5[[#This Row],[Pmt No]]&lt;&gt;"",IF(Sched5[[#This Row],[Scheduled Payment]]+Sched5[[#This Row],[Extra Payment]]&lt;=Sched5[[#This Row],[Beginning Balance]],Sched5[[#This Row],[Beginning Balance]]-Sched5[[#This Row],[Principal]],0),"")</f>
        <v/>
      </c>
      <c r="K159" s="4" t="str">
        <f ca="1">IF(Sched5[[#This Row],[Pmt No]]&lt;&gt;"",SUM(INDEX(Sched5[Interest],1,1):Sched5[[#This Row],[Interest]]),"")</f>
        <v/>
      </c>
    </row>
    <row r="160" spans="2:11" x14ac:dyDescent="0.2">
      <c r="B160" s="2" t="str">
        <f ca="1">IF(LoanIsGood,IF(ROW()-ROW(Sched5[[#Headers],[Pmt No]])&gt;ScheduledNumberOfPayments,"",ROW()-ROW(Sched5[[#Headers],[Pmt No]])),"")</f>
        <v/>
      </c>
      <c r="C160" s="3" t="str">
        <f ca="1">IF(Sched5[[#This Row],[Pmt No]]&lt;&gt;"",EOMONTH(LoanStartDate,ROW(Sched5[[#This Row],[Pmt No]])-ROW(Sched5[[#Headers],[Pmt No]])-2)+DAY(LoanStartDate),"")</f>
        <v/>
      </c>
      <c r="D160" s="4" t="str">
        <f ca="1">IF(Sched5[[#This Row],[Pmt No]]&lt;&gt;"",IF(ROW()-ROW(Sched5[[#Headers],[Beginning Balance]])=1,LoanAmount,INDEX(Sched5[Ending Balance],ROW()-ROW(Sched5[[#Headers],[Beginning Balance]])-1)),"")</f>
        <v/>
      </c>
      <c r="E160" s="4" t="str">
        <f ca="1">IF(Sched5[[#This Row],[Pmt No]]&lt;&gt;"",ScheduledPayment,"")</f>
        <v/>
      </c>
      <c r="F160" s="4" t="str">
        <f ca="1">IF(Sched5[[#This Row],[Pmt No]]&lt;&gt;"",IF(Sched5[[#This Row],[Scheduled Payment]]+ExtraPayments&lt;Sched5[[#This Row],[Beginning Balance]],ExtraPayments,IF(Sched5[[#This Row],[Beginning Balance]]-Sched5[[#This Row],[Scheduled Payment]]&gt;0,Sched5[[#This Row],[Beginning Balance]]-Sched5[[#This Row],[Scheduled Payment]],0)),"")</f>
        <v/>
      </c>
      <c r="G160" s="4" t="str">
        <f ca="1">IF(Sched5[[#This Row],[Pmt No]]&lt;&gt;"",IF(Sched5[[#This Row],[Scheduled Payment]]+Sched5[[#This Row],[Extra Payment]]&lt;=Sched5[[#This Row],[Beginning Balance]],Sched5[[#This Row],[Scheduled Payment]]+Sched5[[#This Row],[Extra Payment]],Sched5[[#This Row],[Beginning Balance]]),"")</f>
        <v/>
      </c>
      <c r="H160" s="4" t="str">
        <f ca="1">IF(Sched5[[#This Row],[Pmt No]]&lt;&gt;"",Sched5[[#This Row],[Total Payment]]-Sched5[[#This Row],[Interest]],"")</f>
        <v/>
      </c>
      <c r="I160" s="4" t="str">
        <f ca="1">IF(Sched5[[#This Row],[Pmt No]]&lt;&gt;"",Sched5[[#This Row],[Beginning Balance]]*(InterestRate/PaymentsPerYear),"")</f>
        <v/>
      </c>
      <c r="J160" s="4" t="str">
        <f ca="1">IF(Sched5[[#This Row],[Pmt No]]&lt;&gt;"",IF(Sched5[[#This Row],[Scheduled Payment]]+Sched5[[#This Row],[Extra Payment]]&lt;=Sched5[[#This Row],[Beginning Balance]],Sched5[[#This Row],[Beginning Balance]]-Sched5[[#This Row],[Principal]],0),"")</f>
        <v/>
      </c>
      <c r="K160" s="4" t="str">
        <f ca="1">IF(Sched5[[#This Row],[Pmt No]]&lt;&gt;"",SUM(INDEX(Sched5[Interest],1,1):Sched5[[#This Row],[Interest]]),"")</f>
        <v/>
      </c>
    </row>
    <row r="161" spans="2:11" x14ac:dyDescent="0.2">
      <c r="B161" s="2" t="str">
        <f ca="1">IF(LoanIsGood,IF(ROW()-ROW(Sched5[[#Headers],[Pmt No]])&gt;ScheduledNumberOfPayments,"",ROW()-ROW(Sched5[[#Headers],[Pmt No]])),"")</f>
        <v/>
      </c>
      <c r="C161" s="3" t="str">
        <f ca="1">IF(Sched5[[#This Row],[Pmt No]]&lt;&gt;"",EOMONTH(LoanStartDate,ROW(Sched5[[#This Row],[Pmt No]])-ROW(Sched5[[#Headers],[Pmt No]])-2)+DAY(LoanStartDate),"")</f>
        <v/>
      </c>
      <c r="D161" s="4" t="str">
        <f ca="1">IF(Sched5[[#This Row],[Pmt No]]&lt;&gt;"",IF(ROW()-ROW(Sched5[[#Headers],[Beginning Balance]])=1,LoanAmount,INDEX(Sched5[Ending Balance],ROW()-ROW(Sched5[[#Headers],[Beginning Balance]])-1)),"")</f>
        <v/>
      </c>
      <c r="E161" s="4" t="str">
        <f ca="1">IF(Sched5[[#This Row],[Pmt No]]&lt;&gt;"",ScheduledPayment,"")</f>
        <v/>
      </c>
      <c r="F161" s="4" t="str">
        <f ca="1">IF(Sched5[[#This Row],[Pmt No]]&lt;&gt;"",IF(Sched5[[#This Row],[Scheduled Payment]]+ExtraPayments&lt;Sched5[[#This Row],[Beginning Balance]],ExtraPayments,IF(Sched5[[#This Row],[Beginning Balance]]-Sched5[[#This Row],[Scheduled Payment]]&gt;0,Sched5[[#This Row],[Beginning Balance]]-Sched5[[#This Row],[Scheduled Payment]],0)),"")</f>
        <v/>
      </c>
      <c r="G161" s="4" t="str">
        <f ca="1">IF(Sched5[[#This Row],[Pmt No]]&lt;&gt;"",IF(Sched5[[#This Row],[Scheduled Payment]]+Sched5[[#This Row],[Extra Payment]]&lt;=Sched5[[#This Row],[Beginning Balance]],Sched5[[#This Row],[Scheduled Payment]]+Sched5[[#This Row],[Extra Payment]],Sched5[[#This Row],[Beginning Balance]]),"")</f>
        <v/>
      </c>
      <c r="H161" s="4" t="str">
        <f ca="1">IF(Sched5[[#This Row],[Pmt No]]&lt;&gt;"",Sched5[[#This Row],[Total Payment]]-Sched5[[#This Row],[Interest]],"")</f>
        <v/>
      </c>
      <c r="I161" s="4" t="str">
        <f ca="1">IF(Sched5[[#This Row],[Pmt No]]&lt;&gt;"",Sched5[[#This Row],[Beginning Balance]]*(InterestRate/PaymentsPerYear),"")</f>
        <v/>
      </c>
      <c r="J161" s="4" t="str">
        <f ca="1">IF(Sched5[[#This Row],[Pmt No]]&lt;&gt;"",IF(Sched5[[#This Row],[Scheduled Payment]]+Sched5[[#This Row],[Extra Payment]]&lt;=Sched5[[#This Row],[Beginning Balance]],Sched5[[#This Row],[Beginning Balance]]-Sched5[[#This Row],[Principal]],0),"")</f>
        <v/>
      </c>
      <c r="K161" s="4" t="str">
        <f ca="1">IF(Sched5[[#This Row],[Pmt No]]&lt;&gt;"",SUM(INDEX(Sched5[Interest],1,1):Sched5[[#This Row],[Interest]]),"")</f>
        <v/>
      </c>
    </row>
    <row r="162" spans="2:11" x14ac:dyDescent="0.2">
      <c r="B162" s="2" t="str">
        <f ca="1">IF(LoanIsGood,IF(ROW()-ROW(Sched5[[#Headers],[Pmt No]])&gt;ScheduledNumberOfPayments,"",ROW()-ROW(Sched5[[#Headers],[Pmt No]])),"")</f>
        <v/>
      </c>
      <c r="C162" s="3" t="str">
        <f ca="1">IF(Sched5[[#This Row],[Pmt No]]&lt;&gt;"",EOMONTH(LoanStartDate,ROW(Sched5[[#This Row],[Pmt No]])-ROW(Sched5[[#Headers],[Pmt No]])-2)+DAY(LoanStartDate),"")</f>
        <v/>
      </c>
      <c r="D162" s="4" t="str">
        <f ca="1">IF(Sched5[[#This Row],[Pmt No]]&lt;&gt;"",IF(ROW()-ROW(Sched5[[#Headers],[Beginning Balance]])=1,LoanAmount,INDEX(Sched5[Ending Balance],ROW()-ROW(Sched5[[#Headers],[Beginning Balance]])-1)),"")</f>
        <v/>
      </c>
      <c r="E162" s="4" t="str">
        <f ca="1">IF(Sched5[[#This Row],[Pmt No]]&lt;&gt;"",ScheduledPayment,"")</f>
        <v/>
      </c>
      <c r="F162" s="4" t="str">
        <f ca="1">IF(Sched5[[#This Row],[Pmt No]]&lt;&gt;"",IF(Sched5[[#This Row],[Scheduled Payment]]+ExtraPayments&lt;Sched5[[#This Row],[Beginning Balance]],ExtraPayments,IF(Sched5[[#This Row],[Beginning Balance]]-Sched5[[#This Row],[Scheduled Payment]]&gt;0,Sched5[[#This Row],[Beginning Balance]]-Sched5[[#This Row],[Scheduled Payment]],0)),"")</f>
        <v/>
      </c>
      <c r="G162" s="4" t="str">
        <f ca="1">IF(Sched5[[#This Row],[Pmt No]]&lt;&gt;"",IF(Sched5[[#This Row],[Scheduled Payment]]+Sched5[[#This Row],[Extra Payment]]&lt;=Sched5[[#This Row],[Beginning Balance]],Sched5[[#This Row],[Scheduled Payment]]+Sched5[[#This Row],[Extra Payment]],Sched5[[#This Row],[Beginning Balance]]),"")</f>
        <v/>
      </c>
      <c r="H162" s="4" t="str">
        <f ca="1">IF(Sched5[[#This Row],[Pmt No]]&lt;&gt;"",Sched5[[#This Row],[Total Payment]]-Sched5[[#This Row],[Interest]],"")</f>
        <v/>
      </c>
      <c r="I162" s="4" t="str">
        <f ca="1">IF(Sched5[[#This Row],[Pmt No]]&lt;&gt;"",Sched5[[#This Row],[Beginning Balance]]*(InterestRate/PaymentsPerYear),"")</f>
        <v/>
      </c>
      <c r="J162" s="4" t="str">
        <f ca="1">IF(Sched5[[#This Row],[Pmt No]]&lt;&gt;"",IF(Sched5[[#This Row],[Scheduled Payment]]+Sched5[[#This Row],[Extra Payment]]&lt;=Sched5[[#This Row],[Beginning Balance]],Sched5[[#This Row],[Beginning Balance]]-Sched5[[#This Row],[Principal]],0),"")</f>
        <v/>
      </c>
      <c r="K162" s="4" t="str">
        <f ca="1">IF(Sched5[[#This Row],[Pmt No]]&lt;&gt;"",SUM(INDEX(Sched5[Interest],1,1):Sched5[[#This Row],[Interest]]),"")</f>
        <v/>
      </c>
    </row>
    <row r="163" spans="2:11" x14ac:dyDescent="0.2">
      <c r="B163" s="2" t="str">
        <f ca="1">IF(LoanIsGood,IF(ROW()-ROW(Sched5[[#Headers],[Pmt No]])&gt;ScheduledNumberOfPayments,"",ROW()-ROW(Sched5[[#Headers],[Pmt No]])),"")</f>
        <v/>
      </c>
      <c r="C163" s="3" t="str">
        <f ca="1">IF(Sched5[[#This Row],[Pmt No]]&lt;&gt;"",EOMONTH(LoanStartDate,ROW(Sched5[[#This Row],[Pmt No]])-ROW(Sched5[[#Headers],[Pmt No]])-2)+DAY(LoanStartDate),"")</f>
        <v/>
      </c>
      <c r="D163" s="4" t="str">
        <f ca="1">IF(Sched5[[#This Row],[Pmt No]]&lt;&gt;"",IF(ROW()-ROW(Sched5[[#Headers],[Beginning Balance]])=1,LoanAmount,INDEX(Sched5[Ending Balance],ROW()-ROW(Sched5[[#Headers],[Beginning Balance]])-1)),"")</f>
        <v/>
      </c>
      <c r="E163" s="4" t="str">
        <f ca="1">IF(Sched5[[#This Row],[Pmt No]]&lt;&gt;"",ScheduledPayment,"")</f>
        <v/>
      </c>
      <c r="F163" s="4" t="str">
        <f ca="1">IF(Sched5[[#This Row],[Pmt No]]&lt;&gt;"",IF(Sched5[[#This Row],[Scheduled Payment]]+ExtraPayments&lt;Sched5[[#This Row],[Beginning Balance]],ExtraPayments,IF(Sched5[[#This Row],[Beginning Balance]]-Sched5[[#This Row],[Scheduled Payment]]&gt;0,Sched5[[#This Row],[Beginning Balance]]-Sched5[[#This Row],[Scheduled Payment]],0)),"")</f>
        <v/>
      </c>
      <c r="G163" s="4" t="str">
        <f ca="1">IF(Sched5[[#This Row],[Pmt No]]&lt;&gt;"",IF(Sched5[[#This Row],[Scheduled Payment]]+Sched5[[#This Row],[Extra Payment]]&lt;=Sched5[[#This Row],[Beginning Balance]],Sched5[[#This Row],[Scheduled Payment]]+Sched5[[#This Row],[Extra Payment]],Sched5[[#This Row],[Beginning Balance]]),"")</f>
        <v/>
      </c>
      <c r="H163" s="4" t="str">
        <f ca="1">IF(Sched5[[#This Row],[Pmt No]]&lt;&gt;"",Sched5[[#This Row],[Total Payment]]-Sched5[[#This Row],[Interest]],"")</f>
        <v/>
      </c>
      <c r="I163" s="4" t="str">
        <f ca="1">IF(Sched5[[#This Row],[Pmt No]]&lt;&gt;"",Sched5[[#This Row],[Beginning Balance]]*(InterestRate/PaymentsPerYear),"")</f>
        <v/>
      </c>
      <c r="J163" s="4" t="str">
        <f ca="1">IF(Sched5[[#This Row],[Pmt No]]&lt;&gt;"",IF(Sched5[[#This Row],[Scheduled Payment]]+Sched5[[#This Row],[Extra Payment]]&lt;=Sched5[[#This Row],[Beginning Balance]],Sched5[[#This Row],[Beginning Balance]]-Sched5[[#This Row],[Principal]],0),"")</f>
        <v/>
      </c>
      <c r="K163" s="4" t="str">
        <f ca="1">IF(Sched5[[#This Row],[Pmt No]]&lt;&gt;"",SUM(INDEX(Sched5[Interest],1,1):Sched5[[#This Row],[Interest]]),"")</f>
        <v/>
      </c>
    </row>
    <row r="164" spans="2:11" x14ac:dyDescent="0.2">
      <c r="B164" s="2" t="str">
        <f ca="1">IF(LoanIsGood,IF(ROW()-ROW(Sched5[[#Headers],[Pmt No]])&gt;ScheduledNumberOfPayments,"",ROW()-ROW(Sched5[[#Headers],[Pmt No]])),"")</f>
        <v/>
      </c>
      <c r="C164" s="3" t="str">
        <f ca="1">IF(Sched5[[#This Row],[Pmt No]]&lt;&gt;"",EOMONTH(LoanStartDate,ROW(Sched5[[#This Row],[Pmt No]])-ROW(Sched5[[#Headers],[Pmt No]])-2)+DAY(LoanStartDate),"")</f>
        <v/>
      </c>
      <c r="D164" s="4" t="str">
        <f ca="1">IF(Sched5[[#This Row],[Pmt No]]&lt;&gt;"",IF(ROW()-ROW(Sched5[[#Headers],[Beginning Balance]])=1,LoanAmount,INDEX(Sched5[Ending Balance],ROW()-ROW(Sched5[[#Headers],[Beginning Balance]])-1)),"")</f>
        <v/>
      </c>
      <c r="E164" s="4" t="str">
        <f ca="1">IF(Sched5[[#This Row],[Pmt No]]&lt;&gt;"",ScheduledPayment,"")</f>
        <v/>
      </c>
      <c r="F164" s="4" t="str">
        <f ca="1">IF(Sched5[[#This Row],[Pmt No]]&lt;&gt;"",IF(Sched5[[#This Row],[Scheduled Payment]]+ExtraPayments&lt;Sched5[[#This Row],[Beginning Balance]],ExtraPayments,IF(Sched5[[#This Row],[Beginning Balance]]-Sched5[[#This Row],[Scheduled Payment]]&gt;0,Sched5[[#This Row],[Beginning Balance]]-Sched5[[#This Row],[Scheduled Payment]],0)),"")</f>
        <v/>
      </c>
      <c r="G164" s="4" t="str">
        <f ca="1">IF(Sched5[[#This Row],[Pmt No]]&lt;&gt;"",IF(Sched5[[#This Row],[Scheduled Payment]]+Sched5[[#This Row],[Extra Payment]]&lt;=Sched5[[#This Row],[Beginning Balance]],Sched5[[#This Row],[Scheduled Payment]]+Sched5[[#This Row],[Extra Payment]],Sched5[[#This Row],[Beginning Balance]]),"")</f>
        <v/>
      </c>
      <c r="H164" s="4" t="str">
        <f ca="1">IF(Sched5[[#This Row],[Pmt No]]&lt;&gt;"",Sched5[[#This Row],[Total Payment]]-Sched5[[#This Row],[Interest]],"")</f>
        <v/>
      </c>
      <c r="I164" s="4" t="str">
        <f ca="1">IF(Sched5[[#This Row],[Pmt No]]&lt;&gt;"",Sched5[[#This Row],[Beginning Balance]]*(InterestRate/PaymentsPerYear),"")</f>
        <v/>
      </c>
      <c r="J164" s="4" t="str">
        <f ca="1">IF(Sched5[[#This Row],[Pmt No]]&lt;&gt;"",IF(Sched5[[#This Row],[Scheduled Payment]]+Sched5[[#This Row],[Extra Payment]]&lt;=Sched5[[#This Row],[Beginning Balance]],Sched5[[#This Row],[Beginning Balance]]-Sched5[[#This Row],[Principal]],0),"")</f>
        <v/>
      </c>
      <c r="K164" s="4" t="str">
        <f ca="1">IF(Sched5[[#This Row],[Pmt No]]&lt;&gt;"",SUM(INDEX(Sched5[Interest],1,1):Sched5[[#This Row],[Interest]]),"")</f>
        <v/>
      </c>
    </row>
    <row r="165" spans="2:11" x14ac:dyDescent="0.2">
      <c r="B165" s="2" t="str">
        <f ca="1">IF(LoanIsGood,IF(ROW()-ROW(Sched5[[#Headers],[Pmt No]])&gt;ScheduledNumberOfPayments,"",ROW()-ROW(Sched5[[#Headers],[Pmt No]])),"")</f>
        <v/>
      </c>
      <c r="C165" s="3" t="str">
        <f ca="1">IF(Sched5[[#This Row],[Pmt No]]&lt;&gt;"",EOMONTH(LoanStartDate,ROW(Sched5[[#This Row],[Pmt No]])-ROW(Sched5[[#Headers],[Pmt No]])-2)+DAY(LoanStartDate),"")</f>
        <v/>
      </c>
      <c r="D165" s="4" t="str">
        <f ca="1">IF(Sched5[[#This Row],[Pmt No]]&lt;&gt;"",IF(ROW()-ROW(Sched5[[#Headers],[Beginning Balance]])=1,LoanAmount,INDEX(Sched5[Ending Balance],ROW()-ROW(Sched5[[#Headers],[Beginning Balance]])-1)),"")</f>
        <v/>
      </c>
      <c r="E165" s="4" t="str">
        <f ca="1">IF(Sched5[[#This Row],[Pmt No]]&lt;&gt;"",ScheduledPayment,"")</f>
        <v/>
      </c>
      <c r="F165" s="4" t="str">
        <f ca="1">IF(Sched5[[#This Row],[Pmt No]]&lt;&gt;"",IF(Sched5[[#This Row],[Scheduled Payment]]+ExtraPayments&lt;Sched5[[#This Row],[Beginning Balance]],ExtraPayments,IF(Sched5[[#This Row],[Beginning Balance]]-Sched5[[#This Row],[Scheduled Payment]]&gt;0,Sched5[[#This Row],[Beginning Balance]]-Sched5[[#This Row],[Scheduled Payment]],0)),"")</f>
        <v/>
      </c>
      <c r="G165" s="4" t="str">
        <f ca="1">IF(Sched5[[#This Row],[Pmt No]]&lt;&gt;"",IF(Sched5[[#This Row],[Scheduled Payment]]+Sched5[[#This Row],[Extra Payment]]&lt;=Sched5[[#This Row],[Beginning Balance]],Sched5[[#This Row],[Scheduled Payment]]+Sched5[[#This Row],[Extra Payment]],Sched5[[#This Row],[Beginning Balance]]),"")</f>
        <v/>
      </c>
      <c r="H165" s="4" t="str">
        <f ca="1">IF(Sched5[[#This Row],[Pmt No]]&lt;&gt;"",Sched5[[#This Row],[Total Payment]]-Sched5[[#This Row],[Interest]],"")</f>
        <v/>
      </c>
      <c r="I165" s="4" t="str">
        <f ca="1">IF(Sched5[[#This Row],[Pmt No]]&lt;&gt;"",Sched5[[#This Row],[Beginning Balance]]*(InterestRate/PaymentsPerYear),"")</f>
        <v/>
      </c>
      <c r="J165" s="4" t="str">
        <f ca="1">IF(Sched5[[#This Row],[Pmt No]]&lt;&gt;"",IF(Sched5[[#This Row],[Scheduled Payment]]+Sched5[[#This Row],[Extra Payment]]&lt;=Sched5[[#This Row],[Beginning Balance]],Sched5[[#This Row],[Beginning Balance]]-Sched5[[#This Row],[Principal]],0),"")</f>
        <v/>
      </c>
      <c r="K165" s="4" t="str">
        <f ca="1">IF(Sched5[[#This Row],[Pmt No]]&lt;&gt;"",SUM(INDEX(Sched5[Interest],1,1):Sched5[[#This Row],[Interest]]),"")</f>
        <v/>
      </c>
    </row>
    <row r="166" spans="2:11" x14ac:dyDescent="0.2">
      <c r="B166" s="2" t="str">
        <f ca="1">IF(LoanIsGood,IF(ROW()-ROW(Sched5[[#Headers],[Pmt No]])&gt;ScheduledNumberOfPayments,"",ROW()-ROW(Sched5[[#Headers],[Pmt No]])),"")</f>
        <v/>
      </c>
      <c r="C166" s="3" t="str">
        <f ca="1">IF(Sched5[[#This Row],[Pmt No]]&lt;&gt;"",EOMONTH(LoanStartDate,ROW(Sched5[[#This Row],[Pmt No]])-ROW(Sched5[[#Headers],[Pmt No]])-2)+DAY(LoanStartDate),"")</f>
        <v/>
      </c>
      <c r="D166" s="4" t="str">
        <f ca="1">IF(Sched5[[#This Row],[Pmt No]]&lt;&gt;"",IF(ROW()-ROW(Sched5[[#Headers],[Beginning Balance]])=1,LoanAmount,INDEX(Sched5[Ending Balance],ROW()-ROW(Sched5[[#Headers],[Beginning Balance]])-1)),"")</f>
        <v/>
      </c>
      <c r="E166" s="4" t="str">
        <f ca="1">IF(Sched5[[#This Row],[Pmt No]]&lt;&gt;"",ScheduledPayment,"")</f>
        <v/>
      </c>
      <c r="F166" s="4" t="str">
        <f ca="1">IF(Sched5[[#This Row],[Pmt No]]&lt;&gt;"",IF(Sched5[[#This Row],[Scheduled Payment]]+ExtraPayments&lt;Sched5[[#This Row],[Beginning Balance]],ExtraPayments,IF(Sched5[[#This Row],[Beginning Balance]]-Sched5[[#This Row],[Scheduled Payment]]&gt;0,Sched5[[#This Row],[Beginning Balance]]-Sched5[[#This Row],[Scheduled Payment]],0)),"")</f>
        <v/>
      </c>
      <c r="G166" s="4" t="str">
        <f ca="1">IF(Sched5[[#This Row],[Pmt No]]&lt;&gt;"",IF(Sched5[[#This Row],[Scheduled Payment]]+Sched5[[#This Row],[Extra Payment]]&lt;=Sched5[[#This Row],[Beginning Balance]],Sched5[[#This Row],[Scheduled Payment]]+Sched5[[#This Row],[Extra Payment]],Sched5[[#This Row],[Beginning Balance]]),"")</f>
        <v/>
      </c>
      <c r="H166" s="4" t="str">
        <f ca="1">IF(Sched5[[#This Row],[Pmt No]]&lt;&gt;"",Sched5[[#This Row],[Total Payment]]-Sched5[[#This Row],[Interest]],"")</f>
        <v/>
      </c>
      <c r="I166" s="4" t="str">
        <f ca="1">IF(Sched5[[#This Row],[Pmt No]]&lt;&gt;"",Sched5[[#This Row],[Beginning Balance]]*(InterestRate/PaymentsPerYear),"")</f>
        <v/>
      </c>
      <c r="J166" s="4" t="str">
        <f ca="1">IF(Sched5[[#This Row],[Pmt No]]&lt;&gt;"",IF(Sched5[[#This Row],[Scheduled Payment]]+Sched5[[#This Row],[Extra Payment]]&lt;=Sched5[[#This Row],[Beginning Balance]],Sched5[[#This Row],[Beginning Balance]]-Sched5[[#This Row],[Principal]],0),"")</f>
        <v/>
      </c>
      <c r="K166" s="4" t="str">
        <f ca="1">IF(Sched5[[#This Row],[Pmt No]]&lt;&gt;"",SUM(INDEX(Sched5[Interest],1,1):Sched5[[#This Row],[Interest]]),"")</f>
        <v/>
      </c>
    </row>
    <row r="167" spans="2:11" x14ac:dyDescent="0.2">
      <c r="B167" s="2" t="str">
        <f ca="1">IF(LoanIsGood,IF(ROW()-ROW(Sched5[[#Headers],[Pmt No]])&gt;ScheduledNumberOfPayments,"",ROW()-ROW(Sched5[[#Headers],[Pmt No]])),"")</f>
        <v/>
      </c>
      <c r="C167" s="3" t="str">
        <f ca="1">IF(Sched5[[#This Row],[Pmt No]]&lt;&gt;"",EOMONTH(LoanStartDate,ROW(Sched5[[#This Row],[Pmt No]])-ROW(Sched5[[#Headers],[Pmt No]])-2)+DAY(LoanStartDate),"")</f>
        <v/>
      </c>
      <c r="D167" s="4" t="str">
        <f ca="1">IF(Sched5[[#This Row],[Pmt No]]&lt;&gt;"",IF(ROW()-ROW(Sched5[[#Headers],[Beginning Balance]])=1,LoanAmount,INDEX(Sched5[Ending Balance],ROW()-ROW(Sched5[[#Headers],[Beginning Balance]])-1)),"")</f>
        <v/>
      </c>
      <c r="E167" s="4" t="str">
        <f ca="1">IF(Sched5[[#This Row],[Pmt No]]&lt;&gt;"",ScheduledPayment,"")</f>
        <v/>
      </c>
      <c r="F167" s="4" t="str">
        <f ca="1">IF(Sched5[[#This Row],[Pmt No]]&lt;&gt;"",IF(Sched5[[#This Row],[Scheduled Payment]]+ExtraPayments&lt;Sched5[[#This Row],[Beginning Balance]],ExtraPayments,IF(Sched5[[#This Row],[Beginning Balance]]-Sched5[[#This Row],[Scheduled Payment]]&gt;0,Sched5[[#This Row],[Beginning Balance]]-Sched5[[#This Row],[Scheduled Payment]],0)),"")</f>
        <v/>
      </c>
      <c r="G167" s="4" t="str">
        <f ca="1">IF(Sched5[[#This Row],[Pmt No]]&lt;&gt;"",IF(Sched5[[#This Row],[Scheduled Payment]]+Sched5[[#This Row],[Extra Payment]]&lt;=Sched5[[#This Row],[Beginning Balance]],Sched5[[#This Row],[Scheduled Payment]]+Sched5[[#This Row],[Extra Payment]],Sched5[[#This Row],[Beginning Balance]]),"")</f>
        <v/>
      </c>
      <c r="H167" s="4" t="str">
        <f ca="1">IF(Sched5[[#This Row],[Pmt No]]&lt;&gt;"",Sched5[[#This Row],[Total Payment]]-Sched5[[#This Row],[Interest]],"")</f>
        <v/>
      </c>
      <c r="I167" s="4" t="str">
        <f ca="1">IF(Sched5[[#This Row],[Pmt No]]&lt;&gt;"",Sched5[[#This Row],[Beginning Balance]]*(InterestRate/PaymentsPerYear),"")</f>
        <v/>
      </c>
      <c r="J167" s="4" t="str">
        <f ca="1">IF(Sched5[[#This Row],[Pmt No]]&lt;&gt;"",IF(Sched5[[#This Row],[Scheduled Payment]]+Sched5[[#This Row],[Extra Payment]]&lt;=Sched5[[#This Row],[Beginning Balance]],Sched5[[#This Row],[Beginning Balance]]-Sched5[[#This Row],[Principal]],0),"")</f>
        <v/>
      </c>
      <c r="K167" s="4" t="str">
        <f ca="1">IF(Sched5[[#This Row],[Pmt No]]&lt;&gt;"",SUM(INDEX(Sched5[Interest],1,1):Sched5[[#This Row],[Interest]]),"")</f>
        <v/>
      </c>
    </row>
    <row r="168" spans="2:11" x14ac:dyDescent="0.2">
      <c r="B168" s="2" t="str">
        <f ca="1">IF(LoanIsGood,IF(ROW()-ROW(Sched5[[#Headers],[Pmt No]])&gt;ScheduledNumberOfPayments,"",ROW()-ROW(Sched5[[#Headers],[Pmt No]])),"")</f>
        <v/>
      </c>
      <c r="C168" s="3" t="str">
        <f ca="1">IF(Sched5[[#This Row],[Pmt No]]&lt;&gt;"",EOMONTH(LoanStartDate,ROW(Sched5[[#This Row],[Pmt No]])-ROW(Sched5[[#Headers],[Pmt No]])-2)+DAY(LoanStartDate),"")</f>
        <v/>
      </c>
      <c r="D168" s="4" t="str">
        <f ca="1">IF(Sched5[[#This Row],[Pmt No]]&lt;&gt;"",IF(ROW()-ROW(Sched5[[#Headers],[Beginning Balance]])=1,LoanAmount,INDEX(Sched5[Ending Balance],ROW()-ROW(Sched5[[#Headers],[Beginning Balance]])-1)),"")</f>
        <v/>
      </c>
      <c r="E168" s="4" t="str">
        <f ca="1">IF(Sched5[[#This Row],[Pmt No]]&lt;&gt;"",ScheduledPayment,"")</f>
        <v/>
      </c>
      <c r="F168" s="4" t="str">
        <f ca="1">IF(Sched5[[#This Row],[Pmt No]]&lt;&gt;"",IF(Sched5[[#This Row],[Scheduled Payment]]+ExtraPayments&lt;Sched5[[#This Row],[Beginning Balance]],ExtraPayments,IF(Sched5[[#This Row],[Beginning Balance]]-Sched5[[#This Row],[Scheduled Payment]]&gt;0,Sched5[[#This Row],[Beginning Balance]]-Sched5[[#This Row],[Scheduled Payment]],0)),"")</f>
        <v/>
      </c>
      <c r="G168" s="4" t="str">
        <f ca="1">IF(Sched5[[#This Row],[Pmt No]]&lt;&gt;"",IF(Sched5[[#This Row],[Scheduled Payment]]+Sched5[[#This Row],[Extra Payment]]&lt;=Sched5[[#This Row],[Beginning Balance]],Sched5[[#This Row],[Scheduled Payment]]+Sched5[[#This Row],[Extra Payment]],Sched5[[#This Row],[Beginning Balance]]),"")</f>
        <v/>
      </c>
      <c r="H168" s="4" t="str">
        <f ca="1">IF(Sched5[[#This Row],[Pmt No]]&lt;&gt;"",Sched5[[#This Row],[Total Payment]]-Sched5[[#This Row],[Interest]],"")</f>
        <v/>
      </c>
      <c r="I168" s="4" t="str">
        <f ca="1">IF(Sched5[[#This Row],[Pmt No]]&lt;&gt;"",Sched5[[#This Row],[Beginning Balance]]*(InterestRate/PaymentsPerYear),"")</f>
        <v/>
      </c>
      <c r="J168" s="4" t="str">
        <f ca="1">IF(Sched5[[#This Row],[Pmt No]]&lt;&gt;"",IF(Sched5[[#This Row],[Scheduled Payment]]+Sched5[[#This Row],[Extra Payment]]&lt;=Sched5[[#This Row],[Beginning Balance]],Sched5[[#This Row],[Beginning Balance]]-Sched5[[#This Row],[Principal]],0),"")</f>
        <v/>
      </c>
      <c r="K168" s="4" t="str">
        <f ca="1">IF(Sched5[[#This Row],[Pmt No]]&lt;&gt;"",SUM(INDEX(Sched5[Interest],1,1):Sched5[[#This Row],[Interest]]),"")</f>
        <v/>
      </c>
    </row>
    <row r="169" spans="2:11" x14ac:dyDescent="0.2">
      <c r="B169" s="2" t="str">
        <f ca="1">IF(LoanIsGood,IF(ROW()-ROW(Sched5[[#Headers],[Pmt No]])&gt;ScheduledNumberOfPayments,"",ROW()-ROW(Sched5[[#Headers],[Pmt No]])),"")</f>
        <v/>
      </c>
      <c r="C169" s="3" t="str">
        <f ca="1">IF(Sched5[[#This Row],[Pmt No]]&lt;&gt;"",EOMONTH(LoanStartDate,ROW(Sched5[[#This Row],[Pmt No]])-ROW(Sched5[[#Headers],[Pmt No]])-2)+DAY(LoanStartDate),"")</f>
        <v/>
      </c>
      <c r="D169" s="4" t="str">
        <f ca="1">IF(Sched5[[#This Row],[Pmt No]]&lt;&gt;"",IF(ROW()-ROW(Sched5[[#Headers],[Beginning Balance]])=1,LoanAmount,INDEX(Sched5[Ending Balance],ROW()-ROW(Sched5[[#Headers],[Beginning Balance]])-1)),"")</f>
        <v/>
      </c>
      <c r="E169" s="4" t="str">
        <f ca="1">IF(Sched5[[#This Row],[Pmt No]]&lt;&gt;"",ScheduledPayment,"")</f>
        <v/>
      </c>
      <c r="F169" s="4" t="str">
        <f ca="1">IF(Sched5[[#This Row],[Pmt No]]&lt;&gt;"",IF(Sched5[[#This Row],[Scheduled Payment]]+ExtraPayments&lt;Sched5[[#This Row],[Beginning Balance]],ExtraPayments,IF(Sched5[[#This Row],[Beginning Balance]]-Sched5[[#This Row],[Scheduled Payment]]&gt;0,Sched5[[#This Row],[Beginning Balance]]-Sched5[[#This Row],[Scheduled Payment]],0)),"")</f>
        <v/>
      </c>
      <c r="G169" s="4" t="str">
        <f ca="1">IF(Sched5[[#This Row],[Pmt No]]&lt;&gt;"",IF(Sched5[[#This Row],[Scheduled Payment]]+Sched5[[#This Row],[Extra Payment]]&lt;=Sched5[[#This Row],[Beginning Balance]],Sched5[[#This Row],[Scheduled Payment]]+Sched5[[#This Row],[Extra Payment]],Sched5[[#This Row],[Beginning Balance]]),"")</f>
        <v/>
      </c>
      <c r="H169" s="4" t="str">
        <f ca="1">IF(Sched5[[#This Row],[Pmt No]]&lt;&gt;"",Sched5[[#This Row],[Total Payment]]-Sched5[[#This Row],[Interest]],"")</f>
        <v/>
      </c>
      <c r="I169" s="4" t="str">
        <f ca="1">IF(Sched5[[#This Row],[Pmt No]]&lt;&gt;"",Sched5[[#This Row],[Beginning Balance]]*(InterestRate/PaymentsPerYear),"")</f>
        <v/>
      </c>
      <c r="J169" s="4" t="str">
        <f ca="1">IF(Sched5[[#This Row],[Pmt No]]&lt;&gt;"",IF(Sched5[[#This Row],[Scheduled Payment]]+Sched5[[#This Row],[Extra Payment]]&lt;=Sched5[[#This Row],[Beginning Balance]],Sched5[[#This Row],[Beginning Balance]]-Sched5[[#This Row],[Principal]],0),"")</f>
        <v/>
      </c>
      <c r="K169" s="4" t="str">
        <f ca="1">IF(Sched5[[#This Row],[Pmt No]]&lt;&gt;"",SUM(INDEX(Sched5[Interest],1,1):Sched5[[#This Row],[Interest]]),"")</f>
        <v/>
      </c>
    </row>
    <row r="170" spans="2:11" x14ac:dyDescent="0.2">
      <c r="B170" s="2" t="str">
        <f ca="1">IF(LoanIsGood,IF(ROW()-ROW(Sched5[[#Headers],[Pmt No]])&gt;ScheduledNumberOfPayments,"",ROW()-ROW(Sched5[[#Headers],[Pmt No]])),"")</f>
        <v/>
      </c>
      <c r="C170" s="3" t="str">
        <f ca="1">IF(Sched5[[#This Row],[Pmt No]]&lt;&gt;"",EOMONTH(LoanStartDate,ROW(Sched5[[#This Row],[Pmt No]])-ROW(Sched5[[#Headers],[Pmt No]])-2)+DAY(LoanStartDate),"")</f>
        <v/>
      </c>
      <c r="D170" s="4" t="str">
        <f ca="1">IF(Sched5[[#This Row],[Pmt No]]&lt;&gt;"",IF(ROW()-ROW(Sched5[[#Headers],[Beginning Balance]])=1,LoanAmount,INDEX(Sched5[Ending Balance],ROW()-ROW(Sched5[[#Headers],[Beginning Balance]])-1)),"")</f>
        <v/>
      </c>
      <c r="E170" s="4" t="str">
        <f ca="1">IF(Sched5[[#This Row],[Pmt No]]&lt;&gt;"",ScheduledPayment,"")</f>
        <v/>
      </c>
      <c r="F170" s="4" t="str">
        <f ca="1">IF(Sched5[[#This Row],[Pmt No]]&lt;&gt;"",IF(Sched5[[#This Row],[Scheduled Payment]]+ExtraPayments&lt;Sched5[[#This Row],[Beginning Balance]],ExtraPayments,IF(Sched5[[#This Row],[Beginning Balance]]-Sched5[[#This Row],[Scheduled Payment]]&gt;0,Sched5[[#This Row],[Beginning Balance]]-Sched5[[#This Row],[Scheduled Payment]],0)),"")</f>
        <v/>
      </c>
      <c r="G170" s="4" t="str">
        <f ca="1">IF(Sched5[[#This Row],[Pmt No]]&lt;&gt;"",IF(Sched5[[#This Row],[Scheduled Payment]]+Sched5[[#This Row],[Extra Payment]]&lt;=Sched5[[#This Row],[Beginning Balance]],Sched5[[#This Row],[Scheduled Payment]]+Sched5[[#This Row],[Extra Payment]],Sched5[[#This Row],[Beginning Balance]]),"")</f>
        <v/>
      </c>
      <c r="H170" s="4" t="str">
        <f ca="1">IF(Sched5[[#This Row],[Pmt No]]&lt;&gt;"",Sched5[[#This Row],[Total Payment]]-Sched5[[#This Row],[Interest]],"")</f>
        <v/>
      </c>
      <c r="I170" s="4" t="str">
        <f ca="1">IF(Sched5[[#This Row],[Pmt No]]&lt;&gt;"",Sched5[[#This Row],[Beginning Balance]]*(InterestRate/PaymentsPerYear),"")</f>
        <v/>
      </c>
      <c r="J170" s="4" t="str">
        <f ca="1">IF(Sched5[[#This Row],[Pmt No]]&lt;&gt;"",IF(Sched5[[#This Row],[Scheduled Payment]]+Sched5[[#This Row],[Extra Payment]]&lt;=Sched5[[#This Row],[Beginning Balance]],Sched5[[#This Row],[Beginning Balance]]-Sched5[[#This Row],[Principal]],0),"")</f>
        <v/>
      </c>
      <c r="K170" s="4" t="str">
        <f ca="1">IF(Sched5[[#This Row],[Pmt No]]&lt;&gt;"",SUM(INDEX(Sched5[Interest],1,1):Sched5[[#This Row],[Interest]]),"")</f>
        <v/>
      </c>
    </row>
    <row r="171" spans="2:11" x14ac:dyDescent="0.2">
      <c r="B171" s="2" t="str">
        <f ca="1">IF(LoanIsGood,IF(ROW()-ROW(Sched5[[#Headers],[Pmt No]])&gt;ScheduledNumberOfPayments,"",ROW()-ROW(Sched5[[#Headers],[Pmt No]])),"")</f>
        <v/>
      </c>
      <c r="C171" s="3" t="str">
        <f ca="1">IF(Sched5[[#This Row],[Pmt No]]&lt;&gt;"",EOMONTH(LoanStartDate,ROW(Sched5[[#This Row],[Pmt No]])-ROW(Sched5[[#Headers],[Pmt No]])-2)+DAY(LoanStartDate),"")</f>
        <v/>
      </c>
      <c r="D171" s="4" t="str">
        <f ca="1">IF(Sched5[[#This Row],[Pmt No]]&lt;&gt;"",IF(ROW()-ROW(Sched5[[#Headers],[Beginning Balance]])=1,LoanAmount,INDEX(Sched5[Ending Balance],ROW()-ROW(Sched5[[#Headers],[Beginning Balance]])-1)),"")</f>
        <v/>
      </c>
      <c r="E171" s="4" t="str">
        <f ca="1">IF(Sched5[[#This Row],[Pmt No]]&lt;&gt;"",ScheduledPayment,"")</f>
        <v/>
      </c>
      <c r="F171" s="4" t="str">
        <f ca="1">IF(Sched5[[#This Row],[Pmt No]]&lt;&gt;"",IF(Sched5[[#This Row],[Scheduled Payment]]+ExtraPayments&lt;Sched5[[#This Row],[Beginning Balance]],ExtraPayments,IF(Sched5[[#This Row],[Beginning Balance]]-Sched5[[#This Row],[Scheduled Payment]]&gt;0,Sched5[[#This Row],[Beginning Balance]]-Sched5[[#This Row],[Scheduled Payment]],0)),"")</f>
        <v/>
      </c>
      <c r="G171" s="4" t="str">
        <f ca="1">IF(Sched5[[#This Row],[Pmt No]]&lt;&gt;"",IF(Sched5[[#This Row],[Scheduled Payment]]+Sched5[[#This Row],[Extra Payment]]&lt;=Sched5[[#This Row],[Beginning Balance]],Sched5[[#This Row],[Scheduled Payment]]+Sched5[[#This Row],[Extra Payment]],Sched5[[#This Row],[Beginning Balance]]),"")</f>
        <v/>
      </c>
      <c r="H171" s="4" t="str">
        <f ca="1">IF(Sched5[[#This Row],[Pmt No]]&lt;&gt;"",Sched5[[#This Row],[Total Payment]]-Sched5[[#This Row],[Interest]],"")</f>
        <v/>
      </c>
      <c r="I171" s="4" t="str">
        <f ca="1">IF(Sched5[[#This Row],[Pmt No]]&lt;&gt;"",Sched5[[#This Row],[Beginning Balance]]*(InterestRate/PaymentsPerYear),"")</f>
        <v/>
      </c>
      <c r="J171" s="4" t="str">
        <f ca="1">IF(Sched5[[#This Row],[Pmt No]]&lt;&gt;"",IF(Sched5[[#This Row],[Scheduled Payment]]+Sched5[[#This Row],[Extra Payment]]&lt;=Sched5[[#This Row],[Beginning Balance]],Sched5[[#This Row],[Beginning Balance]]-Sched5[[#This Row],[Principal]],0),"")</f>
        <v/>
      </c>
      <c r="K171" s="4" t="str">
        <f ca="1">IF(Sched5[[#This Row],[Pmt No]]&lt;&gt;"",SUM(INDEX(Sched5[Interest],1,1):Sched5[[#This Row],[Interest]]),"")</f>
        <v/>
      </c>
    </row>
    <row r="172" spans="2:11" x14ac:dyDescent="0.2">
      <c r="B172" s="2" t="str">
        <f ca="1">IF(LoanIsGood,IF(ROW()-ROW(Sched5[[#Headers],[Pmt No]])&gt;ScheduledNumberOfPayments,"",ROW()-ROW(Sched5[[#Headers],[Pmt No]])),"")</f>
        <v/>
      </c>
      <c r="C172" s="3" t="str">
        <f ca="1">IF(Sched5[[#This Row],[Pmt No]]&lt;&gt;"",EOMONTH(LoanStartDate,ROW(Sched5[[#This Row],[Pmt No]])-ROW(Sched5[[#Headers],[Pmt No]])-2)+DAY(LoanStartDate),"")</f>
        <v/>
      </c>
      <c r="D172" s="4" t="str">
        <f ca="1">IF(Sched5[[#This Row],[Pmt No]]&lt;&gt;"",IF(ROW()-ROW(Sched5[[#Headers],[Beginning Balance]])=1,LoanAmount,INDEX(Sched5[Ending Balance],ROW()-ROW(Sched5[[#Headers],[Beginning Balance]])-1)),"")</f>
        <v/>
      </c>
      <c r="E172" s="4" t="str">
        <f ca="1">IF(Sched5[[#This Row],[Pmt No]]&lt;&gt;"",ScheduledPayment,"")</f>
        <v/>
      </c>
      <c r="F172" s="4" t="str">
        <f ca="1">IF(Sched5[[#This Row],[Pmt No]]&lt;&gt;"",IF(Sched5[[#This Row],[Scheduled Payment]]+ExtraPayments&lt;Sched5[[#This Row],[Beginning Balance]],ExtraPayments,IF(Sched5[[#This Row],[Beginning Balance]]-Sched5[[#This Row],[Scheduled Payment]]&gt;0,Sched5[[#This Row],[Beginning Balance]]-Sched5[[#This Row],[Scheduled Payment]],0)),"")</f>
        <v/>
      </c>
      <c r="G172" s="4" t="str">
        <f ca="1">IF(Sched5[[#This Row],[Pmt No]]&lt;&gt;"",IF(Sched5[[#This Row],[Scheduled Payment]]+Sched5[[#This Row],[Extra Payment]]&lt;=Sched5[[#This Row],[Beginning Balance]],Sched5[[#This Row],[Scheduled Payment]]+Sched5[[#This Row],[Extra Payment]],Sched5[[#This Row],[Beginning Balance]]),"")</f>
        <v/>
      </c>
      <c r="H172" s="4" t="str">
        <f ca="1">IF(Sched5[[#This Row],[Pmt No]]&lt;&gt;"",Sched5[[#This Row],[Total Payment]]-Sched5[[#This Row],[Interest]],"")</f>
        <v/>
      </c>
      <c r="I172" s="4" t="str">
        <f ca="1">IF(Sched5[[#This Row],[Pmt No]]&lt;&gt;"",Sched5[[#This Row],[Beginning Balance]]*(InterestRate/PaymentsPerYear),"")</f>
        <v/>
      </c>
      <c r="J172" s="4" t="str">
        <f ca="1">IF(Sched5[[#This Row],[Pmt No]]&lt;&gt;"",IF(Sched5[[#This Row],[Scheduled Payment]]+Sched5[[#This Row],[Extra Payment]]&lt;=Sched5[[#This Row],[Beginning Balance]],Sched5[[#This Row],[Beginning Balance]]-Sched5[[#This Row],[Principal]],0),"")</f>
        <v/>
      </c>
      <c r="K172" s="4" t="str">
        <f ca="1">IF(Sched5[[#This Row],[Pmt No]]&lt;&gt;"",SUM(INDEX(Sched5[Interest],1,1):Sched5[[#This Row],[Interest]]),"")</f>
        <v/>
      </c>
    </row>
    <row r="173" spans="2:11" x14ac:dyDescent="0.2">
      <c r="B173" s="2" t="str">
        <f ca="1">IF(LoanIsGood,IF(ROW()-ROW(Sched5[[#Headers],[Pmt No]])&gt;ScheduledNumberOfPayments,"",ROW()-ROW(Sched5[[#Headers],[Pmt No]])),"")</f>
        <v/>
      </c>
      <c r="C173" s="3" t="str">
        <f ca="1">IF(Sched5[[#This Row],[Pmt No]]&lt;&gt;"",EOMONTH(LoanStartDate,ROW(Sched5[[#This Row],[Pmt No]])-ROW(Sched5[[#Headers],[Pmt No]])-2)+DAY(LoanStartDate),"")</f>
        <v/>
      </c>
      <c r="D173" s="4" t="str">
        <f ca="1">IF(Sched5[[#This Row],[Pmt No]]&lt;&gt;"",IF(ROW()-ROW(Sched5[[#Headers],[Beginning Balance]])=1,LoanAmount,INDEX(Sched5[Ending Balance],ROW()-ROW(Sched5[[#Headers],[Beginning Balance]])-1)),"")</f>
        <v/>
      </c>
      <c r="E173" s="4" t="str">
        <f ca="1">IF(Sched5[[#This Row],[Pmt No]]&lt;&gt;"",ScheduledPayment,"")</f>
        <v/>
      </c>
      <c r="F173" s="4" t="str">
        <f ca="1">IF(Sched5[[#This Row],[Pmt No]]&lt;&gt;"",IF(Sched5[[#This Row],[Scheduled Payment]]+ExtraPayments&lt;Sched5[[#This Row],[Beginning Balance]],ExtraPayments,IF(Sched5[[#This Row],[Beginning Balance]]-Sched5[[#This Row],[Scheduled Payment]]&gt;0,Sched5[[#This Row],[Beginning Balance]]-Sched5[[#This Row],[Scheduled Payment]],0)),"")</f>
        <v/>
      </c>
      <c r="G173" s="4" t="str">
        <f ca="1">IF(Sched5[[#This Row],[Pmt No]]&lt;&gt;"",IF(Sched5[[#This Row],[Scheduled Payment]]+Sched5[[#This Row],[Extra Payment]]&lt;=Sched5[[#This Row],[Beginning Balance]],Sched5[[#This Row],[Scheduled Payment]]+Sched5[[#This Row],[Extra Payment]],Sched5[[#This Row],[Beginning Balance]]),"")</f>
        <v/>
      </c>
      <c r="H173" s="4" t="str">
        <f ca="1">IF(Sched5[[#This Row],[Pmt No]]&lt;&gt;"",Sched5[[#This Row],[Total Payment]]-Sched5[[#This Row],[Interest]],"")</f>
        <v/>
      </c>
      <c r="I173" s="4" t="str">
        <f ca="1">IF(Sched5[[#This Row],[Pmt No]]&lt;&gt;"",Sched5[[#This Row],[Beginning Balance]]*(InterestRate/PaymentsPerYear),"")</f>
        <v/>
      </c>
      <c r="J173" s="4" t="str">
        <f ca="1">IF(Sched5[[#This Row],[Pmt No]]&lt;&gt;"",IF(Sched5[[#This Row],[Scheduled Payment]]+Sched5[[#This Row],[Extra Payment]]&lt;=Sched5[[#This Row],[Beginning Balance]],Sched5[[#This Row],[Beginning Balance]]-Sched5[[#This Row],[Principal]],0),"")</f>
        <v/>
      </c>
      <c r="K173" s="4" t="str">
        <f ca="1">IF(Sched5[[#This Row],[Pmt No]]&lt;&gt;"",SUM(INDEX(Sched5[Interest],1,1):Sched5[[#This Row],[Interest]]),"")</f>
        <v/>
      </c>
    </row>
    <row r="174" spans="2:11" x14ac:dyDescent="0.2">
      <c r="B174" s="2" t="str">
        <f ca="1">IF(LoanIsGood,IF(ROW()-ROW(Sched5[[#Headers],[Pmt No]])&gt;ScheduledNumberOfPayments,"",ROW()-ROW(Sched5[[#Headers],[Pmt No]])),"")</f>
        <v/>
      </c>
      <c r="C174" s="3" t="str">
        <f ca="1">IF(Sched5[[#This Row],[Pmt No]]&lt;&gt;"",EOMONTH(LoanStartDate,ROW(Sched5[[#This Row],[Pmt No]])-ROW(Sched5[[#Headers],[Pmt No]])-2)+DAY(LoanStartDate),"")</f>
        <v/>
      </c>
      <c r="D174" s="4" t="str">
        <f ca="1">IF(Sched5[[#This Row],[Pmt No]]&lt;&gt;"",IF(ROW()-ROW(Sched5[[#Headers],[Beginning Balance]])=1,LoanAmount,INDEX(Sched5[Ending Balance],ROW()-ROW(Sched5[[#Headers],[Beginning Balance]])-1)),"")</f>
        <v/>
      </c>
      <c r="E174" s="4" t="str">
        <f ca="1">IF(Sched5[[#This Row],[Pmt No]]&lt;&gt;"",ScheduledPayment,"")</f>
        <v/>
      </c>
      <c r="F174" s="4" t="str">
        <f ca="1">IF(Sched5[[#This Row],[Pmt No]]&lt;&gt;"",IF(Sched5[[#This Row],[Scheduled Payment]]+ExtraPayments&lt;Sched5[[#This Row],[Beginning Balance]],ExtraPayments,IF(Sched5[[#This Row],[Beginning Balance]]-Sched5[[#This Row],[Scheduled Payment]]&gt;0,Sched5[[#This Row],[Beginning Balance]]-Sched5[[#This Row],[Scheduled Payment]],0)),"")</f>
        <v/>
      </c>
      <c r="G174" s="4" t="str">
        <f ca="1">IF(Sched5[[#This Row],[Pmt No]]&lt;&gt;"",IF(Sched5[[#This Row],[Scheduled Payment]]+Sched5[[#This Row],[Extra Payment]]&lt;=Sched5[[#This Row],[Beginning Balance]],Sched5[[#This Row],[Scheduled Payment]]+Sched5[[#This Row],[Extra Payment]],Sched5[[#This Row],[Beginning Balance]]),"")</f>
        <v/>
      </c>
      <c r="H174" s="4" t="str">
        <f ca="1">IF(Sched5[[#This Row],[Pmt No]]&lt;&gt;"",Sched5[[#This Row],[Total Payment]]-Sched5[[#This Row],[Interest]],"")</f>
        <v/>
      </c>
      <c r="I174" s="4" t="str">
        <f ca="1">IF(Sched5[[#This Row],[Pmt No]]&lt;&gt;"",Sched5[[#This Row],[Beginning Balance]]*(InterestRate/PaymentsPerYear),"")</f>
        <v/>
      </c>
      <c r="J174" s="4" t="str">
        <f ca="1">IF(Sched5[[#This Row],[Pmt No]]&lt;&gt;"",IF(Sched5[[#This Row],[Scheduled Payment]]+Sched5[[#This Row],[Extra Payment]]&lt;=Sched5[[#This Row],[Beginning Balance]],Sched5[[#This Row],[Beginning Balance]]-Sched5[[#This Row],[Principal]],0),"")</f>
        <v/>
      </c>
      <c r="K174" s="4" t="str">
        <f ca="1">IF(Sched5[[#This Row],[Pmt No]]&lt;&gt;"",SUM(INDEX(Sched5[Interest],1,1):Sched5[[#This Row],[Interest]]),"")</f>
        <v/>
      </c>
    </row>
    <row r="175" spans="2:11" x14ac:dyDescent="0.2">
      <c r="B175" s="2" t="str">
        <f ca="1">IF(LoanIsGood,IF(ROW()-ROW(Sched5[[#Headers],[Pmt No]])&gt;ScheduledNumberOfPayments,"",ROW()-ROW(Sched5[[#Headers],[Pmt No]])),"")</f>
        <v/>
      </c>
      <c r="C175" s="3" t="str">
        <f ca="1">IF(Sched5[[#This Row],[Pmt No]]&lt;&gt;"",EOMONTH(LoanStartDate,ROW(Sched5[[#This Row],[Pmt No]])-ROW(Sched5[[#Headers],[Pmt No]])-2)+DAY(LoanStartDate),"")</f>
        <v/>
      </c>
      <c r="D175" s="4" t="str">
        <f ca="1">IF(Sched5[[#This Row],[Pmt No]]&lt;&gt;"",IF(ROW()-ROW(Sched5[[#Headers],[Beginning Balance]])=1,LoanAmount,INDEX(Sched5[Ending Balance],ROW()-ROW(Sched5[[#Headers],[Beginning Balance]])-1)),"")</f>
        <v/>
      </c>
      <c r="E175" s="4" t="str">
        <f ca="1">IF(Sched5[[#This Row],[Pmt No]]&lt;&gt;"",ScheduledPayment,"")</f>
        <v/>
      </c>
      <c r="F175" s="4" t="str">
        <f ca="1">IF(Sched5[[#This Row],[Pmt No]]&lt;&gt;"",IF(Sched5[[#This Row],[Scheduled Payment]]+ExtraPayments&lt;Sched5[[#This Row],[Beginning Balance]],ExtraPayments,IF(Sched5[[#This Row],[Beginning Balance]]-Sched5[[#This Row],[Scheduled Payment]]&gt;0,Sched5[[#This Row],[Beginning Balance]]-Sched5[[#This Row],[Scheduled Payment]],0)),"")</f>
        <v/>
      </c>
      <c r="G175" s="4" t="str">
        <f ca="1">IF(Sched5[[#This Row],[Pmt No]]&lt;&gt;"",IF(Sched5[[#This Row],[Scheduled Payment]]+Sched5[[#This Row],[Extra Payment]]&lt;=Sched5[[#This Row],[Beginning Balance]],Sched5[[#This Row],[Scheduled Payment]]+Sched5[[#This Row],[Extra Payment]],Sched5[[#This Row],[Beginning Balance]]),"")</f>
        <v/>
      </c>
      <c r="H175" s="4" t="str">
        <f ca="1">IF(Sched5[[#This Row],[Pmt No]]&lt;&gt;"",Sched5[[#This Row],[Total Payment]]-Sched5[[#This Row],[Interest]],"")</f>
        <v/>
      </c>
      <c r="I175" s="4" t="str">
        <f ca="1">IF(Sched5[[#This Row],[Pmt No]]&lt;&gt;"",Sched5[[#This Row],[Beginning Balance]]*(InterestRate/PaymentsPerYear),"")</f>
        <v/>
      </c>
      <c r="J175" s="4" t="str">
        <f ca="1">IF(Sched5[[#This Row],[Pmt No]]&lt;&gt;"",IF(Sched5[[#This Row],[Scheduled Payment]]+Sched5[[#This Row],[Extra Payment]]&lt;=Sched5[[#This Row],[Beginning Balance]],Sched5[[#This Row],[Beginning Balance]]-Sched5[[#This Row],[Principal]],0),"")</f>
        <v/>
      </c>
      <c r="K175" s="4" t="str">
        <f ca="1">IF(Sched5[[#This Row],[Pmt No]]&lt;&gt;"",SUM(INDEX(Sched5[Interest],1,1):Sched5[[#This Row],[Interest]]),"")</f>
        <v/>
      </c>
    </row>
    <row r="176" spans="2:11" x14ac:dyDescent="0.2">
      <c r="B176" s="2" t="str">
        <f ca="1">IF(LoanIsGood,IF(ROW()-ROW(Sched5[[#Headers],[Pmt No]])&gt;ScheduledNumberOfPayments,"",ROW()-ROW(Sched5[[#Headers],[Pmt No]])),"")</f>
        <v/>
      </c>
      <c r="C176" s="3" t="str">
        <f ca="1">IF(Sched5[[#This Row],[Pmt No]]&lt;&gt;"",EOMONTH(LoanStartDate,ROW(Sched5[[#This Row],[Pmt No]])-ROW(Sched5[[#Headers],[Pmt No]])-2)+DAY(LoanStartDate),"")</f>
        <v/>
      </c>
      <c r="D176" s="4" t="str">
        <f ca="1">IF(Sched5[[#This Row],[Pmt No]]&lt;&gt;"",IF(ROW()-ROW(Sched5[[#Headers],[Beginning Balance]])=1,LoanAmount,INDEX(Sched5[Ending Balance],ROW()-ROW(Sched5[[#Headers],[Beginning Balance]])-1)),"")</f>
        <v/>
      </c>
      <c r="E176" s="4" t="str">
        <f ca="1">IF(Sched5[[#This Row],[Pmt No]]&lt;&gt;"",ScheduledPayment,"")</f>
        <v/>
      </c>
      <c r="F176" s="4" t="str">
        <f ca="1">IF(Sched5[[#This Row],[Pmt No]]&lt;&gt;"",IF(Sched5[[#This Row],[Scheduled Payment]]+ExtraPayments&lt;Sched5[[#This Row],[Beginning Balance]],ExtraPayments,IF(Sched5[[#This Row],[Beginning Balance]]-Sched5[[#This Row],[Scheduled Payment]]&gt;0,Sched5[[#This Row],[Beginning Balance]]-Sched5[[#This Row],[Scheduled Payment]],0)),"")</f>
        <v/>
      </c>
      <c r="G176" s="4" t="str">
        <f ca="1">IF(Sched5[[#This Row],[Pmt No]]&lt;&gt;"",IF(Sched5[[#This Row],[Scheduled Payment]]+Sched5[[#This Row],[Extra Payment]]&lt;=Sched5[[#This Row],[Beginning Balance]],Sched5[[#This Row],[Scheduled Payment]]+Sched5[[#This Row],[Extra Payment]],Sched5[[#This Row],[Beginning Balance]]),"")</f>
        <v/>
      </c>
      <c r="H176" s="4" t="str">
        <f ca="1">IF(Sched5[[#This Row],[Pmt No]]&lt;&gt;"",Sched5[[#This Row],[Total Payment]]-Sched5[[#This Row],[Interest]],"")</f>
        <v/>
      </c>
      <c r="I176" s="4" t="str">
        <f ca="1">IF(Sched5[[#This Row],[Pmt No]]&lt;&gt;"",Sched5[[#This Row],[Beginning Balance]]*(InterestRate/PaymentsPerYear),"")</f>
        <v/>
      </c>
      <c r="J176" s="4" t="str">
        <f ca="1">IF(Sched5[[#This Row],[Pmt No]]&lt;&gt;"",IF(Sched5[[#This Row],[Scheduled Payment]]+Sched5[[#This Row],[Extra Payment]]&lt;=Sched5[[#This Row],[Beginning Balance]],Sched5[[#This Row],[Beginning Balance]]-Sched5[[#This Row],[Principal]],0),"")</f>
        <v/>
      </c>
      <c r="K176" s="4" t="str">
        <f ca="1">IF(Sched5[[#This Row],[Pmt No]]&lt;&gt;"",SUM(INDEX(Sched5[Interest],1,1):Sched5[[#This Row],[Interest]]),"")</f>
        <v/>
      </c>
    </row>
    <row r="177" spans="2:11" x14ac:dyDescent="0.2">
      <c r="B177" s="2" t="str">
        <f ca="1">IF(LoanIsGood,IF(ROW()-ROW(Sched5[[#Headers],[Pmt No]])&gt;ScheduledNumberOfPayments,"",ROW()-ROW(Sched5[[#Headers],[Pmt No]])),"")</f>
        <v/>
      </c>
      <c r="C177" s="3" t="str">
        <f ca="1">IF(Sched5[[#This Row],[Pmt No]]&lt;&gt;"",EOMONTH(LoanStartDate,ROW(Sched5[[#This Row],[Pmt No]])-ROW(Sched5[[#Headers],[Pmt No]])-2)+DAY(LoanStartDate),"")</f>
        <v/>
      </c>
      <c r="D177" s="4" t="str">
        <f ca="1">IF(Sched5[[#This Row],[Pmt No]]&lt;&gt;"",IF(ROW()-ROW(Sched5[[#Headers],[Beginning Balance]])=1,LoanAmount,INDEX(Sched5[Ending Balance],ROW()-ROW(Sched5[[#Headers],[Beginning Balance]])-1)),"")</f>
        <v/>
      </c>
      <c r="E177" s="4" t="str">
        <f ca="1">IF(Sched5[[#This Row],[Pmt No]]&lt;&gt;"",ScheduledPayment,"")</f>
        <v/>
      </c>
      <c r="F177" s="4" t="str">
        <f ca="1">IF(Sched5[[#This Row],[Pmt No]]&lt;&gt;"",IF(Sched5[[#This Row],[Scheduled Payment]]+ExtraPayments&lt;Sched5[[#This Row],[Beginning Balance]],ExtraPayments,IF(Sched5[[#This Row],[Beginning Balance]]-Sched5[[#This Row],[Scheduled Payment]]&gt;0,Sched5[[#This Row],[Beginning Balance]]-Sched5[[#This Row],[Scheduled Payment]],0)),"")</f>
        <v/>
      </c>
      <c r="G177" s="4" t="str">
        <f ca="1">IF(Sched5[[#This Row],[Pmt No]]&lt;&gt;"",IF(Sched5[[#This Row],[Scheduled Payment]]+Sched5[[#This Row],[Extra Payment]]&lt;=Sched5[[#This Row],[Beginning Balance]],Sched5[[#This Row],[Scheduled Payment]]+Sched5[[#This Row],[Extra Payment]],Sched5[[#This Row],[Beginning Balance]]),"")</f>
        <v/>
      </c>
      <c r="H177" s="4" t="str">
        <f ca="1">IF(Sched5[[#This Row],[Pmt No]]&lt;&gt;"",Sched5[[#This Row],[Total Payment]]-Sched5[[#This Row],[Interest]],"")</f>
        <v/>
      </c>
      <c r="I177" s="4" t="str">
        <f ca="1">IF(Sched5[[#This Row],[Pmt No]]&lt;&gt;"",Sched5[[#This Row],[Beginning Balance]]*(InterestRate/PaymentsPerYear),"")</f>
        <v/>
      </c>
      <c r="J177" s="4" t="str">
        <f ca="1">IF(Sched5[[#This Row],[Pmt No]]&lt;&gt;"",IF(Sched5[[#This Row],[Scheduled Payment]]+Sched5[[#This Row],[Extra Payment]]&lt;=Sched5[[#This Row],[Beginning Balance]],Sched5[[#This Row],[Beginning Balance]]-Sched5[[#This Row],[Principal]],0),"")</f>
        <v/>
      </c>
      <c r="K177" s="4" t="str">
        <f ca="1">IF(Sched5[[#This Row],[Pmt No]]&lt;&gt;"",SUM(INDEX(Sched5[Interest],1,1):Sched5[[#This Row],[Interest]]),"")</f>
        <v/>
      </c>
    </row>
    <row r="178" spans="2:11" x14ac:dyDescent="0.2">
      <c r="B178" s="2" t="str">
        <f ca="1">IF(LoanIsGood,IF(ROW()-ROW(Sched5[[#Headers],[Pmt No]])&gt;ScheduledNumberOfPayments,"",ROW()-ROW(Sched5[[#Headers],[Pmt No]])),"")</f>
        <v/>
      </c>
      <c r="C178" s="3" t="str">
        <f ca="1">IF(Sched5[[#This Row],[Pmt No]]&lt;&gt;"",EOMONTH(LoanStartDate,ROW(Sched5[[#This Row],[Pmt No]])-ROW(Sched5[[#Headers],[Pmt No]])-2)+DAY(LoanStartDate),"")</f>
        <v/>
      </c>
      <c r="D178" s="4" t="str">
        <f ca="1">IF(Sched5[[#This Row],[Pmt No]]&lt;&gt;"",IF(ROW()-ROW(Sched5[[#Headers],[Beginning Balance]])=1,LoanAmount,INDEX(Sched5[Ending Balance],ROW()-ROW(Sched5[[#Headers],[Beginning Balance]])-1)),"")</f>
        <v/>
      </c>
      <c r="E178" s="4" t="str">
        <f ca="1">IF(Sched5[[#This Row],[Pmt No]]&lt;&gt;"",ScheduledPayment,"")</f>
        <v/>
      </c>
      <c r="F178" s="4" t="str">
        <f ca="1">IF(Sched5[[#This Row],[Pmt No]]&lt;&gt;"",IF(Sched5[[#This Row],[Scheduled Payment]]+ExtraPayments&lt;Sched5[[#This Row],[Beginning Balance]],ExtraPayments,IF(Sched5[[#This Row],[Beginning Balance]]-Sched5[[#This Row],[Scheduled Payment]]&gt;0,Sched5[[#This Row],[Beginning Balance]]-Sched5[[#This Row],[Scheduled Payment]],0)),"")</f>
        <v/>
      </c>
      <c r="G178" s="4" t="str">
        <f ca="1">IF(Sched5[[#This Row],[Pmt No]]&lt;&gt;"",IF(Sched5[[#This Row],[Scheduled Payment]]+Sched5[[#This Row],[Extra Payment]]&lt;=Sched5[[#This Row],[Beginning Balance]],Sched5[[#This Row],[Scheduled Payment]]+Sched5[[#This Row],[Extra Payment]],Sched5[[#This Row],[Beginning Balance]]),"")</f>
        <v/>
      </c>
      <c r="H178" s="4" t="str">
        <f ca="1">IF(Sched5[[#This Row],[Pmt No]]&lt;&gt;"",Sched5[[#This Row],[Total Payment]]-Sched5[[#This Row],[Interest]],"")</f>
        <v/>
      </c>
      <c r="I178" s="4" t="str">
        <f ca="1">IF(Sched5[[#This Row],[Pmt No]]&lt;&gt;"",Sched5[[#This Row],[Beginning Balance]]*(InterestRate/PaymentsPerYear),"")</f>
        <v/>
      </c>
      <c r="J178" s="4" t="str">
        <f ca="1">IF(Sched5[[#This Row],[Pmt No]]&lt;&gt;"",IF(Sched5[[#This Row],[Scheduled Payment]]+Sched5[[#This Row],[Extra Payment]]&lt;=Sched5[[#This Row],[Beginning Balance]],Sched5[[#This Row],[Beginning Balance]]-Sched5[[#This Row],[Principal]],0),"")</f>
        <v/>
      </c>
      <c r="K178" s="4" t="str">
        <f ca="1">IF(Sched5[[#This Row],[Pmt No]]&lt;&gt;"",SUM(INDEX(Sched5[Interest],1,1):Sched5[[#This Row],[Interest]]),"")</f>
        <v/>
      </c>
    </row>
    <row r="179" spans="2:11" x14ac:dyDescent="0.2">
      <c r="B179" s="2" t="str">
        <f ca="1">IF(LoanIsGood,IF(ROW()-ROW(Sched5[[#Headers],[Pmt No]])&gt;ScheduledNumberOfPayments,"",ROW()-ROW(Sched5[[#Headers],[Pmt No]])),"")</f>
        <v/>
      </c>
      <c r="C179" s="3" t="str">
        <f ca="1">IF(Sched5[[#This Row],[Pmt No]]&lt;&gt;"",EOMONTH(LoanStartDate,ROW(Sched5[[#This Row],[Pmt No]])-ROW(Sched5[[#Headers],[Pmt No]])-2)+DAY(LoanStartDate),"")</f>
        <v/>
      </c>
      <c r="D179" s="4" t="str">
        <f ca="1">IF(Sched5[[#This Row],[Pmt No]]&lt;&gt;"",IF(ROW()-ROW(Sched5[[#Headers],[Beginning Balance]])=1,LoanAmount,INDEX(Sched5[Ending Balance],ROW()-ROW(Sched5[[#Headers],[Beginning Balance]])-1)),"")</f>
        <v/>
      </c>
      <c r="E179" s="4" t="str">
        <f ca="1">IF(Sched5[[#This Row],[Pmt No]]&lt;&gt;"",ScheduledPayment,"")</f>
        <v/>
      </c>
      <c r="F179" s="4" t="str">
        <f ca="1">IF(Sched5[[#This Row],[Pmt No]]&lt;&gt;"",IF(Sched5[[#This Row],[Scheduled Payment]]+ExtraPayments&lt;Sched5[[#This Row],[Beginning Balance]],ExtraPayments,IF(Sched5[[#This Row],[Beginning Balance]]-Sched5[[#This Row],[Scheduled Payment]]&gt;0,Sched5[[#This Row],[Beginning Balance]]-Sched5[[#This Row],[Scheduled Payment]],0)),"")</f>
        <v/>
      </c>
      <c r="G179" s="4" t="str">
        <f ca="1">IF(Sched5[[#This Row],[Pmt No]]&lt;&gt;"",IF(Sched5[[#This Row],[Scheduled Payment]]+Sched5[[#This Row],[Extra Payment]]&lt;=Sched5[[#This Row],[Beginning Balance]],Sched5[[#This Row],[Scheduled Payment]]+Sched5[[#This Row],[Extra Payment]],Sched5[[#This Row],[Beginning Balance]]),"")</f>
        <v/>
      </c>
      <c r="H179" s="4" t="str">
        <f ca="1">IF(Sched5[[#This Row],[Pmt No]]&lt;&gt;"",Sched5[[#This Row],[Total Payment]]-Sched5[[#This Row],[Interest]],"")</f>
        <v/>
      </c>
      <c r="I179" s="4" t="str">
        <f ca="1">IF(Sched5[[#This Row],[Pmt No]]&lt;&gt;"",Sched5[[#This Row],[Beginning Balance]]*(InterestRate/PaymentsPerYear),"")</f>
        <v/>
      </c>
      <c r="J179" s="4" t="str">
        <f ca="1">IF(Sched5[[#This Row],[Pmt No]]&lt;&gt;"",IF(Sched5[[#This Row],[Scheduled Payment]]+Sched5[[#This Row],[Extra Payment]]&lt;=Sched5[[#This Row],[Beginning Balance]],Sched5[[#This Row],[Beginning Balance]]-Sched5[[#This Row],[Principal]],0),"")</f>
        <v/>
      </c>
      <c r="K179" s="4" t="str">
        <f ca="1">IF(Sched5[[#This Row],[Pmt No]]&lt;&gt;"",SUM(INDEX(Sched5[Interest],1,1):Sched5[[#This Row],[Interest]]),"")</f>
        <v/>
      </c>
    </row>
    <row r="180" spans="2:11" x14ac:dyDescent="0.2">
      <c r="B180" s="2" t="str">
        <f ca="1">IF(LoanIsGood,IF(ROW()-ROW(Sched5[[#Headers],[Pmt No]])&gt;ScheduledNumberOfPayments,"",ROW()-ROW(Sched5[[#Headers],[Pmt No]])),"")</f>
        <v/>
      </c>
      <c r="C180" s="3" t="str">
        <f ca="1">IF(Sched5[[#This Row],[Pmt No]]&lt;&gt;"",EOMONTH(LoanStartDate,ROW(Sched5[[#This Row],[Pmt No]])-ROW(Sched5[[#Headers],[Pmt No]])-2)+DAY(LoanStartDate),"")</f>
        <v/>
      </c>
      <c r="D180" s="4" t="str">
        <f ca="1">IF(Sched5[[#This Row],[Pmt No]]&lt;&gt;"",IF(ROW()-ROW(Sched5[[#Headers],[Beginning Balance]])=1,LoanAmount,INDEX(Sched5[Ending Balance],ROW()-ROW(Sched5[[#Headers],[Beginning Balance]])-1)),"")</f>
        <v/>
      </c>
      <c r="E180" s="4" t="str">
        <f ca="1">IF(Sched5[[#This Row],[Pmt No]]&lt;&gt;"",ScheduledPayment,"")</f>
        <v/>
      </c>
      <c r="F180" s="4" t="str">
        <f ca="1">IF(Sched5[[#This Row],[Pmt No]]&lt;&gt;"",IF(Sched5[[#This Row],[Scheduled Payment]]+ExtraPayments&lt;Sched5[[#This Row],[Beginning Balance]],ExtraPayments,IF(Sched5[[#This Row],[Beginning Balance]]-Sched5[[#This Row],[Scheduled Payment]]&gt;0,Sched5[[#This Row],[Beginning Balance]]-Sched5[[#This Row],[Scheduled Payment]],0)),"")</f>
        <v/>
      </c>
      <c r="G180" s="4" t="str">
        <f ca="1">IF(Sched5[[#This Row],[Pmt No]]&lt;&gt;"",IF(Sched5[[#This Row],[Scheduled Payment]]+Sched5[[#This Row],[Extra Payment]]&lt;=Sched5[[#This Row],[Beginning Balance]],Sched5[[#This Row],[Scheduled Payment]]+Sched5[[#This Row],[Extra Payment]],Sched5[[#This Row],[Beginning Balance]]),"")</f>
        <v/>
      </c>
      <c r="H180" s="4" t="str">
        <f ca="1">IF(Sched5[[#This Row],[Pmt No]]&lt;&gt;"",Sched5[[#This Row],[Total Payment]]-Sched5[[#This Row],[Interest]],"")</f>
        <v/>
      </c>
      <c r="I180" s="4" t="str">
        <f ca="1">IF(Sched5[[#This Row],[Pmt No]]&lt;&gt;"",Sched5[[#This Row],[Beginning Balance]]*(InterestRate/PaymentsPerYear),"")</f>
        <v/>
      </c>
      <c r="J180" s="4" t="str">
        <f ca="1">IF(Sched5[[#This Row],[Pmt No]]&lt;&gt;"",IF(Sched5[[#This Row],[Scheduled Payment]]+Sched5[[#This Row],[Extra Payment]]&lt;=Sched5[[#This Row],[Beginning Balance]],Sched5[[#This Row],[Beginning Balance]]-Sched5[[#This Row],[Principal]],0),"")</f>
        <v/>
      </c>
      <c r="K180" s="4" t="str">
        <f ca="1">IF(Sched5[[#This Row],[Pmt No]]&lt;&gt;"",SUM(INDEX(Sched5[Interest],1,1):Sched5[[#This Row],[Interest]]),"")</f>
        <v/>
      </c>
    </row>
    <row r="181" spans="2:11" x14ac:dyDescent="0.2">
      <c r="B181" s="2" t="str">
        <f ca="1">IF(LoanIsGood,IF(ROW()-ROW(Sched5[[#Headers],[Pmt No]])&gt;ScheduledNumberOfPayments,"",ROW()-ROW(Sched5[[#Headers],[Pmt No]])),"")</f>
        <v/>
      </c>
      <c r="C181" s="3" t="str">
        <f ca="1">IF(Sched5[[#This Row],[Pmt No]]&lt;&gt;"",EOMONTH(LoanStartDate,ROW(Sched5[[#This Row],[Pmt No]])-ROW(Sched5[[#Headers],[Pmt No]])-2)+DAY(LoanStartDate),"")</f>
        <v/>
      </c>
      <c r="D181" s="4" t="str">
        <f ca="1">IF(Sched5[[#This Row],[Pmt No]]&lt;&gt;"",IF(ROW()-ROW(Sched5[[#Headers],[Beginning Balance]])=1,LoanAmount,INDEX(Sched5[Ending Balance],ROW()-ROW(Sched5[[#Headers],[Beginning Balance]])-1)),"")</f>
        <v/>
      </c>
      <c r="E181" s="4" t="str">
        <f ca="1">IF(Sched5[[#This Row],[Pmt No]]&lt;&gt;"",ScheduledPayment,"")</f>
        <v/>
      </c>
      <c r="F181" s="4" t="str">
        <f ca="1">IF(Sched5[[#This Row],[Pmt No]]&lt;&gt;"",IF(Sched5[[#This Row],[Scheduled Payment]]+ExtraPayments&lt;Sched5[[#This Row],[Beginning Balance]],ExtraPayments,IF(Sched5[[#This Row],[Beginning Balance]]-Sched5[[#This Row],[Scheduled Payment]]&gt;0,Sched5[[#This Row],[Beginning Balance]]-Sched5[[#This Row],[Scheduled Payment]],0)),"")</f>
        <v/>
      </c>
      <c r="G181" s="4" t="str">
        <f ca="1">IF(Sched5[[#This Row],[Pmt No]]&lt;&gt;"",IF(Sched5[[#This Row],[Scheduled Payment]]+Sched5[[#This Row],[Extra Payment]]&lt;=Sched5[[#This Row],[Beginning Balance]],Sched5[[#This Row],[Scheduled Payment]]+Sched5[[#This Row],[Extra Payment]],Sched5[[#This Row],[Beginning Balance]]),"")</f>
        <v/>
      </c>
      <c r="H181" s="4" t="str">
        <f ca="1">IF(Sched5[[#This Row],[Pmt No]]&lt;&gt;"",Sched5[[#This Row],[Total Payment]]-Sched5[[#This Row],[Interest]],"")</f>
        <v/>
      </c>
      <c r="I181" s="4" t="str">
        <f ca="1">IF(Sched5[[#This Row],[Pmt No]]&lt;&gt;"",Sched5[[#This Row],[Beginning Balance]]*(InterestRate/PaymentsPerYear),"")</f>
        <v/>
      </c>
      <c r="J181" s="4" t="str">
        <f ca="1">IF(Sched5[[#This Row],[Pmt No]]&lt;&gt;"",IF(Sched5[[#This Row],[Scheduled Payment]]+Sched5[[#This Row],[Extra Payment]]&lt;=Sched5[[#This Row],[Beginning Balance]],Sched5[[#This Row],[Beginning Balance]]-Sched5[[#This Row],[Principal]],0),"")</f>
        <v/>
      </c>
      <c r="K181" s="4" t="str">
        <f ca="1">IF(Sched5[[#This Row],[Pmt No]]&lt;&gt;"",SUM(INDEX(Sched5[Interest],1,1):Sched5[[#This Row],[Interest]]),"")</f>
        <v/>
      </c>
    </row>
    <row r="182" spans="2:11" x14ac:dyDescent="0.2">
      <c r="B182" s="2" t="str">
        <f ca="1">IF(LoanIsGood,IF(ROW()-ROW(Sched5[[#Headers],[Pmt No]])&gt;ScheduledNumberOfPayments,"",ROW()-ROW(Sched5[[#Headers],[Pmt No]])),"")</f>
        <v/>
      </c>
      <c r="C182" s="3" t="str">
        <f ca="1">IF(Sched5[[#This Row],[Pmt No]]&lt;&gt;"",EOMONTH(LoanStartDate,ROW(Sched5[[#This Row],[Pmt No]])-ROW(Sched5[[#Headers],[Pmt No]])-2)+DAY(LoanStartDate),"")</f>
        <v/>
      </c>
      <c r="D182" s="4" t="str">
        <f ca="1">IF(Sched5[[#This Row],[Pmt No]]&lt;&gt;"",IF(ROW()-ROW(Sched5[[#Headers],[Beginning Balance]])=1,LoanAmount,INDEX(Sched5[Ending Balance],ROW()-ROW(Sched5[[#Headers],[Beginning Balance]])-1)),"")</f>
        <v/>
      </c>
      <c r="E182" s="4" t="str">
        <f ca="1">IF(Sched5[[#This Row],[Pmt No]]&lt;&gt;"",ScheduledPayment,"")</f>
        <v/>
      </c>
      <c r="F182" s="4" t="str">
        <f ca="1">IF(Sched5[[#This Row],[Pmt No]]&lt;&gt;"",IF(Sched5[[#This Row],[Scheduled Payment]]+ExtraPayments&lt;Sched5[[#This Row],[Beginning Balance]],ExtraPayments,IF(Sched5[[#This Row],[Beginning Balance]]-Sched5[[#This Row],[Scheduled Payment]]&gt;0,Sched5[[#This Row],[Beginning Balance]]-Sched5[[#This Row],[Scheduled Payment]],0)),"")</f>
        <v/>
      </c>
      <c r="G182" s="4" t="str">
        <f ca="1">IF(Sched5[[#This Row],[Pmt No]]&lt;&gt;"",IF(Sched5[[#This Row],[Scheduled Payment]]+Sched5[[#This Row],[Extra Payment]]&lt;=Sched5[[#This Row],[Beginning Balance]],Sched5[[#This Row],[Scheduled Payment]]+Sched5[[#This Row],[Extra Payment]],Sched5[[#This Row],[Beginning Balance]]),"")</f>
        <v/>
      </c>
      <c r="H182" s="4" t="str">
        <f ca="1">IF(Sched5[[#This Row],[Pmt No]]&lt;&gt;"",Sched5[[#This Row],[Total Payment]]-Sched5[[#This Row],[Interest]],"")</f>
        <v/>
      </c>
      <c r="I182" s="4" t="str">
        <f ca="1">IF(Sched5[[#This Row],[Pmt No]]&lt;&gt;"",Sched5[[#This Row],[Beginning Balance]]*(InterestRate/PaymentsPerYear),"")</f>
        <v/>
      </c>
      <c r="J182" s="4" t="str">
        <f ca="1">IF(Sched5[[#This Row],[Pmt No]]&lt;&gt;"",IF(Sched5[[#This Row],[Scheduled Payment]]+Sched5[[#This Row],[Extra Payment]]&lt;=Sched5[[#This Row],[Beginning Balance]],Sched5[[#This Row],[Beginning Balance]]-Sched5[[#This Row],[Principal]],0),"")</f>
        <v/>
      </c>
      <c r="K182" s="4" t="str">
        <f ca="1">IF(Sched5[[#This Row],[Pmt No]]&lt;&gt;"",SUM(INDEX(Sched5[Interest],1,1):Sched5[[#This Row],[Interest]]),"")</f>
        <v/>
      </c>
    </row>
    <row r="183" spans="2:11" x14ac:dyDescent="0.2">
      <c r="B183" s="2" t="str">
        <f ca="1">IF(LoanIsGood,IF(ROW()-ROW(Sched5[[#Headers],[Pmt No]])&gt;ScheduledNumberOfPayments,"",ROW()-ROW(Sched5[[#Headers],[Pmt No]])),"")</f>
        <v/>
      </c>
      <c r="C183" s="3" t="str">
        <f ca="1">IF(Sched5[[#This Row],[Pmt No]]&lt;&gt;"",EOMONTH(LoanStartDate,ROW(Sched5[[#This Row],[Pmt No]])-ROW(Sched5[[#Headers],[Pmt No]])-2)+DAY(LoanStartDate),"")</f>
        <v/>
      </c>
      <c r="D183" s="4" t="str">
        <f ca="1">IF(Sched5[[#This Row],[Pmt No]]&lt;&gt;"",IF(ROW()-ROW(Sched5[[#Headers],[Beginning Balance]])=1,LoanAmount,INDEX(Sched5[Ending Balance],ROW()-ROW(Sched5[[#Headers],[Beginning Balance]])-1)),"")</f>
        <v/>
      </c>
      <c r="E183" s="4" t="str">
        <f ca="1">IF(Sched5[[#This Row],[Pmt No]]&lt;&gt;"",ScheduledPayment,"")</f>
        <v/>
      </c>
      <c r="F183" s="4" t="str">
        <f ca="1">IF(Sched5[[#This Row],[Pmt No]]&lt;&gt;"",IF(Sched5[[#This Row],[Scheduled Payment]]+ExtraPayments&lt;Sched5[[#This Row],[Beginning Balance]],ExtraPayments,IF(Sched5[[#This Row],[Beginning Balance]]-Sched5[[#This Row],[Scheduled Payment]]&gt;0,Sched5[[#This Row],[Beginning Balance]]-Sched5[[#This Row],[Scheduled Payment]],0)),"")</f>
        <v/>
      </c>
      <c r="G183" s="4" t="str">
        <f ca="1">IF(Sched5[[#This Row],[Pmt No]]&lt;&gt;"",IF(Sched5[[#This Row],[Scheduled Payment]]+Sched5[[#This Row],[Extra Payment]]&lt;=Sched5[[#This Row],[Beginning Balance]],Sched5[[#This Row],[Scheduled Payment]]+Sched5[[#This Row],[Extra Payment]],Sched5[[#This Row],[Beginning Balance]]),"")</f>
        <v/>
      </c>
      <c r="H183" s="4" t="str">
        <f ca="1">IF(Sched5[[#This Row],[Pmt No]]&lt;&gt;"",Sched5[[#This Row],[Total Payment]]-Sched5[[#This Row],[Interest]],"")</f>
        <v/>
      </c>
      <c r="I183" s="4" t="str">
        <f ca="1">IF(Sched5[[#This Row],[Pmt No]]&lt;&gt;"",Sched5[[#This Row],[Beginning Balance]]*(InterestRate/PaymentsPerYear),"")</f>
        <v/>
      </c>
      <c r="J183" s="4" t="str">
        <f ca="1">IF(Sched5[[#This Row],[Pmt No]]&lt;&gt;"",IF(Sched5[[#This Row],[Scheduled Payment]]+Sched5[[#This Row],[Extra Payment]]&lt;=Sched5[[#This Row],[Beginning Balance]],Sched5[[#This Row],[Beginning Balance]]-Sched5[[#This Row],[Principal]],0),"")</f>
        <v/>
      </c>
      <c r="K183" s="4" t="str">
        <f ca="1">IF(Sched5[[#This Row],[Pmt No]]&lt;&gt;"",SUM(INDEX(Sched5[Interest],1,1):Sched5[[#This Row],[Interest]]),"")</f>
        <v/>
      </c>
    </row>
    <row r="184" spans="2:11" x14ac:dyDescent="0.2">
      <c r="B184" s="2" t="str">
        <f ca="1">IF(LoanIsGood,IF(ROW()-ROW(Sched5[[#Headers],[Pmt No]])&gt;ScheduledNumberOfPayments,"",ROW()-ROW(Sched5[[#Headers],[Pmt No]])),"")</f>
        <v/>
      </c>
      <c r="C184" s="3" t="str">
        <f ca="1">IF(Sched5[[#This Row],[Pmt No]]&lt;&gt;"",EOMONTH(LoanStartDate,ROW(Sched5[[#This Row],[Pmt No]])-ROW(Sched5[[#Headers],[Pmt No]])-2)+DAY(LoanStartDate),"")</f>
        <v/>
      </c>
      <c r="D184" s="4" t="str">
        <f ca="1">IF(Sched5[[#This Row],[Pmt No]]&lt;&gt;"",IF(ROW()-ROW(Sched5[[#Headers],[Beginning Balance]])=1,LoanAmount,INDEX(Sched5[Ending Balance],ROW()-ROW(Sched5[[#Headers],[Beginning Balance]])-1)),"")</f>
        <v/>
      </c>
      <c r="E184" s="4" t="str">
        <f ca="1">IF(Sched5[[#This Row],[Pmt No]]&lt;&gt;"",ScheduledPayment,"")</f>
        <v/>
      </c>
      <c r="F184" s="4" t="str">
        <f ca="1">IF(Sched5[[#This Row],[Pmt No]]&lt;&gt;"",IF(Sched5[[#This Row],[Scheduled Payment]]+ExtraPayments&lt;Sched5[[#This Row],[Beginning Balance]],ExtraPayments,IF(Sched5[[#This Row],[Beginning Balance]]-Sched5[[#This Row],[Scheduled Payment]]&gt;0,Sched5[[#This Row],[Beginning Balance]]-Sched5[[#This Row],[Scheduled Payment]],0)),"")</f>
        <v/>
      </c>
      <c r="G184" s="4" t="str">
        <f ca="1">IF(Sched5[[#This Row],[Pmt No]]&lt;&gt;"",IF(Sched5[[#This Row],[Scheduled Payment]]+Sched5[[#This Row],[Extra Payment]]&lt;=Sched5[[#This Row],[Beginning Balance]],Sched5[[#This Row],[Scheduled Payment]]+Sched5[[#This Row],[Extra Payment]],Sched5[[#This Row],[Beginning Balance]]),"")</f>
        <v/>
      </c>
      <c r="H184" s="4" t="str">
        <f ca="1">IF(Sched5[[#This Row],[Pmt No]]&lt;&gt;"",Sched5[[#This Row],[Total Payment]]-Sched5[[#This Row],[Interest]],"")</f>
        <v/>
      </c>
      <c r="I184" s="4" t="str">
        <f ca="1">IF(Sched5[[#This Row],[Pmt No]]&lt;&gt;"",Sched5[[#This Row],[Beginning Balance]]*(InterestRate/PaymentsPerYear),"")</f>
        <v/>
      </c>
      <c r="J184" s="4" t="str">
        <f ca="1">IF(Sched5[[#This Row],[Pmt No]]&lt;&gt;"",IF(Sched5[[#This Row],[Scheduled Payment]]+Sched5[[#This Row],[Extra Payment]]&lt;=Sched5[[#This Row],[Beginning Balance]],Sched5[[#This Row],[Beginning Balance]]-Sched5[[#This Row],[Principal]],0),"")</f>
        <v/>
      </c>
      <c r="K184" s="4" t="str">
        <f ca="1">IF(Sched5[[#This Row],[Pmt No]]&lt;&gt;"",SUM(INDEX(Sched5[Interest],1,1):Sched5[[#This Row],[Interest]]),"")</f>
        <v/>
      </c>
    </row>
    <row r="185" spans="2:11" x14ac:dyDescent="0.2">
      <c r="B185" s="2" t="str">
        <f ca="1">IF(LoanIsGood,IF(ROW()-ROW(Sched5[[#Headers],[Pmt No]])&gt;ScheduledNumberOfPayments,"",ROW()-ROW(Sched5[[#Headers],[Pmt No]])),"")</f>
        <v/>
      </c>
      <c r="C185" s="3" t="str">
        <f ca="1">IF(Sched5[[#This Row],[Pmt No]]&lt;&gt;"",EOMONTH(LoanStartDate,ROW(Sched5[[#This Row],[Pmt No]])-ROW(Sched5[[#Headers],[Pmt No]])-2)+DAY(LoanStartDate),"")</f>
        <v/>
      </c>
      <c r="D185" s="4" t="str">
        <f ca="1">IF(Sched5[[#This Row],[Pmt No]]&lt;&gt;"",IF(ROW()-ROW(Sched5[[#Headers],[Beginning Balance]])=1,LoanAmount,INDEX(Sched5[Ending Balance],ROW()-ROW(Sched5[[#Headers],[Beginning Balance]])-1)),"")</f>
        <v/>
      </c>
      <c r="E185" s="4" t="str">
        <f ca="1">IF(Sched5[[#This Row],[Pmt No]]&lt;&gt;"",ScheduledPayment,"")</f>
        <v/>
      </c>
      <c r="F185" s="4" t="str">
        <f ca="1">IF(Sched5[[#This Row],[Pmt No]]&lt;&gt;"",IF(Sched5[[#This Row],[Scheduled Payment]]+ExtraPayments&lt;Sched5[[#This Row],[Beginning Balance]],ExtraPayments,IF(Sched5[[#This Row],[Beginning Balance]]-Sched5[[#This Row],[Scheduled Payment]]&gt;0,Sched5[[#This Row],[Beginning Balance]]-Sched5[[#This Row],[Scheduled Payment]],0)),"")</f>
        <v/>
      </c>
      <c r="G185" s="4" t="str">
        <f ca="1">IF(Sched5[[#This Row],[Pmt No]]&lt;&gt;"",IF(Sched5[[#This Row],[Scheduled Payment]]+Sched5[[#This Row],[Extra Payment]]&lt;=Sched5[[#This Row],[Beginning Balance]],Sched5[[#This Row],[Scheduled Payment]]+Sched5[[#This Row],[Extra Payment]],Sched5[[#This Row],[Beginning Balance]]),"")</f>
        <v/>
      </c>
      <c r="H185" s="4" t="str">
        <f ca="1">IF(Sched5[[#This Row],[Pmt No]]&lt;&gt;"",Sched5[[#This Row],[Total Payment]]-Sched5[[#This Row],[Interest]],"")</f>
        <v/>
      </c>
      <c r="I185" s="4" t="str">
        <f ca="1">IF(Sched5[[#This Row],[Pmt No]]&lt;&gt;"",Sched5[[#This Row],[Beginning Balance]]*(InterestRate/PaymentsPerYear),"")</f>
        <v/>
      </c>
      <c r="J185" s="4" t="str">
        <f ca="1">IF(Sched5[[#This Row],[Pmt No]]&lt;&gt;"",IF(Sched5[[#This Row],[Scheduled Payment]]+Sched5[[#This Row],[Extra Payment]]&lt;=Sched5[[#This Row],[Beginning Balance]],Sched5[[#This Row],[Beginning Balance]]-Sched5[[#This Row],[Principal]],0),"")</f>
        <v/>
      </c>
      <c r="K185" s="4" t="str">
        <f ca="1">IF(Sched5[[#This Row],[Pmt No]]&lt;&gt;"",SUM(INDEX(Sched5[Interest],1,1):Sched5[[#This Row],[Interest]]),"")</f>
        <v/>
      </c>
    </row>
    <row r="186" spans="2:11" x14ac:dyDescent="0.2">
      <c r="B186" s="2" t="str">
        <f ca="1">IF(LoanIsGood,IF(ROW()-ROW(Sched5[[#Headers],[Pmt No]])&gt;ScheduledNumberOfPayments,"",ROW()-ROW(Sched5[[#Headers],[Pmt No]])),"")</f>
        <v/>
      </c>
      <c r="C186" s="3" t="str">
        <f ca="1">IF(Sched5[[#This Row],[Pmt No]]&lt;&gt;"",EOMONTH(LoanStartDate,ROW(Sched5[[#This Row],[Pmt No]])-ROW(Sched5[[#Headers],[Pmt No]])-2)+DAY(LoanStartDate),"")</f>
        <v/>
      </c>
      <c r="D186" s="4" t="str">
        <f ca="1">IF(Sched5[[#This Row],[Pmt No]]&lt;&gt;"",IF(ROW()-ROW(Sched5[[#Headers],[Beginning Balance]])=1,LoanAmount,INDEX(Sched5[Ending Balance],ROW()-ROW(Sched5[[#Headers],[Beginning Balance]])-1)),"")</f>
        <v/>
      </c>
      <c r="E186" s="4" t="str">
        <f ca="1">IF(Sched5[[#This Row],[Pmt No]]&lt;&gt;"",ScheduledPayment,"")</f>
        <v/>
      </c>
      <c r="F186" s="4" t="str">
        <f ca="1">IF(Sched5[[#This Row],[Pmt No]]&lt;&gt;"",IF(Sched5[[#This Row],[Scheduled Payment]]+ExtraPayments&lt;Sched5[[#This Row],[Beginning Balance]],ExtraPayments,IF(Sched5[[#This Row],[Beginning Balance]]-Sched5[[#This Row],[Scheduled Payment]]&gt;0,Sched5[[#This Row],[Beginning Balance]]-Sched5[[#This Row],[Scheduled Payment]],0)),"")</f>
        <v/>
      </c>
      <c r="G186" s="4" t="str">
        <f ca="1">IF(Sched5[[#This Row],[Pmt No]]&lt;&gt;"",IF(Sched5[[#This Row],[Scheduled Payment]]+Sched5[[#This Row],[Extra Payment]]&lt;=Sched5[[#This Row],[Beginning Balance]],Sched5[[#This Row],[Scheduled Payment]]+Sched5[[#This Row],[Extra Payment]],Sched5[[#This Row],[Beginning Balance]]),"")</f>
        <v/>
      </c>
      <c r="H186" s="4" t="str">
        <f ca="1">IF(Sched5[[#This Row],[Pmt No]]&lt;&gt;"",Sched5[[#This Row],[Total Payment]]-Sched5[[#This Row],[Interest]],"")</f>
        <v/>
      </c>
      <c r="I186" s="4" t="str">
        <f ca="1">IF(Sched5[[#This Row],[Pmt No]]&lt;&gt;"",Sched5[[#This Row],[Beginning Balance]]*(InterestRate/PaymentsPerYear),"")</f>
        <v/>
      </c>
      <c r="J186" s="4" t="str">
        <f ca="1">IF(Sched5[[#This Row],[Pmt No]]&lt;&gt;"",IF(Sched5[[#This Row],[Scheduled Payment]]+Sched5[[#This Row],[Extra Payment]]&lt;=Sched5[[#This Row],[Beginning Balance]],Sched5[[#This Row],[Beginning Balance]]-Sched5[[#This Row],[Principal]],0),"")</f>
        <v/>
      </c>
      <c r="K186" s="4" t="str">
        <f ca="1">IF(Sched5[[#This Row],[Pmt No]]&lt;&gt;"",SUM(INDEX(Sched5[Interest],1,1):Sched5[[#This Row],[Interest]]),"")</f>
        <v/>
      </c>
    </row>
    <row r="187" spans="2:11" x14ac:dyDescent="0.2">
      <c r="B187" s="2" t="str">
        <f ca="1">IF(LoanIsGood,IF(ROW()-ROW(Sched5[[#Headers],[Pmt No]])&gt;ScheduledNumberOfPayments,"",ROW()-ROW(Sched5[[#Headers],[Pmt No]])),"")</f>
        <v/>
      </c>
      <c r="C187" s="3" t="str">
        <f ca="1">IF(Sched5[[#This Row],[Pmt No]]&lt;&gt;"",EOMONTH(LoanStartDate,ROW(Sched5[[#This Row],[Pmt No]])-ROW(Sched5[[#Headers],[Pmt No]])-2)+DAY(LoanStartDate),"")</f>
        <v/>
      </c>
      <c r="D187" s="4" t="str">
        <f ca="1">IF(Sched5[[#This Row],[Pmt No]]&lt;&gt;"",IF(ROW()-ROW(Sched5[[#Headers],[Beginning Balance]])=1,LoanAmount,INDEX(Sched5[Ending Balance],ROW()-ROW(Sched5[[#Headers],[Beginning Balance]])-1)),"")</f>
        <v/>
      </c>
      <c r="E187" s="4" t="str">
        <f ca="1">IF(Sched5[[#This Row],[Pmt No]]&lt;&gt;"",ScheduledPayment,"")</f>
        <v/>
      </c>
      <c r="F187" s="4" t="str">
        <f ca="1">IF(Sched5[[#This Row],[Pmt No]]&lt;&gt;"",IF(Sched5[[#This Row],[Scheduled Payment]]+ExtraPayments&lt;Sched5[[#This Row],[Beginning Balance]],ExtraPayments,IF(Sched5[[#This Row],[Beginning Balance]]-Sched5[[#This Row],[Scheduled Payment]]&gt;0,Sched5[[#This Row],[Beginning Balance]]-Sched5[[#This Row],[Scheduled Payment]],0)),"")</f>
        <v/>
      </c>
      <c r="G187" s="4" t="str">
        <f ca="1">IF(Sched5[[#This Row],[Pmt No]]&lt;&gt;"",IF(Sched5[[#This Row],[Scheduled Payment]]+Sched5[[#This Row],[Extra Payment]]&lt;=Sched5[[#This Row],[Beginning Balance]],Sched5[[#This Row],[Scheduled Payment]]+Sched5[[#This Row],[Extra Payment]],Sched5[[#This Row],[Beginning Balance]]),"")</f>
        <v/>
      </c>
      <c r="H187" s="4" t="str">
        <f ca="1">IF(Sched5[[#This Row],[Pmt No]]&lt;&gt;"",Sched5[[#This Row],[Total Payment]]-Sched5[[#This Row],[Interest]],"")</f>
        <v/>
      </c>
      <c r="I187" s="4" t="str">
        <f ca="1">IF(Sched5[[#This Row],[Pmt No]]&lt;&gt;"",Sched5[[#This Row],[Beginning Balance]]*(InterestRate/PaymentsPerYear),"")</f>
        <v/>
      </c>
      <c r="J187" s="4" t="str">
        <f ca="1">IF(Sched5[[#This Row],[Pmt No]]&lt;&gt;"",IF(Sched5[[#This Row],[Scheduled Payment]]+Sched5[[#This Row],[Extra Payment]]&lt;=Sched5[[#This Row],[Beginning Balance]],Sched5[[#This Row],[Beginning Balance]]-Sched5[[#This Row],[Principal]],0),"")</f>
        <v/>
      </c>
      <c r="K187" s="4" t="str">
        <f ca="1">IF(Sched5[[#This Row],[Pmt No]]&lt;&gt;"",SUM(INDEX(Sched5[Interest],1,1):Sched5[[#This Row],[Interest]]),"")</f>
        <v/>
      </c>
    </row>
    <row r="188" spans="2:11" x14ac:dyDescent="0.2">
      <c r="B188" s="2" t="str">
        <f ca="1">IF(LoanIsGood,IF(ROW()-ROW(Sched5[[#Headers],[Pmt No]])&gt;ScheduledNumberOfPayments,"",ROW()-ROW(Sched5[[#Headers],[Pmt No]])),"")</f>
        <v/>
      </c>
      <c r="C188" s="3" t="str">
        <f ca="1">IF(Sched5[[#This Row],[Pmt No]]&lt;&gt;"",EOMONTH(LoanStartDate,ROW(Sched5[[#This Row],[Pmt No]])-ROW(Sched5[[#Headers],[Pmt No]])-2)+DAY(LoanStartDate),"")</f>
        <v/>
      </c>
      <c r="D188" s="4" t="str">
        <f ca="1">IF(Sched5[[#This Row],[Pmt No]]&lt;&gt;"",IF(ROW()-ROW(Sched5[[#Headers],[Beginning Balance]])=1,LoanAmount,INDEX(Sched5[Ending Balance],ROW()-ROW(Sched5[[#Headers],[Beginning Balance]])-1)),"")</f>
        <v/>
      </c>
      <c r="E188" s="4" t="str">
        <f ca="1">IF(Sched5[[#This Row],[Pmt No]]&lt;&gt;"",ScheduledPayment,"")</f>
        <v/>
      </c>
      <c r="F188" s="4" t="str">
        <f ca="1">IF(Sched5[[#This Row],[Pmt No]]&lt;&gt;"",IF(Sched5[[#This Row],[Scheduled Payment]]+ExtraPayments&lt;Sched5[[#This Row],[Beginning Balance]],ExtraPayments,IF(Sched5[[#This Row],[Beginning Balance]]-Sched5[[#This Row],[Scheduled Payment]]&gt;0,Sched5[[#This Row],[Beginning Balance]]-Sched5[[#This Row],[Scheduled Payment]],0)),"")</f>
        <v/>
      </c>
      <c r="G188" s="4" t="str">
        <f ca="1">IF(Sched5[[#This Row],[Pmt No]]&lt;&gt;"",IF(Sched5[[#This Row],[Scheduled Payment]]+Sched5[[#This Row],[Extra Payment]]&lt;=Sched5[[#This Row],[Beginning Balance]],Sched5[[#This Row],[Scheduled Payment]]+Sched5[[#This Row],[Extra Payment]],Sched5[[#This Row],[Beginning Balance]]),"")</f>
        <v/>
      </c>
      <c r="H188" s="4" t="str">
        <f ca="1">IF(Sched5[[#This Row],[Pmt No]]&lt;&gt;"",Sched5[[#This Row],[Total Payment]]-Sched5[[#This Row],[Interest]],"")</f>
        <v/>
      </c>
      <c r="I188" s="4" t="str">
        <f ca="1">IF(Sched5[[#This Row],[Pmt No]]&lt;&gt;"",Sched5[[#This Row],[Beginning Balance]]*(InterestRate/PaymentsPerYear),"")</f>
        <v/>
      </c>
      <c r="J188" s="4" t="str">
        <f ca="1">IF(Sched5[[#This Row],[Pmt No]]&lt;&gt;"",IF(Sched5[[#This Row],[Scheduled Payment]]+Sched5[[#This Row],[Extra Payment]]&lt;=Sched5[[#This Row],[Beginning Balance]],Sched5[[#This Row],[Beginning Balance]]-Sched5[[#This Row],[Principal]],0),"")</f>
        <v/>
      </c>
      <c r="K188" s="4" t="str">
        <f ca="1">IF(Sched5[[#This Row],[Pmt No]]&lt;&gt;"",SUM(INDEX(Sched5[Interest],1,1):Sched5[[#This Row],[Interest]]),"")</f>
        <v/>
      </c>
    </row>
    <row r="189" spans="2:11" x14ac:dyDescent="0.2">
      <c r="B189" s="2" t="str">
        <f ca="1">IF(LoanIsGood,IF(ROW()-ROW(Sched5[[#Headers],[Pmt No]])&gt;ScheduledNumberOfPayments,"",ROW()-ROW(Sched5[[#Headers],[Pmt No]])),"")</f>
        <v/>
      </c>
      <c r="C189" s="3" t="str">
        <f ca="1">IF(Sched5[[#This Row],[Pmt No]]&lt;&gt;"",EOMONTH(LoanStartDate,ROW(Sched5[[#This Row],[Pmt No]])-ROW(Sched5[[#Headers],[Pmt No]])-2)+DAY(LoanStartDate),"")</f>
        <v/>
      </c>
      <c r="D189" s="4" t="str">
        <f ca="1">IF(Sched5[[#This Row],[Pmt No]]&lt;&gt;"",IF(ROW()-ROW(Sched5[[#Headers],[Beginning Balance]])=1,LoanAmount,INDEX(Sched5[Ending Balance],ROW()-ROW(Sched5[[#Headers],[Beginning Balance]])-1)),"")</f>
        <v/>
      </c>
      <c r="E189" s="4" t="str">
        <f ca="1">IF(Sched5[[#This Row],[Pmt No]]&lt;&gt;"",ScheduledPayment,"")</f>
        <v/>
      </c>
      <c r="F189" s="4" t="str">
        <f ca="1">IF(Sched5[[#This Row],[Pmt No]]&lt;&gt;"",IF(Sched5[[#This Row],[Scheduled Payment]]+ExtraPayments&lt;Sched5[[#This Row],[Beginning Balance]],ExtraPayments,IF(Sched5[[#This Row],[Beginning Balance]]-Sched5[[#This Row],[Scheduled Payment]]&gt;0,Sched5[[#This Row],[Beginning Balance]]-Sched5[[#This Row],[Scheduled Payment]],0)),"")</f>
        <v/>
      </c>
      <c r="G189" s="4" t="str">
        <f ca="1">IF(Sched5[[#This Row],[Pmt No]]&lt;&gt;"",IF(Sched5[[#This Row],[Scheduled Payment]]+Sched5[[#This Row],[Extra Payment]]&lt;=Sched5[[#This Row],[Beginning Balance]],Sched5[[#This Row],[Scheduled Payment]]+Sched5[[#This Row],[Extra Payment]],Sched5[[#This Row],[Beginning Balance]]),"")</f>
        <v/>
      </c>
      <c r="H189" s="4" t="str">
        <f ca="1">IF(Sched5[[#This Row],[Pmt No]]&lt;&gt;"",Sched5[[#This Row],[Total Payment]]-Sched5[[#This Row],[Interest]],"")</f>
        <v/>
      </c>
      <c r="I189" s="4" t="str">
        <f ca="1">IF(Sched5[[#This Row],[Pmt No]]&lt;&gt;"",Sched5[[#This Row],[Beginning Balance]]*(InterestRate/PaymentsPerYear),"")</f>
        <v/>
      </c>
      <c r="J189" s="4" t="str">
        <f ca="1">IF(Sched5[[#This Row],[Pmt No]]&lt;&gt;"",IF(Sched5[[#This Row],[Scheduled Payment]]+Sched5[[#This Row],[Extra Payment]]&lt;=Sched5[[#This Row],[Beginning Balance]],Sched5[[#This Row],[Beginning Balance]]-Sched5[[#This Row],[Principal]],0),"")</f>
        <v/>
      </c>
      <c r="K189" s="4" t="str">
        <f ca="1">IF(Sched5[[#This Row],[Pmt No]]&lt;&gt;"",SUM(INDEX(Sched5[Interest],1,1):Sched5[[#This Row],[Interest]]),"")</f>
        <v/>
      </c>
    </row>
    <row r="190" spans="2:11" x14ac:dyDescent="0.2">
      <c r="B190" s="2" t="str">
        <f ca="1">IF(LoanIsGood,IF(ROW()-ROW(Sched5[[#Headers],[Pmt No]])&gt;ScheduledNumberOfPayments,"",ROW()-ROW(Sched5[[#Headers],[Pmt No]])),"")</f>
        <v/>
      </c>
      <c r="C190" s="3" t="str">
        <f ca="1">IF(Sched5[[#This Row],[Pmt No]]&lt;&gt;"",EOMONTH(LoanStartDate,ROW(Sched5[[#This Row],[Pmt No]])-ROW(Sched5[[#Headers],[Pmt No]])-2)+DAY(LoanStartDate),"")</f>
        <v/>
      </c>
      <c r="D190" s="4" t="str">
        <f ca="1">IF(Sched5[[#This Row],[Pmt No]]&lt;&gt;"",IF(ROW()-ROW(Sched5[[#Headers],[Beginning Balance]])=1,LoanAmount,INDEX(Sched5[Ending Balance],ROW()-ROW(Sched5[[#Headers],[Beginning Balance]])-1)),"")</f>
        <v/>
      </c>
      <c r="E190" s="4" t="str">
        <f ca="1">IF(Sched5[[#This Row],[Pmt No]]&lt;&gt;"",ScheduledPayment,"")</f>
        <v/>
      </c>
      <c r="F190" s="4" t="str">
        <f ca="1">IF(Sched5[[#This Row],[Pmt No]]&lt;&gt;"",IF(Sched5[[#This Row],[Scheduled Payment]]+ExtraPayments&lt;Sched5[[#This Row],[Beginning Balance]],ExtraPayments,IF(Sched5[[#This Row],[Beginning Balance]]-Sched5[[#This Row],[Scheduled Payment]]&gt;0,Sched5[[#This Row],[Beginning Balance]]-Sched5[[#This Row],[Scheduled Payment]],0)),"")</f>
        <v/>
      </c>
      <c r="G190" s="4" t="str">
        <f ca="1">IF(Sched5[[#This Row],[Pmt No]]&lt;&gt;"",IF(Sched5[[#This Row],[Scheduled Payment]]+Sched5[[#This Row],[Extra Payment]]&lt;=Sched5[[#This Row],[Beginning Balance]],Sched5[[#This Row],[Scheduled Payment]]+Sched5[[#This Row],[Extra Payment]],Sched5[[#This Row],[Beginning Balance]]),"")</f>
        <v/>
      </c>
      <c r="H190" s="4" t="str">
        <f ca="1">IF(Sched5[[#This Row],[Pmt No]]&lt;&gt;"",Sched5[[#This Row],[Total Payment]]-Sched5[[#This Row],[Interest]],"")</f>
        <v/>
      </c>
      <c r="I190" s="4" t="str">
        <f ca="1">IF(Sched5[[#This Row],[Pmt No]]&lt;&gt;"",Sched5[[#This Row],[Beginning Balance]]*(InterestRate/PaymentsPerYear),"")</f>
        <v/>
      </c>
      <c r="J190" s="4" t="str">
        <f ca="1">IF(Sched5[[#This Row],[Pmt No]]&lt;&gt;"",IF(Sched5[[#This Row],[Scheduled Payment]]+Sched5[[#This Row],[Extra Payment]]&lt;=Sched5[[#This Row],[Beginning Balance]],Sched5[[#This Row],[Beginning Balance]]-Sched5[[#This Row],[Principal]],0),"")</f>
        <v/>
      </c>
      <c r="K190" s="4" t="str">
        <f ca="1">IF(Sched5[[#This Row],[Pmt No]]&lt;&gt;"",SUM(INDEX(Sched5[Interest],1,1):Sched5[[#This Row],[Interest]]),"")</f>
        <v/>
      </c>
    </row>
    <row r="191" spans="2:11" x14ac:dyDescent="0.2">
      <c r="B191" s="2" t="str">
        <f ca="1">IF(LoanIsGood,IF(ROW()-ROW(Sched5[[#Headers],[Pmt No]])&gt;ScheduledNumberOfPayments,"",ROW()-ROW(Sched5[[#Headers],[Pmt No]])),"")</f>
        <v/>
      </c>
      <c r="C191" s="3" t="str">
        <f ca="1">IF(Sched5[[#This Row],[Pmt No]]&lt;&gt;"",EOMONTH(LoanStartDate,ROW(Sched5[[#This Row],[Pmt No]])-ROW(Sched5[[#Headers],[Pmt No]])-2)+DAY(LoanStartDate),"")</f>
        <v/>
      </c>
      <c r="D191" s="4" t="str">
        <f ca="1">IF(Sched5[[#This Row],[Pmt No]]&lt;&gt;"",IF(ROW()-ROW(Sched5[[#Headers],[Beginning Balance]])=1,LoanAmount,INDEX(Sched5[Ending Balance],ROW()-ROW(Sched5[[#Headers],[Beginning Balance]])-1)),"")</f>
        <v/>
      </c>
      <c r="E191" s="4" t="str">
        <f ca="1">IF(Sched5[[#This Row],[Pmt No]]&lt;&gt;"",ScheduledPayment,"")</f>
        <v/>
      </c>
      <c r="F191" s="4" t="str">
        <f ca="1">IF(Sched5[[#This Row],[Pmt No]]&lt;&gt;"",IF(Sched5[[#This Row],[Scheduled Payment]]+ExtraPayments&lt;Sched5[[#This Row],[Beginning Balance]],ExtraPayments,IF(Sched5[[#This Row],[Beginning Balance]]-Sched5[[#This Row],[Scheduled Payment]]&gt;0,Sched5[[#This Row],[Beginning Balance]]-Sched5[[#This Row],[Scheduled Payment]],0)),"")</f>
        <v/>
      </c>
      <c r="G191" s="4" t="str">
        <f ca="1">IF(Sched5[[#This Row],[Pmt No]]&lt;&gt;"",IF(Sched5[[#This Row],[Scheduled Payment]]+Sched5[[#This Row],[Extra Payment]]&lt;=Sched5[[#This Row],[Beginning Balance]],Sched5[[#This Row],[Scheduled Payment]]+Sched5[[#This Row],[Extra Payment]],Sched5[[#This Row],[Beginning Balance]]),"")</f>
        <v/>
      </c>
      <c r="H191" s="4" t="str">
        <f ca="1">IF(Sched5[[#This Row],[Pmt No]]&lt;&gt;"",Sched5[[#This Row],[Total Payment]]-Sched5[[#This Row],[Interest]],"")</f>
        <v/>
      </c>
      <c r="I191" s="4" t="str">
        <f ca="1">IF(Sched5[[#This Row],[Pmt No]]&lt;&gt;"",Sched5[[#This Row],[Beginning Balance]]*(InterestRate/PaymentsPerYear),"")</f>
        <v/>
      </c>
      <c r="J191" s="4" t="str">
        <f ca="1">IF(Sched5[[#This Row],[Pmt No]]&lt;&gt;"",IF(Sched5[[#This Row],[Scheduled Payment]]+Sched5[[#This Row],[Extra Payment]]&lt;=Sched5[[#This Row],[Beginning Balance]],Sched5[[#This Row],[Beginning Balance]]-Sched5[[#This Row],[Principal]],0),"")</f>
        <v/>
      </c>
      <c r="K191" s="4" t="str">
        <f ca="1">IF(Sched5[[#This Row],[Pmt No]]&lt;&gt;"",SUM(INDEX(Sched5[Interest],1,1):Sched5[[#This Row],[Interest]]),"")</f>
        <v/>
      </c>
    </row>
    <row r="192" spans="2:11" x14ac:dyDescent="0.2">
      <c r="B192" s="2" t="str">
        <f ca="1">IF(LoanIsGood,IF(ROW()-ROW(Sched5[[#Headers],[Pmt No]])&gt;ScheduledNumberOfPayments,"",ROW()-ROW(Sched5[[#Headers],[Pmt No]])),"")</f>
        <v/>
      </c>
      <c r="C192" s="3" t="str">
        <f ca="1">IF(Sched5[[#This Row],[Pmt No]]&lt;&gt;"",EOMONTH(LoanStartDate,ROW(Sched5[[#This Row],[Pmt No]])-ROW(Sched5[[#Headers],[Pmt No]])-2)+DAY(LoanStartDate),"")</f>
        <v/>
      </c>
      <c r="D192" s="4" t="str">
        <f ca="1">IF(Sched5[[#This Row],[Pmt No]]&lt;&gt;"",IF(ROW()-ROW(Sched5[[#Headers],[Beginning Balance]])=1,LoanAmount,INDEX(Sched5[Ending Balance],ROW()-ROW(Sched5[[#Headers],[Beginning Balance]])-1)),"")</f>
        <v/>
      </c>
      <c r="E192" s="4" t="str">
        <f ca="1">IF(Sched5[[#This Row],[Pmt No]]&lt;&gt;"",ScheduledPayment,"")</f>
        <v/>
      </c>
      <c r="F192" s="4" t="str">
        <f ca="1">IF(Sched5[[#This Row],[Pmt No]]&lt;&gt;"",IF(Sched5[[#This Row],[Scheduled Payment]]+ExtraPayments&lt;Sched5[[#This Row],[Beginning Balance]],ExtraPayments,IF(Sched5[[#This Row],[Beginning Balance]]-Sched5[[#This Row],[Scheduled Payment]]&gt;0,Sched5[[#This Row],[Beginning Balance]]-Sched5[[#This Row],[Scheduled Payment]],0)),"")</f>
        <v/>
      </c>
      <c r="G192" s="4" t="str">
        <f ca="1">IF(Sched5[[#This Row],[Pmt No]]&lt;&gt;"",IF(Sched5[[#This Row],[Scheduled Payment]]+Sched5[[#This Row],[Extra Payment]]&lt;=Sched5[[#This Row],[Beginning Balance]],Sched5[[#This Row],[Scheduled Payment]]+Sched5[[#This Row],[Extra Payment]],Sched5[[#This Row],[Beginning Balance]]),"")</f>
        <v/>
      </c>
      <c r="H192" s="4" t="str">
        <f ca="1">IF(Sched5[[#This Row],[Pmt No]]&lt;&gt;"",Sched5[[#This Row],[Total Payment]]-Sched5[[#This Row],[Interest]],"")</f>
        <v/>
      </c>
      <c r="I192" s="4" t="str">
        <f ca="1">IF(Sched5[[#This Row],[Pmt No]]&lt;&gt;"",Sched5[[#This Row],[Beginning Balance]]*(InterestRate/PaymentsPerYear),"")</f>
        <v/>
      </c>
      <c r="J192" s="4" t="str">
        <f ca="1">IF(Sched5[[#This Row],[Pmt No]]&lt;&gt;"",IF(Sched5[[#This Row],[Scheduled Payment]]+Sched5[[#This Row],[Extra Payment]]&lt;=Sched5[[#This Row],[Beginning Balance]],Sched5[[#This Row],[Beginning Balance]]-Sched5[[#This Row],[Principal]],0),"")</f>
        <v/>
      </c>
      <c r="K192" s="4" t="str">
        <f ca="1">IF(Sched5[[#This Row],[Pmt No]]&lt;&gt;"",SUM(INDEX(Sched5[Interest],1,1):Sched5[[#This Row],[Interest]]),"")</f>
        <v/>
      </c>
    </row>
    <row r="193" spans="2:11" x14ac:dyDescent="0.2">
      <c r="B193" s="2" t="str">
        <f ca="1">IF(LoanIsGood,IF(ROW()-ROW(Sched5[[#Headers],[Pmt No]])&gt;ScheduledNumberOfPayments,"",ROW()-ROW(Sched5[[#Headers],[Pmt No]])),"")</f>
        <v/>
      </c>
      <c r="C193" s="3" t="str">
        <f ca="1">IF(Sched5[[#This Row],[Pmt No]]&lt;&gt;"",EOMONTH(LoanStartDate,ROW(Sched5[[#This Row],[Pmt No]])-ROW(Sched5[[#Headers],[Pmt No]])-2)+DAY(LoanStartDate),"")</f>
        <v/>
      </c>
      <c r="D193" s="4" t="str">
        <f ca="1">IF(Sched5[[#This Row],[Pmt No]]&lt;&gt;"",IF(ROW()-ROW(Sched5[[#Headers],[Beginning Balance]])=1,LoanAmount,INDEX(Sched5[Ending Balance],ROW()-ROW(Sched5[[#Headers],[Beginning Balance]])-1)),"")</f>
        <v/>
      </c>
      <c r="E193" s="4" t="str">
        <f ca="1">IF(Sched5[[#This Row],[Pmt No]]&lt;&gt;"",ScheduledPayment,"")</f>
        <v/>
      </c>
      <c r="F193" s="4" t="str">
        <f ca="1">IF(Sched5[[#This Row],[Pmt No]]&lt;&gt;"",IF(Sched5[[#This Row],[Scheduled Payment]]+ExtraPayments&lt;Sched5[[#This Row],[Beginning Balance]],ExtraPayments,IF(Sched5[[#This Row],[Beginning Balance]]-Sched5[[#This Row],[Scheduled Payment]]&gt;0,Sched5[[#This Row],[Beginning Balance]]-Sched5[[#This Row],[Scheduled Payment]],0)),"")</f>
        <v/>
      </c>
      <c r="G193" s="4" t="str">
        <f ca="1">IF(Sched5[[#This Row],[Pmt No]]&lt;&gt;"",IF(Sched5[[#This Row],[Scheduled Payment]]+Sched5[[#This Row],[Extra Payment]]&lt;=Sched5[[#This Row],[Beginning Balance]],Sched5[[#This Row],[Scheduled Payment]]+Sched5[[#This Row],[Extra Payment]],Sched5[[#This Row],[Beginning Balance]]),"")</f>
        <v/>
      </c>
      <c r="H193" s="4" t="str">
        <f ca="1">IF(Sched5[[#This Row],[Pmt No]]&lt;&gt;"",Sched5[[#This Row],[Total Payment]]-Sched5[[#This Row],[Interest]],"")</f>
        <v/>
      </c>
      <c r="I193" s="4" t="str">
        <f ca="1">IF(Sched5[[#This Row],[Pmt No]]&lt;&gt;"",Sched5[[#This Row],[Beginning Balance]]*(InterestRate/PaymentsPerYear),"")</f>
        <v/>
      </c>
      <c r="J193" s="4" t="str">
        <f ca="1">IF(Sched5[[#This Row],[Pmt No]]&lt;&gt;"",IF(Sched5[[#This Row],[Scheduled Payment]]+Sched5[[#This Row],[Extra Payment]]&lt;=Sched5[[#This Row],[Beginning Balance]],Sched5[[#This Row],[Beginning Balance]]-Sched5[[#This Row],[Principal]],0),"")</f>
        <v/>
      </c>
      <c r="K193" s="4" t="str">
        <f ca="1">IF(Sched5[[#This Row],[Pmt No]]&lt;&gt;"",SUM(INDEX(Sched5[Interest],1,1):Sched5[[#This Row],[Interest]]),"")</f>
        <v/>
      </c>
    </row>
    <row r="194" spans="2:11" x14ac:dyDescent="0.2">
      <c r="B194" s="2" t="str">
        <f ca="1">IF(LoanIsGood,IF(ROW()-ROW(Sched5[[#Headers],[Pmt No]])&gt;ScheduledNumberOfPayments,"",ROW()-ROW(Sched5[[#Headers],[Pmt No]])),"")</f>
        <v/>
      </c>
      <c r="C194" s="3" t="str">
        <f ca="1">IF(Sched5[[#This Row],[Pmt No]]&lt;&gt;"",EOMONTH(LoanStartDate,ROW(Sched5[[#This Row],[Pmt No]])-ROW(Sched5[[#Headers],[Pmt No]])-2)+DAY(LoanStartDate),"")</f>
        <v/>
      </c>
      <c r="D194" s="4" t="str">
        <f ca="1">IF(Sched5[[#This Row],[Pmt No]]&lt;&gt;"",IF(ROW()-ROW(Sched5[[#Headers],[Beginning Balance]])=1,LoanAmount,INDEX(Sched5[Ending Balance],ROW()-ROW(Sched5[[#Headers],[Beginning Balance]])-1)),"")</f>
        <v/>
      </c>
      <c r="E194" s="4" t="str">
        <f ca="1">IF(Sched5[[#This Row],[Pmt No]]&lt;&gt;"",ScheduledPayment,"")</f>
        <v/>
      </c>
      <c r="F194" s="4" t="str">
        <f ca="1">IF(Sched5[[#This Row],[Pmt No]]&lt;&gt;"",IF(Sched5[[#This Row],[Scheduled Payment]]+ExtraPayments&lt;Sched5[[#This Row],[Beginning Balance]],ExtraPayments,IF(Sched5[[#This Row],[Beginning Balance]]-Sched5[[#This Row],[Scheduled Payment]]&gt;0,Sched5[[#This Row],[Beginning Balance]]-Sched5[[#This Row],[Scheduled Payment]],0)),"")</f>
        <v/>
      </c>
      <c r="G194" s="4" t="str">
        <f ca="1">IF(Sched5[[#This Row],[Pmt No]]&lt;&gt;"",IF(Sched5[[#This Row],[Scheduled Payment]]+Sched5[[#This Row],[Extra Payment]]&lt;=Sched5[[#This Row],[Beginning Balance]],Sched5[[#This Row],[Scheduled Payment]]+Sched5[[#This Row],[Extra Payment]],Sched5[[#This Row],[Beginning Balance]]),"")</f>
        <v/>
      </c>
      <c r="H194" s="4" t="str">
        <f ca="1">IF(Sched5[[#This Row],[Pmt No]]&lt;&gt;"",Sched5[[#This Row],[Total Payment]]-Sched5[[#This Row],[Interest]],"")</f>
        <v/>
      </c>
      <c r="I194" s="4" t="str">
        <f ca="1">IF(Sched5[[#This Row],[Pmt No]]&lt;&gt;"",Sched5[[#This Row],[Beginning Balance]]*(InterestRate/PaymentsPerYear),"")</f>
        <v/>
      </c>
      <c r="J194" s="4" t="str">
        <f ca="1">IF(Sched5[[#This Row],[Pmt No]]&lt;&gt;"",IF(Sched5[[#This Row],[Scheduled Payment]]+Sched5[[#This Row],[Extra Payment]]&lt;=Sched5[[#This Row],[Beginning Balance]],Sched5[[#This Row],[Beginning Balance]]-Sched5[[#This Row],[Principal]],0),"")</f>
        <v/>
      </c>
      <c r="K194" s="4" t="str">
        <f ca="1">IF(Sched5[[#This Row],[Pmt No]]&lt;&gt;"",SUM(INDEX(Sched5[Interest],1,1):Sched5[[#This Row],[Interest]]),"")</f>
        <v/>
      </c>
    </row>
    <row r="195" spans="2:11" x14ac:dyDescent="0.2">
      <c r="B195" s="2" t="str">
        <f ca="1">IF(LoanIsGood,IF(ROW()-ROW(Sched5[[#Headers],[Pmt No]])&gt;ScheduledNumberOfPayments,"",ROW()-ROW(Sched5[[#Headers],[Pmt No]])),"")</f>
        <v/>
      </c>
      <c r="C195" s="3" t="str">
        <f ca="1">IF(Sched5[[#This Row],[Pmt No]]&lt;&gt;"",EOMONTH(LoanStartDate,ROW(Sched5[[#This Row],[Pmt No]])-ROW(Sched5[[#Headers],[Pmt No]])-2)+DAY(LoanStartDate),"")</f>
        <v/>
      </c>
      <c r="D195" s="4" t="str">
        <f ca="1">IF(Sched5[[#This Row],[Pmt No]]&lt;&gt;"",IF(ROW()-ROW(Sched5[[#Headers],[Beginning Balance]])=1,LoanAmount,INDEX(Sched5[Ending Balance],ROW()-ROW(Sched5[[#Headers],[Beginning Balance]])-1)),"")</f>
        <v/>
      </c>
      <c r="E195" s="4" t="str">
        <f ca="1">IF(Sched5[[#This Row],[Pmt No]]&lt;&gt;"",ScheduledPayment,"")</f>
        <v/>
      </c>
      <c r="F195" s="4" t="str">
        <f ca="1">IF(Sched5[[#This Row],[Pmt No]]&lt;&gt;"",IF(Sched5[[#This Row],[Scheduled Payment]]+ExtraPayments&lt;Sched5[[#This Row],[Beginning Balance]],ExtraPayments,IF(Sched5[[#This Row],[Beginning Balance]]-Sched5[[#This Row],[Scheduled Payment]]&gt;0,Sched5[[#This Row],[Beginning Balance]]-Sched5[[#This Row],[Scheduled Payment]],0)),"")</f>
        <v/>
      </c>
      <c r="G195" s="4" t="str">
        <f ca="1">IF(Sched5[[#This Row],[Pmt No]]&lt;&gt;"",IF(Sched5[[#This Row],[Scheduled Payment]]+Sched5[[#This Row],[Extra Payment]]&lt;=Sched5[[#This Row],[Beginning Balance]],Sched5[[#This Row],[Scheduled Payment]]+Sched5[[#This Row],[Extra Payment]],Sched5[[#This Row],[Beginning Balance]]),"")</f>
        <v/>
      </c>
      <c r="H195" s="4" t="str">
        <f ca="1">IF(Sched5[[#This Row],[Pmt No]]&lt;&gt;"",Sched5[[#This Row],[Total Payment]]-Sched5[[#This Row],[Interest]],"")</f>
        <v/>
      </c>
      <c r="I195" s="4" t="str">
        <f ca="1">IF(Sched5[[#This Row],[Pmt No]]&lt;&gt;"",Sched5[[#This Row],[Beginning Balance]]*(InterestRate/PaymentsPerYear),"")</f>
        <v/>
      </c>
      <c r="J195" s="4" t="str">
        <f ca="1">IF(Sched5[[#This Row],[Pmt No]]&lt;&gt;"",IF(Sched5[[#This Row],[Scheduled Payment]]+Sched5[[#This Row],[Extra Payment]]&lt;=Sched5[[#This Row],[Beginning Balance]],Sched5[[#This Row],[Beginning Balance]]-Sched5[[#This Row],[Principal]],0),"")</f>
        <v/>
      </c>
      <c r="K195" s="4" t="str">
        <f ca="1">IF(Sched5[[#This Row],[Pmt No]]&lt;&gt;"",SUM(INDEX(Sched5[Interest],1,1):Sched5[[#This Row],[Interest]]),"")</f>
        <v/>
      </c>
    </row>
    <row r="196" spans="2:11" x14ac:dyDescent="0.2">
      <c r="B196" s="2" t="str">
        <f ca="1">IF(LoanIsGood,IF(ROW()-ROW(Sched5[[#Headers],[Pmt No]])&gt;ScheduledNumberOfPayments,"",ROW()-ROW(Sched5[[#Headers],[Pmt No]])),"")</f>
        <v/>
      </c>
      <c r="C196" s="3" t="str">
        <f ca="1">IF(Sched5[[#This Row],[Pmt No]]&lt;&gt;"",EOMONTH(LoanStartDate,ROW(Sched5[[#This Row],[Pmt No]])-ROW(Sched5[[#Headers],[Pmt No]])-2)+DAY(LoanStartDate),"")</f>
        <v/>
      </c>
      <c r="D196" s="4" t="str">
        <f ca="1">IF(Sched5[[#This Row],[Pmt No]]&lt;&gt;"",IF(ROW()-ROW(Sched5[[#Headers],[Beginning Balance]])=1,LoanAmount,INDEX(Sched5[Ending Balance],ROW()-ROW(Sched5[[#Headers],[Beginning Balance]])-1)),"")</f>
        <v/>
      </c>
      <c r="E196" s="4" t="str">
        <f ca="1">IF(Sched5[[#This Row],[Pmt No]]&lt;&gt;"",ScheduledPayment,"")</f>
        <v/>
      </c>
      <c r="F196" s="4" t="str">
        <f ca="1">IF(Sched5[[#This Row],[Pmt No]]&lt;&gt;"",IF(Sched5[[#This Row],[Scheduled Payment]]+ExtraPayments&lt;Sched5[[#This Row],[Beginning Balance]],ExtraPayments,IF(Sched5[[#This Row],[Beginning Balance]]-Sched5[[#This Row],[Scheduled Payment]]&gt;0,Sched5[[#This Row],[Beginning Balance]]-Sched5[[#This Row],[Scheduled Payment]],0)),"")</f>
        <v/>
      </c>
      <c r="G196" s="4" t="str">
        <f ca="1">IF(Sched5[[#This Row],[Pmt No]]&lt;&gt;"",IF(Sched5[[#This Row],[Scheduled Payment]]+Sched5[[#This Row],[Extra Payment]]&lt;=Sched5[[#This Row],[Beginning Balance]],Sched5[[#This Row],[Scheduled Payment]]+Sched5[[#This Row],[Extra Payment]],Sched5[[#This Row],[Beginning Balance]]),"")</f>
        <v/>
      </c>
      <c r="H196" s="4" t="str">
        <f ca="1">IF(Sched5[[#This Row],[Pmt No]]&lt;&gt;"",Sched5[[#This Row],[Total Payment]]-Sched5[[#This Row],[Interest]],"")</f>
        <v/>
      </c>
      <c r="I196" s="4" t="str">
        <f ca="1">IF(Sched5[[#This Row],[Pmt No]]&lt;&gt;"",Sched5[[#This Row],[Beginning Balance]]*(InterestRate/PaymentsPerYear),"")</f>
        <v/>
      </c>
      <c r="J196" s="4" t="str">
        <f ca="1">IF(Sched5[[#This Row],[Pmt No]]&lt;&gt;"",IF(Sched5[[#This Row],[Scheduled Payment]]+Sched5[[#This Row],[Extra Payment]]&lt;=Sched5[[#This Row],[Beginning Balance]],Sched5[[#This Row],[Beginning Balance]]-Sched5[[#This Row],[Principal]],0),"")</f>
        <v/>
      </c>
      <c r="K196" s="4" t="str">
        <f ca="1">IF(Sched5[[#This Row],[Pmt No]]&lt;&gt;"",SUM(INDEX(Sched5[Interest],1,1):Sched5[[#This Row],[Interest]]),"")</f>
        <v/>
      </c>
    </row>
    <row r="197" spans="2:11" x14ac:dyDescent="0.2">
      <c r="B197" s="2" t="str">
        <f ca="1">IF(LoanIsGood,IF(ROW()-ROW(Sched5[[#Headers],[Pmt No]])&gt;ScheduledNumberOfPayments,"",ROW()-ROW(Sched5[[#Headers],[Pmt No]])),"")</f>
        <v/>
      </c>
      <c r="C197" s="3" t="str">
        <f ca="1">IF(Sched5[[#This Row],[Pmt No]]&lt;&gt;"",EOMONTH(LoanStartDate,ROW(Sched5[[#This Row],[Pmt No]])-ROW(Sched5[[#Headers],[Pmt No]])-2)+DAY(LoanStartDate),"")</f>
        <v/>
      </c>
      <c r="D197" s="4" t="str">
        <f ca="1">IF(Sched5[[#This Row],[Pmt No]]&lt;&gt;"",IF(ROW()-ROW(Sched5[[#Headers],[Beginning Balance]])=1,LoanAmount,INDEX(Sched5[Ending Balance],ROW()-ROW(Sched5[[#Headers],[Beginning Balance]])-1)),"")</f>
        <v/>
      </c>
      <c r="E197" s="4" t="str">
        <f ca="1">IF(Sched5[[#This Row],[Pmt No]]&lt;&gt;"",ScheduledPayment,"")</f>
        <v/>
      </c>
      <c r="F197" s="4" t="str">
        <f ca="1">IF(Sched5[[#This Row],[Pmt No]]&lt;&gt;"",IF(Sched5[[#This Row],[Scheduled Payment]]+ExtraPayments&lt;Sched5[[#This Row],[Beginning Balance]],ExtraPayments,IF(Sched5[[#This Row],[Beginning Balance]]-Sched5[[#This Row],[Scheduled Payment]]&gt;0,Sched5[[#This Row],[Beginning Balance]]-Sched5[[#This Row],[Scheduled Payment]],0)),"")</f>
        <v/>
      </c>
      <c r="G197" s="4" t="str">
        <f ca="1">IF(Sched5[[#This Row],[Pmt No]]&lt;&gt;"",IF(Sched5[[#This Row],[Scheduled Payment]]+Sched5[[#This Row],[Extra Payment]]&lt;=Sched5[[#This Row],[Beginning Balance]],Sched5[[#This Row],[Scheduled Payment]]+Sched5[[#This Row],[Extra Payment]],Sched5[[#This Row],[Beginning Balance]]),"")</f>
        <v/>
      </c>
      <c r="H197" s="4" t="str">
        <f ca="1">IF(Sched5[[#This Row],[Pmt No]]&lt;&gt;"",Sched5[[#This Row],[Total Payment]]-Sched5[[#This Row],[Interest]],"")</f>
        <v/>
      </c>
      <c r="I197" s="4" t="str">
        <f ca="1">IF(Sched5[[#This Row],[Pmt No]]&lt;&gt;"",Sched5[[#This Row],[Beginning Balance]]*(InterestRate/PaymentsPerYear),"")</f>
        <v/>
      </c>
      <c r="J197" s="4" t="str">
        <f ca="1">IF(Sched5[[#This Row],[Pmt No]]&lt;&gt;"",IF(Sched5[[#This Row],[Scheduled Payment]]+Sched5[[#This Row],[Extra Payment]]&lt;=Sched5[[#This Row],[Beginning Balance]],Sched5[[#This Row],[Beginning Balance]]-Sched5[[#This Row],[Principal]],0),"")</f>
        <v/>
      </c>
      <c r="K197" s="4" t="str">
        <f ca="1">IF(Sched5[[#This Row],[Pmt No]]&lt;&gt;"",SUM(INDEX(Sched5[Interest],1,1):Sched5[[#This Row],[Interest]]),"")</f>
        <v/>
      </c>
    </row>
    <row r="198" spans="2:11" x14ac:dyDescent="0.2">
      <c r="B198" s="2" t="str">
        <f ca="1">IF(LoanIsGood,IF(ROW()-ROW(Sched5[[#Headers],[Pmt No]])&gt;ScheduledNumberOfPayments,"",ROW()-ROW(Sched5[[#Headers],[Pmt No]])),"")</f>
        <v/>
      </c>
      <c r="C198" s="3" t="str">
        <f ca="1">IF(Sched5[[#This Row],[Pmt No]]&lt;&gt;"",EOMONTH(LoanStartDate,ROW(Sched5[[#This Row],[Pmt No]])-ROW(Sched5[[#Headers],[Pmt No]])-2)+DAY(LoanStartDate),"")</f>
        <v/>
      </c>
      <c r="D198" s="4" t="str">
        <f ca="1">IF(Sched5[[#This Row],[Pmt No]]&lt;&gt;"",IF(ROW()-ROW(Sched5[[#Headers],[Beginning Balance]])=1,LoanAmount,INDEX(Sched5[Ending Balance],ROW()-ROW(Sched5[[#Headers],[Beginning Balance]])-1)),"")</f>
        <v/>
      </c>
      <c r="E198" s="4" t="str">
        <f ca="1">IF(Sched5[[#This Row],[Pmt No]]&lt;&gt;"",ScheduledPayment,"")</f>
        <v/>
      </c>
      <c r="F198" s="4" t="str">
        <f ca="1">IF(Sched5[[#This Row],[Pmt No]]&lt;&gt;"",IF(Sched5[[#This Row],[Scheduled Payment]]+ExtraPayments&lt;Sched5[[#This Row],[Beginning Balance]],ExtraPayments,IF(Sched5[[#This Row],[Beginning Balance]]-Sched5[[#This Row],[Scheduled Payment]]&gt;0,Sched5[[#This Row],[Beginning Balance]]-Sched5[[#This Row],[Scheduled Payment]],0)),"")</f>
        <v/>
      </c>
      <c r="G198" s="4" t="str">
        <f ca="1">IF(Sched5[[#This Row],[Pmt No]]&lt;&gt;"",IF(Sched5[[#This Row],[Scheduled Payment]]+Sched5[[#This Row],[Extra Payment]]&lt;=Sched5[[#This Row],[Beginning Balance]],Sched5[[#This Row],[Scheduled Payment]]+Sched5[[#This Row],[Extra Payment]],Sched5[[#This Row],[Beginning Balance]]),"")</f>
        <v/>
      </c>
      <c r="H198" s="4" t="str">
        <f ca="1">IF(Sched5[[#This Row],[Pmt No]]&lt;&gt;"",Sched5[[#This Row],[Total Payment]]-Sched5[[#This Row],[Interest]],"")</f>
        <v/>
      </c>
      <c r="I198" s="4" t="str">
        <f ca="1">IF(Sched5[[#This Row],[Pmt No]]&lt;&gt;"",Sched5[[#This Row],[Beginning Balance]]*(InterestRate/PaymentsPerYear),"")</f>
        <v/>
      </c>
      <c r="J198" s="4" t="str">
        <f ca="1">IF(Sched5[[#This Row],[Pmt No]]&lt;&gt;"",IF(Sched5[[#This Row],[Scheduled Payment]]+Sched5[[#This Row],[Extra Payment]]&lt;=Sched5[[#This Row],[Beginning Balance]],Sched5[[#This Row],[Beginning Balance]]-Sched5[[#This Row],[Principal]],0),"")</f>
        <v/>
      </c>
      <c r="K198" s="4" t="str">
        <f ca="1">IF(Sched5[[#This Row],[Pmt No]]&lt;&gt;"",SUM(INDEX(Sched5[Interest],1,1):Sched5[[#This Row],[Interest]]),"")</f>
        <v/>
      </c>
    </row>
    <row r="199" spans="2:11" x14ac:dyDescent="0.2">
      <c r="B199" s="2" t="str">
        <f ca="1">IF(LoanIsGood,IF(ROW()-ROW(Sched5[[#Headers],[Pmt No]])&gt;ScheduledNumberOfPayments,"",ROW()-ROW(Sched5[[#Headers],[Pmt No]])),"")</f>
        <v/>
      </c>
      <c r="C199" s="3" t="str">
        <f ca="1">IF(Sched5[[#This Row],[Pmt No]]&lt;&gt;"",EOMONTH(LoanStartDate,ROW(Sched5[[#This Row],[Pmt No]])-ROW(Sched5[[#Headers],[Pmt No]])-2)+DAY(LoanStartDate),"")</f>
        <v/>
      </c>
      <c r="D199" s="4" t="str">
        <f ca="1">IF(Sched5[[#This Row],[Pmt No]]&lt;&gt;"",IF(ROW()-ROW(Sched5[[#Headers],[Beginning Balance]])=1,LoanAmount,INDEX(Sched5[Ending Balance],ROW()-ROW(Sched5[[#Headers],[Beginning Balance]])-1)),"")</f>
        <v/>
      </c>
      <c r="E199" s="4" t="str">
        <f ca="1">IF(Sched5[[#This Row],[Pmt No]]&lt;&gt;"",ScheduledPayment,"")</f>
        <v/>
      </c>
      <c r="F199" s="4" t="str">
        <f ca="1">IF(Sched5[[#This Row],[Pmt No]]&lt;&gt;"",IF(Sched5[[#This Row],[Scheduled Payment]]+ExtraPayments&lt;Sched5[[#This Row],[Beginning Balance]],ExtraPayments,IF(Sched5[[#This Row],[Beginning Balance]]-Sched5[[#This Row],[Scheduled Payment]]&gt;0,Sched5[[#This Row],[Beginning Balance]]-Sched5[[#This Row],[Scheduled Payment]],0)),"")</f>
        <v/>
      </c>
      <c r="G199" s="4" t="str">
        <f ca="1">IF(Sched5[[#This Row],[Pmt No]]&lt;&gt;"",IF(Sched5[[#This Row],[Scheduled Payment]]+Sched5[[#This Row],[Extra Payment]]&lt;=Sched5[[#This Row],[Beginning Balance]],Sched5[[#This Row],[Scheduled Payment]]+Sched5[[#This Row],[Extra Payment]],Sched5[[#This Row],[Beginning Balance]]),"")</f>
        <v/>
      </c>
      <c r="H199" s="4" t="str">
        <f ca="1">IF(Sched5[[#This Row],[Pmt No]]&lt;&gt;"",Sched5[[#This Row],[Total Payment]]-Sched5[[#This Row],[Interest]],"")</f>
        <v/>
      </c>
      <c r="I199" s="4" t="str">
        <f ca="1">IF(Sched5[[#This Row],[Pmt No]]&lt;&gt;"",Sched5[[#This Row],[Beginning Balance]]*(InterestRate/PaymentsPerYear),"")</f>
        <v/>
      </c>
      <c r="J199" s="4" t="str">
        <f ca="1">IF(Sched5[[#This Row],[Pmt No]]&lt;&gt;"",IF(Sched5[[#This Row],[Scheduled Payment]]+Sched5[[#This Row],[Extra Payment]]&lt;=Sched5[[#This Row],[Beginning Balance]],Sched5[[#This Row],[Beginning Balance]]-Sched5[[#This Row],[Principal]],0),"")</f>
        <v/>
      </c>
      <c r="K199" s="4" t="str">
        <f ca="1">IF(Sched5[[#This Row],[Pmt No]]&lt;&gt;"",SUM(INDEX(Sched5[Interest],1,1):Sched5[[#This Row],[Interest]]),"")</f>
        <v/>
      </c>
    </row>
    <row r="200" spans="2:11" x14ac:dyDescent="0.2">
      <c r="B200" s="2" t="str">
        <f ca="1">IF(LoanIsGood,IF(ROW()-ROW(Sched5[[#Headers],[Pmt No]])&gt;ScheduledNumberOfPayments,"",ROW()-ROW(Sched5[[#Headers],[Pmt No]])),"")</f>
        <v/>
      </c>
      <c r="C200" s="3" t="str">
        <f ca="1">IF(Sched5[[#This Row],[Pmt No]]&lt;&gt;"",EOMONTH(LoanStartDate,ROW(Sched5[[#This Row],[Pmt No]])-ROW(Sched5[[#Headers],[Pmt No]])-2)+DAY(LoanStartDate),"")</f>
        <v/>
      </c>
      <c r="D200" s="4" t="str">
        <f ca="1">IF(Sched5[[#This Row],[Pmt No]]&lt;&gt;"",IF(ROW()-ROW(Sched5[[#Headers],[Beginning Balance]])=1,LoanAmount,INDEX(Sched5[Ending Balance],ROW()-ROW(Sched5[[#Headers],[Beginning Balance]])-1)),"")</f>
        <v/>
      </c>
      <c r="E200" s="4" t="str">
        <f ca="1">IF(Sched5[[#This Row],[Pmt No]]&lt;&gt;"",ScheduledPayment,"")</f>
        <v/>
      </c>
      <c r="F200" s="4" t="str">
        <f ca="1">IF(Sched5[[#This Row],[Pmt No]]&lt;&gt;"",IF(Sched5[[#This Row],[Scheduled Payment]]+ExtraPayments&lt;Sched5[[#This Row],[Beginning Balance]],ExtraPayments,IF(Sched5[[#This Row],[Beginning Balance]]-Sched5[[#This Row],[Scheduled Payment]]&gt;0,Sched5[[#This Row],[Beginning Balance]]-Sched5[[#This Row],[Scheduled Payment]],0)),"")</f>
        <v/>
      </c>
      <c r="G200" s="4" t="str">
        <f ca="1">IF(Sched5[[#This Row],[Pmt No]]&lt;&gt;"",IF(Sched5[[#This Row],[Scheduled Payment]]+Sched5[[#This Row],[Extra Payment]]&lt;=Sched5[[#This Row],[Beginning Balance]],Sched5[[#This Row],[Scheduled Payment]]+Sched5[[#This Row],[Extra Payment]],Sched5[[#This Row],[Beginning Balance]]),"")</f>
        <v/>
      </c>
      <c r="H200" s="4" t="str">
        <f ca="1">IF(Sched5[[#This Row],[Pmt No]]&lt;&gt;"",Sched5[[#This Row],[Total Payment]]-Sched5[[#This Row],[Interest]],"")</f>
        <v/>
      </c>
      <c r="I200" s="4" t="str">
        <f ca="1">IF(Sched5[[#This Row],[Pmt No]]&lt;&gt;"",Sched5[[#This Row],[Beginning Balance]]*(InterestRate/PaymentsPerYear),"")</f>
        <v/>
      </c>
      <c r="J200" s="4" t="str">
        <f ca="1">IF(Sched5[[#This Row],[Pmt No]]&lt;&gt;"",IF(Sched5[[#This Row],[Scheduled Payment]]+Sched5[[#This Row],[Extra Payment]]&lt;=Sched5[[#This Row],[Beginning Balance]],Sched5[[#This Row],[Beginning Balance]]-Sched5[[#This Row],[Principal]],0),"")</f>
        <v/>
      </c>
      <c r="K200" s="4" t="str">
        <f ca="1">IF(Sched5[[#This Row],[Pmt No]]&lt;&gt;"",SUM(INDEX(Sched5[Interest],1,1):Sched5[[#This Row],[Interest]]),"")</f>
        <v/>
      </c>
    </row>
    <row r="201" spans="2:11" x14ac:dyDescent="0.2">
      <c r="B201" s="2" t="str">
        <f ca="1">IF(LoanIsGood,IF(ROW()-ROW(Sched5[[#Headers],[Pmt No]])&gt;ScheduledNumberOfPayments,"",ROW()-ROW(Sched5[[#Headers],[Pmt No]])),"")</f>
        <v/>
      </c>
      <c r="C201" s="3" t="str">
        <f ca="1">IF(Sched5[[#This Row],[Pmt No]]&lt;&gt;"",EOMONTH(LoanStartDate,ROW(Sched5[[#This Row],[Pmt No]])-ROW(Sched5[[#Headers],[Pmt No]])-2)+DAY(LoanStartDate),"")</f>
        <v/>
      </c>
      <c r="D201" s="4" t="str">
        <f ca="1">IF(Sched5[[#This Row],[Pmt No]]&lt;&gt;"",IF(ROW()-ROW(Sched5[[#Headers],[Beginning Balance]])=1,LoanAmount,INDEX(Sched5[Ending Balance],ROW()-ROW(Sched5[[#Headers],[Beginning Balance]])-1)),"")</f>
        <v/>
      </c>
      <c r="E201" s="4" t="str">
        <f ca="1">IF(Sched5[[#This Row],[Pmt No]]&lt;&gt;"",ScheduledPayment,"")</f>
        <v/>
      </c>
      <c r="F201" s="4" t="str">
        <f ca="1">IF(Sched5[[#This Row],[Pmt No]]&lt;&gt;"",IF(Sched5[[#This Row],[Scheduled Payment]]+ExtraPayments&lt;Sched5[[#This Row],[Beginning Balance]],ExtraPayments,IF(Sched5[[#This Row],[Beginning Balance]]-Sched5[[#This Row],[Scheduled Payment]]&gt;0,Sched5[[#This Row],[Beginning Balance]]-Sched5[[#This Row],[Scheduled Payment]],0)),"")</f>
        <v/>
      </c>
      <c r="G201" s="4" t="str">
        <f ca="1">IF(Sched5[[#This Row],[Pmt No]]&lt;&gt;"",IF(Sched5[[#This Row],[Scheduled Payment]]+Sched5[[#This Row],[Extra Payment]]&lt;=Sched5[[#This Row],[Beginning Balance]],Sched5[[#This Row],[Scheduled Payment]]+Sched5[[#This Row],[Extra Payment]],Sched5[[#This Row],[Beginning Balance]]),"")</f>
        <v/>
      </c>
      <c r="H201" s="4" t="str">
        <f ca="1">IF(Sched5[[#This Row],[Pmt No]]&lt;&gt;"",Sched5[[#This Row],[Total Payment]]-Sched5[[#This Row],[Interest]],"")</f>
        <v/>
      </c>
      <c r="I201" s="4" t="str">
        <f ca="1">IF(Sched5[[#This Row],[Pmt No]]&lt;&gt;"",Sched5[[#This Row],[Beginning Balance]]*(InterestRate/PaymentsPerYear),"")</f>
        <v/>
      </c>
      <c r="J201" s="4" t="str">
        <f ca="1">IF(Sched5[[#This Row],[Pmt No]]&lt;&gt;"",IF(Sched5[[#This Row],[Scheduled Payment]]+Sched5[[#This Row],[Extra Payment]]&lt;=Sched5[[#This Row],[Beginning Balance]],Sched5[[#This Row],[Beginning Balance]]-Sched5[[#This Row],[Principal]],0),"")</f>
        <v/>
      </c>
      <c r="K201" s="4" t="str">
        <f ca="1">IF(Sched5[[#This Row],[Pmt No]]&lt;&gt;"",SUM(INDEX(Sched5[Interest],1,1):Sched5[[#This Row],[Interest]]),"")</f>
        <v/>
      </c>
    </row>
    <row r="202" spans="2:11" x14ac:dyDescent="0.2">
      <c r="B202" s="2" t="str">
        <f ca="1">IF(LoanIsGood,IF(ROW()-ROW(Sched5[[#Headers],[Pmt No]])&gt;ScheduledNumberOfPayments,"",ROW()-ROW(Sched5[[#Headers],[Pmt No]])),"")</f>
        <v/>
      </c>
      <c r="C202" s="3" t="str">
        <f ca="1">IF(Sched5[[#This Row],[Pmt No]]&lt;&gt;"",EOMONTH(LoanStartDate,ROW(Sched5[[#This Row],[Pmt No]])-ROW(Sched5[[#Headers],[Pmt No]])-2)+DAY(LoanStartDate),"")</f>
        <v/>
      </c>
      <c r="D202" s="4" t="str">
        <f ca="1">IF(Sched5[[#This Row],[Pmt No]]&lt;&gt;"",IF(ROW()-ROW(Sched5[[#Headers],[Beginning Balance]])=1,LoanAmount,INDEX(Sched5[Ending Balance],ROW()-ROW(Sched5[[#Headers],[Beginning Balance]])-1)),"")</f>
        <v/>
      </c>
      <c r="E202" s="4" t="str">
        <f ca="1">IF(Sched5[[#This Row],[Pmt No]]&lt;&gt;"",ScheduledPayment,"")</f>
        <v/>
      </c>
      <c r="F202" s="4" t="str">
        <f ca="1">IF(Sched5[[#This Row],[Pmt No]]&lt;&gt;"",IF(Sched5[[#This Row],[Scheduled Payment]]+ExtraPayments&lt;Sched5[[#This Row],[Beginning Balance]],ExtraPayments,IF(Sched5[[#This Row],[Beginning Balance]]-Sched5[[#This Row],[Scheduled Payment]]&gt;0,Sched5[[#This Row],[Beginning Balance]]-Sched5[[#This Row],[Scheduled Payment]],0)),"")</f>
        <v/>
      </c>
      <c r="G202" s="4" t="str">
        <f ca="1">IF(Sched5[[#This Row],[Pmt No]]&lt;&gt;"",IF(Sched5[[#This Row],[Scheduled Payment]]+Sched5[[#This Row],[Extra Payment]]&lt;=Sched5[[#This Row],[Beginning Balance]],Sched5[[#This Row],[Scheduled Payment]]+Sched5[[#This Row],[Extra Payment]],Sched5[[#This Row],[Beginning Balance]]),"")</f>
        <v/>
      </c>
      <c r="H202" s="4" t="str">
        <f ca="1">IF(Sched5[[#This Row],[Pmt No]]&lt;&gt;"",Sched5[[#This Row],[Total Payment]]-Sched5[[#This Row],[Interest]],"")</f>
        <v/>
      </c>
      <c r="I202" s="4" t="str">
        <f ca="1">IF(Sched5[[#This Row],[Pmt No]]&lt;&gt;"",Sched5[[#This Row],[Beginning Balance]]*(InterestRate/PaymentsPerYear),"")</f>
        <v/>
      </c>
      <c r="J202" s="4" t="str">
        <f ca="1">IF(Sched5[[#This Row],[Pmt No]]&lt;&gt;"",IF(Sched5[[#This Row],[Scheduled Payment]]+Sched5[[#This Row],[Extra Payment]]&lt;=Sched5[[#This Row],[Beginning Balance]],Sched5[[#This Row],[Beginning Balance]]-Sched5[[#This Row],[Principal]],0),"")</f>
        <v/>
      </c>
      <c r="K202" s="4" t="str">
        <f ca="1">IF(Sched5[[#This Row],[Pmt No]]&lt;&gt;"",SUM(INDEX(Sched5[Interest],1,1):Sched5[[#This Row],[Interest]]),"")</f>
        <v/>
      </c>
    </row>
    <row r="203" spans="2:11" x14ac:dyDescent="0.2">
      <c r="B203" s="2" t="str">
        <f ca="1">IF(LoanIsGood,IF(ROW()-ROW(Sched5[[#Headers],[Pmt No]])&gt;ScheduledNumberOfPayments,"",ROW()-ROW(Sched5[[#Headers],[Pmt No]])),"")</f>
        <v/>
      </c>
      <c r="C203" s="3" t="str">
        <f ca="1">IF(Sched5[[#This Row],[Pmt No]]&lt;&gt;"",EOMONTH(LoanStartDate,ROW(Sched5[[#This Row],[Pmt No]])-ROW(Sched5[[#Headers],[Pmt No]])-2)+DAY(LoanStartDate),"")</f>
        <v/>
      </c>
      <c r="D203" s="4" t="str">
        <f ca="1">IF(Sched5[[#This Row],[Pmt No]]&lt;&gt;"",IF(ROW()-ROW(Sched5[[#Headers],[Beginning Balance]])=1,LoanAmount,INDEX(Sched5[Ending Balance],ROW()-ROW(Sched5[[#Headers],[Beginning Balance]])-1)),"")</f>
        <v/>
      </c>
      <c r="E203" s="4" t="str">
        <f ca="1">IF(Sched5[[#This Row],[Pmt No]]&lt;&gt;"",ScheduledPayment,"")</f>
        <v/>
      </c>
      <c r="F203" s="4" t="str">
        <f ca="1">IF(Sched5[[#This Row],[Pmt No]]&lt;&gt;"",IF(Sched5[[#This Row],[Scheduled Payment]]+ExtraPayments&lt;Sched5[[#This Row],[Beginning Balance]],ExtraPayments,IF(Sched5[[#This Row],[Beginning Balance]]-Sched5[[#This Row],[Scheduled Payment]]&gt;0,Sched5[[#This Row],[Beginning Balance]]-Sched5[[#This Row],[Scheduled Payment]],0)),"")</f>
        <v/>
      </c>
      <c r="G203" s="4" t="str">
        <f ca="1">IF(Sched5[[#This Row],[Pmt No]]&lt;&gt;"",IF(Sched5[[#This Row],[Scheduled Payment]]+Sched5[[#This Row],[Extra Payment]]&lt;=Sched5[[#This Row],[Beginning Balance]],Sched5[[#This Row],[Scheduled Payment]]+Sched5[[#This Row],[Extra Payment]],Sched5[[#This Row],[Beginning Balance]]),"")</f>
        <v/>
      </c>
      <c r="H203" s="4" t="str">
        <f ca="1">IF(Sched5[[#This Row],[Pmt No]]&lt;&gt;"",Sched5[[#This Row],[Total Payment]]-Sched5[[#This Row],[Interest]],"")</f>
        <v/>
      </c>
      <c r="I203" s="4" t="str">
        <f ca="1">IF(Sched5[[#This Row],[Pmt No]]&lt;&gt;"",Sched5[[#This Row],[Beginning Balance]]*(InterestRate/PaymentsPerYear),"")</f>
        <v/>
      </c>
      <c r="J203" s="4" t="str">
        <f ca="1">IF(Sched5[[#This Row],[Pmt No]]&lt;&gt;"",IF(Sched5[[#This Row],[Scheduled Payment]]+Sched5[[#This Row],[Extra Payment]]&lt;=Sched5[[#This Row],[Beginning Balance]],Sched5[[#This Row],[Beginning Balance]]-Sched5[[#This Row],[Principal]],0),"")</f>
        <v/>
      </c>
      <c r="K203" s="4" t="str">
        <f ca="1">IF(Sched5[[#This Row],[Pmt No]]&lt;&gt;"",SUM(INDEX(Sched5[Interest],1,1):Sched5[[#This Row],[Interest]]),"")</f>
        <v/>
      </c>
    </row>
    <row r="204" spans="2:11" x14ac:dyDescent="0.2">
      <c r="B204" s="2" t="str">
        <f ca="1">IF(LoanIsGood,IF(ROW()-ROW(Sched5[[#Headers],[Pmt No]])&gt;ScheduledNumberOfPayments,"",ROW()-ROW(Sched5[[#Headers],[Pmt No]])),"")</f>
        <v/>
      </c>
      <c r="C204" s="3" t="str">
        <f ca="1">IF(Sched5[[#This Row],[Pmt No]]&lt;&gt;"",EOMONTH(LoanStartDate,ROW(Sched5[[#This Row],[Pmt No]])-ROW(Sched5[[#Headers],[Pmt No]])-2)+DAY(LoanStartDate),"")</f>
        <v/>
      </c>
      <c r="D204" s="4" t="str">
        <f ca="1">IF(Sched5[[#This Row],[Pmt No]]&lt;&gt;"",IF(ROW()-ROW(Sched5[[#Headers],[Beginning Balance]])=1,LoanAmount,INDEX(Sched5[Ending Balance],ROW()-ROW(Sched5[[#Headers],[Beginning Balance]])-1)),"")</f>
        <v/>
      </c>
      <c r="E204" s="4" t="str">
        <f ca="1">IF(Sched5[[#This Row],[Pmt No]]&lt;&gt;"",ScheduledPayment,"")</f>
        <v/>
      </c>
      <c r="F204" s="4" t="str">
        <f ca="1">IF(Sched5[[#This Row],[Pmt No]]&lt;&gt;"",IF(Sched5[[#This Row],[Scheduled Payment]]+ExtraPayments&lt;Sched5[[#This Row],[Beginning Balance]],ExtraPayments,IF(Sched5[[#This Row],[Beginning Balance]]-Sched5[[#This Row],[Scheduled Payment]]&gt;0,Sched5[[#This Row],[Beginning Balance]]-Sched5[[#This Row],[Scheduled Payment]],0)),"")</f>
        <v/>
      </c>
      <c r="G204" s="4" t="str">
        <f ca="1">IF(Sched5[[#This Row],[Pmt No]]&lt;&gt;"",IF(Sched5[[#This Row],[Scheduled Payment]]+Sched5[[#This Row],[Extra Payment]]&lt;=Sched5[[#This Row],[Beginning Balance]],Sched5[[#This Row],[Scheduled Payment]]+Sched5[[#This Row],[Extra Payment]],Sched5[[#This Row],[Beginning Balance]]),"")</f>
        <v/>
      </c>
      <c r="H204" s="4" t="str">
        <f ca="1">IF(Sched5[[#This Row],[Pmt No]]&lt;&gt;"",Sched5[[#This Row],[Total Payment]]-Sched5[[#This Row],[Interest]],"")</f>
        <v/>
      </c>
      <c r="I204" s="4" t="str">
        <f ca="1">IF(Sched5[[#This Row],[Pmt No]]&lt;&gt;"",Sched5[[#This Row],[Beginning Balance]]*(InterestRate/PaymentsPerYear),"")</f>
        <v/>
      </c>
      <c r="J204" s="4" t="str">
        <f ca="1">IF(Sched5[[#This Row],[Pmt No]]&lt;&gt;"",IF(Sched5[[#This Row],[Scheduled Payment]]+Sched5[[#This Row],[Extra Payment]]&lt;=Sched5[[#This Row],[Beginning Balance]],Sched5[[#This Row],[Beginning Balance]]-Sched5[[#This Row],[Principal]],0),"")</f>
        <v/>
      </c>
      <c r="K204" s="4" t="str">
        <f ca="1">IF(Sched5[[#This Row],[Pmt No]]&lt;&gt;"",SUM(INDEX(Sched5[Interest],1,1):Sched5[[#This Row],[Interest]]),"")</f>
        <v/>
      </c>
    </row>
    <row r="205" spans="2:11" x14ac:dyDescent="0.2">
      <c r="B205" s="2" t="str">
        <f ca="1">IF(LoanIsGood,IF(ROW()-ROW(Sched5[[#Headers],[Pmt No]])&gt;ScheduledNumberOfPayments,"",ROW()-ROW(Sched5[[#Headers],[Pmt No]])),"")</f>
        <v/>
      </c>
      <c r="C205" s="3" t="str">
        <f ca="1">IF(Sched5[[#This Row],[Pmt No]]&lt;&gt;"",EOMONTH(LoanStartDate,ROW(Sched5[[#This Row],[Pmt No]])-ROW(Sched5[[#Headers],[Pmt No]])-2)+DAY(LoanStartDate),"")</f>
        <v/>
      </c>
      <c r="D205" s="4" t="str">
        <f ca="1">IF(Sched5[[#This Row],[Pmt No]]&lt;&gt;"",IF(ROW()-ROW(Sched5[[#Headers],[Beginning Balance]])=1,LoanAmount,INDEX(Sched5[Ending Balance],ROW()-ROW(Sched5[[#Headers],[Beginning Balance]])-1)),"")</f>
        <v/>
      </c>
      <c r="E205" s="4" t="str">
        <f ca="1">IF(Sched5[[#This Row],[Pmt No]]&lt;&gt;"",ScheduledPayment,"")</f>
        <v/>
      </c>
      <c r="F205" s="4" t="str">
        <f ca="1">IF(Sched5[[#This Row],[Pmt No]]&lt;&gt;"",IF(Sched5[[#This Row],[Scheduled Payment]]+ExtraPayments&lt;Sched5[[#This Row],[Beginning Balance]],ExtraPayments,IF(Sched5[[#This Row],[Beginning Balance]]-Sched5[[#This Row],[Scheduled Payment]]&gt;0,Sched5[[#This Row],[Beginning Balance]]-Sched5[[#This Row],[Scheduled Payment]],0)),"")</f>
        <v/>
      </c>
      <c r="G205" s="4" t="str">
        <f ca="1">IF(Sched5[[#This Row],[Pmt No]]&lt;&gt;"",IF(Sched5[[#This Row],[Scheduled Payment]]+Sched5[[#This Row],[Extra Payment]]&lt;=Sched5[[#This Row],[Beginning Balance]],Sched5[[#This Row],[Scheduled Payment]]+Sched5[[#This Row],[Extra Payment]],Sched5[[#This Row],[Beginning Balance]]),"")</f>
        <v/>
      </c>
      <c r="H205" s="4" t="str">
        <f ca="1">IF(Sched5[[#This Row],[Pmt No]]&lt;&gt;"",Sched5[[#This Row],[Total Payment]]-Sched5[[#This Row],[Interest]],"")</f>
        <v/>
      </c>
      <c r="I205" s="4" t="str">
        <f ca="1">IF(Sched5[[#This Row],[Pmt No]]&lt;&gt;"",Sched5[[#This Row],[Beginning Balance]]*(InterestRate/PaymentsPerYear),"")</f>
        <v/>
      </c>
      <c r="J205" s="4" t="str">
        <f ca="1">IF(Sched5[[#This Row],[Pmt No]]&lt;&gt;"",IF(Sched5[[#This Row],[Scheduled Payment]]+Sched5[[#This Row],[Extra Payment]]&lt;=Sched5[[#This Row],[Beginning Balance]],Sched5[[#This Row],[Beginning Balance]]-Sched5[[#This Row],[Principal]],0),"")</f>
        <v/>
      </c>
      <c r="K205" s="4" t="str">
        <f ca="1">IF(Sched5[[#This Row],[Pmt No]]&lt;&gt;"",SUM(INDEX(Sched5[Interest],1,1):Sched5[[#This Row],[Interest]]),"")</f>
        <v/>
      </c>
    </row>
    <row r="206" spans="2:11" x14ac:dyDescent="0.2">
      <c r="B206" s="2" t="str">
        <f ca="1">IF(LoanIsGood,IF(ROW()-ROW(Sched5[[#Headers],[Pmt No]])&gt;ScheduledNumberOfPayments,"",ROW()-ROW(Sched5[[#Headers],[Pmt No]])),"")</f>
        <v/>
      </c>
      <c r="C206" s="3" t="str">
        <f ca="1">IF(Sched5[[#This Row],[Pmt No]]&lt;&gt;"",EOMONTH(LoanStartDate,ROW(Sched5[[#This Row],[Pmt No]])-ROW(Sched5[[#Headers],[Pmt No]])-2)+DAY(LoanStartDate),"")</f>
        <v/>
      </c>
      <c r="D206" s="4" t="str">
        <f ca="1">IF(Sched5[[#This Row],[Pmt No]]&lt;&gt;"",IF(ROW()-ROW(Sched5[[#Headers],[Beginning Balance]])=1,LoanAmount,INDEX(Sched5[Ending Balance],ROW()-ROW(Sched5[[#Headers],[Beginning Balance]])-1)),"")</f>
        <v/>
      </c>
      <c r="E206" s="4" t="str">
        <f ca="1">IF(Sched5[[#This Row],[Pmt No]]&lt;&gt;"",ScheduledPayment,"")</f>
        <v/>
      </c>
      <c r="F206" s="4" t="str">
        <f ca="1">IF(Sched5[[#This Row],[Pmt No]]&lt;&gt;"",IF(Sched5[[#This Row],[Scheduled Payment]]+ExtraPayments&lt;Sched5[[#This Row],[Beginning Balance]],ExtraPayments,IF(Sched5[[#This Row],[Beginning Balance]]-Sched5[[#This Row],[Scheduled Payment]]&gt;0,Sched5[[#This Row],[Beginning Balance]]-Sched5[[#This Row],[Scheduled Payment]],0)),"")</f>
        <v/>
      </c>
      <c r="G206" s="4" t="str">
        <f ca="1">IF(Sched5[[#This Row],[Pmt No]]&lt;&gt;"",IF(Sched5[[#This Row],[Scheduled Payment]]+Sched5[[#This Row],[Extra Payment]]&lt;=Sched5[[#This Row],[Beginning Balance]],Sched5[[#This Row],[Scheduled Payment]]+Sched5[[#This Row],[Extra Payment]],Sched5[[#This Row],[Beginning Balance]]),"")</f>
        <v/>
      </c>
      <c r="H206" s="4" t="str">
        <f ca="1">IF(Sched5[[#This Row],[Pmt No]]&lt;&gt;"",Sched5[[#This Row],[Total Payment]]-Sched5[[#This Row],[Interest]],"")</f>
        <v/>
      </c>
      <c r="I206" s="4" t="str">
        <f ca="1">IF(Sched5[[#This Row],[Pmt No]]&lt;&gt;"",Sched5[[#This Row],[Beginning Balance]]*(InterestRate/PaymentsPerYear),"")</f>
        <v/>
      </c>
      <c r="J206" s="4" t="str">
        <f ca="1">IF(Sched5[[#This Row],[Pmt No]]&lt;&gt;"",IF(Sched5[[#This Row],[Scheduled Payment]]+Sched5[[#This Row],[Extra Payment]]&lt;=Sched5[[#This Row],[Beginning Balance]],Sched5[[#This Row],[Beginning Balance]]-Sched5[[#This Row],[Principal]],0),"")</f>
        <v/>
      </c>
      <c r="K206" s="4" t="str">
        <f ca="1">IF(Sched5[[#This Row],[Pmt No]]&lt;&gt;"",SUM(INDEX(Sched5[Interest],1,1):Sched5[[#This Row],[Interest]]),"")</f>
        <v/>
      </c>
    </row>
    <row r="207" spans="2:11" x14ac:dyDescent="0.2">
      <c r="B207" s="2" t="str">
        <f ca="1">IF(LoanIsGood,IF(ROW()-ROW(Sched5[[#Headers],[Pmt No]])&gt;ScheduledNumberOfPayments,"",ROW()-ROW(Sched5[[#Headers],[Pmt No]])),"")</f>
        <v/>
      </c>
      <c r="C207" s="3" t="str">
        <f ca="1">IF(Sched5[[#This Row],[Pmt No]]&lt;&gt;"",EOMONTH(LoanStartDate,ROW(Sched5[[#This Row],[Pmt No]])-ROW(Sched5[[#Headers],[Pmt No]])-2)+DAY(LoanStartDate),"")</f>
        <v/>
      </c>
      <c r="D207" s="4" t="str">
        <f ca="1">IF(Sched5[[#This Row],[Pmt No]]&lt;&gt;"",IF(ROW()-ROW(Sched5[[#Headers],[Beginning Balance]])=1,LoanAmount,INDEX(Sched5[Ending Balance],ROW()-ROW(Sched5[[#Headers],[Beginning Balance]])-1)),"")</f>
        <v/>
      </c>
      <c r="E207" s="4" t="str">
        <f ca="1">IF(Sched5[[#This Row],[Pmt No]]&lt;&gt;"",ScheduledPayment,"")</f>
        <v/>
      </c>
      <c r="F207" s="4" t="str">
        <f ca="1">IF(Sched5[[#This Row],[Pmt No]]&lt;&gt;"",IF(Sched5[[#This Row],[Scheduled Payment]]+ExtraPayments&lt;Sched5[[#This Row],[Beginning Balance]],ExtraPayments,IF(Sched5[[#This Row],[Beginning Balance]]-Sched5[[#This Row],[Scheduled Payment]]&gt;0,Sched5[[#This Row],[Beginning Balance]]-Sched5[[#This Row],[Scheduled Payment]],0)),"")</f>
        <v/>
      </c>
      <c r="G207" s="4" t="str">
        <f ca="1">IF(Sched5[[#This Row],[Pmt No]]&lt;&gt;"",IF(Sched5[[#This Row],[Scheduled Payment]]+Sched5[[#This Row],[Extra Payment]]&lt;=Sched5[[#This Row],[Beginning Balance]],Sched5[[#This Row],[Scheduled Payment]]+Sched5[[#This Row],[Extra Payment]],Sched5[[#This Row],[Beginning Balance]]),"")</f>
        <v/>
      </c>
      <c r="H207" s="4" t="str">
        <f ca="1">IF(Sched5[[#This Row],[Pmt No]]&lt;&gt;"",Sched5[[#This Row],[Total Payment]]-Sched5[[#This Row],[Interest]],"")</f>
        <v/>
      </c>
      <c r="I207" s="4" t="str">
        <f ca="1">IF(Sched5[[#This Row],[Pmt No]]&lt;&gt;"",Sched5[[#This Row],[Beginning Balance]]*(InterestRate/PaymentsPerYear),"")</f>
        <v/>
      </c>
      <c r="J207" s="4" t="str">
        <f ca="1">IF(Sched5[[#This Row],[Pmt No]]&lt;&gt;"",IF(Sched5[[#This Row],[Scheduled Payment]]+Sched5[[#This Row],[Extra Payment]]&lt;=Sched5[[#This Row],[Beginning Balance]],Sched5[[#This Row],[Beginning Balance]]-Sched5[[#This Row],[Principal]],0),"")</f>
        <v/>
      </c>
      <c r="K207" s="4" t="str">
        <f ca="1">IF(Sched5[[#This Row],[Pmt No]]&lt;&gt;"",SUM(INDEX(Sched5[Interest],1,1):Sched5[[#This Row],[Interest]]),"")</f>
        <v/>
      </c>
    </row>
    <row r="208" spans="2:11" x14ac:dyDescent="0.2">
      <c r="B208" s="2" t="str">
        <f ca="1">IF(LoanIsGood,IF(ROW()-ROW(Sched5[[#Headers],[Pmt No]])&gt;ScheduledNumberOfPayments,"",ROW()-ROW(Sched5[[#Headers],[Pmt No]])),"")</f>
        <v/>
      </c>
      <c r="C208" s="3" t="str">
        <f ca="1">IF(Sched5[[#This Row],[Pmt No]]&lt;&gt;"",EOMONTH(LoanStartDate,ROW(Sched5[[#This Row],[Pmt No]])-ROW(Sched5[[#Headers],[Pmt No]])-2)+DAY(LoanStartDate),"")</f>
        <v/>
      </c>
      <c r="D208" s="4" t="str">
        <f ca="1">IF(Sched5[[#This Row],[Pmt No]]&lt;&gt;"",IF(ROW()-ROW(Sched5[[#Headers],[Beginning Balance]])=1,LoanAmount,INDEX(Sched5[Ending Balance],ROW()-ROW(Sched5[[#Headers],[Beginning Balance]])-1)),"")</f>
        <v/>
      </c>
      <c r="E208" s="4" t="str">
        <f ca="1">IF(Sched5[[#This Row],[Pmt No]]&lt;&gt;"",ScheduledPayment,"")</f>
        <v/>
      </c>
      <c r="F208" s="4" t="str">
        <f ca="1">IF(Sched5[[#This Row],[Pmt No]]&lt;&gt;"",IF(Sched5[[#This Row],[Scheduled Payment]]+ExtraPayments&lt;Sched5[[#This Row],[Beginning Balance]],ExtraPayments,IF(Sched5[[#This Row],[Beginning Balance]]-Sched5[[#This Row],[Scheduled Payment]]&gt;0,Sched5[[#This Row],[Beginning Balance]]-Sched5[[#This Row],[Scheduled Payment]],0)),"")</f>
        <v/>
      </c>
      <c r="G208" s="4" t="str">
        <f ca="1">IF(Sched5[[#This Row],[Pmt No]]&lt;&gt;"",IF(Sched5[[#This Row],[Scheduled Payment]]+Sched5[[#This Row],[Extra Payment]]&lt;=Sched5[[#This Row],[Beginning Balance]],Sched5[[#This Row],[Scheduled Payment]]+Sched5[[#This Row],[Extra Payment]],Sched5[[#This Row],[Beginning Balance]]),"")</f>
        <v/>
      </c>
      <c r="H208" s="4" t="str">
        <f ca="1">IF(Sched5[[#This Row],[Pmt No]]&lt;&gt;"",Sched5[[#This Row],[Total Payment]]-Sched5[[#This Row],[Interest]],"")</f>
        <v/>
      </c>
      <c r="I208" s="4" t="str">
        <f ca="1">IF(Sched5[[#This Row],[Pmt No]]&lt;&gt;"",Sched5[[#This Row],[Beginning Balance]]*(InterestRate/PaymentsPerYear),"")</f>
        <v/>
      </c>
      <c r="J208" s="4" t="str">
        <f ca="1">IF(Sched5[[#This Row],[Pmt No]]&lt;&gt;"",IF(Sched5[[#This Row],[Scheduled Payment]]+Sched5[[#This Row],[Extra Payment]]&lt;=Sched5[[#This Row],[Beginning Balance]],Sched5[[#This Row],[Beginning Balance]]-Sched5[[#This Row],[Principal]],0),"")</f>
        <v/>
      </c>
      <c r="K208" s="4" t="str">
        <f ca="1">IF(Sched5[[#This Row],[Pmt No]]&lt;&gt;"",SUM(INDEX(Sched5[Interest],1,1):Sched5[[#This Row],[Interest]]),"")</f>
        <v/>
      </c>
    </row>
    <row r="209" spans="2:11" x14ac:dyDescent="0.2">
      <c r="B209" s="2" t="str">
        <f ca="1">IF(LoanIsGood,IF(ROW()-ROW(Sched5[[#Headers],[Pmt No]])&gt;ScheduledNumberOfPayments,"",ROW()-ROW(Sched5[[#Headers],[Pmt No]])),"")</f>
        <v/>
      </c>
      <c r="C209" s="3" t="str">
        <f ca="1">IF(Sched5[[#This Row],[Pmt No]]&lt;&gt;"",EOMONTH(LoanStartDate,ROW(Sched5[[#This Row],[Pmt No]])-ROW(Sched5[[#Headers],[Pmt No]])-2)+DAY(LoanStartDate),"")</f>
        <v/>
      </c>
      <c r="D209" s="4" t="str">
        <f ca="1">IF(Sched5[[#This Row],[Pmt No]]&lt;&gt;"",IF(ROW()-ROW(Sched5[[#Headers],[Beginning Balance]])=1,LoanAmount,INDEX(Sched5[Ending Balance],ROW()-ROW(Sched5[[#Headers],[Beginning Balance]])-1)),"")</f>
        <v/>
      </c>
      <c r="E209" s="4" t="str">
        <f ca="1">IF(Sched5[[#This Row],[Pmt No]]&lt;&gt;"",ScheduledPayment,"")</f>
        <v/>
      </c>
      <c r="F209" s="4" t="str">
        <f ca="1">IF(Sched5[[#This Row],[Pmt No]]&lt;&gt;"",IF(Sched5[[#This Row],[Scheduled Payment]]+ExtraPayments&lt;Sched5[[#This Row],[Beginning Balance]],ExtraPayments,IF(Sched5[[#This Row],[Beginning Balance]]-Sched5[[#This Row],[Scheduled Payment]]&gt;0,Sched5[[#This Row],[Beginning Balance]]-Sched5[[#This Row],[Scheduled Payment]],0)),"")</f>
        <v/>
      </c>
      <c r="G209" s="4" t="str">
        <f ca="1">IF(Sched5[[#This Row],[Pmt No]]&lt;&gt;"",IF(Sched5[[#This Row],[Scheduled Payment]]+Sched5[[#This Row],[Extra Payment]]&lt;=Sched5[[#This Row],[Beginning Balance]],Sched5[[#This Row],[Scheduled Payment]]+Sched5[[#This Row],[Extra Payment]],Sched5[[#This Row],[Beginning Balance]]),"")</f>
        <v/>
      </c>
      <c r="H209" s="4" t="str">
        <f ca="1">IF(Sched5[[#This Row],[Pmt No]]&lt;&gt;"",Sched5[[#This Row],[Total Payment]]-Sched5[[#This Row],[Interest]],"")</f>
        <v/>
      </c>
      <c r="I209" s="4" t="str">
        <f ca="1">IF(Sched5[[#This Row],[Pmt No]]&lt;&gt;"",Sched5[[#This Row],[Beginning Balance]]*(InterestRate/PaymentsPerYear),"")</f>
        <v/>
      </c>
      <c r="J209" s="4" t="str">
        <f ca="1">IF(Sched5[[#This Row],[Pmt No]]&lt;&gt;"",IF(Sched5[[#This Row],[Scheduled Payment]]+Sched5[[#This Row],[Extra Payment]]&lt;=Sched5[[#This Row],[Beginning Balance]],Sched5[[#This Row],[Beginning Balance]]-Sched5[[#This Row],[Principal]],0),"")</f>
        <v/>
      </c>
      <c r="K209" s="4" t="str">
        <f ca="1">IF(Sched5[[#This Row],[Pmt No]]&lt;&gt;"",SUM(INDEX(Sched5[Interest],1,1):Sched5[[#This Row],[Interest]]),"")</f>
        <v/>
      </c>
    </row>
    <row r="210" spans="2:11" x14ac:dyDescent="0.2">
      <c r="B210" s="2" t="str">
        <f ca="1">IF(LoanIsGood,IF(ROW()-ROW(Sched5[[#Headers],[Pmt No]])&gt;ScheduledNumberOfPayments,"",ROW()-ROW(Sched5[[#Headers],[Pmt No]])),"")</f>
        <v/>
      </c>
      <c r="C210" s="3" t="str">
        <f ca="1">IF(Sched5[[#This Row],[Pmt No]]&lt;&gt;"",EOMONTH(LoanStartDate,ROW(Sched5[[#This Row],[Pmt No]])-ROW(Sched5[[#Headers],[Pmt No]])-2)+DAY(LoanStartDate),"")</f>
        <v/>
      </c>
      <c r="D210" s="4" t="str">
        <f ca="1">IF(Sched5[[#This Row],[Pmt No]]&lt;&gt;"",IF(ROW()-ROW(Sched5[[#Headers],[Beginning Balance]])=1,LoanAmount,INDEX(Sched5[Ending Balance],ROW()-ROW(Sched5[[#Headers],[Beginning Balance]])-1)),"")</f>
        <v/>
      </c>
      <c r="E210" s="4" t="str">
        <f ca="1">IF(Sched5[[#This Row],[Pmt No]]&lt;&gt;"",ScheduledPayment,"")</f>
        <v/>
      </c>
      <c r="F210" s="4" t="str">
        <f ca="1">IF(Sched5[[#This Row],[Pmt No]]&lt;&gt;"",IF(Sched5[[#This Row],[Scheduled Payment]]+ExtraPayments&lt;Sched5[[#This Row],[Beginning Balance]],ExtraPayments,IF(Sched5[[#This Row],[Beginning Balance]]-Sched5[[#This Row],[Scheduled Payment]]&gt;0,Sched5[[#This Row],[Beginning Balance]]-Sched5[[#This Row],[Scheduled Payment]],0)),"")</f>
        <v/>
      </c>
      <c r="G210" s="4" t="str">
        <f ca="1">IF(Sched5[[#This Row],[Pmt No]]&lt;&gt;"",IF(Sched5[[#This Row],[Scheduled Payment]]+Sched5[[#This Row],[Extra Payment]]&lt;=Sched5[[#This Row],[Beginning Balance]],Sched5[[#This Row],[Scheduled Payment]]+Sched5[[#This Row],[Extra Payment]],Sched5[[#This Row],[Beginning Balance]]),"")</f>
        <v/>
      </c>
      <c r="H210" s="4" t="str">
        <f ca="1">IF(Sched5[[#This Row],[Pmt No]]&lt;&gt;"",Sched5[[#This Row],[Total Payment]]-Sched5[[#This Row],[Interest]],"")</f>
        <v/>
      </c>
      <c r="I210" s="4" t="str">
        <f ca="1">IF(Sched5[[#This Row],[Pmt No]]&lt;&gt;"",Sched5[[#This Row],[Beginning Balance]]*(InterestRate/PaymentsPerYear),"")</f>
        <v/>
      </c>
      <c r="J210" s="4" t="str">
        <f ca="1">IF(Sched5[[#This Row],[Pmt No]]&lt;&gt;"",IF(Sched5[[#This Row],[Scheduled Payment]]+Sched5[[#This Row],[Extra Payment]]&lt;=Sched5[[#This Row],[Beginning Balance]],Sched5[[#This Row],[Beginning Balance]]-Sched5[[#This Row],[Principal]],0),"")</f>
        <v/>
      </c>
      <c r="K210" s="4" t="str">
        <f ca="1">IF(Sched5[[#This Row],[Pmt No]]&lt;&gt;"",SUM(INDEX(Sched5[Interest],1,1):Sched5[[#This Row],[Interest]]),"")</f>
        <v/>
      </c>
    </row>
    <row r="211" spans="2:11" x14ac:dyDescent="0.2">
      <c r="B211" s="2" t="str">
        <f ca="1">IF(LoanIsGood,IF(ROW()-ROW(Sched5[[#Headers],[Pmt No]])&gt;ScheduledNumberOfPayments,"",ROW()-ROW(Sched5[[#Headers],[Pmt No]])),"")</f>
        <v/>
      </c>
      <c r="C211" s="3" t="str">
        <f ca="1">IF(Sched5[[#This Row],[Pmt No]]&lt;&gt;"",EOMONTH(LoanStartDate,ROW(Sched5[[#This Row],[Pmt No]])-ROW(Sched5[[#Headers],[Pmt No]])-2)+DAY(LoanStartDate),"")</f>
        <v/>
      </c>
      <c r="D211" s="4" t="str">
        <f ca="1">IF(Sched5[[#This Row],[Pmt No]]&lt;&gt;"",IF(ROW()-ROW(Sched5[[#Headers],[Beginning Balance]])=1,LoanAmount,INDEX(Sched5[Ending Balance],ROW()-ROW(Sched5[[#Headers],[Beginning Balance]])-1)),"")</f>
        <v/>
      </c>
      <c r="E211" s="4" t="str">
        <f ca="1">IF(Sched5[[#This Row],[Pmt No]]&lt;&gt;"",ScheduledPayment,"")</f>
        <v/>
      </c>
      <c r="F211" s="4" t="str">
        <f ca="1">IF(Sched5[[#This Row],[Pmt No]]&lt;&gt;"",IF(Sched5[[#This Row],[Scheduled Payment]]+ExtraPayments&lt;Sched5[[#This Row],[Beginning Balance]],ExtraPayments,IF(Sched5[[#This Row],[Beginning Balance]]-Sched5[[#This Row],[Scheduled Payment]]&gt;0,Sched5[[#This Row],[Beginning Balance]]-Sched5[[#This Row],[Scheduled Payment]],0)),"")</f>
        <v/>
      </c>
      <c r="G211" s="4" t="str">
        <f ca="1">IF(Sched5[[#This Row],[Pmt No]]&lt;&gt;"",IF(Sched5[[#This Row],[Scheduled Payment]]+Sched5[[#This Row],[Extra Payment]]&lt;=Sched5[[#This Row],[Beginning Balance]],Sched5[[#This Row],[Scheduled Payment]]+Sched5[[#This Row],[Extra Payment]],Sched5[[#This Row],[Beginning Balance]]),"")</f>
        <v/>
      </c>
      <c r="H211" s="4" t="str">
        <f ca="1">IF(Sched5[[#This Row],[Pmt No]]&lt;&gt;"",Sched5[[#This Row],[Total Payment]]-Sched5[[#This Row],[Interest]],"")</f>
        <v/>
      </c>
      <c r="I211" s="4" t="str">
        <f ca="1">IF(Sched5[[#This Row],[Pmt No]]&lt;&gt;"",Sched5[[#This Row],[Beginning Balance]]*(InterestRate/PaymentsPerYear),"")</f>
        <v/>
      </c>
      <c r="J211" s="4" t="str">
        <f ca="1">IF(Sched5[[#This Row],[Pmt No]]&lt;&gt;"",IF(Sched5[[#This Row],[Scheduled Payment]]+Sched5[[#This Row],[Extra Payment]]&lt;=Sched5[[#This Row],[Beginning Balance]],Sched5[[#This Row],[Beginning Balance]]-Sched5[[#This Row],[Principal]],0),"")</f>
        <v/>
      </c>
      <c r="K211" s="4" t="str">
        <f ca="1">IF(Sched5[[#This Row],[Pmt No]]&lt;&gt;"",SUM(INDEX(Sched5[Interest],1,1):Sched5[[#This Row],[Interest]]),"")</f>
        <v/>
      </c>
    </row>
    <row r="212" spans="2:11" x14ac:dyDescent="0.2">
      <c r="B212" s="2" t="str">
        <f ca="1">IF(LoanIsGood,IF(ROW()-ROW(Sched5[[#Headers],[Pmt No]])&gt;ScheduledNumberOfPayments,"",ROW()-ROW(Sched5[[#Headers],[Pmt No]])),"")</f>
        <v/>
      </c>
      <c r="C212" s="3" t="str">
        <f ca="1">IF(Sched5[[#This Row],[Pmt No]]&lt;&gt;"",EOMONTH(LoanStartDate,ROW(Sched5[[#This Row],[Pmt No]])-ROW(Sched5[[#Headers],[Pmt No]])-2)+DAY(LoanStartDate),"")</f>
        <v/>
      </c>
      <c r="D212" s="4" t="str">
        <f ca="1">IF(Sched5[[#This Row],[Pmt No]]&lt;&gt;"",IF(ROW()-ROW(Sched5[[#Headers],[Beginning Balance]])=1,LoanAmount,INDEX(Sched5[Ending Balance],ROW()-ROW(Sched5[[#Headers],[Beginning Balance]])-1)),"")</f>
        <v/>
      </c>
      <c r="E212" s="4" t="str">
        <f ca="1">IF(Sched5[[#This Row],[Pmt No]]&lt;&gt;"",ScheduledPayment,"")</f>
        <v/>
      </c>
      <c r="F212" s="4" t="str">
        <f ca="1">IF(Sched5[[#This Row],[Pmt No]]&lt;&gt;"",IF(Sched5[[#This Row],[Scheduled Payment]]+ExtraPayments&lt;Sched5[[#This Row],[Beginning Balance]],ExtraPayments,IF(Sched5[[#This Row],[Beginning Balance]]-Sched5[[#This Row],[Scheduled Payment]]&gt;0,Sched5[[#This Row],[Beginning Balance]]-Sched5[[#This Row],[Scheduled Payment]],0)),"")</f>
        <v/>
      </c>
      <c r="G212" s="4" t="str">
        <f ca="1">IF(Sched5[[#This Row],[Pmt No]]&lt;&gt;"",IF(Sched5[[#This Row],[Scheduled Payment]]+Sched5[[#This Row],[Extra Payment]]&lt;=Sched5[[#This Row],[Beginning Balance]],Sched5[[#This Row],[Scheduled Payment]]+Sched5[[#This Row],[Extra Payment]],Sched5[[#This Row],[Beginning Balance]]),"")</f>
        <v/>
      </c>
      <c r="H212" s="4" t="str">
        <f ca="1">IF(Sched5[[#This Row],[Pmt No]]&lt;&gt;"",Sched5[[#This Row],[Total Payment]]-Sched5[[#This Row],[Interest]],"")</f>
        <v/>
      </c>
      <c r="I212" s="4" t="str">
        <f ca="1">IF(Sched5[[#This Row],[Pmt No]]&lt;&gt;"",Sched5[[#This Row],[Beginning Balance]]*(InterestRate/PaymentsPerYear),"")</f>
        <v/>
      </c>
      <c r="J212" s="4" t="str">
        <f ca="1">IF(Sched5[[#This Row],[Pmt No]]&lt;&gt;"",IF(Sched5[[#This Row],[Scheduled Payment]]+Sched5[[#This Row],[Extra Payment]]&lt;=Sched5[[#This Row],[Beginning Balance]],Sched5[[#This Row],[Beginning Balance]]-Sched5[[#This Row],[Principal]],0),"")</f>
        <v/>
      </c>
      <c r="K212" s="4" t="str">
        <f ca="1">IF(Sched5[[#This Row],[Pmt No]]&lt;&gt;"",SUM(INDEX(Sched5[Interest],1,1):Sched5[[#This Row],[Interest]]),"")</f>
        <v/>
      </c>
    </row>
    <row r="213" spans="2:11" x14ac:dyDescent="0.2">
      <c r="B213" s="2" t="str">
        <f ca="1">IF(LoanIsGood,IF(ROW()-ROW(Sched5[[#Headers],[Pmt No]])&gt;ScheduledNumberOfPayments,"",ROW()-ROW(Sched5[[#Headers],[Pmt No]])),"")</f>
        <v/>
      </c>
      <c r="C213" s="3" t="str">
        <f ca="1">IF(Sched5[[#This Row],[Pmt No]]&lt;&gt;"",EOMONTH(LoanStartDate,ROW(Sched5[[#This Row],[Pmt No]])-ROW(Sched5[[#Headers],[Pmt No]])-2)+DAY(LoanStartDate),"")</f>
        <v/>
      </c>
      <c r="D213" s="4" t="str">
        <f ca="1">IF(Sched5[[#This Row],[Pmt No]]&lt;&gt;"",IF(ROW()-ROW(Sched5[[#Headers],[Beginning Balance]])=1,LoanAmount,INDEX(Sched5[Ending Balance],ROW()-ROW(Sched5[[#Headers],[Beginning Balance]])-1)),"")</f>
        <v/>
      </c>
      <c r="E213" s="4" t="str">
        <f ca="1">IF(Sched5[[#This Row],[Pmt No]]&lt;&gt;"",ScheduledPayment,"")</f>
        <v/>
      </c>
      <c r="F213" s="4" t="str">
        <f ca="1">IF(Sched5[[#This Row],[Pmt No]]&lt;&gt;"",IF(Sched5[[#This Row],[Scheduled Payment]]+ExtraPayments&lt;Sched5[[#This Row],[Beginning Balance]],ExtraPayments,IF(Sched5[[#This Row],[Beginning Balance]]-Sched5[[#This Row],[Scheduled Payment]]&gt;0,Sched5[[#This Row],[Beginning Balance]]-Sched5[[#This Row],[Scheduled Payment]],0)),"")</f>
        <v/>
      </c>
      <c r="G213" s="4" t="str">
        <f ca="1">IF(Sched5[[#This Row],[Pmt No]]&lt;&gt;"",IF(Sched5[[#This Row],[Scheduled Payment]]+Sched5[[#This Row],[Extra Payment]]&lt;=Sched5[[#This Row],[Beginning Balance]],Sched5[[#This Row],[Scheduled Payment]]+Sched5[[#This Row],[Extra Payment]],Sched5[[#This Row],[Beginning Balance]]),"")</f>
        <v/>
      </c>
      <c r="H213" s="4" t="str">
        <f ca="1">IF(Sched5[[#This Row],[Pmt No]]&lt;&gt;"",Sched5[[#This Row],[Total Payment]]-Sched5[[#This Row],[Interest]],"")</f>
        <v/>
      </c>
      <c r="I213" s="4" t="str">
        <f ca="1">IF(Sched5[[#This Row],[Pmt No]]&lt;&gt;"",Sched5[[#This Row],[Beginning Balance]]*(InterestRate/PaymentsPerYear),"")</f>
        <v/>
      </c>
      <c r="J213" s="4" t="str">
        <f ca="1">IF(Sched5[[#This Row],[Pmt No]]&lt;&gt;"",IF(Sched5[[#This Row],[Scheduled Payment]]+Sched5[[#This Row],[Extra Payment]]&lt;=Sched5[[#This Row],[Beginning Balance]],Sched5[[#This Row],[Beginning Balance]]-Sched5[[#This Row],[Principal]],0),"")</f>
        <v/>
      </c>
      <c r="K213" s="4" t="str">
        <f ca="1">IF(Sched5[[#This Row],[Pmt No]]&lt;&gt;"",SUM(INDEX(Sched5[Interest],1,1):Sched5[[#This Row],[Interest]]),"")</f>
        <v/>
      </c>
    </row>
    <row r="214" spans="2:11" x14ac:dyDescent="0.2">
      <c r="B214" s="2" t="str">
        <f ca="1">IF(LoanIsGood,IF(ROW()-ROW(Sched5[[#Headers],[Pmt No]])&gt;ScheduledNumberOfPayments,"",ROW()-ROW(Sched5[[#Headers],[Pmt No]])),"")</f>
        <v/>
      </c>
      <c r="C214" s="3" t="str">
        <f ca="1">IF(Sched5[[#This Row],[Pmt No]]&lt;&gt;"",EOMONTH(LoanStartDate,ROW(Sched5[[#This Row],[Pmt No]])-ROW(Sched5[[#Headers],[Pmt No]])-2)+DAY(LoanStartDate),"")</f>
        <v/>
      </c>
      <c r="D214" s="4" t="str">
        <f ca="1">IF(Sched5[[#This Row],[Pmt No]]&lt;&gt;"",IF(ROW()-ROW(Sched5[[#Headers],[Beginning Balance]])=1,LoanAmount,INDEX(Sched5[Ending Balance],ROW()-ROW(Sched5[[#Headers],[Beginning Balance]])-1)),"")</f>
        <v/>
      </c>
      <c r="E214" s="4" t="str">
        <f ca="1">IF(Sched5[[#This Row],[Pmt No]]&lt;&gt;"",ScheduledPayment,"")</f>
        <v/>
      </c>
      <c r="F214" s="4" t="str">
        <f ca="1">IF(Sched5[[#This Row],[Pmt No]]&lt;&gt;"",IF(Sched5[[#This Row],[Scheduled Payment]]+ExtraPayments&lt;Sched5[[#This Row],[Beginning Balance]],ExtraPayments,IF(Sched5[[#This Row],[Beginning Balance]]-Sched5[[#This Row],[Scheduled Payment]]&gt;0,Sched5[[#This Row],[Beginning Balance]]-Sched5[[#This Row],[Scheduled Payment]],0)),"")</f>
        <v/>
      </c>
      <c r="G214" s="4" t="str">
        <f ca="1">IF(Sched5[[#This Row],[Pmt No]]&lt;&gt;"",IF(Sched5[[#This Row],[Scheduled Payment]]+Sched5[[#This Row],[Extra Payment]]&lt;=Sched5[[#This Row],[Beginning Balance]],Sched5[[#This Row],[Scheduled Payment]]+Sched5[[#This Row],[Extra Payment]],Sched5[[#This Row],[Beginning Balance]]),"")</f>
        <v/>
      </c>
      <c r="H214" s="4" t="str">
        <f ca="1">IF(Sched5[[#This Row],[Pmt No]]&lt;&gt;"",Sched5[[#This Row],[Total Payment]]-Sched5[[#This Row],[Interest]],"")</f>
        <v/>
      </c>
      <c r="I214" s="4" t="str">
        <f ca="1">IF(Sched5[[#This Row],[Pmt No]]&lt;&gt;"",Sched5[[#This Row],[Beginning Balance]]*(InterestRate/PaymentsPerYear),"")</f>
        <v/>
      </c>
      <c r="J214" s="4" t="str">
        <f ca="1">IF(Sched5[[#This Row],[Pmt No]]&lt;&gt;"",IF(Sched5[[#This Row],[Scheduled Payment]]+Sched5[[#This Row],[Extra Payment]]&lt;=Sched5[[#This Row],[Beginning Balance]],Sched5[[#This Row],[Beginning Balance]]-Sched5[[#This Row],[Principal]],0),"")</f>
        <v/>
      </c>
      <c r="K214" s="4" t="str">
        <f ca="1">IF(Sched5[[#This Row],[Pmt No]]&lt;&gt;"",SUM(INDEX(Sched5[Interest],1,1):Sched5[[#This Row],[Interest]]),"")</f>
        <v/>
      </c>
    </row>
    <row r="215" spans="2:11" x14ac:dyDescent="0.2">
      <c r="B215" s="2" t="str">
        <f ca="1">IF(LoanIsGood,IF(ROW()-ROW(Sched5[[#Headers],[Pmt No]])&gt;ScheduledNumberOfPayments,"",ROW()-ROW(Sched5[[#Headers],[Pmt No]])),"")</f>
        <v/>
      </c>
      <c r="C215" s="3" t="str">
        <f ca="1">IF(Sched5[[#This Row],[Pmt No]]&lt;&gt;"",EOMONTH(LoanStartDate,ROW(Sched5[[#This Row],[Pmt No]])-ROW(Sched5[[#Headers],[Pmt No]])-2)+DAY(LoanStartDate),"")</f>
        <v/>
      </c>
      <c r="D215" s="4" t="str">
        <f ca="1">IF(Sched5[[#This Row],[Pmt No]]&lt;&gt;"",IF(ROW()-ROW(Sched5[[#Headers],[Beginning Balance]])=1,LoanAmount,INDEX(Sched5[Ending Balance],ROW()-ROW(Sched5[[#Headers],[Beginning Balance]])-1)),"")</f>
        <v/>
      </c>
      <c r="E215" s="4" t="str">
        <f ca="1">IF(Sched5[[#This Row],[Pmt No]]&lt;&gt;"",ScheduledPayment,"")</f>
        <v/>
      </c>
      <c r="F215" s="4" t="str">
        <f ca="1">IF(Sched5[[#This Row],[Pmt No]]&lt;&gt;"",IF(Sched5[[#This Row],[Scheduled Payment]]+ExtraPayments&lt;Sched5[[#This Row],[Beginning Balance]],ExtraPayments,IF(Sched5[[#This Row],[Beginning Balance]]-Sched5[[#This Row],[Scheduled Payment]]&gt;0,Sched5[[#This Row],[Beginning Balance]]-Sched5[[#This Row],[Scheduled Payment]],0)),"")</f>
        <v/>
      </c>
      <c r="G215" s="4" t="str">
        <f ca="1">IF(Sched5[[#This Row],[Pmt No]]&lt;&gt;"",IF(Sched5[[#This Row],[Scheduled Payment]]+Sched5[[#This Row],[Extra Payment]]&lt;=Sched5[[#This Row],[Beginning Balance]],Sched5[[#This Row],[Scheduled Payment]]+Sched5[[#This Row],[Extra Payment]],Sched5[[#This Row],[Beginning Balance]]),"")</f>
        <v/>
      </c>
      <c r="H215" s="4" t="str">
        <f ca="1">IF(Sched5[[#This Row],[Pmt No]]&lt;&gt;"",Sched5[[#This Row],[Total Payment]]-Sched5[[#This Row],[Interest]],"")</f>
        <v/>
      </c>
      <c r="I215" s="4" t="str">
        <f ca="1">IF(Sched5[[#This Row],[Pmt No]]&lt;&gt;"",Sched5[[#This Row],[Beginning Balance]]*(InterestRate/PaymentsPerYear),"")</f>
        <v/>
      </c>
      <c r="J215" s="4" t="str">
        <f ca="1">IF(Sched5[[#This Row],[Pmt No]]&lt;&gt;"",IF(Sched5[[#This Row],[Scheduled Payment]]+Sched5[[#This Row],[Extra Payment]]&lt;=Sched5[[#This Row],[Beginning Balance]],Sched5[[#This Row],[Beginning Balance]]-Sched5[[#This Row],[Principal]],0),"")</f>
        <v/>
      </c>
      <c r="K215" s="4" t="str">
        <f ca="1">IF(Sched5[[#This Row],[Pmt No]]&lt;&gt;"",SUM(INDEX(Sched5[Interest],1,1):Sched5[[#This Row],[Interest]]),"")</f>
        <v/>
      </c>
    </row>
    <row r="216" spans="2:11" x14ac:dyDescent="0.2">
      <c r="B216" s="2" t="str">
        <f ca="1">IF(LoanIsGood,IF(ROW()-ROW(Sched5[[#Headers],[Pmt No]])&gt;ScheduledNumberOfPayments,"",ROW()-ROW(Sched5[[#Headers],[Pmt No]])),"")</f>
        <v/>
      </c>
      <c r="C216" s="3" t="str">
        <f ca="1">IF(Sched5[[#This Row],[Pmt No]]&lt;&gt;"",EOMONTH(LoanStartDate,ROW(Sched5[[#This Row],[Pmt No]])-ROW(Sched5[[#Headers],[Pmt No]])-2)+DAY(LoanStartDate),"")</f>
        <v/>
      </c>
      <c r="D216" s="4" t="str">
        <f ca="1">IF(Sched5[[#This Row],[Pmt No]]&lt;&gt;"",IF(ROW()-ROW(Sched5[[#Headers],[Beginning Balance]])=1,LoanAmount,INDEX(Sched5[Ending Balance],ROW()-ROW(Sched5[[#Headers],[Beginning Balance]])-1)),"")</f>
        <v/>
      </c>
      <c r="E216" s="4" t="str">
        <f ca="1">IF(Sched5[[#This Row],[Pmt No]]&lt;&gt;"",ScheduledPayment,"")</f>
        <v/>
      </c>
      <c r="F216" s="4" t="str">
        <f ca="1">IF(Sched5[[#This Row],[Pmt No]]&lt;&gt;"",IF(Sched5[[#This Row],[Scheduled Payment]]+ExtraPayments&lt;Sched5[[#This Row],[Beginning Balance]],ExtraPayments,IF(Sched5[[#This Row],[Beginning Balance]]-Sched5[[#This Row],[Scheduled Payment]]&gt;0,Sched5[[#This Row],[Beginning Balance]]-Sched5[[#This Row],[Scheduled Payment]],0)),"")</f>
        <v/>
      </c>
      <c r="G216" s="4" t="str">
        <f ca="1">IF(Sched5[[#This Row],[Pmt No]]&lt;&gt;"",IF(Sched5[[#This Row],[Scheduled Payment]]+Sched5[[#This Row],[Extra Payment]]&lt;=Sched5[[#This Row],[Beginning Balance]],Sched5[[#This Row],[Scheduled Payment]]+Sched5[[#This Row],[Extra Payment]],Sched5[[#This Row],[Beginning Balance]]),"")</f>
        <v/>
      </c>
      <c r="H216" s="4" t="str">
        <f ca="1">IF(Sched5[[#This Row],[Pmt No]]&lt;&gt;"",Sched5[[#This Row],[Total Payment]]-Sched5[[#This Row],[Interest]],"")</f>
        <v/>
      </c>
      <c r="I216" s="4" t="str">
        <f ca="1">IF(Sched5[[#This Row],[Pmt No]]&lt;&gt;"",Sched5[[#This Row],[Beginning Balance]]*(InterestRate/PaymentsPerYear),"")</f>
        <v/>
      </c>
      <c r="J216" s="4" t="str">
        <f ca="1">IF(Sched5[[#This Row],[Pmt No]]&lt;&gt;"",IF(Sched5[[#This Row],[Scheduled Payment]]+Sched5[[#This Row],[Extra Payment]]&lt;=Sched5[[#This Row],[Beginning Balance]],Sched5[[#This Row],[Beginning Balance]]-Sched5[[#This Row],[Principal]],0),"")</f>
        <v/>
      </c>
      <c r="K216" s="4" t="str">
        <f ca="1">IF(Sched5[[#This Row],[Pmt No]]&lt;&gt;"",SUM(INDEX(Sched5[Interest],1,1):Sched5[[#This Row],[Interest]]),"")</f>
        <v/>
      </c>
    </row>
    <row r="217" spans="2:11" x14ac:dyDescent="0.2">
      <c r="B217" s="2" t="str">
        <f ca="1">IF(LoanIsGood,IF(ROW()-ROW(Sched5[[#Headers],[Pmt No]])&gt;ScheduledNumberOfPayments,"",ROW()-ROW(Sched5[[#Headers],[Pmt No]])),"")</f>
        <v/>
      </c>
      <c r="C217" s="3" t="str">
        <f ca="1">IF(Sched5[[#This Row],[Pmt No]]&lt;&gt;"",EOMONTH(LoanStartDate,ROW(Sched5[[#This Row],[Pmt No]])-ROW(Sched5[[#Headers],[Pmt No]])-2)+DAY(LoanStartDate),"")</f>
        <v/>
      </c>
      <c r="D217" s="4" t="str">
        <f ca="1">IF(Sched5[[#This Row],[Pmt No]]&lt;&gt;"",IF(ROW()-ROW(Sched5[[#Headers],[Beginning Balance]])=1,LoanAmount,INDEX(Sched5[Ending Balance],ROW()-ROW(Sched5[[#Headers],[Beginning Balance]])-1)),"")</f>
        <v/>
      </c>
      <c r="E217" s="4" t="str">
        <f ca="1">IF(Sched5[[#This Row],[Pmt No]]&lt;&gt;"",ScheduledPayment,"")</f>
        <v/>
      </c>
      <c r="F217" s="4" t="str">
        <f ca="1">IF(Sched5[[#This Row],[Pmt No]]&lt;&gt;"",IF(Sched5[[#This Row],[Scheduled Payment]]+ExtraPayments&lt;Sched5[[#This Row],[Beginning Balance]],ExtraPayments,IF(Sched5[[#This Row],[Beginning Balance]]-Sched5[[#This Row],[Scheduled Payment]]&gt;0,Sched5[[#This Row],[Beginning Balance]]-Sched5[[#This Row],[Scheduled Payment]],0)),"")</f>
        <v/>
      </c>
      <c r="G217" s="4" t="str">
        <f ca="1">IF(Sched5[[#This Row],[Pmt No]]&lt;&gt;"",IF(Sched5[[#This Row],[Scheduled Payment]]+Sched5[[#This Row],[Extra Payment]]&lt;=Sched5[[#This Row],[Beginning Balance]],Sched5[[#This Row],[Scheduled Payment]]+Sched5[[#This Row],[Extra Payment]],Sched5[[#This Row],[Beginning Balance]]),"")</f>
        <v/>
      </c>
      <c r="H217" s="4" t="str">
        <f ca="1">IF(Sched5[[#This Row],[Pmt No]]&lt;&gt;"",Sched5[[#This Row],[Total Payment]]-Sched5[[#This Row],[Interest]],"")</f>
        <v/>
      </c>
      <c r="I217" s="4" t="str">
        <f ca="1">IF(Sched5[[#This Row],[Pmt No]]&lt;&gt;"",Sched5[[#This Row],[Beginning Balance]]*(InterestRate/PaymentsPerYear),"")</f>
        <v/>
      </c>
      <c r="J217" s="4" t="str">
        <f ca="1">IF(Sched5[[#This Row],[Pmt No]]&lt;&gt;"",IF(Sched5[[#This Row],[Scheduled Payment]]+Sched5[[#This Row],[Extra Payment]]&lt;=Sched5[[#This Row],[Beginning Balance]],Sched5[[#This Row],[Beginning Balance]]-Sched5[[#This Row],[Principal]],0),"")</f>
        <v/>
      </c>
      <c r="K217" s="4" t="str">
        <f ca="1">IF(Sched5[[#This Row],[Pmt No]]&lt;&gt;"",SUM(INDEX(Sched5[Interest],1,1):Sched5[[#This Row],[Interest]]),"")</f>
        <v/>
      </c>
    </row>
    <row r="218" spans="2:11" x14ac:dyDescent="0.2">
      <c r="B218" s="2" t="str">
        <f ca="1">IF(LoanIsGood,IF(ROW()-ROW(Sched5[[#Headers],[Pmt No]])&gt;ScheduledNumberOfPayments,"",ROW()-ROW(Sched5[[#Headers],[Pmt No]])),"")</f>
        <v/>
      </c>
      <c r="C218" s="3" t="str">
        <f ca="1">IF(Sched5[[#This Row],[Pmt No]]&lt;&gt;"",EOMONTH(LoanStartDate,ROW(Sched5[[#This Row],[Pmt No]])-ROW(Sched5[[#Headers],[Pmt No]])-2)+DAY(LoanStartDate),"")</f>
        <v/>
      </c>
      <c r="D218" s="4" t="str">
        <f ca="1">IF(Sched5[[#This Row],[Pmt No]]&lt;&gt;"",IF(ROW()-ROW(Sched5[[#Headers],[Beginning Balance]])=1,LoanAmount,INDEX(Sched5[Ending Balance],ROW()-ROW(Sched5[[#Headers],[Beginning Balance]])-1)),"")</f>
        <v/>
      </c>
      <c r="E218" s="4" t="str">
        <f ca="1">IF(Sched5[[#This Row],[Pmt No]]&lt;&gt;"",ScheduledPayment,"")</f>
        <v/>
      </c>
      <c r="F218" s="4" t="str">
        <f ca="1">IF(Sched5[[#This Row],[Pmt No]]&lt;&gt;"",IF(Sched5[[#This Row],[Scheduled Payment]]+ExtraPayments&lt;Sched5[[#This Row],[Beginning Balance]],ExtraPayments,IF(Sched5[[#This Row],[Beginning Balance]]-Sched5[[#This Row],[Scheduled Payment]]&gt;0,Sched5[[#This Row],[Beginning Balance]]-Sched5[[#This Row],[Scheduled Payment]],0)),"")</f>
        <v/>
      </c>
      <c r="G218" s="4" t="str">
        <f ca="1">IF(Sched5[[#This Row],[Pmt No]]&lt;&gt;"",IF(Sched5[[#This Row],[Scheduled Payment]]+Sched5[[#This Row],[Extra Payment]]&lt;=Sched5[[#This Row],[Beginning Balance]],Sched5[[#This Row],[Scheduled Payment]]+Sched5[[#This Row],[Extra Payment]],Sched5[[#This Row],[Beginning Balance]]),"")</f>
        <v/>
      </c>
      <c r="H218" s="4" t="str">
        <f ca="1">IF(Sched5[[#This Row],[Pmt No]]&lt;&gt;"",Sched5[[#This Row],[Total Payment]]-Sched5[[#This Row],[Interest]],"")</f>
        <v/>
      </c>
      <c r="I218" s="4" t="str">
        <f ca="1">IF(Sched5[[#This Row],[Pmt No]]&lt;&gt;"",Sched5[[#This Row],[Beginning Balance]]*(InterestRate/PaymentsPerYear),"")</f>
        <v/>
      </c>
      <c r="J218" s="4" t="str">
        <f ca="1">IF(Sched5[[#This Row],[Pmt No]]&lt;&gt;"",IF(Sched5[[#This Row],[Scheduled Payment]]+Sched5[[#This Row],[Extra Payment]]&lt;=Sched5[[#This Row],[Beginning Balance]],Sched5[[#This Row],[Beginning Balance]]-Sched5[[#This Row],[Principal]],0),"")</f>
        <v/>
      </c>
      <c r="K218" s="4" t="str">
        <f ca="1">IF(Sched5[[#This Row],[Pmt No]]&lt;&gt;"",SUM(INDEX(Sched5[Interest],1,1):Sched5[[#This Row],[Interest]]),"")</f>
        <v/>
      </c>
    </row>
    <row r="219" spans="2:11" x14ac:dyDescent="0.2">
      <c r="B219" s="2" t="str">
        <f ca="1">IF(LoanIsGood,IF(ROW()-ROW(Sched5[[#Headers],[Pmt No]])&gt;ScheduledNumberOfPayments,"",ROW()-ROW(Sched5[[#Headers],[Pmt No]])),"")</f>
        <v/>
      </c>
      <c r="C219" s="3" t="str">
        <f ca="1">IF(Sched5[[#This Row],[Pmt No]]&lt;&gt;"",EOMONTH(LoanStartDate,ROW(Sched5[[#This Row],[Pmt No]])-ROW(Sched5[[#Headers],[Pmt No]])-2)+DAY(LoanStartDate),"")</f>
        <v/>
      </c>
      <c r="D219" s="4" t="str">
        <f ca="1">IF(Sched5[[#This Row],[Pmt No]]&lt;&gt;"",IF(ROW()-ROW(Sched5[[#Headers],[Beginning Balance]])=1,LoanAmount,INDEX(Sched5[Ending Balance],ROW()-ROW(Sched5[[#Headers],[Beginning Balance]])-1)),"")</f>
        <v/>
      </c>
      <c r="E219" s="4" t="str">
        <f ca="1">IF(Sched5[[#This Row],[Pmt No]]&lt;&gt;"",ScheduledPayment,"")</f>
        <v/>
      </c>
      <c r="F219" s="4" t="str">
        <f ca="1">IF(Sched5[[#This Row],[Pmt No]]&lt;&gt;"",IF(Sched5[[#This Row],[Scheduled Payment]]+ExtraPayments&lt;Sched5[[#This Row],[Beginning Balance]],ExtraPayments,IF(Sched5[[#This Row],[Beginning Balance]]-Sched5[[#This Row],[Scheduled Payment]]&gt;0,Sched5[[#This Row],[Beginning Balance]]-Sched5[[#This Row],[Scheduled Payment]],0)),"")</f>
        <v/>
      </c>
      <c r="G219" s="4" t="str">
        <f ca="1">IF(Sched5[[#This Row],[Pmt No]]&lt;&gt;"",IF(Sched5[[#This Row],[Scheduled Payment]]+Sched5[[#This Row],[Extra Payment]]&lt;=Sched5[[#This Row],[Beginning Balance]],Sched5[[#This Row],[Scheduled Payment]]+Sched5[[#This Row],[Extra Payment]],Sched5[[#This Row],[Beginning Balance]]),"")</f>
        <v/>
      </c>
      <c r="H219" s="4" t="str">
        <f ca="1">IF(Sched5[[#This Row],[Pmt No]]&lt;&gt;"",Sched5[[#This Row],[Total Payment]]-Sched5[[#This Row],[Interest]],"")</f>
        <v/>
      </c>
      <c r="I219" s="4" t="str">
        <f ca="1">IF(Sched5[[#This Row],[Pmt No]]&lt;&gt;"",Sched5[[#This Row],[Beginning Balance]]*(InterestRate/PaymentsPerYear),"")</f>
        <v/>
      </c>
      <c r="J219" s="4" t="str">
        <f ca="1">IF(Sched5[[#This Row],[Pmt No]]&lt;&gt;"",IF(Sched5[[#This Row],[Scheduled Payment]]+Sched5[[#This Row],[Extra Payment]]&lt;=Sched5[[#This Row],[Beginning Balance]],Sched5[[#This Row],[Beginning Balance]]-Sched5[[#This Row],[Principal]],0),"")</f>
        <v/>
      </c>
      <c r="K219" s="4" t="str">
        <f ca="1">IF(Sched5[[#This Row],[Pmt No]]&lt;&gt;"",SUM(INDEX(Sched5[Interest],1,1):Sched5[[#This Row],[Interest]]),"")</f>
        <v/>
      </c>
    </row>
    <row r="220" spans="2:11" x14ac:dyDescent="0.2">
      <c r="B220" s="2" t="str">
        <f ca="1">IF(LoanIsGood,IF(ROW()-ROW(Sched5[[#Headers],[Pmt No]])&gt;ScheduledNumberOfPayments,"",ROW()-ROW(Sched5[[#Headers],[Pmt No]])),"")</f>
        <v/>
      </c>
      <c r="C220" s="3" t="str">
        <f ca="1">IF(Sched5[[#This Row],[Pmt No]]&lt;&gt;"",EOMONTH(LoanStartDate,ROW(Sched5[[#This Row],[Pmt No]])-ROW(Sched5[[#Headers],[Pmt No]])-2)+DAY(LoanStartDate),"")</f>
        <v/>
      </c>
      <c r="D220" s="4" t="str">
        <f ca="1">IF(Sched5[[#This Row],[Pmt No]]&lt;&gt;"",IF(ROW()-ROW(Sched5[[#Headers],[Beginning Balance]])=1,LoanAmount,INDEX(Sched5[Ending Balance],ROW()-ROW(Sched5[[#Headers],[Beginning Balance]])-1)),"")</f>
        <v/>
      </c>
      <c r="E220" s="4" t="str">
        <f ca="1">IF(Sched5[[#This Row],[Pmt No]]&lt;&gt;"",ScheduledPayment,"")</f>
        <v/>
      </c>
      <c r="F220" s="4" t="str">
        <f ca="1">IF(Sched5[[#This Row],[Pmt No]]&lt;&gt;"",IF(Sched5[[#This Row],[Scheduled Payment]]+ExtraPayments&lt;Sched5[[#This Row],[Beginning Balance]],ExtraPayments,IF(Sched5[[#This Row],[Beginning Balance]]-Sched5[[#This Row],[Scheduled Payment]]&gt;0,Sched5[[#This Row],[Beginning Balance]]-Sched5[[#This Row],[Scheduled Payment]],0)),"")</f>
        <v/>
      </c>
      <c r="G220" s="4" t="str">
        <f ca="1">IF(Sched5[[#This Row],[Pmt No]]&lt;&gt;"",IF(Sched5[[#This Row],[Scheduled Payment]]+Sched5[[#This Row],[Extra Payment]]&lt;=Sched5[[#This Row],[Beginning Balance]],Sched5[[#This Row],[Scheduled Payment]]+Sched5[[#This Row],[Extra Payment]],Sched5[[#This Row],[Beginning Balance]]),"")</f>
        <v/>
      </c>
      <c r="H220" s="4" t="str">
        <f ca="1">IF(Sched5[[#This Row],[Pmt No]]&lt;&gt;"",Sched5[[#This Row],[Total Payment]]-Sched5[[#This Row],[Interest]],"")</f>
        <v/>
      </c>
      <c r="I220" s="4" t="str">
        <f ca="1">IF(Sched5[[#This Row],[Pmt No]]&lt;&gt;"",Sched5[[#This Row],[Beginning Balance]]*(InterestRate/PaymentsPerYear),"")</f>
        <v/>
      </c>
      <c r="J220" s="4" t="str">
        <f ca="1">IF(Sched5[[#This Row],[Pmt No]]&lt;&gt;"",IF(Sched5[[#This Row],[Scheduled Payment]]+Sched5[[#This Row],[Extra Payment]]&lt;=Sched5[[#This Row],[Beginning Balance]],Sched5[[#This Row],[Beginning Balance]]-Sched5[[#This Row],[Principal]],0),"")</f>
        <v/>
      </c>
      <c r="K220" s="4" t="str">
        <f ca="1">IF(Sched5[[#This Row],[Pmt No]]&lt;&gt;"",SUM(INDEX(Sched5[Interest],1,1):Sched5[[#This Row],[Interest]]),"")</f>
        <v/>
      </c>
    </row>
    <row r="221" spans="2:11" x14ac:dyDescent="0.2">
      <c r="B221" s="2" t="str">
        <f ca="1">IF(LoanIsGood,IF(ROW()-ROW(Sched5[[#Headers],[Pmt No]])&gt;ScheduledNumberOfPayments,"",ROW()-ROW(Sched5[[#Headers],[Pmt No]])),"")</f>
        <v/>
      </c>
      <c r="C221" s="3" t="str">
        <f ca="1">IF(Sched5[[#This Row],[Pmt No]]&lt;&gt;"",EOMONTH(LoanStartDate,ROW(Sched5[[#This Row],[Pmt No]])-ROW(Sched5[[#Headers],[Pmt No]])-2)+DAY(LoanStartDate),"")</f>
        <v/>
      </c>
      <c r="D221" s="4" t="str">
        <f ca="1">IF(Sched5[[#This Row],[Pmt No]]&lt;&gt;"",IF(ROW()-ROW(Sched5[[#Headers],[Beginning Balance]])=1,LoanAmount,INDEX(Sched5[Ending Balance],ROW()-ROW(Sched5[[#Headers],[Beginning Balance]])-1)),"")</f>
        <v/>
      </c>
      <c r="E221" s="4" t="str">
        <f ca="1">IF(Sched5[[#This Row],[Pmt No]]&lt;&gt;"",ScheduledPayment,"")</f>
        <v/>
      </c>
      <c r="F221" s="4" t="str">
        <f ca="1">IF(Sched5[[#This Row],[Pmt No]]&lt;&gt;"",IF(Sched5[[#This Row],[Scheduled Payment]]+ExtraPayments&lt;Sched5[[#This Row],[Beginning Balance]],ExtraPayments,IF(Sched5[[#This Row],[Beginning Balance]]-Sched5[[#This Row],[Scheduled Payment]]&gt;0,Sched5[[#This Row],[Beginning Balance]]-Sched5[[#This Row],[Scheduled Payment]],0)),"")</f>
        <v/>
      </c>
      <c r="G221" s="4" t="str">
        <f ca="1">IF(Sched5[[#This Row],[Pmt No]]&lt;&gt;"",IF(Sched5[[#This Row],[Scheduled Payment]]+Sched5[[#This Row],[Extra Payment]]&lt;=Sched5[[#This Row],[Beginning Balance]],Sched5[[#This Row],[Scheduled Payment]]+Sched5[[#This Row],[Extra Payment]],Sched5[[#This Row],[Beginning Balance]]),"")</f>
        <v/>
      </c>
      <c r="H221" s="4" t="str">
        <f ca="1">IF(Sched5[[#This Row],[Pmt No]]&lt;&gt;"",Sched5[[#This Row],[Total Payment]]-Sched5[[#This Row],[Interest]],"")</f>
        <v/>
      </c>
      <c r="I221" s="4" t="str">
        <f ca="1">IF(Sched5[[#This Row],[Pmt No]]&lt;&gt;"",Sched5[[#This Row],[Beginning Balance]]*(InterestRate/PaymentsPerYear),"")</f>
        <v/>
      </c>
      <c r="J221" s="4" t="str">
        <f ca="1">IF(Sched5[[#This Row],[Pmt No]]&lt;&gt;"",IF(Sched5[[#This Row],[Scheduled Payment]]+Sched5[[#This Row],[Extra Payment]]&lt;=Sched5[[#This Row],[Beginning Balance]],Sched5[[#This Row],[Beginning Balance]]-Sched5[[#This Row],[Principal]],0),"")</f>
        <v/>
      </c>
      <c r="K221" s="4" t="str">
        <f ca="1">IF(Sched5[[#This Row],[Pmt No]]&lt;&gt;"",SUM(INDEX(Sched5[Interest],1,1):Sched5[[#This Row],[Interest]]),"")</f>
        <v/>
      </c>
    </row>
    <row r="222" spans="2:11" x14ac:dyDescent="0.2">
      <c r="B222" s="2" t="str">
        <f ca="1">IF(LoanIsGood,IF(ROW()-ROW(Sched5[[#Headers],[Pmt No]])&gt;ScheduledNumberOfPayments,"",ROW()-ROW(Sched5[[#Headers],[Pmt No]])),"")</f>
        <v/>
      </c>
      <c r="C222" s="3" t="str">
        <f ca="1">IF(Sched5[[#This Row],[Pmt No]]&lt;&gt;"",EOMONTH(LoanStartDate,ROW(Sched5[[#This Row],[Pmt No]])-ROW(Sched5[[#Headers],[Pmt No]])-2)+DAY(LoanStartDate),"")</f>
        <v/>
      </c>
      <c r="D222" s="4" t="str">
        <f ca="1">IF(Sched5[[#This Row],[Pmt No]]&lt;&gt;"",IF(ROW()-ROW(Sched5[[#Headers],[Beginning Balance]])=1,LoanAmount,INDEX(Sched5[Ending Balance],ROW()-ROW(Sched5[[#Headers],[Beginning Balance]])-1)),"")</f>
        <v/>
      </c>
      <c r="E222" s="4" t="str">
        <f ca="1">IF(Sched5[[#This Row],[Pmt No]]&lt;&gt;"",ScheduledPayment,"")</f>
        <v/>
      </c>
      <c r="F222" s="4" t="str">
        <f ca="1">IF(Sched5[[#This Row],[Pmt No]]&lt;&gt;"",IF(Sched5[[#This Row],[Scheduled Payment]]+ExtraPayments&lt;Sched5[[#This Row],[Beginning Balance]],ExtraPayments,IF(Sched5[[#This Row],[Beginning Balance]]-Sched5[[#This Row],[Scheduled Payment]]&gt;0,Sched5[[#This Row],[Beginning Balance]]-Sched5[[#This Row],[Scheduled Payment]],0)),"")</f>
        <v/>
      </c>
      <c r="G222" s="4" t="str">
        <f ca="1">IF(Sched5[[#This Row],[Pmt No]]&lt;&gt;"",IF(Sched5[[#This Row],[Scheduled Payment]]+Sched5[[#This Row],[Extra Payment]]&lt;=Sched5[[#This Row],[Beginning Balance]],Sched5[[#This Row],[Scheduled Payment]]+Sched5[[#This Row],[Extra Payment]],Sched5[[#This Row],[Beginning Balance]]),"")</f>
        <v/>
      </c>
      <c r="H222" s="4" t="str">
        <f ca="1">IF(Sched5[[#This Row],[Pmt No]]&lt;&gt;"",Sched5[[#This Row],[Total Payment]]-Sched5[[#This Row],[Interest]],"")</f>
        <v/>
      </c>
      <c r="I222" s="4" t="str">
        <f ca="1">IF(Sched5[[#This Row],[Pmt No]]&lt;&gt;"",Sched5[[#This Row],[Beginning Balance]]*(InterestRate/PaymentsPerYear),"")</f>
        <v/>
      </c>
      <c r="J222" s="4" t="str">
        <f ca="1">IF(Sched5[[#This Row],[Pmt No]]&lt;&gt;"",IF(Sched5[[#This Row],[Scheduled Payment]]+Sched5[[#This Row],[Extra Payment]]&lt;=Sched5[[#This Row],[Beginning Balance]],Sched5[[#This Row],[Beginning Balance]]-Sched5[[#This Row],[Principal]],0),"")</f>
        <v/>
      </c>
      <c r="K222" s="4" t="str">
        <f ca="1">IF(Sched5[[#This Row],[Pmt No]]&lt;&gt;"",SUM(INDEX(Sched5[Interest],1,1):Sched5[[#This Row],[Interest]]),"")</f>
        <v/>
      </c>
    </row>
    <row r="223" spans="2:11" x14ac:dyDescent="0.2">
      <c r="B223" s="2" t="str">
        <f ca="1">IF(LoanIsGood,IF(ROW()-ROW(Sched5[[#Headers],[Pmt No]])&gt;ScheduledNumberOfPayments,"",ROW()-ROW(Sched5[[#Headers],[Pmt No]])),"")</f>
        <v/>
      </c>
      <c r="C223" s="3" t="str">
        <f ca="1">IF(Sched5[[#This Row],[Pmt No]]&lt;&gt;"",EOMONTH(LoanStartDate,ROW(Sched5[[#This Row],[Pmt No]])-ROW(Sched5[[#Headers],[Pmt No]])-2)+DAY(LoanStartDate),"")</f>
        <v/>
      </c>
      <c r="D223" s="4" t="str">
        <f ca="1">IF(Sched5[[#This Row],[Pmt No]]&lt;&gt;"",IF(ROW()-ROW(Sched5[[#Headers],[Beginning Balance]])=1,LoanAmount,INDEX(Sched5[Ending Balance],ROW()-ROW(Sched5[[#Headers],[Beginning Balance]])-1)),"")</f>
        <v/>
      </c>
      <c r="E223" s="4" t="str">
        <f ca="1">IF(Sched5[[#This Row],[Pmt No]]&lt;&gt;"",ScheduledPayment,"")</f>
        <v/>
      </c>
      <c r="F223" s="4" t="str">
        <f ca="1">IF(Sched5[[#This Row],[Pmt No]]&lt;&gt;"",IF(Sched5[[#This Row],[Scheduled Payment]]+ExtraPayments&lt;Sched5[[#This Row],[Beginning Balance]],ExtraPayments,IF(Sched5[[#This Row],[Beginning Balance]]-Sched5[[#This Row],[Scheduled Payment]]&gt;0,Sched5[[#This Row],[Beginning Balance]]-Sched5[[#This Row],[Scheduled Payment]],0)),"")</f>
        <v/>
      </c>
      <c r="G223" s="4" t="str">
        <f ca="1">IF(Sched5[[#This Row],[Pmt No]]&lt;&gt;"",IF(Sched5[[#This Row],[Scheduled Payment]]+Sched5[[#This Row],[Extra Payment]]&lt;=Sched5[[#This Row],[Beginning Balance]],Sched5[[#This Row],[Scheduled Payment]]+Sched5[[#This Row],[Extra Payment]],Sched5[[#This Row],[Beginning Balance]]),"")</f>
        <v/>
      </c>
      <c r="H223" s="4" t="str">
        <f ca="1">IF(Sched5[[#This Row],[Pmt No]]&lt;&gt;"",Sched5[[#This Row],[Total Payment]]-Sched5[[#This Row],[Interest]],"")</f>
        <v/>
      </c>
      <c r="I223" s="4" t="str">
        <f ca="1">IF(Sched5[[#This Row],[Pmt No]]&lt;&gt;"",Sched5[[#This Row],[Beginning Balance]]*(InterestRate/PaymentsPerYear),"")</f>
        <v/>
      </c>
      <c r="J223" s="4" t="str">
        <f ca="1">IF(Sched5[[#This Row],[Pmt No]]&lt;&gt;"",IF(Sched5[[#This Row],[Scheduled Payment]]+Sched5[[#This Row],[Extra Payment]]&lt;=Sched5[[#This Row],[Beginning Balance]],Sched5[[#This Row],[Beginning Balance]]-Sched5[[#This Row],[Principal]],0),"")</f>
        <v/>
      </c>
      <c r="K223" s="4" t="str">
        <f ca="1">IF(Sched5[[#This Row],[Pmt No]]&lt;&gt;"",SUM(INDEX(Sched5[Interest],1,1):Sched5[[#This Row],[Interest]]),"")</f>
        <v/>
      </c>
    </row>
    <row r="224" spans="2:11" x14ac:dyDescent="0.2">
      <c r="B224" s="2" t="str">
        <f ca="1">IF(LoanIsGood,IF(ROW()-ROW(Sched5[[#Headers],[Pmt No]])&gt;ScheduledNumberOfPayments,"",ROW()-ROW(Sched5[[#Headers],[Pmt No]])),"")</f>
        <v/>
      </c>
      <c r="C224" s="3" t="str">
        <f ca="1">IF(Sched5[[#This Row],[Pmt No]]&lt;&gt;"",EOMONTH(LoanStartDate,ROW(Sched5[[#This Row],[Pmt No]])-ROW(Sched5[[#Headers],[Pmt No]])-2)+DAY(LoanStartDate),"")</f>
        <v/>
      </c>
      <c r="D224" s="4" t="str">
        <f ca="1">IF(Sched5[[#This Row],[Pmt No]]&lt;&gt;"",IF(ROW()-ROW(Sched5[[#Headers],[Beginning Balance]])=1,LoanAmount,INDEX(Sched5[Ending Balance],ROW()-ROW(Sched5[[#Headers],[Beginning Balance]])-1)),"")</f>
        <v/>
      </c>
      <c r="E224" s="4" t="str">
        <f ca="1">IF(Sched5[[#This Row],[Pmt No]]&lt;&gt;"",ScheduledPayment,"")</f>
        <v/>
      </c>
      <c r="F224" s="4" t="str">
        <f ca="1">IF(Sched5[[#This Row],[Pmt No]]&lt;&gt;"",IF(Sched5[[#This Row],[Scheduled Payment]]+ExtraPayments&lt;Sched5[[#This Row],[Beginning Balance]],ExtraPayments,IF(Sched5[[#This Row],[Beginning Balance]]-Sched5[[#This Row],[Scheduled Payment]]&gt;0,Sched5[[#This Row],[Beginning Balance]]-Sched5[[#This Row],[Scheduled Payment]],0)),"")</f>
        <v/>
      </c>
      <c r="G224" s="4" t="str">
        <f ca="1">IF(Sched5[[#This Row],[Pmt No]]&lt;&gt;"",IF(Sched5[[#This Row],[Scheduled Payment]]+Sched5[[#This Row],[Extra Payment]]&lt;=Sched5[[#This Row],[Beginning Balance]],Sched5[[#This Row],[Scheduled Payment]]+Sched5[[#This Row],[Extra Payment]],Sched5[[#This Row],[Beginning Balance]]),"")</f>
        <v/>
      </c>
      <c r="H224" s="4" t="str">
        <f ca="1">IF(Sched5[[#This Row],[Pmt No]]&lt;&gt;"",Sched5[[#This Row],[Total Payment]]-Sched5[[#This Row],[Interest]],"")</f>
        <v/>
      </c>
      <c r="I224" s="4" t="str">
        <f ca="1">IF(Sched5[[#This Row],[Pmt No]]&lt;&gt;"",Sched5[[#This Row],[Beginning Balance]]*(InterestRate/PaymentsPerYear),"")</f>
        <v/>
      </c>
      <c r="J224" s="4" t="str">
        <f ca="1">IF(Sched5[[#This Row],[Pmt No]]&lt;&gt;"",IF(Sched5[[#This Row],[Scheduled Payment]]+Sched5[[#This Row],[Extra Payment]]&lt;=Sched5[[#This Row],[Beginning Balance]],Sched5[[#This Row],[Beginning Balance]]-Sched5[[#This Row],[Principal]],0),"")</f>
        <v/>
      </c>
      <c r="K224" s="4" t="str">
        <f ca="1">IF(Sched5[[#This Row],[Pmt No]]&lt;&gt;"",SUM(INDEX(Sched5[Interest],1,1):Sched5[[#This Row],[Interest]]),"")</f>
        <v/>
      </c>
    </row>
    <row r="225" spans="2:11" x14ac:dyDescent="0.2">
      <c r="B225" s="2" t="str">
        <f ca="1">IF(LoanIsGood,IF(ROW()-ROW(Sched5[[#Headers],[Pmt No]])&gt;ScheduledNumberOfPayments,"",ROW()-ROW(Sched5[[#Headers],[Pmt No]])),"")</f>
        <v/>
      </c>
      <c r="C225" s="3" t="str">
        <f ca="1">IF(Sched5[[#This Row],[Pmt No]]&lt;&gt;"",EOMONTH(LoanStartDate,ROW(Sched5[[#This Row],[Pmt No]])-ROW(Sched5[[#Headers],[Pmt No]])-2)+DAY(LoanStartDate),"")</f>
        <v/>
      </c>
      <c r="D225" s="4" t="str">
        <f ca="1">IF(Sched5[[#This Row],[Pmt No]]&lt;&gt;"",IF(ROW()-ROW(Sched5[[#Headers],[Beginning Balance]])=1,LoanAmount,INDEX(Sched5[Ending Balance],ROW()-ROW(Sched5[[#Headers],[Beginning Balance]])-1)),"")</f>
        <v/>
      </c>
      <c r="E225" s="4" t="str">
        <f ca="1">IF(Sched5[[#This Row],[Pmt No]]&lt;&gt;"",ScheduledPayment,"")</f>
        <v/>
      </c>
      <c r="F225" s="4" t="str">
        <f ca="1">IF(Sched5[[#This Row],[Pmt No]]&lt;&gt;"",IF(Sched5[[#This Row],[Scheduled Payment]]+ExtraPayments&lt;Sched5[[#This Row],[Beginning Balance]],ExtraPayments,IF(Sched5[[#This Row],[Beginning Balance]]-Sched5[[#This Row],[Scheduled Payment]]&gt;0,Sched5[[#This Row],[Beginning Balance]]-Sched5[[#This Row],[Scheduled Payment]],0)),"")</f>
        <v/>
      </c>
      <c r="G225" s="4" t="str">
        <f ca="1">IF(Sched5[[#This Row],[Pmt No]]&lt;&gt;"",IF(Sched5[[#This Row],[Scheduled Payment]]+Sched5[[#This Row],[Extra Payment]]&lt;=Sched5[[#This Row],[Beginning Balance]],Sched5[[#This Row],[Scheduled Payment]]+Sched5[[#This Row],[Extra Payment]],Sched5[[#This Row],[Beginning Balance]]),"")</f>
        <v/>
      </c>
      <c r="H225" s="4" t="str">
        <f ca="1">IF(Sched5[[#This Row],[Pmt No]]&lt;&gt;"",Sched5[[#This Row],[Total Payment]]-Sched5[[#This Row],[Interest]],"")</f>
        <v/>
      </c>
      <c r="I225" s="4" t="str">
        <f ca="1">IF(Sched5[[#This Row],[Pmt No]]&lt;&gt;"",Sched5[[#This Row],[Beginning Balance]]*(InterestRate/PaymentsPerYear),"")</f>
        <v/>
      </c>
      <c r="J225" s="4" t="str">
        <f ca="1">IF(Sched5[[#This Row],[Pmt No]]&lt;&gt;"",IF(Sched5[[#This Row],[Scheduled Payment]]+Sched5[[#This Row],[Extra Payment]]&lt;=Sched5[[#This Row],[Beginning Balance]],Sched5[[#This Row],[Beginning Balance]]-Sched5[[#This Row],[Principal]],0),"")</f>
        <v/>
      </c>
      <c r="K225" s="4" t="str">
        <f ca="1">IF(Sched5[[#This Row],[Pmt No]]&lt;&gt;"",SUM(INDEX(Sched5[Interest],1,1):Sched5[[#This Row],[Interest]]),"")</f>
        <v/>
      </c>
    </row>
    <row r="226" spans="2:11" x14ac:dyDescent="0.2">
      <c r="B226" s="2" t="str">
        <f ca="1">IF(LoanIsGood,IF(ROW()-ROW(Sched5[[#Headers],[Pmt No]])&gt;ScheduledNumberOfPayments,"",ROW()-ROW(Sched5[[#Headers],[Pmt No]])),"")</f>
        <v/>
      </c>
      <c r="C226" s="3" t="str">
        <f ca="1">IF(Sched5[[#This Row],[Pmt No]]&lt;&gt;"",EOMONTH(LoanStartDate,ROW(Sched5[[#This Row],[Pmt No]])-ROW(Sched5[[#Headers],[Pmt No]])-2)+DAY(LoanStartDate),"")</f>
        <v/>
      </c>
      <c r="D226" s="4" t="str">
        <f ca="1">IF(Sched5[[#This Row],[Pmt No]]&lt;&gt;"",IF(ROW()-ROW(Sched5[[#Headers],[Beginning Balance]])=1,LoanAmount,INDEX(Sched5[Ending Balance],ROW()-ROW(Sched5[[#Headers],[Beginning Balance]])-1)),"")</f>
        <v/>
      </c>
      <c r="E226" s="4" t="str">
        <f ca="1">IF(Sched5[[#This Row],[Pmt No]]&lt;&gt;"",ScheduledPayment,"")</f>
        <v/>
      </c>
      <c r="F226" s="4" t="str">
        <f ca="1">IF(Sched5[[#This Row],[Pmt No]]&lt;&gt;"",IF(Sched5[[#This Row],[Scheduled Payment]]+ExtraPayments&lt;Sched5[[#This Row],[Beginning Balance]],ExtraPayments,IF(Sched5[[#This Row],[Beginning Balance]]-Sched5[[#This Row],[Scheduled Payment]]&gt;0,Sched5[[#This Row],[Beginning Balance]]-Sched5[[#This Row],[Scheduled Payment]],0)),"")</f>
        <v/>
      </c>
      <c r="G226" s="4" t="str">
        <f ca="1">IF(Sched5[[#This Row],[Pmt No]]&lt;&gt;"",IF(Sched5[[#This Row],[Scheduled Payment]]+Sched5[[#This Row],[Extra Payment]]&lt;=Sched5[[#This Row],[Beginning Balance]],Sched5[[#This Row],[Scheduled Payment]]+Sched5[[#This Row],[Extra Payment]],Sched5[[#This Row],[Beginning Balance]]),"")</f>
        <v/>
      </c>
      <c r="H226" s="4" t="str">
        <f ca="1">IF(Sched5[[#This Row],[Pmt No]]&lt;&gt;"",Sched5[[#This Row],[Total Payment]]-Sched5[[#This Row],[Interest]],"")</f>
        <v/>
      </c>
      <c r="I226" s="4" t="str">
        <f ca="1">IF(Sched5[[#This Row],[Pmt No]]&lt;&gt;"",Sched5[[#This Row],[Beginning Balance]]*(InterestRate/PaymentsPerYear),"")</f>
        <v/>
      </c>
      <c r="J226" s="4" t="str">
        <f ca="1">IF(Sched5[[#This Row],[Pmt No]]&lt;&gt;"",IF(Sched5[[#This Row],[Scheduled Payment]]+Sched5[[#This Row],[Extra Payment]]&lt;=Sched5[[#This Row],[Beginning Balance]],Sched5[[#This Row],[Beginning Balance]]-Sched5[[#This Row],[Principal]],0),"")</f>
        <v/>
      </c>
      <c r="K226" s="4" t="str">
        <f ca="1">IF(Sched5[[#This Row],[Pmt No]]&lt;&gt;"",SUM(INDEX(Sched5[Interest],1,1):Sched5[[#This Row],[Interest]]),"")</f>
        <v/>
      </c>
    </row>
    <row r="227" spans="2:11" x14ac:dyDescent="0.2">
      <c r="B227" s="2" t="str">
        <f ca="1">IF(LoanIsGood,IF(ROW()-ROW(Sched5[[#Headers],[Pmt No]])&gt;ScheduledNumberOfPayments,"",ROW()-ROW(Sched5[[#Headers],[Pmt No]])),"")</f>
        <v/>
      </c>
      <c r="C227" s="3" t="str">
        <f ca="1">IF(Sched5[[#This Row],[Pmt No]]&lt;&gt;"",EOMONTH(LoanStartDate,ROW(Sched5[[#This Row],[Pmt No]])-ROW(Sched5[[#Headers],[Pmt No]])-2)+DAY(LoanStartDate),"")</f>
        <v/>
      </c>
      <c r="D227" s="4" t="str">
        <f ca="1">IF(Sched5[[#This Row],[Pmt No]]&lt;&gt;"",IF(ROW()-ROW(Sched5[[#Headers],[Beginning Balance]])=1,LoanAmount,INDEX(Sched5[Ending Balance],ROW()-ROW(Sched5[[#Headers],[Beginning Balance]])-1)),"")</f>
        <v/>
      </c>
      <c r="E227" s="4" t="str">
        <f ca="1">IF(Sched5[[#This Row],[Pmt No]]&lt;&gt;"",ScheduledPayment,"")</f>
        <v/>
      </c>
      <c r="F227" s="4" t="str">
        <f ca="1">IF(Sched5[[#This Row],[Pmt No]]&lt;&gt;"",IF(Sched5[[#This Row],[Scheduled Payment]]+ExtraPayments&lt;Sched5[[#This Row],[Beginning Balance]],ExtraPayments,IF(Sched5[[#This Row],[Beginning Balance]]-Sched5[[#This Row],[Scheduled Payment]]&gt;0,Sched5[[#This Row],[Beginning Balance]]-Sched5[[#This Row],[Scheduled Payment]],0)),"")</f>
        <v/>
      </c>
      <c r="G227" s="4" t="str">
        <f ca="1">IF(Sched5[[#This Row],[Pmt No]]&lt;&gt;"",IF(Sched5[[#This Row],[Scheduled Payment]]+Sched5[[#This Row],[Extra Payment]]&lt;=Sched5[[#This Row],[Beginning Balance]],Sched5[[#This Row],[Scheduled Payment]]+Sched5[[#This Row],[Extra Payment]],Sched5[[#This Row],[Beginning Balance]]),"")</f>
        <v/>
      </c>
      <c r="H227" s="4" t="str">
        <f ca="1">IF(Sched5[[#This Row],[Pmt No]]&lt;&gt;"",Sched5[[#This Row],[Total Payment]]-Sched5[[#This Row],[Interest]],"")</f>
        <v/>
      </c>
      <c r="I227" s="4" t="str">
        <f ca="1">IF(Sched5[[#This Row],[Pmt No]]&lt;&gt;"",Sched5[[#This Row],[Beginning Balance]]*(InterestRate/PaymentsPerYear),"")</f>
        <v/>
      </c>
      <c r="J227" s="4" t="str">
        <f ca="1">IF(Sched5[[#This Row],[Pmt No]]&lt;&gt;"",IF(Sched5[[#This Row],[Scheduled Payment]]+Sched5[[#This Row],[Extra Payment]]&lt;=Sched5[[#This Row],[Beginning Balance]],Sched5[[#This Row],[Beginning Balance]]-Sched5[[#This Row],[Principal]],0),"")</f>
        <v/>
      </c>
      <c r="K227" s="4" t="str">
        <f ca="1">IF(Sched5[[#This Row],[Pmt No]]&lt;&gt;"",SUM(INDEX(Sched5[Interest],1,1):Sched5[[#This Row],[Interest]]),"")</f>
        <v/>
      </c>
    </row>
    <row r="228" spans="2:11" x14ac:dyDescent="0.2">
      <c r="B228" s="2" t="str">
        <f ca="1">IF(LoanIsGood,IF(ROW()-ROW(Sched5[[#Headers],[Pmt No]])&gt;ScheduledNumberOfPayments,"",ROW()-ROW(Sched5[[#Headers],[Pmt No]])),"")</f>
        <v/>
      </c>
      <c r="C228" s="3" t="str">
        <f ca="1">IF(Sched5[[#This Row],[Pmt No]]&lt;&gt;"",EOMONTH(LoanStartDate,ROW(Sched5[[#This Row],[Pmt No]])-ROW(Sched5[[#Headers],[Pmt No]])-2)+DAY(LoanStartDate),"")</f>
        <v/>
      </c>
      <c r="D228" s="4" t="str">
        <f ca="1">IF(Sched5[[#This Row],[Pmt No]]&lt;&gt;"",IF(ROW()-ROW(Sched5[[#Headers],[Beginning Balance]])=1,LoanAmount,INDEX(Sched5[Ending Balance],ROW()-ROW(Sched5[[#Headers],[Beginning Balance]])-1)),"")</f>
        <v/>
      </c>
      <c r="E228" s="4" t="str">
        <f ca="1">IF(Sched5[[#This Row],[Pmt No]]&lt;&gt;"",ScheduledPayment,"")</f>
        <v/>
      </c>
      <c r="F228" s="4" t="str">
        <f ca="1">IF(Sched5[[#This Row],[Pmt No]]&lt;&gt;"",IF(Sched5[[#This Row],[Scheduled Payment]]+ExtraPayments&lt;Sched5[[#This Row],[Beginning Balance]],ExtraPayments,IF(Sched5[[#This Row],[Beginning Balance]]-Sched5[[#This Row],[Scheduled Payment]]&gt;0,Sched5[[#This Row],[Beginning Balance]]-Sched5[[#This Row],[Scheduled Payment]],0)),"")</f>
        <v/>
      </c>
      <c r="G228" s="4" t="str">
        <f ca="1">IF(Sched5[[#This Row],[Pmt No]]&lt;&gt;"",IF(Sched5[[#This Row],[Scheduled Payment]]+Sched5[[#This Row],[Extra Payment]]&lt;=Sched5[[#This Row],[Beginning Balance]],Sched5[[#This Row],[Scheduled Payment]]+Sched5[[#This Row],[Extra Payment]],Sched5[[#This Row],[Beginning Balance]]),"")</f>
        <v/>
      </c>
      <c r="H228" s="4" t="str">
        <f ca="1">IF(Sched5[[#This Row],[Pmt No]]&lt;&gt;"",Sched5[[#This Row],[Total Payment]]-Sched5[[#This Row],[Interest]],"")</f>
        <v/>
      </c>
      <c r="I228" s="4" t="str">
        <f ca="1">IF(Sched5[[#This Row],[Pmt No]]&lt;&gt;"",Sched5[[#This Row],[Beginning Balance]]*(InterestRate/PaymentsPerYear),"")</f>
        <v/>
      </c>
      <c r="J228" s="4" t="str">
        <f ca="1">IF(Sched5[[#This Row],[Pmt No]]&lt;&gt;"",IF(Sched5[[#This Row],[Scheduled Payment]]+Sched5[[#This Row],[Extra Payment]]&lt;=Sched5[[#This Row],[Beginning Balance]],Sched5[[#This Row],[Beginning Balance]]-Sched5[[#This Row],[Principal]],0),"")</f>
        <v/>
      </c>
      <c r="K228" s="4" t="str">
        <f ca="1">IF(Sched5[[#This Row],[Pmt No]]&lt;&gt;"",SUM(INDEX(Sched5[Interest],1,1):Sched5[[#This Row],[Interest]]),"")</f>
        <v/>
      </c>
    </row>
    <row r="229" spans="2:11" x14ac:dyDescent="0.2">
      <c r="B229" s="2" t="str">
        <f ca="1">IF(LoanIsGood,IF(ROW()-ROW(Sched5[[#Headers],[Pmt No]])&gt;ScheduledNumberOfPayments,"",ROW()-ROW(Sched5[[#Headers],[Pmt No]])),"")</f>
        <v/>
      </c>
      <c r="C229" s="3" t="str">
        <f ca="1">IF(Sched5[[#This Row],[Pmt No]]&lt;&gt;"",EOMONTH(LoanStartDate,ROW(Sched5[[#This Row],[Pmt No]])-ROW(Sched5[[#Headers],[Pmt No]])-2)+DAY(LoanStartDate),"")</f>
        <v/>
      </c>
      <c r="D229" s="4" t="str">
        <f ca="1">IF(Sched5[[#This Row],[Pmt No]]&lt;&gt;"",IF(ROW()-ROW(Sched5[[#Headers],[Beginning Balance]])=1,LoanAmount,INDEX(Sched5[Ending Balance],ROW()-ROW(Sched5[[#Headers],[Beginning Balance]])-1)),"")</f>
        <v/>
      </c>
      <c r="E229" s="4" t="str">
        <f ca="1">IF(Sched5[[#This Row],[Pmt No]]&lt;&gt;"",ScheduledPayment,"")</f>
        <v/>
      </c>
      <c r="F229" s="4" t="str">
        <f ca="1">IF(Sched5[[#This Row],[Pmt No]]&lt;&gt;"",IF(Sched5[[#This Row],[Scheduled Payment]]+ExtraPayments&lt;Sched5[[#This Row],[Beginning Balance]],ExtraPayments,IF(Sched5[[#This Row],[Beginning Balance]]-Sched5[[#This Row],[Scheduled Payment]]&gt;0,Sched5[[#This Row],[Beginning Balance]]-Sched5[[#This Row],[Scheduled Payment]],0)),"")</f>
        <v/>
      </c>
      <c r="G229" s="4" t="str">
        <f ca="1">IF(Sched5[[#This Row],[Pmt No]]&lt;&gt;"",IF(Sched5[[#This Row],[Scheduled Payment]]+Sched5[[#This Row],[Extra Payment]]&lt;=Sched5[[#This Row],[Beginning Balance]],Sched5[[#This Row],[Scheduled Payment]]+Sched5[[#This Row],[Extra Payment]],Sched5[[#This Row],[Beginning Balance]]),"")</f>
        <v/>
      </c>
      <c r="H229" s="4" t="str">
        <f ca="1">IF(Sched5[[#This Row],[Pmt No]]&lt;&gt;"",Sched5[[#This Row],[Total Payment]]-Sched5[[#This Row],[Interest]],"")</f>
        <v/>
      </c>
      <c r="I229" s="4" t="str">
        <f ca="1">IF(Sched5[[#This Row],[Pmt No]]&lt;&gt;"",Sched5[[#This Row],[Beginning Balance]]*(InterestRate/PaymentsPerYear),"")</f>
        <v/>
      </c>
      <c r="J229" s="4" t="str">
        <f ca="1">IF(Sched5[[#This Row],[Pmt No]]&lt;&gt;"",IF(Sched5[[#This Row],[Scheduled Payment]]+Sched5[[#This Row],[Extra Payment]]&lt;=Sched5[[#This Row],[Beginning Balance]],Sched5[[#This Row],[Beginning Balance]]-Sched5[[#This Row],[Principal]],0),"")</f>
        <v/>
      </c>
      <c r="K229" s="4" t="str">
        <f ca="1">IF(Sched5[[#This Row],[Pmt No]]&lt;&gt;"",SUM(INDEX(Sched5[Interest],1,1):Sched5[[#This Row],[Interest]]),"")</f>
        <v/>
      </c>
    </row>
    <row r="230" spans="2:11" x14ac:dyDescent="0.2">
      <c r="B230" s="2" t="str">
        <f ca="1">IF(LoanIsGood,IF(ROW()-ROW(Sched5[[#Headers],[Pmt No]])&gt;ScheduledNumberOfPayments,"",ROW()-ROW(Sched5[[#Headers],[Pmt No]])),"")</f>
        <v/>
      </c>
      <c r="C230" s="3" t="str">
        <f ca="1">IF(Sched5[[#This Row],[Pmt No]]&lt;&gt;"",EOMONTH(LoanStartDate,ROW(Sched5[[#This Row],[Pmt No]])-ROW(Sched5[[#Headers],[Pmt No]])-2)+DAY(LoanStartDate),"")</f>
        <v/>
      </c>
      <c r="D230" s="4" t="str">
        <f ca="1">IF(Sched5[[#This Row],[Pmt No]]&lt;&gt;"",IF(ROW()-ROW(Sched5[[#Headers],[Beginning Balance]])=1,LoanAmount,INDEX(Sched5[Ending Balance],ROW()-ROW(Sched5[[#Headers],[Beginning Balance]])-1)),"")</f>
        <v/>
      </c>
      <c r="E230" s="4" t="str">
        <f ca="1">IF(Sched5[[#This Row],[Pmt No]]&lt;&gt;"",ScheduledPayment,"")</f>
        <v/>
      </c>
      <c r="F230" s="4" t="str">
        <f ca="1">IF(Sched5[[#This Row],[Pmt No]]&lt;&gt;"",IF(Sched5[[#This Row],[Scheduled Payment]]+ExtraPayments&lt;Sched5[[#This Row],[Beginning Balance]],ExtraPayments,IF(Sched5[[#This Row],[Beginning Balance]]-Sched5[[#This Row],[Scheduled Payment]]&gt;0,Sched5[[#This Row],[Beginning Balance]]-Sched5[[#This Row],[Scheduled Payment]],0)),"")</f>
        <v/>
      </c>
      <c r="G230" s="4" t="str">
        <f ca="1">IF(Sched5[[#This Row],[Pmt No]]&lt;&gt;"",IF(Sched5[[#This Row],[Scheduled Payment]]+Sched5[[#This Row],[Extra Payment]]&lt;=Sched5[[#This Row],[Beginning Balance]],Sched5[[#This Row],[Scheduled Payment]]+Sched5[[#This Row],[Extra Payment]],Sched5[[#This Row],[Beginning Balance]]),"")</f>
        <v/>
      </c>
      <c r="H230" s="4" t="str">
        <f ca="1">IF(Sched5[[#This Row],[Pmt No]]&lt;&gt;"",Sched5[[#This Row],[Total Payment]]-Sched5[[#This Row],[Interest]],"")</f>
        <v/>
      </c>
      <c r="I230" s="4" t="str">
        <f ca="1">IF(Sched5[[#This Row],[Pmt No]]&lt;&gt;"",Sched5[[#This Row],[Beginning Balance]]*(InterestRate/PaymentsPerYear),"")</f>
        <v/>
      </c>
      <c r="J230" s="4" t="str">
        <f ca="1">IF(Sched5[[#This Row],[Pmt No]]&lt;&gt;"",IF(Sched5[[#This Row],[Scheduled Payment]]+Sched5[[#This Row],[Extra Payment]]&lt;=Sched5[[#This Row],[Beginning Balance]],Sched5[[#This Row],[Beginning Balance]]-Sched5[[#This Row],[Principal]],0),"")</f>
        <v/>
      </c>
      <c r="K230" s="4" t="str">
        <f ca="1">IF(Sched5[[#This Row],[Pmt No]]&lt;&gt;"",SUM(INDEX(Sched5[Interest],1,1):Sched5[[#This Row],[Interest]]),"")</f>
        <v/>
      </c>
    </row>
    <row r="231" spans="2:11" x14ac:dyDescent="0.2">
      <c r="B231" s="2" t="str">
        <f ca="1">IF(LoanIsGood,IF(ROW()-ROW(Sched5[[#Headers],[Pmt No]])&gt;ScheduledNumberOfPayments,"",ROW()-ROW(Sched5[[#Headers],[Pmt No]])),"")</f>
        <v/>
      </c>
      <c r="C231" s="3" t="str">
        <f ca="1">IF(Sched5[[#This Row],[Pmt No]]&lt;&gt;"",EOMONTH(LoanStartDate,ROW(Sched5[[#This Row],[Pmt No]])-ROW(Sched5[[#Headers],[Pmt No]])-2)+DAY(LoanStartDate),"")</f>
        <v/>
      </c>
      <c r="D231" s="4" t="str">
        <f ca="1">IF(Sched5[[#This Row],[Pmt No]]&lt;&gt;"",IF(ROW()-ROW(Sched5[[#Headers],[Beginning Balance]])=1,LoanAmount,INDEX(Sched5[Ending Balance],ROW()-ROW(Sched5[[#Headers],[Beginning Balance]])-1)),"")</f>
        <v/>
      </c>
      <c r="E231" s="4" t="str">
        <f ca="1">IF(Sched5[[#This Row],[Pmt No]]&lt;&gt;"",ScheduledPayment,"")</f>
        <v/>
      </c>
      <c r="F231" s="4" t="str">
        <f ca="1">IF(Sched5[[#This Row],[Pmt No]]&lt;&gt;"",IF(Sched5[[#This Row],[Scheduled Payment]]+ExtraPayments&lt;Sched5[[#This Row],[Beginning Balance]],ExtraPayments,IF(Sched5[[#This Row],[Beginning Balance]]-Sched5[[#This Row],[Scheduled Payment]]&gt;0,Sched5[[#This Row],[Beginning Balance]]-Sched5[[#This Row],[Scheduled Payment]],0)),"")</f>
        <v/>
      </c>
      <c r="G231" s="4" t="str">
        <f ca="1">IF(Sched5[[#This Row],[Pmt No]]&lt;&gt;"",IF(Sched5[[#This Row],[Scheduled Payment]]+Sched5[[#This Row],[Extra Payment]]&lt;=Sched5[[#This Row],[Beginning Balance]],Sched5[[#This Row],[Scheduled Payment]]+Sched5[[#This Row],[Extra Payment]],Sched5[[#This Row],[Beginning Balance]]),"")</f>
        <v/>
      </c>
      <c r="H231" s="4" t="str">
        <f ca="1">IF(Sched5[[#This Row],[Pmt No]]&lt;&gt;"",Sched5[[#This Row],[Total Payment]]-Sched5[[#This Row],[Interest]],"")</f>
        <v/>
      </c>
      <c r="I231" s="4" t="str">
        <f ca="1">IF(Sched5[[#This Row],[Pmt No]]&lt;&gt;"",Sched5[[#This Row],[Beginning Balance]]*(InterestRate/PaymentsPerYear),"")</f>
        <v/>
      </c>
      <c r="J231" s="4" t="str">
        <f ca="1">IF(Sched5[[#This Row],[Pmt No]]&lt;&gt;"",IF(Sched5[[#This Row],[Scheduled Payment]]+Sched5[[#This Row],[Extra Payment]]&lt;=Sched5[[#This Row],[Beginning Balance]],Sched5[[#This Row],[Beginning Balance]]-Sched5[[#This Row],[Principal]],0),"")</f>
        <v/>
      </c>
      <c r="K231" s="4" t="str">
        <f ca="1">IF(Sched5[[#This Row],[Pmt No]]&lt;&gt;"",SUM(INDEX(Sched5[Interest],1,1):Sched5[[#This Row],[Interest]]),"")</f>
        <v/>
      </c>
    </row>
    <row r="232" spans="2:11" x14ac:dyDescent="0.2">
      <c r="B232" s="2" t="str">
        <f ca="1">IF(LoanIsGood,IF(ROW()-ROW(Sched5[[#Headers],[Pmt No]])&gt;ScheduledNumberOfPayments,"",ROW()-ROW(Sched5[[#Headers],[Pmt No]])),"")</f>
        <v/>
      </c>
      <c r="C232" s="3" t="str">
        <f ca="1">IF(Sched5[[#This Row],[Pmt No]]&lt;&gt;"",EOMONTH(LoanStartDate,ROW(Sched5[[#This Row],[Pmt No]])-ROW(Sched5[[#Headers],[Pmt No]])-2)+DAY(LoanStartDate),"")</f>
        <v/>
      </c>
      <c r="D232" s="4" t="str">
        <f ca="1">IF(Sched5[[#This Row],[Pmt No]]&lt;&gt;"",IF(ROW()-ROW(Sched5[[#Headers],[Beginning Balance]])=1,LoanAmount,INDEX(Sched5[Ending Balance],ROW()-ROW(Sched5[[#Headers],[Beginning Balance]])-1)),"")</f>
        <v/>
      </c>
      <c r="E232" s="4" t="str">
        <f ca="1">IF(Sched5[[#This Row],[Pmt No]]&lt;&gt;"",ScheduledPayment,"")</f>
        <v/>
      </c>
      <c r="F232" s="4" t="str">
        <f ca="1">IF(Sched5[[#This Row],[Pmt No]]&lt;&gt;"",IF(Sched5[[#This Row],[Scheduled Payment]]+ExtraPayments&lt;Sched5[[#This Row],[Beginning Balance]],ExtraPayments,IF(Sched5[[#This Row],[Beginning Balance]]-Sched5[[#This Row],[Scheduled Payment]]&gt;0,Sched5[[#This Row],[Beginning Balance]]-Sched5[[#This Row],[Scheduled Payment]],0)),"")</f>
        <v/>
      </c>
      <c r="G232" s="4" t="str">
        <f ca="1">IF(Sched5[[#This Row],[Pmt No]]&lt;&gt;"",IF(Sched5[[#This Row],[Scheduled Payment]]+Sched5[[#This Row],[Extra Payment]]&lt;=Sched5[[#This Row],[Beginning Balance]],Sched5[[#This Row],[Scheduled Payment]]+Sched5[[#This Row],[Extra Payment]],Sched5[[#This Row],[Beginning Balance]]),"")</f>
        <v/>
      </c>
      <c r="H232" s="4" t="str">
        <f ca="1">IF(Sched5[[#This Row],[Pmt No]]&lt;&gt;"",Sched5[[#This Row],[Total Payment]]-Sched5[[#This Row],[Interest]],"")</f>
        <v/>
      </c>
      <c r="I232" s="4" t="str">
        <f ca="1">IF(Sched5[[#This Row],[Pmt No]]&lt;&gt;"",Sched5[[#This Row],[Beginning Balance]]*(InterestRate/PaymentsPerYear),"")</f>
        <v/>
      </c>
      <c r="J232" s="4" t="str">
        <f ca="1">IF(Sched5[[#This Row],[Pmt No]]&lt;&gt;"",IF(Sched5[[#This Row],[Scheduled Payment]]+Sched5[[#This Row],[Extra Payment]]&lt;=Sched5[[#This Row],[Beginning Balance]],Sched5[[#This Row],[Beginning Balance]]-Sched5[[#This Row],[Principal]],0),"")</f>
        <v/>
      </c>
      <c r="K232" s="4" t="str">
        <f ca="1">IF(Sched5[[#This Row],[Pmt No]]&lt;&gt;"",SUM(INDEX(Sched5[Interest],1,1):Sched5[[#This Row],[Interest]]),"")</f>
        <v/>
      </c>
    </row>
    <row r="233" spans="2:11" x14ac:dyDescent="0.2">
      <c r="B233" s="2" t="str">
        <f ca="1">IF(LoanIsGood,IF(ROW()-ROW(Sched5[[#Headers],[Pmt No]])&gt;ScheduledNumberOfPayments,"",ROW()-ROW(Sched5[[#Headers],[Pmt No]])),"")</f>
        <v/>
      </c>
      <c r="C233" s="3" t="str">
        <f ca="1">IF(Sched5[[#This Row],[Pmt No]]&lt;&gt;"",EOMONTH(LoanStartDate,ROW(Sched5[[#This Row],[Pmt No]])-ROW(Sched5[[#Headers],[Pmt No]])-2)+DAY(LoanStartDate),"")</f>
        <v/>
      </c>
      <c r="D233" s="4" t="str">
        <f ca="1">IF(Sched5[[#This Row],[Pmt No]]&lt;&gt;"",IF(ROW()-ROW(Sched5[[#Headers],[Beginning Balance]])=1,LoanAmount,INDEX(Sched5[Ending Balance],ROW()-ROW(Sched5[[#Headers],[Beginning Balance]])-1)),"")</f>
        <v/>
      </c>
      <c r="E233" s="4" t="str">
        <f ca="1">IF(Sched5[[#This Row],[Pmt No]]&lt;&gt;"",ScheduledPayment,"")</f>
        <v/>
      </c>
      <c r="F233" s="4" t="str">
        <f ca="1">IF(Sched5[[#This Row],[Pmt No]]&lt;&gt;"",IF(Sched5[[#This Row],[Scheduled Payment]]+ExtraPayments&lt;Sched5[[#This Row],[Beginning Balance]],ExtraPayments,IF(Sched5[[#This Row],[Beginning Balance]]-Sched5[[#This Row],[Scheduled Payment]]&gt;0,Sched5[[#This Row],[Beginning Balance]]-Sched5[[#This Row],[Scheduled Payment]],0)),"")</f>
        <v/>
      </c>
      <c r="G233" s="4" t="str">
        <f ca="1">IF(Sched5[[#This Row],[Pmt No]]&lt;&gt;"",IF(Sched5[[#This Row],[Scheduled Payment]]+Sched5[[#This Row],[Extra Payment]]&lt;=Sched5[[#This Row],[Beginning Balance]],Sched5[[#This Row],[Scheduled Payment]]+Sched5[[#This Row],[Extra Payment]],Sched5[[#This Row],[Beginning Balance]]),"")</f>
        <v/>
      </c>
      <c r="H233" s="4" t="str">
        <f ca="1">IF(Sched5[[#This Row],[Pmt No]]&lt;&gt;"",Sched5[[#This Row],[Total Payment]]-Sched5[[#This Row],[Interest]],"")</f>
        <v/>
      </c>
      <c r="I233" s="4" t="str">
        <f ca="1">IF(Sched5[[#This Row],[Pmt No]]&lt;&gt;"",Sched5[[#This Row],[Beginning Balance]]*(InterestRate/PaymentsPerYear),"")</f>
        <v/>
      </c>
      <c r="J233" s="4" t="str">
        <f ca="1">IF(Sched5[[#This Row],[Pmt No]]&lt;&gt;"",IF(Sched5[[#This Row],[Scheduled Payment]]+Sched5[[#This Row],[Extra Payment]]&lt;=Sched5[[#This Row],[Beginning Balance]],Sched5[[#This Row],[Beginning Balance]]-Sched5[[#This Row],[Principal]],0),"")</f>
        <v/>
      </c>
      <c r="K233" s="4" t="str">
        <f ca="1">IF(Sched5[[#This Row],[Pmt No]]&lt;&gt;"",SUM(INDEX(Sched5[Interest],1,1):Sched5[[#This Row],[Interest]]),"")</f>
        <v/>
      </c>
    </row>
    <row r="234" spans="2:11" x14ac:dyDescent="0.2">
      <c r="B234" s="2" t="str">
        <f ca="1">IF(LoanIsGood,IF(ROW()-ROW(Sched5[[#Headers],[Pmt No]])&gt;ScheduledNumberOfPayments,"",ROW()-ROW(Sched5[[#Headers],[Pmt No]])),"")</f>
        <v/>
      </c>
      <c r="C234" s="3" t="str">
        <f ca="1">IF(Sched5[[#This Row],[Pmt No]]&lt;&gt;"",EOMONTH(LoanStartDate,ROW(Sched5[[#This Row],[Pmt No]])-ROW(Sched5[[#Headers],[Pmt No]])-2)+DAY(LoanStartDate),"")</f>
        <v/>
      </c>
      <c r="D234" s="4" t="str">
        <f ca="1">IF(Sched5[[#This Row],[Pmt No]]&lt;&gt;"",IF(ROW()-ROW(Sched5[[#Headers],[Beginning Balance]])=1,LoanAmount,INDEX(Sched5[Ending Balance],ROW()-ROW(Sched5[[#Headers],[Beginning Balance]])-1)),"")</f>
        <v/>
      </c>
      <c r="E234" s="4" t="str">
        <f ca="1">IF(Sched5[[#This Row],[Pmt No]]&lt;&gt;"",ScheduledPayment,"")</f>
        <v/>
      </c>
      <c r="F234" s="4" t="str">
        <f ca="1">IF(Sched5[[#This Row],[Pmt No]]&lt;&gt;"",IF(Sched5[[#This Row],[Scheduled Payment]]+ExtraPayments&lt;Sched5[[#This Row],[Beginning Balance]],ExtraPayments,IF(Sched5[[#This Row],[Beginning Balance]]-Sched5[[#This Row],[Scheduled Payment]]&gt;0,Sched5[[#This Row],[Beginning Balance]]-Sched5[[#This Row],[Scheduled Payment]],0)),"")</f>
        <v/>
      </c>
      <c r="G234" s="4" t="str">
        <f ca="1">IF(Sched5[[#This Row],[Pmt No]]&lt;&gt;"",IF(Sched5[[#This Row],[Scheduled Payment]]+Sched5[[#This Row],[Extra Payment]]&lt;=Sched5[[#This Row],[Beginning Balance]],Sched5[[#This Row],[Scheduled Payment]]+Sched5[[#This Row],[Extra Payment]],Sched5[[#This Row],[Beginning Balance]]),"")</f>
        <v/>
      </c>
      <c r="H234" s="4" t="str">
        <f ca="1">IF(Sched5[[#This Row],[Pmt No]]&lt;&gt;"",Sched5[[#This Row],[Total Payment]]-Sched5[[#This Row],[Interest]],"")</f>
        <v/>
      </c>
      <c r="I234" s="4" t="str">
        <f ca="1">IF(Sched5[[#This Row],[Pmt No]]&lt;&gt;"",Sched5[[#This Row],[Beginning Balance]]*(InterestRate/PaymentsPerYear),"")</f>
        <v/>
      </c>
      <c r="J234" s="4" t="str">
        <f ca="1">IF(Sched5[[#This Row],[Pmt No]]&lt;&gt;"",IF(Sched5[[#This Row],[Scheduled Payment]]+Sched5[[#This Row],[Extra Payment]]&lt;=Sched5[[#This Row],[Beginning Balance]],Sched5[[#This Row],[Beginning Balance]]-Sched5[[#This Row],[Principal]],0),"")</f>
        <v/>
      </c>
      <c r="K234" s="4" t="str">
        <f ca="1">IF(Sched5[[#This Row],[Pmt No]]&lt;&gt;"",SUM(INDEX(Sched5[Interest],1,1):Sched5[[#This Row],[Interest]]),"")</f>
        <v/>
      </c>
    </row>
    <row r="235" spans="2:11" x14ac:dyDescent="0.2">
      <c r="B235" s="2" t="str">
        <f ca="1">IF(LoanIsGood,IF(ROW()-ROW(Sched5[[#Headers],[Pmt No]])&gt;ScheduledNumberOfPayments,"",ROW()-ROW(Sched5[[#Headers],[Pmt No]])),"")</f>
        <v/>
      </c>
      <c r="C235" s="3" t="str">
        <f ca="1">IF(Sched5[[#This Row],[Pmt No]]&lt;&gt;"",EOMONTH(LoanStartDate,ROW(Sched5[[#This Row],[Pmt No]])-ROW(Sched5[[#Headers],[Pmt No]])-2)+DAY(LoanStartDate),"")</f>
        <v/>
      </c>
      <c r="D235" s="4" t="str">
        <f ca="1">IF(Sched5[[#This Row],[Pmt No]]&lt;&gt;"",IF(ROW()-ROW(Sched5[[#Headers],[Beginning Balance]])=1,LoanAmount,INDEX(Sched5[Ending Balance],ROW()-ROW(Sched5[[#Headers],[Beginning Balance]])-1)),"")</f>
        <v/>
      </c>
      <c r="E235" s="4" t="str">
        <f ca="1">IF(Sched5[[#This Row],[Pmt No]]&lt;&gt;"",ScheduledPayment,"")</f>
        <v/>
      </c>
      <c r="F235" s="4" t="str">
        <f ca="1">IF(Sched5[[#This Row],[Pmt No]]&lt;&gt;"",IF(Sched5[[#This Row],[Scheduled Payment]]+ExtraPayments&lt;Sched5[[#This Row],[Beginning Balance]],ExtraPayments,IF(Sched5[[#This Row],[Beginning Balance]]-Sched5[[#This Row],[Scheduled Payment]]&gt;0,Sched5[[#This Row],[Beginning Balance]]-Sched5[[#This Row],[Scheduled Payment]],0)),"")</f>
        <v/>
      </c>
      <c r="G235" s="4" t="str">
        <f ca="1">IF(Sched5[[#This Row],[Pmt No]]&lt;&gt;"",IF(Sched5[[#This Row],[Scheduled Payment]]+Sched5[[#This Row],[Extra Payment]]&lt;=Sched5[[#This Row],[Beginning Balance]],Sched5[[#This Row],[Scheduled Payment]]+Sched5[[#This Row],[Extra Payment]],Sched5[[#This Row],[Beginning Balance]]),"")</f>
        <v/>
      </c>
      <c r="H235" s="4" t="str">
        <f ca="1">IF(Sched5[[#This Row],[Pmt No]]&lt;&gt;"",Sched5[[#This Row],[Total Payment]]-Sched5[[#This Row],[Interest]],"")</f>
        <v/>
      </c>
      <c r="I235" s="4" t="str">
        <f ca="1">IF(Sched5[[#This Row],[Pmt No]]&lt;&gt;"",Sched5[[#This Row],[Beginning Balance]]*(InterestRate/PaymentsPerYear),"")</f>
        <v/>
      </c>
      <c r="J235" s="4" t="str">
        <f ca="1">IF(Sched5[[#This Row],[Pmt No]]&lt;&gt;"",IF(Sched5[[#This Row],[Scheduled Payment]]+Sched5[[#This Row],[Extra Payment]]&lt;=Sched5[[#This Row],[Beginning Balance]],Sched5[[#This Row],[Beginning Balance]]-Sched5[[#This Row],[Principal]],0),"")</f>
        <v/>
      </c>
      <c r="K235" s="4" t="str">
        <f ca="1">IF(Sched5[[#This Row],[Pmt No]]&lt;&gt;"",SUM(INDEX(Sched5[Interest],1,1):Sched5[[#This Row],[Interest]]),"")</f>
        <v/>
      </c>
    </row>
    <row r="236" spans="2:11" x14ac:dyDescent="0.2">
      <c r="B236" s="2" t="str">
        <f ca="1">IF(LoanIsGood,IF(ROW()-ROW(Sched5[[#Headers],[Pmt No]])&gt;ScheduledNumberOfPayments,"",ROW()-ROW(Sched5[[#Headers],[Pmt No]])),"")</f>
        <v/>
      </c>
      <c r="C236" s="3" t="str">
        <f ca="1">IF(Sched5[[#This Row],[Pmt No]]&lt;&gt;"",EOMONTH(LoanStartDate,ROW(Sched5[[#This Row],[Pmt No]])-ROW(Sched5[[#Headers],[Pmt No]])-2)+DAY(LoanStartDate),"")</f>
        <v/>
      </c>
      <c r="D236" s="4" t="str">
        <f ca="1">IF(Sched5[[#This Row],[Pmt No]]&lt;&gt;"",IF(ROW()-ROW(Sched5[[#Headers],[Beginning Balance]])=1,LoanAmount,INDEX(Sched5[Ending Balance],ROW()-ROW(Sched5[[#Headers],[Beginning Balance]])-1)),"")</f>
        <v/>
      </c>
      <c r="E236" s="4" t="str">
        <f ca="1">IF(Sched5[[#This Row],[Pmt No]]&lt;&gt;"",ScheduledPayment,"")</f>
        <v/>
      </c>
      <c r="F236" s="4" t="str">
        <f ca="1">IF(Sched5[[#This Row],[Pmt No]]&lt;&gt;"",IF(Sched5[[#This Row],[Scheduled Payment]]+ExtraPayments&lt;Sched5[[#This Row],[Beginning Balance]],ExtraPayments,IF(Sched5[[#This Row],[Beginning Balance]]-Sched5[[#This Row],[Scheduled Payment]]&gt;0,Sched5[[#This Row],[Beginning Balance]]-Sched5[[#This Row],[Scheduled Payment]],0)),"")</f>
        <v/>
      </c>
      <c r="G236" s="4" t="str">
        <f ca="1">IF(Sched5[[#This Row],[Pmt No]]&lt;&gt;"",IF(Sched5[[#This Row],[Scheduled Payment]]+Sched5[[#This Row],[Extra Payment]]&lt;=Sched5[[#This Row],[Beginning Balance]],Sched5[[#This Row],[Scheduled Payment]]+Sched5[[#This Row],[Extra Payment]],Sched5[[#This Row],[Beginning Balance]]),"")</f>
        <v/>
      </c>
      <c r="H236" s="4" t="str">
        <f ca="1">IF(Sched5[[#This Row],[Pmt No]]&lt;&gt;"",Sched5[[#This Row],[Total Payment]]-Sched5[[#This Row],[Interest]],"")</f>
        <v/>
      </c>
      <c r="I236" s="4" t="str">
        <f ca="1">IF(Sched5[[#This Row],[Pmt No]]&lt;&gt;"",Sched5[[#This Row],[Beginning Balance]]*(InterestRate/PaymentsPerYear),"")</f>
        <v/>
      </c>
      <c r="J236" s="4" t="str">
        <f ca="1">IF(Sched5[[#This Row],[Pmt No]]&lt;&gt;"",IF(Sched5[[#This Row],[Scheduled Payment]]+Sched5[[#This Row],[Extra Payment]]&lt;=Sched5[[#This Row],[Beginning Balance]],Sched5[[#This Row],[Beginning Balance]]-Sched5[[#This Row],[Principal]],0),"")</f>
        <v/>
      </c>
      <c r="K236" s="4" t="str">
        <f ca="1">IF(Sched5[[#This Row],[Pmt No]]&lt;&gt;"",SUM(INDEX(Sched5[Interest],1,1):Sched5[[#This Row],[Interest]]),"")</f>
        <v/>
      </c>
    </row>
    <row r="237" spans="2:11" x14ac:dyDescent="0.2">
      <c r="B237" s="2" t="str">
        <f ca="1">IF(LoanIsGood,IF(ROW()-ROW(Sched5[[#Headers],[Pmt No]])&gt;ScheduledNumberOfPayments,"",ROW()-ROW(Sched5[[#Headers],[Pmt No]])),"")</f>
        <v/>
      </c>
      <c r="C237" s="3" t="str">
        <f ca="1">IF(Sched5[[#This Row],[Pmt No]]&lt;&gt;"",EOMONTH(LoanStartDate,ROW(Sched5[[#This Row],[Pmt No]])-ROW(Sched5[[#Headers],[Pmt No]])-2)+DAY(LoanStartDate),"")</f>
        <v/>
      </c>
      <c r="D237" s="4" t="str">
        <f ca="1">IF(Sched5[[#This Row],[Pmt No]]&lt;&gt;"",IF(ROW()-ROW(Sched5[[#Headers],[Beginning Balance]])=1,LoanAmount,INDEX(Sched5[Ending Balance],ROW()-ROW(Sched5[[#Headers],[Beginning Balance]])-1)),"")</f>
        <v/>
      </c>
      <c r="E237" s="4" t="str">
        <f ca="1">IF(Sched5[[#This Row],[Pmt No]]&lt;&gt;"",ScheduledPayment,"")</f>
        <v/>
      </c>
      <c r="F237" s="4" t="str">
        <f ca="1">IF(Sched5[[#This Row],[Pmt No]]&lt;&gt;"",IF(Sched5[[#This Row],[Scheduled Payment]]+ExtraPayments&lt;Sched5[[#This Row],[Beginning Balance]],ExtraPayments,IF(Sched5[[#This Row],[Beginning Balance]]-Sched5[[#This Row],[Scheduled Payment]]&gt;0,Sched5[[#This Row],[Beginning Balance]]-Sched5[[#This Row],[Scheduled Payment]],0)),"")</f>
        <v/>
      </c>
      <c r="G237" s="4" t="str">
        <f ca="1">IF(Sched5[[#This Row],[Pmt No]]&lt;&gt;"",IF(Sched5[[#This Row],[Scheduled Payment]]+Sched5[[#This Row],[Extra Payment]]&lt;=Sched5[[#This Row],[Beginning Balance]],Sched5[[#This Row],[Scheduled Payment]]+Sched5[[#This Row],[Extra Payment]],Sched5[[#This Row],[Beginning Balance]]),"")</f>
        <v/>
      </c>
      <c r="H237" s="4" t="str">
        <f ca="1">IF(Sched5[[#This Row],[Pmt No]]&lt;&gt;"",Sched5[[#This Row],[Total Payment]]-Sched5[[#This Row],[Interest]],"")</f>
        <v/>
      </c>
      <c r="I237" s="4" t="str">
        <f ca="1">IF(Sched5[[#This Row],[Pmt No]]&lt;&gt;"",Sched5[[#This Row],[Beginning Balance]]*(InterestRate/PaymentsPerYear),"")</f>
        <v/>
      </c>
      <c r="J237" s="4" t="str">
        <f ca="1">IF(Sched5[[#This Row],[Pmt No]]&lt;&gt;"",IF(Sched5[[#This Row],[Scheduled Payment]]+Sched5[[#This Row],[Extra Payment]]&lt;=Sched5[[#This Row],[Beginning Balance]],Sched5[[#This Row],[Beginning Balance]]-Sched5[[#This Row],[Principal]],0),"")</f>
        <v/>
      </c>
      <c r="K237" s="4" t="str">
        <f ca="1">IF(Sched5[[#This Row],[Pmt No]]&lt;&gt;"",SUM(INDEX(Sched5[Interest],1,1):Sched5[[#This Row],[Interest]]),"")</f>
        <v/>
      </c>
    </row>
    <row r="238" spans="2:11" x14ac:dyDescent="0.2">
      <c r="B238" s="2" t="str">
        <f ca="1">IF(LoanIsGood,IF(ROW()-ROW(Sched5[[#Headers],[Pmt No]])&gt;ScheduledNumberOfPayments,"",ROW()-ROW(Sched5[[#Headers],[Pmt No]])),"")</f>
        <v/>
      </c>
      <c r="C238" s="3" t="str">
        <f ca="1">IF(Sched5[[#This Row],[Pmt No]]&lt;&gt;"",EOMONTH(LoanStartDate,ROW(Sched5[[#This Row],[Pmt No]])-ROW(Sched5[[#Headers],[Pmt No]])-2)+DAY(LoanStartDate),"")</f>
        <v/>
      </c>
      <c r="D238" s="4" t="str">
        <f ca="1">IF(Sched5[[#This Row],[Pmt No]]&lt;&gt;"",IF(ROW()-ROW(Sched5[[#Headers],[Beginning Balance]])=1,LoanAmount,INDEX(Sched5[Ending Balance],ROW()-ROW(Sched5[[#Headers],[Beginning Balance]])-1)),"")</f>
        <v/>
      </c>
      <c r="E238" s="4" t="str">
        <f ca="1">IF(Sched5[[#This Row],[Pmt No]]&lt;&gt;"",ScheduledPayment,"")</f>
        <v/>
      </c>
      <c r="F238" s="4" t="str">
        <f ca="1">IF(Sched5[[#This Row],[Pmt No]]&lt;&gt;"",IF(Sched5[[#This Row],[Scheduled Payment]]+ExtraPayments&lt;Sched5[[#This Row],[Beginning Balance]],ExtraPayments,IF(Sched5[[#This Row],[Beginning Balance]]-Sched5[[#This Row],[Scheduled Payment]]&gt;0,Sched5[[#This Row],[Beginning Balance]]-Sched5[[#This Row],[Scheduled Payment]],0)),"")</f>
        <v/>
      </c>
      <c r="G238" s="4" t="str">
        <f ca="1">IF(Sched5[[#This Row],[Pmt No]]&lt;&gt;"",IF(Sched5[[#This Row],[Scheduled Payment]]+Sched5[[#This Row],[Extra Payment]]&lt;=Sched5[[#This Row],[Beginning Balance]],Sched5[[#This Row],[Scheduled Payment]]+Sched5[[#This Row],[Extra Payment]],Sched5[[#This Row],[Beginning Balance]]),"")</f>
        <v/>
      </c>
      <c r="H238" s="4" t="str">
        <f ca="1">IF(Sched5[[#This Row],[Pmt No]]&lt;&gt;"",Sched5[[#This Row],[Total Payment]]-Sched5[[#This Row],[Interest]],"")</f>
        <v/>
      </c>
      <c r="I238" s="4" t="str">
        <f ca="1">IF(Sched5[[#This Row],[Pmt No]]&lt;&gt;"",Sched5[[#This Row],[Beginning Balance]]*(InterestRate/PaymentsPerYear),"")</f>
        <v/>
      </c>
      <c r="J238" s="4" t="str">
        <f ca="1">IF(Sched5[[#This Row],[Pmt No]]&lt;&gt;"",IF(Sched5[[#This Row],[Scheduled Payment]]+Sched5[[#This Row],[Extra Payment]]&lt;=Sched5[[#This Row],[Beginning Balance]],Sched5[[#This Row],[Beginning Balance]]-Sched5[[#This Row],[Principal]],0),"")</f>
        <v/>
      </c>
      <c r="K238" s="4" t="str">
        <f ca="1">IF(Sched5[[#This Row],[Pmt No]]&lt;&gt;"",SUM(INDEX(Sched5[Interest],1,1):Sched5[[#This Row],[Interest]]),"")</f>
        <v/>
      </c>
    </row>
    <row r="239" spans="2:11" x14ac:dyDescent="0.2">
      <c r="B239" s="2" t="str">
        <f ca="1">IF(LoanIsGood,IF(ROW()-ROW(Sched5[[#Headers],[Pmt No]])&gt;ScheduledNumberOfPayments,"",ROW()-ROW(Sched5[[#Headers],[Pmt No]])),"")</f>
        <v/>
      </c>
      <c r="C239" s="3" t="str">
        <f ca="1">IF(Sched5[[#This Row],[Pmt No]]&lt;&gt;"",EOMONTH(LoanStartDate,ROW(Sched5[[#This Row],[Pmt No]])-ROW(Sched5[[#Headers],[Pmt No]])-2)+DAY(LoanStartDate),"")</f>
        <v/>
      </c>
      <c r="D239" s="4" t="str">
        <f ca="1">IF(Sched5[[#This Row],[Pmt No]]&lt;&gt;"",IF(ROW()-ROW(Sched5[[#Headers],[Beginning Balance]])=1,LoanAmount,INDEX(Sched5[Ending Balance],ROW()-ROW(Sched5[[#Headers],[Beginning Balance]])-1)),"")</f>
        <v/>
      </c>
      <c r="E239" s="4" t="str">
        <f ca="1">IF(Sched5[[#This Row],[Pmt No]]&lt;&gt;"",ScheduledPayment,"")</f>
        <v/>
      </c>
      <c r="F239" s="4" t="str">
        <f ca="1">IF(Sched5[[#This Row],[Pmt No]]&lt;&gt;"",IF(Sched5[[#This Row],[Scheduled Payment]]+ExtraPayments&lt;Sched5[[#This Row],[Beginning Balance]],ExtraPayments,IF(Sched5[[#This Row],[Beginning Balance]]-Sched5[[#This Row],[Scheduled Payment]]&gt;0,Sched5[[#This Row],[Beginning Balance]]-Sched5[[#This Row],[Scheduled Payment]],0)),"")</f>
        <v/>
      </c>
      <c r="G239" s="4" t="str">
        <f ca="1">IF(Sched5[[#This Row],[Pmt No]]&lt;&gt;"",IF(Sched5[[#This Row],[Scheduled Payment]]+Sched5[[#This Row],[Extra Payment]]&lt;=Sched5[[#This Row],[Beginning Balance]],Sched5[[#This Row],[Scheduled Payment]]+Sched5[[#This Row],[Extra Payment]],Sched5[[#This Row],[Beginning Balance]]),"")</f>
        <v/>
      </c>
      <c r="H239" s="4" t="str">
        <f ca="1">IF(Sched5[[#This Row],[Pmt No]]&lt;&gt;"",Sched5[[#This Row],[Total Payment]]-Sched5[[#This Row],[Interest]],"")</f>
        <v/>
      </c>
      <c r="I239" s="4" t="str">
        <f ca="1">IF(Sched5[[#This Row],[Pmt No]]&lt;&gt;"",Sched5[[#This Row],[Beginning Balance]]*(InterestRate/PaymentsPerYear),"")</f>
        <v/>
      </c>
      <c r="J239" s="4" t="str">
        <f ca="1">IF(Sched5[[#This Row],[Pmt No]]&lt;&gt;"",IF(Sched5[[#This Row],[Scheduled Payment]]+Sched5[[#This Row],[Extra Payment]]&lt;=Sched5[[#This Row],[Beginning Balance]],Sched5[[#This Row],[Beginning Balance]]-Sched5[[#This Row],[Principal]],0),"")</f>
        <v/>
      </c>
      <c r="K239" s="4" t="str">
        <f ca="1">IF(Sched5[[#This Row],[Pmt No]]&lt;&gt;"",SUM(INDEX(Sched5[Interest],1,1):Sched5[[#This Row],[Interest]]),"")</f>
        <v/>
      </c>
    </row>
    <row r="240" spans="2:11" x14ac:dyDescent="0.2">
      <c r="B240" s="2" t="str">
        <f ca="1">IF(LoanIsGood,IF(ROW()-ROW(Sched5[[#Headers],[Pmt No]])&gt;ScheduledNumberOfPayments,"",ROW()-ROW(Sched5[[#Headers],[Pmt No]])),"")</f>
        <v/>
      </c>
      <c r="C240" s="3" t="str">
        <f ca="1">IF(Sched5[[#This Row],[Pmt No]]&lt;&gt;"",EOMONTH(LoanStartDate,ROW(Sched5[[#This Row],[Pmt No]])-ROW(Sched5[[#Headers],[Pmt No]])-2)+DAY(LoanStartDate),"")</f>
        <v/>
      </c>
      <c r="D240" s="4" t="str">
        <f ca="1">IF(Sched5[[#This Row],[Pmt No]]&lt;&gt;"",IF(ROW()-ROW(Sched5[[#Headers],[Beginning Balance]])=1,LoanAmount,INDEX(Sched5[Ending Balance],ROW()-ROW(Sched5[[#Headers],[Beginning Balance]])-1)),"")</f>
        <v/>
      </c>
      <c r="E240" s="4" t="str">
        <f ca="1">IF(Sched5[[#This Row],[Pmt No]]&lt;&gt;"",ScheduledPayment,"")</f>
        <v/>
      </c>
      <c r="F240" s="4" t="str">
        <f ca="1">IF(Sched5[[#This Row],[Pmt No]]&lt;&gt;"",IF(Sched5[[#This Row],[Scheduled Payment]]+ExtraPayments&lt;Sched5[[#This Row],[Beginning Balance]],ExtraPayments,IF(Sched5[[#This Row],[Beginning Balance]]-Sched5[[#This Row],[Scheduled Payment]]&gt;0,Sched5[[#This Row],[Beginning Balance]]-Sched5[[#This Row],[Scheduled Payment]],0)),"")</f>
        <v/>
      </c>
      <c r="G240" s="4" t="str">
        <f ca="1">IF(Sched5[[#This Row],[Pmt No]]&lt;&gt;"",IF(Sched5[[#This Row],[Scheduled Payment]]+Sched5[[#This Row],[Extra Payment]]&lt;=Sched5[[#This Row],[Beginning Balance]],Sched5[[#This Row],[Scheduled Payment]]+Sched5[[#This Row],[Extra Payment]],Sched5[[#This Row],[Beginning Balance]]),"")</f>
        <v/>
      </c>
      <c r="H240" s="4" t="str">
        <f ca="1">IF(Sched5[[#This Row],[Pmt No]]&lt;&gt;"",Sched5[[#This Row],[Total Payment]]-Sched5[[#This Row],[Interest]],"")</f>
        <v/>
      </c>
      <c r="I240" s="4" t="str">
        <f ca="1">IF(Sched5[[#This Row],[Pmt No]]&lt;&gt;"",Sched5[[#This Row],[Beginning Balance]]*(InterestRate/PaymentsPerYear),"")</f>
        <v/>
      </c>
      <c r="J240" s="4" t="str">
        <f ca="1">IF(Sched5[[#This Row],[Pmt No]]&lt;&gt;"",IF(Sched5[[#This Row],[Scheduled Payment]]+Sched5[[#This Row],[Extra Payment]]&lt;=Sched5[[#This Row],[Beginning Balance]],Sched5[[#This Row],[Beginning Balance]]-Sched5[[#This Row],[Principal]],0),"")</f>
        <v/>
      </c>
      <c r="K240" s="4" t="str">
        <f ca="1">IF(Sched5[[#This Row],[Pmt No]]&lt;&gt;"",SUM(INDEX(Sched5[Interest],1,1):Sched5[[#This Row],[Interest]]),"")</f>
        <v/>
      </c>
    </row>
    <row r="241" spans="2:11" x14ac:dyDescent="0.2">
      <c r="B241" s="2" t="str">
        <f ca="1">IF(LoanIsGood,IF(ROW()-ROW(Sched5[[#Headers],[Pmt No]])&gt;ScheduledNumberOfPayments,"",ROW()-ROW(Sched5[[#Headers],[Pmt No]])),"")</f>
        <v/>
      </c>
      <c r="C241" s="3" t="str">
        <f ca="1">IF(Sched5[[#This Row],[Pmt No]]&lt;&gt;"",EOMONTH(LoanStartDate,ROW(Sched5[[#This Row],[Pmt No]])-ROW(Sched5[[#Headers],[Pmt No]])-2)+DAY(LoanStartDate),"")</f>
        <v/>
      </c>
      <c r="D241" s="4" t="str">
        <f ca="1">IF(Sched5[[#This Row],[Pmt No]]&lt;&gt;"",IF(ROW()-ROW(Sched5[[#Headers],[Beginning Balance]])=1,LoanAmount,INDEX(Sched5[Ending Balance],ROW()-ROW(Sched5[[#Headers],[Beginning Balance]])-1)),"")</f>
        <v/>
      </c>
      <c r="E241" s="4" t="str">
        <f ca="1">IF(Sched5[[#This Row],[Pmt No]]&lt;&gt;"",ScheduledPayment,"")</f>
        <v/>
      </c>
      <c r="F241" s="4" t="str">
        <f ca="1">IF(Sched5[[#This Row],[Pmt No]]&lt;&gt;"",IF(Sched5[[#This Row],[Scheduled Payment]]+ExtraPayments&lt;Sched5[[#This Row],[Beginning Balance]],ExtraPayments,IF(Sched5[[#This Row],[Beginning Balance]]-Sched5[[#This Row],[Scheduled Payment]]&gt;0,Sched5[[#This Row],[Beginning Balance]]-Sched5[[#This Row],[Scheduled Payment]],0)),"")</f>
        <v/>
      </c>
      <c r="G241" s="4" t="str">
        <f ca="1">IF(Sched5[[#This Row],[Pmt No]]&lt;&gt;"",IF(Sched5[[#This Row],[Scheduled Payment]]+Sched5[[#This Row],[Extra Payment]]&lt;=Sched5[[#This Row],[Beginning Balance]],Sched5[[#This Row],[Scheduled Payment]]+Sched5[[#This Row],[Extra Payment]],Sched5[[#This Row],[Beginning Balance]]),"")</f>
        <v/>
      </c>
      <c r="H241" s="4" t="str">
        <f ca="1">IF(Sched5[[#This Row],[Pmt No]]&lt;&gt;"",Sched5[[#This Row],[Total Payment]]-Sched5[[#This Row],[Interest]],"")</f>
        <v/>
      </c>
      <c r="I241" s="4" t="str">
        <f ca="1">IF(Sched5[[#This Row],[Pmt No]]&lt;&gt;"",Sched5[[#This Row],[Beginning Balance]]*(InterestRate/PaymentsPerYear),"")</f>
        <v/>
      </c>
      <c r="J241" s="4" t="str">
        <f ca="1">IF(Sched5[[#This Row],[Pmt No]]&lt;&gt;"",IF(Sched5[[#This Row],[Scheduled Payment]]+Sched5[[#This Row],[Extra Payment]]&lt;=Sched5[[#This Row],[Beginning Balance]],Sched5[[#This Row],[Beginning Balance]]-Sched5[[#This Row],[Principal]],0),"")</f>
        <v/>
      </c>
      <c r="K241" s="4" t="str">
        <f ca="1">IF(Sched5[[#This Row],[Pmt No]]&lt;&gt;"",SUM(INDEX(Sched5[Interest],1,1):Sched5[[#This Row],[Interest]]),"")</f>
        <v/>
      </c>
    </row>
    <row r="242" spans="2:11" x14ac:dyDescent="0.2">
      <c r="B242" s="2" t="str">
        <f ca="1">IF(LoanIsGood,IF(ROW()-ROW(Sched5[[#Headers],[Pmt No]])&gt;ScheduledNumberOfPayments,"",ROW()-ROW(Sched5[[#Headers],[Pmt No]])),"")</f>
        <v/>
      </c>
      <c r="C242" s="3" t="str">
        <f ca="1">IF(Sched5[[#This Row],[Pmt No]]&lt;&gt;"",EOMONTH(LoanStartDate,ROW(Sched5[[#This Row],[Pmt No]])-ROW(Sched5[[#Headers],[Pmt No]])-2)+DAY(LoanStartDate),"")</f>
        <v/>
      </c>
      <c r="D242" s="4" t="str">
        <f ca="1">IF(Sched5[[#This Row],[Pmt No]]&lt;&gt;"",IF(ROW()-ROW(Sched5[[#Headers],[Beginning Balance]])=1,LoanAmount,INDEX(Sched5[Ending Balance],ROW()-ROW(Sched5[[#Headers],[Beginning Balance]])-1)),"")</f>
        <v/>
      </c>
      <c r="E242" s="4" t="str">
        <f ca="1">IF(Sched5[[#This Row],[Pmt No]]&lt;&gt;"",ScheduledPayment,"")</f>
        <v/>
      </c>
      <c r="F242" s="4" t="str">
        <f ca="1">IF(Sched5[[#This Row],[Pmt No]]&lt;&gt;"",IF(Sched5[[#This Row],[Scheduled Payment]]+ExtraPayments&lt;Sched5[[#This Row],[Beginning Balance]],ExtraPayments,IF(Sched5[[#This Row],[Beginning Balance]]-Sched5[[#This Row],[Scheduled Payment]]&gt;0,Sched5[[#This Row],[Beginning Balance]]-Sched5[[#This Row],[Scheduled Payment]],0)),"")</f>
        <v/>
      </c>
      <c r="G242" s="4" t="str">
        <f ca="1">IF(Sched5[[#This Row],[Pmt No]]&lt;&gt;"",IF(Sched5[[#This Row],[Scheduled Payment]]+Sched5[[#This Row],[Extra Payment]]&lt;=Sched5[[#This Row],[Beginning Balance]],Sched5[[#This Row],[Scheduled Payment]]+Sched5[[#This Row],[Extra Payment]],Sched5[[#This Row],[Beginning Balance]]),"")</f>
        <v/>
      </c>
      <c r="H242" s="4" t="str">
        <f ca="1">IF(Sched5[[#This Row],[Pmt No]]&lt;&gt;"",Sched5[[#This Row],[Total Payment]]-Sched5[[#This Row],[Interest]],"")</f>
        <v/>
      </c>
      <c r="I242" s="4" t="str">
        <f ca="1">IF(Sched5[[#This Row],[Pmt No]]&lt;&gt;"",Sched5[[#This Row],[Beginning Balance]]*(InterestRate/PaymentsPerYear),"")</f>
        <v/>
      </c>
      <c r="J242" s="4" t="str">
        <f ca="1">IF(Sched5[[#This Row],[Pmt No]]&lt;&gt;"",IF(Sched5[[#This Row],[Scheduled Payment]]+Sched5[[#This Row],[Extra Payment]]&lt;=Sched5[[#This Row],[Beginning Balance]],Sched5[[#This Row],[Beginning Balance]]-Sched5[[#This Row],[Principal]],0),"")</f>
        <v/>
      </c>
      <c r="K242" s="4" t="str">
        <f ca="1">IF(Sched5[[#This Row],[Pmt No]]&lt;&gt;"",SUM(INDEX(Sched5[Interest],1,1):Sched5[[#This Row],[Interest]]),"")</f>
        <v/>
      </c>
    </row>
    <row r="243" spans="2:11" x14ac:dyDescent="0.2">
      <c r="B243" s="2" t="str">
        <f ca="1">IF(LoanIsGood,IF(ROW()-ROW(Sched5[[#Headers],[Pmt No]])&gt;ScheduledNumberOfPayments,"",ROW()-ROW(Sched5[[#Headers],[Pmt No]])),"")</f>
        <v/>
      </c>
      <c r="C243" s="3" t="str">
        <f ca="1">IF(Sched5[[#This Row],[Pmt No]]&lt;&gt;"",EOMONTH(LoanStartDate,ROW(Sched5[[#This Row],[Pmt No]])-ROW(Sched5[[#Headers],[Pmt No]])-2)+DAY(LoanStartDate),"")</f>
        <v/>
      </c>
      <c r="D243" s="4" t="str">
        <f ca="1">IF(Sched5[[#This Row],[Pmt No]]&lt;&gt;"",IF(ROW()-ROW(Sched5[[#Headers],[Beginning Balance]])=1,LoanAmount,INDEX(Sched5[Ending Balance],ROW()-ROW(Sched5[[#Headers],[Beginning Balance]])-1)),"")</f>
        <v/>
      </c>
      <c r="E243" s="4" t="str">
        <f ca="1">IF(Sched5[[#This Row],[Pmt No]]&lt;&gt;"",ScheduledPayment,"")</f>
        <v/>
      </c>
      <c r="F243" s="4" t="str">
        <f ca="1">IF(Sched5[[#This Row],[Pmt No]]&lt;&gt;"",IF(Sched5[[#This Row],[Scheduled Payment]]+ExtraPayments&lt;Sched5[[#This Row],[Beginning Balance]],ExtraPayments,IF(Sched5[[#This Row],[Beginning Balance]]-Sched5[[#This Row],[Scheduled Payment]]&gt;0,Sched5[[#This Row],[Beginning Balance]]-Sched5[[#This Row],[Scheduled Payment]],0)),"")</f>
        <v/>
      </c>
      <c r="G243" s="4" t="str">
        <f ca="1">IF(Sched5[[#This Row],[Pmt No]]&lt;&gt;"",IF(Sched5[[#This Row],[Scheduled Payment]]+Sched5[[#This Row],[Extra Payment]]&lt;=Sched5[[#This Row],[Beginning Balance]],Sched5[[#This Row],[Scheduled Payment]]+Sched5[[#This Row],[Extra Payment]],Sched5[[#This Row],[Beginning Balance]]),"")</f>
        <v/>
      </c>
      <c r="H243" s="4" t="str">
        <f ca="1">IF(Sched5[[#This Row],[Pmt No]]&lt;&gt;"",Sched5[[#This Row],[Total Payment]]-Sched5[[#This Row],[Interest]],"")</f>
        <v/>
      </c>
      <c r="I243" s="4" t="str">
        <f ca="1">IF(Sched5[[#This Row],[Pmt No]]&lt;&gt;"",Sched5[[#This Row],[Beginning Balance]]*(InterestRate/PaymentsPerYear),"")</f>
        <v/>
      </c>
      <c r="J243" s="4" t="str">
        <f ca="1">IF(Sched5[[#This Row],[Pmt No]]&lt;&gt;"",IF(Sched5[[#This Row],[Scheduled Payment]]+Sched5[[#This Row],[Extra Payment]]&lt;=Sched5[[#This Row],[Beginning Balance]],Sched5[[#This Row],[Beginning Balance]]-Sched5[[#This Row],[Principal]],0),"")</f>
        <v/>
      </c>
      <c r="K243" s="4" t="str">
        <f ca="1">IF(Sched5[[#This Row],[Pmt No]]&lt;&gt;"",SUM(INDEX(Sched5[Interest],1,1):Sched5[[#This Row],[Interest]]),"")</f>
        <v/>
      </c>
    </row>
    <row r="244" spans="2:11" x14ac:dyDescent="0.2">
      <c r="B244" s="2" t="str">
        <f ca="1">IF(LoanIsGood,IF(ROW()-ROW(Sched5[[#Headers],[Pmt No]])&gt;ScheduledNumberOfPayments,"",ROW()-ROW(Sched5[[#Headers],[Pmt No]])),"")</f>
        <v/>
      </c>
      <c r="C244" s="3" t="str">
        <f ca="1">IF(Sched5[[#This Row],[Pmt No]]&lt;&gt;"",EOMONTH(LoanStartDate,ROW(Sched5[[#This Row],[Pmt No]])-ROW(Sched5[[#Headers],[Pmt No]])-2)+DAY(LoanStartDate),"")</f>
        <v/>
      </c>
      <c r="D244" s="4" t="str">
        <f ca="1">IF(Sched5[[#This Row],[Pmt No]]&lt;&gt;"",IF(ROW()-ROW(Sched5[[#Headers],[Beginning Balance]])=1,LoanAmount,INDEX(Sched5[Ending Balance],ROW()-ROW(Sched5[[#Headers],[Beginning Balance]])-1)),"")</f>
        <v/>
      </c>
      <c r="E244" s="4" t="str">
        <f ca="1">IF(Sched5[[#This Row],[Pmt No]]&lt;&gt;"",ScheduledPayment,"")</f>
        <v/>
      </c>
      <c r="F244" s="4" t="str">
        <f ca="1">IF(Sched5[[#This Row],[Pmt No]]&lt;&gt;"",IF(Sched5[[#This Row],[Scheduled Payment]]+ExtraPayments&lt;Sched5[[#This Row],[Beginning Balance]],ExtraPayments,IF(Sched5[[#This Row],[Beginning Balance]]-Sched5[[#This Row],[Scheduled Payment]]&gt;0,Sched5[[#This Row],[Beginning Balance]]-Sched5[[#This Row],[Scheduled Payment]],0)),"")</f>
        <v/>
      </c>
      <c r="G244" s="4" t="str">
        <f ca="1">IF(Sched5[[#This Row],[Pmt No]]&lt;&gt;"",IF(Sched5[[#This Row],[Scheduled Payment]]+Sched5[[#This Row],[Extra Payment]]&lt;=Sched5[[#This Row],[Beginning Balance]],Sched5[[#This Row],[Scheduled Payment]]+Sched5[[#This Row],[Extra Payment]],Sched5[[#This Row],[Beginning Balance]]),"")</f>
        <v/>
      </c>
      <c r="H244" s="4" t="str">
        <f ca="1">IF(Sched5[[#This Row],[Pmt No]]&lt;&gt;"",Sched5[[#This Row],[Total Payment]]-Sched5[[#This Row],[Interest]],"")</f>
        <v/>
      </c>
      <c r="I244" s="4" t="str">
        <f ca="1">IF(Sched5[[#This Row],[Pmt No]]&lt;&gt;"",Sched5[[#This Row],[Beginning Balance]]*(InterestRate/PaymentsPerYear),"")</f>
        <v/>
      </c>
      <c r="J244" s="4" t="str">
        <f ca="1">IF(Sched5[[#This Row],[Pmt No]]&lt;&gt;"",IF(Sched5[[#This Row],[Scheduled Payment]]+Sched5[[#This Row],[Extra Payment]]&lt;=Sched5[[#This Row],[Beginning Balance]],Sched5[[#This Row],[Beginning Balance]]-Sched5[[#This Row],[Principal]],0),"")</f>
        <v/>
      </c>
      <c r="K244" s="4" t="str">
        <f ca="1">IF(Sched5[[#This Row],[Pmt No]]&lt;&gt;"",SUM(INDEX(Sched5[Interest],1,1):Sched5[[#This Row],[Interest]]),"")</f>
        <v/>
      </c>
    </row>
    <row r="245" spans="2:11" x14ac:dyDescent="0.2">
      <c r="B245" s="2" t="str">
        <f ca="1">IF(LoanIsGood,IF(ROW()-ROW(Sched5[[#Headers],[Pmt No]])&gt;ScheduledNumberOfPayments,"",ROW()-ROW(Sched5[[#Headers],[Pmt No]])),"")</f>
        <v/>
      </c>
      <c r="C245" s="3" t="str">
        <f ca="1">IF(Sched5[[#This Row],[Pmt No]]&lt;&gt;"",EOMONTH(LoanStartDate,ROW(Sched5[[#This Row],[Pmt No]])-ROW(Sched5[[#Headers],[Pmt No]])-2)+DAY(LoanStartDate),"")</f>
        <v/>
      </c>
      <c r="D245" s="4" t="str">
        <f ca="1">IF(Sched5[[#This Row],[Pmt No]]&lt;&gt;"",IF(ROW()-ROW(Sched5[[#Headers],[Beginning Balance]])=1,LoanAmount,INDEX(Sched5[Ending Balance],ROW()-ROW(Sched5[[#Headers],[Beginning Balance]])-1)),"")</f>
        <v/>
      </c>
      <c r="E245" s="4" t="str">
        <f ca="1">IF(Sched5[[#This Row],[Pmt No]]&lt;&gt;"",ScheduledPayment,"")</f>
        <v/>
      </c>
      <c r="F245" s="4" t="str">
        <f ca="1">IF(Sched5[[#This Row],[Pmt No]]&lt;&gt;"",IF(Sched5[[#This Row],[Scheduled Payment]]+ExtraPayments&lt;Sched5[[#This Row],[Beginning Balance]],ExtraPayments,IF(Sched5[[#This Row],[Beginning Balance]]-Sched5[[#This Row],[Scheduled Payment]]&gt;0,Sched5[[#This Row],[Beginning Balance]]-Sched5[[#This Row],[Scheduled Payment]],0)),"")</f>
        <v/>
      </c>
      <c r="G245" s="4" t="str">
        <f ca="1">IF(Sched5[[#This Row],[Pmt No]]&lt;&gt;"",IF(Sched5[[#This Row],[Scheduled Payment]]+Sched5[[#This Row],[Extra Payment]]&lt;=Sched5[[#This Row],[Beginning Balance]],Sched5[[#This Row],[Scheduled Payment]]+Sched5[[#This Row],[Extra Payment]],Sched5[[#This Row],[Beginning Balance]]),"")</f>
        <v/>
      </c>
      <c r="H245" s="4" t="str">
        <f ca="1">IF(Sched5[[#This Row],[Pmt No]]&lt;&gt;"",Sched5[[#This Row],[Total Payment]]-Sched5[[#This Row],[Interest]],"")</f>
        <v/>
      </c>
      <c r="I245" s="4" t="str">
        <f ca="1">IF(Sched5[[#This Row],[Pmt No]]&lt;&gt;"",Sched5[[#This Row],[Beginning Balance]]*(InterestRate/PaymentsPerYear),"")</f>
        <v/>
      </c>
      <c r="J245" s="4" t="str">
        <f ca="1">IF(Sched5[[#This Row],[Pmt No]]&lt;&gt;"",IF(Sched5[[#This Row],[Scheduled Payment]]+Sched5[[#This Row],[Extra Payment]]&lt;=Sched5[[#This Row],[Beginning Balance]],Sched5[[#This Row],[Beginning Balance]]-Sched5[[#This Row],[Principal]],0),"")</f>
        <v/>
      </c>
      <c r="K245" s="4" t="str">
        <f ca="1">IF(Sched5[[#This Row],[Pmt No]]&lt;&gt;"",SUM(INDEX(Sched5[Interest],1,1):Sched5[[#This Row],[Interest]]),"")</f>
        <v/>
      </c>
    </row>
    <row r="246" spans="2:11" x14ac:dyDescent="0.2">
      <c r="B246" s="2" t="str">
        <f ca="1">IF(LoanIsGood,IF(ROW()-ROW(Sched5[[#Headers],[Pmt No]])&gt;ScheduledNumberOfPayments,"",ROW()-ROW(Sched5[[#Headers],[Pmt No]])),"")</f>
        <v/>
      </c>
      <c r="C246" s="3" t="str">
        <f ca="1">IF(Sched5[[#This Row],[Pmt No]]&lt;&gt;"",EOMONTH(LoanStartDate,ROW(Sched5[[#This Row],[Pmt No]])-ROW(Sched5[[#Headers],[Pmt No]])-2)+DAY(LoanStartDate),"")</f>
        <v/>
      </c>
      <c r="D246" s="4" t="str">
        <f ca="1">IF(Sched5[[#This Row],[Pmt No]]&lt;&gt;"",IF(ROW()-ROW(Sched5[[#Headers],[Beginning Balance]])=1,LoanAmount,INDEX(Sched5[Ending Balance],ROW()-ROW(Sched5[[#Headers],[Beginning Balance]])-1)),"")</f>
        <v/>
      </c>
      <c r="E246" s="4" t="str">
        <f ca="1">IF(Sched5[[#This Row],[Pmt No]]&lt;&gt;"",ScheduledPayment,"")</f>
        <v/>
      </c>
      <c r="F246" s="4" t="str">
        <f ca="1">IF(Sched5[[#This Row],[Pmt No]]&lt;&gt;"",IF(Sched5[[#This Row],[Scheduled Payment]]+ExtraPayments&lt;Sched5[[#This Row],[Beginning Balance]],ExtraPayments,IF(Sched5[[#This Row],[Beginning Balance]]-Sched5[[#This Row],[Scheduled Payment]]&gt;0,Sched5[[#This Row],[Beginning Balance]]-Sched5[[#This Row],[Scheduled Payment]],0)),"")</f>
        <v/>
      </c>
      <c r="G246" s="4" t="str">
        <f ca="1">IF(Sched5[[#This Row],[Pmt No]]&lt;&gt;"",IF(Sched5[[#This Row],[Scheduled Payment]]+Sched5[[#This Row],[Extra Payment]]&lt;=Sched5[[#This Row],[Beginning Balance]],Sched5[[#This Row],[Scheduled Payment]]+Sched5[[#This Row],[Extra Payment]],Sched5[[#This Row],[Beginning Balance]]),"")</f>
        <v/>
      </c>
      <c r="H246" s="4" t="str">
        <f ca="1">IF(Sched5[[#This Row],[Pmt No]]&lt;&gt;"",Sched5[[#This Row],[Total Payment]]-Sched5[[#This Row],[Interest]],"")</f>
        <v/>
      </c>
      <c r="I246" s="4" t="str">
        <f ca="1">IF(Sched5[[#This Row],[Pmt No]]&lt;&gt;"",Sched5[[#This Row],[Beginning Balance]]*(InterestRate/PaymentsPerYear),"")</f>
        <v/>
      </c>
      <c r="J246" s="4" t="str">
        <f ca="1">IF(Sched5[[#This Row],[Pmt No]]&lt;&gt;"",IF(Sched5[[#This Row],[Scheduled Payment]]+Sched5[[#This Row],[Extra Payment]]&lt;=Sched5[[#This Row],[Beginning Balance]],Sched5[[#This Row],[Beginning Balance]]-Sched5[[#This Row],[Principal]],0),"")</f>
        <v/>
      </c>
      <c r="K246" s="4" t="str">
        <f ca="1">IF(Sched5[[#This Row],[Pmt No]]&lt;&gt;"",SUM(INDEX(Sched5[Interest],1,1):Sched5[[#This Row],[Interest]]),"")</f>
        <v/>
      </c>
    </row>
    <row r="247" spans="2:11" x14ac:dyDescent="0.2">
      <c r="B247" s="2" t="str">
        <f ca="1">IF(LoanIsGood,IF(ROW()-ROW(Sched5[[#Headers],[Pmt No]])&gt;ScheduledNumberOfPayments,"",ROW()-ROW(Sched5[[#Headers],[Pmt No]])),"")</f>
        <v/>
      </c>
      <c r="C247" s="3" t="str">
        <f ca="1">IF(Sched5[[#This Row],[Pmt No]]&lt;&gt;"",EOMONTH(LoanStartDate,ROW(Sched5[[#This Row],[Pmt No]])-ROW(Sched5[[#Headers],[Pmt No]])-2)+DAY(LoanStartDate),"")</f>
        <v/>
      </c>
      <c r="D247" s="4" t="str">
        <f ca="1">IF(Sched5[[#This Row],[Pmt No]]&lt;&gt;"",IF(ROW()-ROW(Sched5[[#Headers],[Beginning Balance]])=1,LoanAmount,INDEX(Sched5[Ending Balance],ROW()-ROW(Sched5[[#Headers],[Beginning Balance]])-1)),"")</f>
        <v/>
      </c>
      <c r="E247" s="4" t="str">
        <f ca="1">IF(Sched5[[#This Row],[Pmt No]]&lt;&gt;"",ScheduledPayment,"")</f>
        <v/>
      </c>
      <c r="F247" s="4" t="str">
        <f ca="1">IF(Sched5[[#This Row],[Pmt No]]&lt;&gt;"",IF(Sched5[[#This Row],[Scheduled Payment]]+ExtraPayments&lt;Sched5[[#This Row],[Beginning Balance]],ExtraPayments,IF(Sched5[[#This Row],[Beginning Balance]]-Sched5[[#This Row],[Scheduled Payment]]&gt;0,Sched5[[#This Row],[Beginning Balance]]-Sched5[[#This Row],[Scheduled Payment]],0)),"")</f>
        <v/>
      </c>
      <c r="G247" s="4" t="str">
        <f ca="1">IF(Sched5[[#This Row],[Pmt No]]&lt;&gt;"",IF(Sched5[[#This Row],[Scheduled Payment]]+Sched5[[#This Row],[Extra Payment]]&lt;=Sched5[[#This Row],[Beginning Balance]],Sched5[[#This Row],[Scheduled Payment]]+Sched5[[#This Row],[Extra Payment]],Sched5[[#This Row],[Beginning Balance]]),"")</f>
        <v/>
      </c>
      <c r="H247" s="4" t="str">
        <f ca="1">IF(Sched5[[#This Row],[Pmt No]]&lt;&gt;"",Sched5[[#This Row],[Total Payment]]-Sched5[[#This Row],[Interest]],"")</f>
        <v/>
      </c>
      <c r="I247" s="4" t="str">
        <f ca="1">IF(Sched5[[#This Row],[Pmt No]]&lt;&gt;"",Sched5[[#This Row],[Beginning Balance]]*(InterestRate/PaymentsPerYear),"")</f>
        <v/>
      </c>
      <c r="J247" s="4" t="str">
        <f ca="1">IF(Sched5[[#This Row],[Pmt No]]&lt;&gt;"",IF(Sched5[[#This Row],[Scheduled Payment]]+Sched5[[#This Row],[Extra Payment]]&lt;=Sched5[[#This Row],[Beginning Balance]],Sched5[[#This Row],[Beginning Balance]]-Sched5[[#This Row],[Principal]],0),"")</f>
        <v/>
      </c>
      <c r="K247" s="4" t="str">
        <f ca="1">IF(Sched5[[#This Row],[Pmt No]]&lt;&gt;"",SUM(INDEX(Sched5[Interest],1,1):Sched5[[#This Row],[Interest]]),"")</f>
        <v/>
      </c>
    </row>
    <row r="248" spans="2:11" x14ac:dyDescent="0.2">
      <c r="B248" s="2" t="str">
        <f ca="1">IF(LoanIsGood,IF(ROW()-ROW(Sched5[[#Headers],[Pmt No]])&gt;ScheduledNumberOfPayments,"",ROW()-ROW(Sched5[[#Headers],[Pmt No]])),"")</f>
        <v/>
      </c>
      <c r="C248" s="3" t="str">
        <f ca="1">IF(Sched5[[#This Row],[Pmt No]]&lt;&gt;"",EOMONTH(LoanStartDate,ROW(Sched5[[#This Row],[Pmt No]])-ROW(Sched5[[#Headers],[Pmt No]])-2)+DAY(LoanStartDate),"")</f>
        <v/>
      </c>
      <c r="D248" s="4" t="str">
        <f ca="1">IF(Sched5[[#This Row],[Pmt No]]&lt;&gt;"",IF(ROW()-ROW(Sched5[[#Headers],[Beginning Balance]])=1,LoanAmount,INDEX(Sched5[Ending Balance],ROW()-ROW(Sched5[[#Headers],[Beginning Balance]])-1)),"")</f>
        <v/>
      </c>
      <c r="E248" s="4" t="str">
        <f ca="1">IF(Sched5[[#This Row],[Pmt No]]&lt;&gt;"",ScheduledPayment,"")</f>
        <v/>
      </c>
      <c r="F248" s="4" t="str">
        <f ca="1">IF(Sched5[[#This Row],[Pmt No]]&lt;&gt;"",IF(Sched5[[#This Row],[Scheduled Payment]]+ExtraPayments&lt;Sched5[[#This Row],[Beginning Balance]],ExtraPayments,IF(Sched5[[#This Row],[Beginning Balance]]-Sched5[[#This Row],[Scheduled Payment]]&gt;0,Sched5[[#This Row],[Beginning Balance]]-Sched5[[#This Row],[Scheduled Payment]],0)),"")</f>
        <v/>
      </c>
      <c r="G248" s="4" t="str">
        <f ca="1">IF(Sched5[[#This Row],[Pmt No]]&lt;&gt;"",IF(Sched5[[#This Row],[Scheduled Payment]]+Sched5[[#This Row],[Extra Payment]]&lt;=Sched5[[#This Row],[Beginning Balance]],Sched5[[#This Row],[Scheduled Payment]]+Sched5[[#This Row],[Extra Payment]],Sched5[[#This Row],[Beginning Balance]]),"")</f>
        <v/>
      </c>
      <c r="H248" s="4" t="str">
        <f ca="1">IF(Sched5[[#This Row],[Pmt No]]&lt;&gt;"",Sched5[[#This Row],[Total Payment]]-Sched5[[#This Row],[Interest]],"")</f>
        <v/>
      </c>
      <c r="I248" s="4" t="str">
        <f ca="1">IF(Sched5[[#This Row],[Pmt No]]&lt;&gt;"",Sched5[[#This Row],[Beginning Balance]]*(InterestRate/PaymentsPerYear),"")</f>
        <v/>
      </c>
      <c r="J248" s="4" t="str">
        <f ca="1">IF(Sched5[[#This Row],[Pmt No]]&lt;&gt;"",IF(Sched5[[#This Row],[Scheduled Payment]]+Sched5[[#This Row],[Extra Payment]]&lt;=Sched5[[#This Row],[Beginning Balance]],Sched5[[#This Row],[Beginning Balance]]-Sched5[[#This Row],[Principal]],0),"")</f>
        <v/>
      </c>
      <c r="K248" s="4" t="str">
        <f ca="1">IF(Sched5[[#This Row],[Pmt No]]&lt;&gt;"",SUM(INDEX(Sched5[Interest],1,1):Sched5[[#This Row],[Interest]]),"")</f>
        <v/>
      </c>
    </row>
    <row r="249" spans="2:11" x14ac:dyDescent="0.2">
      <c r="B249" s="2" t="str">
        <f ca="1">IF(LoanIsGood,IF(ROW()-ROW(Sched5[[#Headers],[Pmt No]])&gt;ScheduledNumberOfPayments,"",ROW()-ROW(Sched5[[#Headers],[Pmt No]])),"")</f>
        <v/>
      </c>
      <c r="C249" s="3" t="str">
        <f ca="1">IF(Sched5[[#This Row],[Pmt No]]&lt;&gt;"",EOMONTH(LoanStartDate,ROW(Sched5[[#This Row],[Pmt No]])-ROW(Sched5[[#Headers],[Pmt No]])-2)+DAY(LoanStartDate),"")</f>
        <v/>
      </c>
      <c r="D249" s="4" t="str">
        <f ca="1">IF(Sched5[[#This Row],[Pmt No]]&lt;&gt;"",IF(ROW()-ROW(Sched5[[#Headers],[Beginning Balance]])=1,LoanAmount,INDEX(Sched5[Ending Balance],ROW()-ROW(Sched5[[#Headers],[Beginning Balance]])-1)),"")</f>
        <v/>
      </c>
      <c r="E249" s="4" t="str">
        <f ca="1">IF(Sched5[[#This Row],[Pmt No]]&lt;&gt;"",ScheduledPayment,"")</f>
        <v/>
      </c>
      <c r="F249" s="4" t="str">
        <f ca="1">IF(Sched5[[#This Row],[Pmt No]]&lt;&gt;"",IF(Sched5[[#This Row],[Scheduled Payment]]+ExtraPayments&lt;Sched5[[#This Row],[Beginning Balance]],ExtraPayments,IF(Sched5[[#This Row],[Beginning Balance]]-Sched5[[#This Row],[Scheduled Payment]]&gt;0,Sched5[[#This Row],[Beginning Balance]]-Sched5[[#This Row],[Scheduled Payment]],0)),"")</f>
        <v/>
      </c>
      <c r="G249" s="4" t="str">
        <f ca="1">IF(Sched5[[#This Row],[Pmt No]]&lt;&gt;"",IF(Sched5[[#This Row],[Scheduled Payment]]+Sched5[[#This Row],[Extra Payment]]&lt;=Sched5[[#This Row],[Beginning Balance]],Sched5[[#This Row],[Scheduled Payment]]+Sched5[[#This Row],[Extra Payment]],Sched5[[#This Row],[Beginning Balance]]),"")</f>
        <v/>
      </c>
      <c r="H249" s="4" t="str">
        <f ca="1">IF(Sched5[[#This Row],[Pmt No]]&lt;&gt;"",Sched5[[#This Row],[Total Payment]]-Sched5[[#This Row],[Interest]],"")</f>
        <v/>
      </c>
      <c r="I249" s="4" t="str">
        <f ca="1">IF(Sched5[[#This Row],[Pmt No]]&lt;&gt;"",Sched5[[#This Row],[Beginning Balance]]*(InterestRate/PaymentsPerYear),"")</f>
        <v/>
      </c>
      <c r="J249" s="4" t="str">
        <f ca="1">IF(Sched5[[#This Row],[Pmt No]]&lt;&gt;"",IF(Sched5[[#This Row],[Scheduled Payment]]+Sched5[[#This Row],[Extra Payment]]&lt;=Sched5[[#This Row],[Beginning Balance]],Sched5[[#This Row],[Beginning Balance]]-Sched5[[#This Row],[Principal]],0),"")</f>
        <v/>
      </c>
      <c r="K249" s="4" t="str">
        <f ca="1">IF(Sched5[[#This Row],[Pmt No]]&lt;&gt;"",SUM(INDEX(Sched5[Interest],1,1):Sched5[[#This Row],[Interest]]),"")</f>
        <v/>
      </c>
    </row>
    <row r="250" spans="2:11" x14ac:dyDescent="0.2">
      <c r="B250" s="2" t="str">
        <f ca="1">IF(LoanIsGood,IF(ROW()-ROW(Sched5[[#Headers],[Pmt No]])&gt;ScheduledNumberOfPayments,"",ROW()-ROW(Sched5[[#Headers],[Pmt No]])),"")</f>
        <v/>
      </c>
      <c r="C250" s="3" t="str">
        <f ca="1">IF(Sched5[[#This Row],[Pmt No]]&lt;&gt;"",EOMONTH(LoanStartDate,ROW(Sched5[[#This Row],[Pmt No]])-ROW(Sched5[[#Headers],[Pmt No]])-2)+DAY(LoanStartDate),"")</f>
        <v/>
      </c>
      <c r="D250" s="4" t="str">
        <f ca="1">IF(Sched5[[#This Row],[Pmt No]]&lt;&gt;"",IF(ROW()-ROW(Sched5[[#Headers],[Beginning Balance]])=1,LoanAmount,INDEX(Sched5[Ending Balance],ROW()-ROW(Sched5[[#Headers],[Beginning Balance]])-1)),"")</f>
        <v/>
      </c>
      <c r="E250" s="4" t="str">
        <f ca="1">IF(Sched5[[#This Row],[Pmt No]]&lt;&gt;"",ScheduledPayment,"")</f>
        <v/>
      </c>
      <c r="F250" s="4" t="str">
        <f ca="1">IF(Sched5[[#This Row],[Pmt No]]&lt;&gt;"",IF(Sched5[[#This Row],[Scheduled Payment]]+ExtraPayments&lt;Sched5[[#This Row],[Beginning Balance]],ExtraPayments,IF(Sched5[[#This Row],[Beginning Balance]]-Sched5[[#This Row],[Scheduled Payment]]&gt;0,Sched5[[#This Row],[Beginning Balance]]-Sched5[[#This Row],[Scheduled Payment]],0)),"")</f>
        <v/>
      </c>
      <c r="G250" s="4" t="str">
        <f ca="1">IF(Sched5[[#This Row],[Pmt No]]&lt;&gt;"",IF(Sched5[[#This Row],[Scheduled Payment]]+Sched5[[#This Row],[Extra Payment]]&lt;=Sched5[[#This Row],[Beginning Balance]],Sched5[[#This Row],[Scheduled Payment]]+Sched5[[#This Row],[Extra Payment]],Sched5[[#This Row],[Beginning Balance]]),"")</f>
        <v/>
      </c>
      <c r="H250" s="4" t="str">
        <f ca="1">IF(Sched5[[#This Row],[Pmt No]]&lt;&gt;"",Sched5[[#This Row],[Total Payment]]-Sched5[[#This Row],[Interest]],"")</f>
        <v/>
      </c>
      <c r="I250" s="4" t="str">
        <f ca="1">IF(Sched5[[#This Row],[Pmt No]]&lt;&gt;"",Sched5[[#This Row],[Beginning Balance]]*(InterestRate/PaymentsPerYear),"")</f>
        <v/>
      </c>
      <c r="J250" s="4" t="str">
        <f ca="1">IF(Sched5[[#This Row],[Pmt No]]&lt;&gt;"",IF(Sched5[[#This Row],[Scheduled Payment]]+Sched5[[#This Row],[Extra Payment]]&lt;=Sched5[[#This Row],[Beginning Balance]],Sched5[[#This Row],[Beginning Balance]]-Sched5[[#This Row],[Principal]],0),"")</f>
        <v/>
      </c>
      <c r="K250" s="4" t="str">
        <f ca="1">IF(Sched5[[#This Row],[Pmt No]]&lt;&gt;"",SUM(INDEX(Sched5[Interest],1,1):Sched5[[#This Row],[Interest]]),"")</f>
        <v/>
      </c>
    </row>
    <row r="251" spans="2:11" x14ac:dyDescent="0.2">
      <c r="B251" s="2" t="str">
        <f ca="1">IF(LoanIsGood,IF(ROW()-ROW(Sched5[[#Headers],[Pmt No]])&gt;ScheduledNumberOfPayments,"",ROW()-ROW(Sched5[[#Headers],[Pmt No]])),"")</f>
        <v/>
      </c>
      <c r="C251" s="3" t="str">
        <f ca="1">IF(Sched5[[#This Row],[Pmt No]]&lt;&gt;"",EOMONTH(LoanStartDate,ROW(Sched5[[#This Row],[Pmt No]])-ROW(Sched5[[#Headers],[Pmt No]])-2)+DAY(LoanStartDate),"")</f>
        <v/>
      </c>
      <c r="D251" s="4" t="str">
        <f ca="1">IF(Sched5[[#This Row],[Pmt No]]&lt;&gt;"",IF(ROW()-ROW(Sched5[[#Headers],[Beginning Balance]])=1,LoanAmount,INDEX(Sched5[Ending Balance],ROW()-ROW(Sched5[[#Headers],[Beginning Balance]])-1)),"")</f>
        <v/>
      </c>
      <c r="E251" s="4" t="str">
        <f ca="1">IF(Sched5[[#This Row],[Pmt No]]&lt;&gt;"",ScheduledPayment,"")</f>
        <v/>
      </c>
      <c r="F251" s="4" t="str">
        <f ca="1">IF(Sched5[[#This Row],[Pmt No]]&lt;&gt;"",IF(Sched5[[#This Row],[Scheduled Payment]]+ExtraPayments&lt;Sched5[[#This Row],[Beginning Balance]],ExtraPayments,IF(Sched5[[#This Row],[Beginning Balance]]-Sched5[[#This Row],[Scheduled Payment]]&gt;0,Sched5[[#This Row],[Beginning Balance]]-Sched5[[#This Row],[Scheduled Payment]],0)),"")</f>
        <v/>
      </c>
      <c r="G251" s="4" t="str">
        <f ca="1">IF(Sched5[[#This Row],[Pmt No]]&lt;&gt;"",IF(Sched5[[#This Row],[Scheduled Payment]]+Sched5[[#This Row],[Extra Payment]]&lt;=Sched5[[#This Row],[Beginning Balance]],Sched5[[#This Row],[Scheduled Payment]]+Sched5[[#This Row],[Extra Payment]],Sched5[[#This Row],[Beginning Balance]]),"")</f>
        <v/>
      </c>
      <c r="H251" s="4" t="str">
        <f ca="1">IF(Sched5[[#This Row],[Pmt No]]&lt;&gt;"",Sched5[[#This Row],[Total Payment]]-Sched5[[#This Row],[Interest]],"")</f>
        <v/>
      </c>
      <c r="I251" s="4" t="str">
        <f ca="1">IF(Sched5[[#This Row],[Pmt No]]&lt;&gt;"",Sched5[[#This Row],[Beginning Balance]]*(InterestRate/PaymentsPerYear),"")</f>
        <v/>
      </c>
      <c r="J251" s="4" t="str">
        <f ca="1">IF(Sched5[[#This Row],[Pmt No]]&lt;&gt;"",IF(Sched5[[#This Row],[Scheduled Payment]]+Sched5[[#This Row],[Extra Payment]]&lt;=Sched5[[#This Row],[Beginning Balance]],Sched5[[#This Row],[Beginning Balance]]-Sched5[[#This Row],[Principal]],0),"")</f>
        <v/>
      </c>
      <c r="K251" s="4" t="str">
        <f ca="1">IF(Sched5[[#This Row],[Pmt No]]&lt;&gt;"",SUM(INDEX(Sched5[Interest],1,1):Sched5[[#This Row],[Interest]]),"")</f>
        <v/>
      </c>
    </row>
    <row r="252" spans="2:11" x14ac:dyDescent="0.2">
      <c r="B252" s="2" t="str">
        <f ca="1">IF(LoanIsGood,IF(ROW()-ROW(Sched5[[#Headers],[Pmt No]])&gt;ScheduledNumberOfPayments,"",ROW()-ROW(Sched5[[#Headers],[Pmt No]])),"")</f>
        <v/>
      </c>
      <c r="C252" s="3" t="str">
        <f ca="1">IF(Sched5[[#This Row],[Pmt No]]&lt;&gt;"",EOMONTH(LoanStartDate,ROW(Sched5[[#This Row],[Pmt No]])-ROW(Sched5[[#Headers],[Pmt No]])-2)+DAY(LoanStartDate),"")</f>
        <v/>
      </c>
      <c r="D252" s="4" t="str">
        <f ca="1">IF(Sched5[[#This Row],[Pmt No]]&lt;&gt;"",IF(ROW()-ROW(Sched5[[#Headers],[Beginning Balance]])=1,LoanAmount,INDEX(Sched5[Ending Balance],ROW()-ROW(Sched5[[#Headers],[Beginning Balance]])-1)),"")</f>
        <v/>
      </c>
      <c r="E252" s="4" t="str">
        <f ca="1">IF(Sched5[[#This Row],[Pmt No]]&lt;&gt;"",ScheduledPayment,"")</f>
        <v/>
      </c>
      <c r="F252" s="4" t="str">
        <f ca="1">IF(Sched5[[#This Row],[Pmt No]]&lt;&gt;"",IF(Sched5[[#This Row],[Scheduled Payment]]+ExtraPayments&lt;Sched5[[#This Row],[Beginning Balance]],ExtraPayments,IF(Sched5[[#This Row],[Beginning Balance]]-Sched5[[#This Row],[Scheduled Payment]]&gt;0,Sched5[[#This Row],[Beginning Balance]]-Sched5[[#This Row],[Scheduled Payment]],0)),"")</f>
        <v/>
      </c>
      <c r="G252" s="4" t="str">
        <f ca="1">IF(Sched5[[#This Row],[Pmt No]]&lt;&gt;"",IF(Sched5[[#This Row],[Scheduled Payment]]+Sched5[[#This Row],[Extra Payment]]&lt;=Sched5[[#This Row],[Beginning Balance]],Sched5[[#This Row],[Scheduled Payment]]+Sched5[[#This Row],[Extra Payment]],Sched5[[#This Row],[Beginning Balance]]),"")</f>
        <v/>
      </c>
      <c r="H252" s="4" t="str">
        <f ca="1">IF(Sched5[[#This Row],[Pmt No]]&lt;&gt;"",Sched5[[#This Row],[Total Payment]]-Sched5[[#This Row],[Interest]],"")</f>
        <v/>
      </c>
      <c r="I252" s="4" t="str">
        <f ca="1">IF(Sched5[[#This Row],[Pmt No]]&lt;&gt;"",Sched5[[#This Row],[Beginning Balance]]*(InterestRate/PaymentsPerYear),"")</f>
        <v/>
      </c>
      <c r="J252" s="4" t="str">
        <f ca="1">IF(Sched5[[#This Row],[Pmt No]]&lt;&gt;"",IF(Sched5[[#This Row],[Scheduled Payment]]+Sched5[[#This Row],[Extra Payment]]&lt;=Sched5[[#This Row],[Beginning Balance]],Sched5[[#This Row],[Beginning Balance]]-Sched5[[#This Row],[Principal]],0),"")</f>
        <v/>
      </c>
      <c r="K252" s="4" t="str">
        <f ca="1">IF(Sched5[[#This Row],[Pmt No]]&lt;&gt;"",SUM(INDEX(Sched5[Interest],1,1):Sched5[[#This Row],[Interest]]),"")</f>
        <v/>
      </c>
    </row>
    <row r="253" spans="2:11" x14ac:dyDescent="0.2">
      <c r="B253" s="2" t="str">
        <f ca="1">IF(LoanIsGood,IF(ROW()-ROW(Sched5[[#Headers],[Pmt No]])&gt;ScheduledNumberOfPayments,"",ROW()-ROW(Sched5[[#Headers],[Pmt No]])),"")</f>
        <v/>
      </c>
      <c r="C253" s="3" t="str">
        <f ca="1">IF(Sched5[[#This Row],[Pmt No]]&lt;&gt;"",EOMONTH(LoanStartDate,ROW(Sched5[[#This Row],[Pmt No]])-ROW(Sched5[[#Headers],[Pmt No]])-2)+DAY(LoanStartDate),"")</f>
        <v/>
      </c>
      <c r="D253" s="4" t="str">
        <f ca="1">IF(Sched5[[#This Row],[Pmt No]]&lt;&gt;"",IF(ROW()-ROW(Sched5[[#Headers],[Beginning Balance]])=1,LoanAmount,INDEX(Sched5[Ending Balance],ROW()-ROW(Sched5[[#Headers],[Beginning Balance]])-1)),"")</f>
        <v/>
      </c>
      <c r="E253" s="4" t="str">
        <f ca="1">IF(Sched5[[#This Row],[Pmt No]]&lt;&gt;"",ScheduledPayment,"")</f>
        <v/>
      </c>
      <c r="F253" s="4" t="str">
        <f ca="1">IF(Sched5[[#This Row],[Pmt No]]&lt;&gt;"",IF(Sched5[[#This Row],[Scheduled Payment]]+ExtraPayments&lt;Sched5[[#This Row],[Beginning Balance]],ExtraPayments,IF(Sched5[[#This Row],[Beginning Balance]]-Sched5[[#This Row],[Scheduled Payment]]&gt;0,Sched5[[#This Row],[Beginning Balance]]-Sched5[[#This Row],[Scheduled Payment]],0)),"")</f>
        <v/>
      </c>
      <c r="G253" s="4" t="str">
        <f ca="1">IF(Sched5[[#This Row],[Pmt No]]&lt;&gt;"",IF(Sched5[[#This Row],[Scheduled Payment]]+Sched5[[#This Row],[Extra Payment]]&lt;=Sched5[[#This Row],[Beginning Balance]],Sched5[[#This Row],[Scheduled Payment]]+Sched5[[#This Row],[Extra Payment]],Sched5[[#This Row],[Beginning Balance]]),"")</f>
        <v/>
      </c>
      <c r="H253" s="4" t="str">
        <f ca="1">IF(Sched5[[#This Row],[Pmt No]]&lt;&gt;"",Sched5[[#This Row],[Total Payment]]-Sched5[[#This Row],[Interest]],"")</f>
        <v/>
      </c>
      <c r="I253" s="4" t="str">
        <f ca="1">IF(Sched5[[#This Row],[Pmt No]]&lt;&gt;"",Sched5[[#This Row],[Beginning Balance]]*(InterestRate/PaymentsPerYear),"")</f>
        <v/>
      </c>
      <c r="J253" s="4" t="str">
        <f ca="1">IF(Sched5[[#This Row],[Pmt No]]&lt;&gt;"",IF(Sched5[[#This Row],[Scheduled Payment]]+Sched5[[#This Row],[Extra Payment]]&lt;=Sched5[[#This Row],[Beginning Balance]],Sched5[[#This Row],[Beginning Balance]]-Sched5[[#This Row],[Principal]],0),"")</f>
        <v/>
      </c>
      <c r="K253" s="4" t="str">
        <f ca="1">IF(Sched5[[#This Row],[Pmt No]]&lt;&gt;"",SUM(INDEX(Sched5[Interest],1,1):Sched5[[#This Row],[Interest]]),"")</f>
        <v/>
      </c>
    </row>
    <row r="254" spans="2:11" x14ac:dyDescent="0.2">
      <c r="B254" s="2" t="str">
        <f ca="1">IF(LoanIsGood,IF(ROW()-ROW(Sched5[[#Headers],[Pmt No]])&gt;ScheduledNumberOfPayments,"",ROW()-ROW(Sched5[[#Headers],[Pmt No]])),"")</f>
        <v/>
      </c>
      <c r="C254" s="3" t="str">
        <f ca="1">IF(Sched5[[#This Row],[Pmt No]]&lt;&gt;"",EOMONTH(LoanStartDate,ROW(Sched5[[#This Row],[Pmt No]])-ROW(Sched5[[#Headers],[Pmt No]])-2)+DAY(LoanStartDate),"")</f>
        <v/>
      </c>
      <c r="D254" s="4" t="str">
        <f ca="1">IF(Sched5[[#This Row],[Pmt No]]&lt;&gt;"",IF(ROW()-ROW(Sched5[[#Headers],[Beginning Balance]])=1,LoanAmount,INDEX(Sched5[Ending Balance],ROW()-ROW(Sched5[[#Headers],[Beginning Balance]])-1)),"")</f>
        <v/>
      </c>
      <c r="E254" s="4" t="str">
        <f ca="1">IF(Sched5[[#This Row],[Pmt No]]&lt;&gt;"",ScheduledPayment,"")</f>
        <v/>
      </c>
      <c r="F254" s="4" t="str">
        <f ca="1">IF(Sched5[[#This Row],[Pmt No]]&lt;&gt;"",IF(Sched5[[#This Row],[Scheduled Payment]]+ExtraPayments&lt;Sched5[[#This Row],[Beginning Balance]],ExtraPayments,IF(Sched5[[#This Row],[Beginning Balance]]-Sched5[[#This Row],[Scheduled Payment]]&gt;0,Sched5[[#This Row],[Beginning Balance]]-Sched5[[#This Row],[Scheduled Payment]],0)),"")</f>
        <v/>
      </c>
      <c r="G254" s="4" t="str">
        <f ca="1">IF(Sched5[[#This Row],[Pmt No]]&lt;&gt;"",IF(Sched5[[#This Row],[Scheduled Payment]]+Sched5[[#This Row],[Extra Payment]]&lt;=Sched5[[#This Row],[Beginning Balance]],Sched5[[#This Row],[Scheduled Payment]]+Sched5[[#This Row],[Extra Payment]],Sched5[[#This Row],[Beginning Balance]]),"")</f>
        <v/>
      </c>
      <c r="H254" s="4" t="str">
        <f ca="1">IF(Sched5[[#This Row],[Pmt No]]&lt;&gt;"",Sched5[[#This Row],[Total Payment]]-Sched5[[#This Row],[Interest]],"")</f>
        <v/>
      </c>
      <c r="I254" s="4" t="str">
        <f ca="1">IF(Sched5[[#This Row],[Pmt No]]&lt;&gt;"",Sched5[[#This Row],[Beginning Balance]]*(InterestRate/PaymentsPerYear),"")</f>
        <v/>
      </c>
      <c r="J254" s="4" t="str">
        <f ca="1">IF(Sched5[[#This Row],[Pmt No]]&lt;&gt;"",IF(Sched5[[#This Row],[Scheduled Payment]]+Sched5[[#This Row],[Extra Payment]]&lt;=Sched5[[#This Row],[Beginning Balance]],Sched5[[#This Row],[Beginning Balance]]-Sched5[[#This Row],[Principal]],0),"")</f>
        <v/>
      </c>
      <c r="K254" s="4" t="str">
        <f ca="1">IF(Sched5[[#This Row],[Pmt No]]&lt;&gt;"",SUM(INDEX(Sched5[Interest],1,1):Sched5[[#This Row],[Interest]]),"")</f>
        <v/>
      </c>
    </row>
    <row r="255" spans="2:11" x14ac:dyDescent="0.2">
      <c r="B255" s="2" t="str">
        <f ca="1">IF(LoanIsGood,IF(ROW()-ROW(Sched5[[#Headers],[Pmt No]])&gt;ScheduledNumberOfPayments,"",ROW()-ROW(Sched5[[#Headers],[Pmt No]])),"")</f>
        <v/>
      </c>
      <c r="C255" s="3" t="str">
        <f ca="1">IF(Sched5[[#This Row],[Pmt No]]&lt;&gt;"",EOMONTH(LoanStartDate,ROW(Sched5[[#This Row],[Pmt No]])-ROW(Sched5[[#Headers],[Pmt No]])-2)+DAY(LoanStartDate),"")</f>
        <v/>
      </c>
      <c r="D255" s="4" t="str">
        <f ca="1">IF(Sched5[[#This Row],[Pmt No]]&lt;&gt;"",IF(ROW()-ROW(Sched5[[#Headers],[Beginning Balance]])=1,LoanAmount,INDEX(Sched5[Ending Balance],ROW()-ROW(Sched5[[#Headers],[Beginning Balance]])-1)),"")</f>
        <v/>
      </c>
      <c r="E255" s="4" t="str">
        <f ca="1">IF(Sched5[[#This Row],[Pmt No]]&lt;&gt;"",ScheduledPayment,"")</f>
        <v/>
      </c>
      <c r="F255" s="4" t="str">
        <f ca="1">IF(Sched5[[#This Row],[Pmt No]]&lt;&gt;"",IF(Sched5[[#This Row],[Scheduled Payment]]+ExtraPayments&lt;Sched5[[#This Row],[Beginning Balance]],ExtraPayments,IF(Sched5[[#This Row],[Beginning Balance]]-Sched5[[#This Row],[Scheduled Payment]]&gt;0,Sched5[[#This Row],[Beginning Balance]]-Sched5[[#This Row],[Scheduled Payment]],0)),"")</f>
        <v/>
      </c>
      <c r="G255" s="4" t="str">
        <f ca="1">IF(Sched5[[#This Row],[Pmt No]]&lt;&gt;"",IF(Sched5[[#This Row],[Scheduled Payment]]+Sched5[[#This Row],[Extra Payment]]&lt;=Sched5[[#This Row],[Beginning Balance]],Sched5[[#This Row],[Scheduled Payment]]+Sched5[[#This Row],[Extra Payment]],Sched5[[#This Row],[Beginning Balance]]),"")</f>
        <v/>
      </c>
      <c r="H255" s="4" t="str">
        <f ca="1">IF(Sched5[[#This Row],[Pmt No]]&lt;&gt;"",Sched5[[#This Row],[Total Payment]]-Sched5[[#This Row],[Interest]],"")</f>
        <v/>
      </c>
      <c r="I255" s="4" t="str">
        <f ca="1">IF(Sched5[[#This Row],[Pmt No]]&lt;&gt;"",Sched5[[#This Row],[Beginning Balance]]*(InterestRate/PaymentsPerYear),"")</f>
        <v/>
      </c>
      <c r="J255" s="4" t="str">
        <f ca="1">IF(Sched5[[#This Row],[Pmt No]]&lt;&gt;"",IF(Sched5[[#This Row],[Scheduled Payment]]+Sched5[[#This Row],[Extra Payment]]&lt;=Sched5[[#This Row],[Beginning Balance]],Sched5[[#This Row],[Beginning Balance]]-Sched5[[#This Row],[Principal]],0),"")</f>
        <v/>
      </c>
      <c r="K255" s="4" t="str">
        <f ca="1">IF(Sched5[[#This Row],[Pmt No]]&lt;&gt;"",SUM(INDEX(Sched5[Interest],1,1):Sched5[[#This Row],[Interest]]),"")</f>
        <v/>
      </c>
    </row>
    <row r="256" spans="2:11" x14ac:dyDescent="0.2">
      <c r="B256" s="2" t="str">
        <f ca="1">IF(LoanIsGood,IF(ROW()-ROW(Sched5[[#Headers],[Pmt No]])&gt;ScheduledNumberOfPayments,"",ROW()-ROW(Sched5[[#Headers],[Pmt No]])),"")</f>
        <v/>
      </c>
      <c r="C256" s="3" t="str">
        <f ca="1">IF(Sched5[[#This Row],[Pmt No]]&lt;&gt;"",EOMONTH(LoanStartDate,ROW(Sched5[[#This Row],[Pmt No]])-ROW(Sched5[[#Headers],[Pmt No]])-2)+DAY(LoanStartDate),"")</f>
        <v/>
      </c>
      <c r="D256" s="4" t="str">
        <f ca="1">IF(Sched5[[#This Row],[Pmt No]]&lt;&gt;"",IF(ROW()-ROW(Sched5[[#Headers],[Beginning Balance]])=1,LoanAmount,INDEX(Sched5[Ending Balance],ROW()-ROW(Sched5[[#Headers],[Beginning Balance]])-1)),"")</f>
        <v/>
      </c>
      <c r="E256" s="4" t="str">
        <f ca="1">IF(Sched5[[#This Row],[Pmt No]]&lt;&gt;"",ScheduledPayment,"")</f>
        <v/>
      </c>
      <c r="F256" s="4" t="str">
        <f ca="1">IF(Sched5[[#This Row],[Pmt No]]&lt;&gt;"",IF(Sched5[[#This Row],[Scheduled Payment]]+ExtraPayments&lt;Sched5[[#This Row],[Beginning Balance]],ExtraPayments,IF(Sched5[[#This Row],[Beginning Balance]]-Sched5[[#This Row],[Scheduled Payment]]&gt;0,Sched5[[#This Row],[Beginning Balance]]-Sched5[[#This Row],[Scheduled Payment]],0)),"")</f>
        <v/>
      </c>
      <c r="G256" s="4" t="str">
        <f ca="1">IF(Sched5[[#This Row],[Pmt No]]&lt;&gt;"",IF(Sched5[[#This Row],[Scheduled Payment]]+Sched5[[#This Row],[Extra Payment]]&lt;=Sched5[[#This Row],[Beginning Balance]],Sched5[[#This Row],[Scheduled Payment]]+Sched5[[#This Row],[Extra Payment]],Sched5[[#This Row],[Beginning Balance]]),"")</f>
        <v/>
      </c>
      <c r="H256" s="4" t="str">
        <f ca="1">IF(Sched5[[#This Row],[Pmt No]]&lt;&gt;"",Sched5[[#This Row],[Total Payment]]-Sched5[[#This Row],[Interest]],"")</f>
        <v/>
      </c>
      <c r="I256" s="4" t="str">
        <f ca="1">IF(Sched5[[#This Row],[Pmt No]]&lt;&gt;"",Sched5[[#This Row],[Beginning Balance]]*(InterestRate/PaymentsPerYear),"")</f>
        <v/>
      </c>
      <c r="J256" s="4" t="str">
        <f ca="1">IF(Sched5[[#This Row],[Pmt No]]&lt;&gt;"",IF(Sched5[[#This Row],[Scheduled Payment]]+Sched5[[#This Row],[Extra Payment]]&lt;=Sched5[[#This Row],[Beginning Balance]],Sched5[[#This Row],[Beginning Balance]]-Sched5[[#This Row],[Principal]],0),"")</f>
        <v/>
      </c>
      <c r="K256" s="4" t="str">
        <f ca="1">IF(Sched5[[#This Row],[Pmt No]]&lt;&gt;"",SUM(INDEX(Sched5[Interest],1,1):Sched5[[#This Row],[Interest]]),"")</f>
        <v/>
      </c>
    </row>
    <row r="257" spans="2:11" x14ac:dyDescent="0.2">
      <c r="B257" s="2" t="str">
        <f ca="1">IF(LoanIsGood,IF(ROW()-ROW(Sched5[[#Headers],[Pmt No]])&gt;ScheduledNumberOfPayments,"",ROW()-ROW(Sched5[[#Headers],[Pmt No]])),"")</f>
        <v/>
      </c>
      <c r="C257" s="3" t="str">
        <f ca="1">IF(Sched5[[#This Row],[Pmt No]]&lt;&gt;"",EOMONTH(LoanStartDate,ROW(Sched5[[#This Row],[Pmt No]])-ROW(Sched5[[#Headers],[Pmt No]])-2)+DAY(LoanStartDate),"")</f>
        <v/>
      </c>
      <c r="D257" s="4" t="str">
        <f ca="1">IF(Sched5[[#This Row],[Pmt No]]&lt;&gt;"",IF(ROW()-ROW(Sched5[[#Headers],[Beginning Balance]])=1,LoanAmount,INDEX(Sched5[Ending Balance],ROW()-ROW(Sched5[[#Headers],[Beginning Balance]])-1)),"")</f>
        <v/>
      </c>
      <c r="E257" s="4" t="str">
        <f ca="1">IF(Sched5[[#This Row],[Pmt No]]&lt;&gt;"",ScheduledPayment,"")</f>
        <v/>
      </c>
      <c r="F257" s="4" t="str">
        <f ca="1">IF(Sched5[[#This Row],[Pmt No]]&lt;&gt;"",IF(Sched5[[#This Row],[Scheduled Payment]]+ExtraPayments&lt;Sched5[[#This Row],[Beginning Balance]],ExtraPayments,IF(Sched5[[#This Row],[Beginning Balance]]-Sched5[[#This Row],[Scheduled Payment]]&gt;0,Sched5[[#This Row],[Beginning Balance]]-Sched5[[#This Row],[Scheduled Payment]],0)),"")</f>
        <v/>
      </c>
      <c r="G257" s="4" t="str">
        <f ca="1">IF(Sched5[[#This Row],[Pmt No]]&lt;&gt;"",IF(Sched5[[#This Row],[Scheduled Payment]]+Sched5[[#This Row],[Extra Payment]]&lt;=Sched5[[#This Row],[Beginning Balance]],Sched5[[#This Row],[Scheduled Payment]]+Sched5[[#This Row],[Extra Payment]],Sched5[[#This Row],[Beginning Balance]]),"")</f>
        <v/>
      </c>
      <c r="H257" s="4" t="str">
        <f ca="1">IF(Sched5[[#This Row],[Pmt No]]&lt;&gt;"",Sched5[[#This Row],[Total Payment]]-Sched5[[#This Row],[Interest]],"")</f>
        <v/>
      </c>
      <c r="I257" s="4" t="str">
        <f ca="1">IF(Sched5[[#This Row],[Pmt No]]&lt;&gt;"",Sched5[[#This Row],[Beginning Balance]]*(InterestRate/PaymentsPerYear),"")</f>
        <v/>
      </c>
      <c r="J257" s="4" t="str">
        <f ca="1">IF(Sched5[[#This Row],[Pmt No]]&lt;&gt;"",IF(Sched5[[#This Row],[Scheduled Payment]]+Sched5[[#This Row],[Extra Payment]]&lt;=Sched5[[#This Row],[Beginning Balance]],Sched5[[#This Row],[Beginning Balance]]-Sched5[[#This Row],[Principal]],0),"")</f>
        <v/>
      </c>
      <c r="K257" s="4" t="str">
        <f ca="1">IF(Sched5[[#This Row],[Pmt No]]&lt;&gt;"",SUM(INDEX(Sched5[Interest],1,1):Sched5[[#This Row],[Interest]]),"")</f>
        <v/>
      </c>
    </row>
    <row r="258" spans="2:11" x14ac:dyDescent="0.2">
      <c r="B258" s="2" t="str">
        <f ca="1">IF(LoanIsGood,IF(ROW()-ROW(Sched5[[#Headers],[Pmt No]])&gt;ScheduledNumberOfPayments,"",ROW()-ROW(Sched5[[#Headers],[Pmt No]])),"")</f>
        <v/>
      </c>
      <c r="C258" s="3" t="str">
        <f ca="1">IF(Sched5[[#This Row],[Pmt No]]&lt;&gt;"",EOMONTH(LoanStartDate,ROW(Sched5[[#This Row],[Pmt No]])-ROW(Sched5[[#Headers],[Pmt No]])-2)+DAY(LoanStartDate),"")</f>
        <v/>
      </c>
      <c r="D258" s="4" t="str">
        <f ca="1">IF(Sched5[[#This Row],[Pmt No]]&lt;&gt;"",IF(ROW()-ROW(Sched5[[#Headers],[Beginning Balance]])=1,LoanAmount,INDEX(Sched5[Ending Balance],ROW()-ROW(Sched5[[#Headers],[Beginning Balance]])-1)),"")</f>
        <v/>
      </c>
      <c r="E258" s="4" t="str">
        <f ca="1">IF(Sched5[[#This Row],[Pmt No]]&lt;&gt;"",ScheduledPayment,"")</f>
        <v/>
      </c>
      <c r="F258" s="4" t="str">
        <f ca="1">IF(Sched5[[#This Row],[Pmt No]]&lt;&gt;"",IF(Sched5[[#This Row],[Scheduled Payment]]+ExtraPayments&lt;Sched5[[#This Row],[Beginning Balance]],ExtraPayments,IF(Sched5[[#This Row],[Beginning Balance]]-Sched5[[#This Row],[Scheduled Payment]]&gt;0,Sched5[[#This Row],[Beginning Balance]]-Sched5[[#This Row],[Scheduled Payment]],0)),"")</f>
        <v/>
      </c>
      <c r="G258" s="4" t="str">
        <f ca="1">IF(Sched5[[#This Row],[Pmt No]]&lt;&gt;"",IF(Sched5[[#This Row],[Scheduled Payment]]+Sched5[[#This Row],[Extra Payment]]&lt;=Sched5[[#This Row],[Beginning Balance]],Sched5[[#This Row],[Scheduled Payment]]+Sched5[[#This Row],[Extra Payment]],Sched5[[#This Row],[Beginning Balance]]),"")</f>
        <v/>
      </c>
      <c r="H258" s="4" t="str">
        <f ca="1">IF(Sched5[[#This Row],[Pmt No]]&lt;&gt;"",Sched5[[#This Row],[Total Payment]]-Sched5[[#This Row],[Interest]],"")</f>
        <v/>
      </c>
      <c r="I258" s="4" t="str">
        <f ca="1">IF(Sched5[[#This Row],[Pmt No]]&lt;&gt;"",Sched5[[#This Row],[Beginning Balance]]*(InterestRate/PaymentsPerYear),"")</f>
        <v/>
      </c>
      <c r="J258" s="4" t="str">
        <f ca="1">IF(Sched5[[#This Row],[Pmt No]]&lt;&gt;"",IF(Sched5[[#This Row],[Scheduled Payment]]+Sched5[[#This Row],[Extra Payment]]&lt;=Sched5[[#This Row],[Beginning Balance]],Sched5[[#This Row],[Beginning Balance]]-Sched5[[#This Row],[Principal]],0),"")</f>
        <v/>
      </c>
      <c r="K258" s="4" t="str">
        <f ca="1">IF(Sched5[[#This Row],[Pmt No]]&lt;&gt;"",SUM(INDEX(Sched5[Interest],1,1):Sched5[[#This Row],[Interest]]),"")</f>
        <v/>
      </c>
    </row>
    <row r="259" spans="2:11" x14ac:dyDescent="0.2">
      <c r="B259" s="2" t="str">
        <f ca="1">IF(LoanIsGood,IF(ROW()-ROW(Sched5[[#Headers],[Pmt No]])&gt;ScheduledNumberOfPayments,"",ROW()-ROW(Sched5[[#Headers],[Pmt No]])),"")</f>
        <v/>
      </c>
      <c r="C259" s="3" t="str">
        <f ca="1">IF(Sched5[[#This Row],[Pmt No]]&lt;&gt;"",EOMONTH(LoanStartDate,ROW(Sched5[[#This Row],[Pmt No]])-ROW(Sched5[[#Headers],[Pmt No]])-2)+DAY(LoanStartDate),"")</f>
        <v/>
      </c>
      <c r="D259" s="4" t="str">
        <f ca="1">IF(Sched5[[#This Row],[Pmt No]]&lt;&gt;"",IF(ROW()-ROW(Sched5[[#Headers],[Beginning Balance]])=1,LoanAmount,INDEX(Sched5[Ending Balance],ROW()-ROW(Sched5[[#Headers],[Beginning Balance]])-1)),"")</f>
        <v/>
      </c>
      <c r="E259" s="4" t="str">
        <f ca="1">IF(Sched5[[#This Row],[Pmt No]]&lt;&gt;"",ScheduledPayment,"")</f>
        <v/>
      </c>
      <c r="F259" s="4" t="str">
        <f ca="1">IF(Sched5[[#This Row],[Pmt No]]&lt;&gt;"",IF(Sched5[[#This Row],[Scheduled Payment]]+ExtraPayments&lt;Sched5[[#This Row],[Beginning Balance]],ExtraPayments,IF(Sched5[[#This Row],[Beginning Balance]]-Sched5[[#This Row],[Scheduled Payment]]&gt;0,Sched5[[#This Row],[Beginning Balance]]-Sched5[[#This Row],[Scheduled Payment]],0)),"")</f>
        <v/>
      </c>
      <c r="G259" s="4" t="str">
        <f ca="1">IF(Sched5[[#This Row],[Pmt No]]&lt;&gt;"",IF(Sched5[[#This Row],[Scheduled Payment]]+Sched5[[#This Row],[Extra Payment]]&lt;=Sched5[[#This Row],[Beginning Balance]],Sched5[[#This Row],[Scheduled Payment]]+Sched5[[#This Row],[Extra Payment]],Sched5[[#This Row],[Beginning Balance]]),"")</f>
        <v/>
      </c>
      <c r="H259" s="4" t="str">
        <f ca="1">IF(Sched5[[#This Row],[Pmt No]]&lt;&gt;"",Sched5[[#This Row],[Total Payment]]-Sched5[[#This Row],[Interest]],"")</f>
        <v/>
      </c>
      <c r="I259" s="4" t="str">
        <f ca="1">IF(Sched5[[#This Row],[Pmt No]]&lt;&gt;"",Sched5[[#This Row],[Beginning Balance]]*(InterestRate/PaymentsPerYear),"")</f>
        <v/>
      </c>
      <c r="J259" s="4" t="str">
        <f ca="1">IF(Sched5[[#This Row],[Pmt No]]&lt;&gt;"",IF(Sched5[[#This Row],[Scheduled Payment]]+Sched5[[#This Row],[Extra Payment]]&lt;=Sched5[[#This Row],[Beginning Balance]],Sched5[[#This Row],[Beginning Balance]]-Sched5[[#This Row],[Principal]],0),"")</f>
        <v/>
      </c>
      <c r="K259" s="4" t="str">
        <f ca="1">IF(Sched5[[#This Row],[Pmt No]]&lt;&gt;"",SUM(INDEX(Sched5[Interest],1,1):Sched5[[#This Row],[Interest]]),"")</f>
        <v/>
      </c>
    </row>
    <row r="260" spans="2:11" x14ac:dyDescent="0.2">
      <c r="B260" s="2" t="str">
        <f ca="1">IF(LoanIsGood,IF(ROW()-ROW(Sched5[[#Headers],[Pmt No]])&gt;ScheduledNumberOfPayments,"",ROW()-ROW(Sched5[[#Headers],[Pmt No]])),"")</f>
        <v/>
      </c>
      <c r="C260" s="3" t="str">
        <f ca="1">IF(Sched5[[#This Row],[Pmt No]]&lt;&gt;"",EOMONTH(LoanStartDate,ROW(Sched5[[#This Row],[Pmt No]])-ROW(Sched5[[#Headers],[Pmt No]])-2)+DAY(LoanStartDate),"")</f>
        <v/>
      </c>
      <c r="D260" s="4" t="str">
        <f ca="1">IF(Sched5[[#This Row],[Pmt No]]&lt;&gt;"",IF(ROW()-ROW(Sched5[[#Headers],[Beginning Balance]])=1,LoanAmount,INDEX(Sched5[Ending Balance],ROW()-ROW(Sched5[[#Headers],[Beginning Balance]])-1)),"")</f>
        <v/>
      </c>
      <c r="E260" s="4" t="str">
        <f ca="1">IF(Sched5[[#This Row],[Pmt No]]&lt;&gt;"",ScheduledPayment,"")</f>
        <v/>
      </c>
      <c r="F260" s="4" t="str">
        <f ca="1">IF(Sched5[[#This Row],[Pmt No]]&lt;&gt;"",IF(Sched5[[#This Row],[Scheduled Payment]]+ExtraPayments&lt;Sched5[[#This Row],[Beginning Balance]],ExtraPayments,IF(Sched5[[#This Row],[Beginning Balance]]-Sched5[[#This Row],[Scheduled Payment]]&gt;0,Sched5[[#This Row],[Beginning Balance]]-Sched5[[#This Row],[Scheduled Payment]],0)),"")</f>
        <v/>
      </c>
      <c r="G260" s="4" t="str">
        <f ca="1">IF(Sched5[[#This Row],[Pmt No]]&lt;&gt;"",IF(Sched5[[#This Row],[Scheduled Payment]]+Sched5[[#This Row],[Extra Payment]]&lt;=Sched5[[#This Row],[Beginning Balance]],Sched5[[#This Row],[Scheduled Payment]]+Sched5[[#This Row],[Extra Payment]],Sched5[[#This Row],[Beginning Balance]]),"")</f>
        <v/>
      </c>
      <c r="H260" s="4" t="str">
        <f ca="1">IF(Sched5[[#This Row],[Pmt No]]&lt;&gt;"",Sched5[[#This Row],[Total Payment]]-Sched5[[#This Row],[Interest]],"")</f>
        <v/>
      </c>
      <c r="I260" s="4" t="str">
        <f ca="1">IF(Sched5[[#This Row],[Pmt No]]&lt;&gt;"",Sched5[[#This Row],[Beginning Balance]]*(InterestRate/PaymentsPerYear),"")</f>
        <v/>
      </c>
      <c r="J260" s="4" t="str">
        <f ca="1">IF(Sched5[[#This Row],[Pmt No]]&lt;&gt;"",IF(Sched5[[#This Row],[Scheduled Payment]]+Sched5[[#This Row],[Extra Payment]]&lt;=Sched5[[#This Row],[Beginning Balance]],Sched5[[#This Row],[Beginning Balance]]-Sched5[[#This Row],[Principal]],0),"")</f>
        <v/>
      </c>
      <c r="K260" s="4" t="str">
        <f ca="1">IF(Sched5[[#This Row],[Pmt No]]&lt;&gt;"",SUM(INDEX(Sched5[Interest],1,1):Sched5[[#This Row],[Interest]]),"")</f>
        <v/>
      </c>
    </row>
    <row r="261" spans="2:11" x14ac:dyDescent="0.2">
      <c r="B261" s="2" t="str">
        <f ca="1">IF(LoanIsGood,IF(ROW()-ROW(Sched5[[#Headers],[Pmt No]])&gt;ScheduledNumberOfPayments,"",ROW()-ROW(Sched5[[#Headers],[Pmt No]])),"")</f>
        <v/>
      </c>
      <c r="C261" s="3" t="str">
        <f ca="1">IF(Sched5[[#This Row],[Pmt No]]&lt;&gt;"",EOMONTH(LoanStartDate,ROW(Sched5[[#This Row],[Pmt No]])-ROW(Sched5[[#Headers],[Pmt No]])-2)+DAY(LoanStartDate),"")</f>
        <v/>
      </c>
      <c r="D261" s="4" t="str">
        <f ca="1">IF(Sched5[[#This Row],[Pmt No]]&lt;&gt;"",IF(ROW()-ROW(Sched5[[#Headers],[Beginning Balance]])=1,LoanAmount,INDEX(Sched5[Ending Balance],ROW()-ROW(Sched5[[#Headers],[Beginning Balance]])-1)),"")</f>
        <v/>
      </c>
      <c r="E261" s="4" t="str">
        <f ca="1">IF(Sched5[[#This Row],[Pmt No]]&lt;&gt;"",ScheduledPayment,"")</f>
        <v/>
      </c>
      <c r="F261" s="4" t="str">
        <f ca="1">IF(Sched5[[#This Row],[Pmt No]]&lt;&gt;"",IF(Sched5[[#This Row],[Scheduled Payment]]+ExtraPayments&lt;Sched5[[#This Row],[Beginning Balance]],ExtraPayments,IF(Sched5[[#This Row],[Beginning Balance]]-Sched5[[#This Row],[Scheduled Payment]]&gt;0,Sched5[[#This Row],[Beginning Balance]]-Sched5[[#This Row],[Scheduled Payment]],0)),"")</f>
        <v/>
      </c>
      <c r="G261" s="4" t="str">
        <f ca="1">IF(Sched5[[#This Row],[Pmt No]]&lt;&gt;"",IF(Sched5[[#This Row],[Scheduled Payment]]+Sched5[[#This Row],[Extra Payment]]&lt;=Sched5[[#This Row],[Beginning Balance]],Sched5[[#This Row],[Scheduled Payment]]+Sched5[[#This Row],[Extra Payment]],Sched5[[#This Row],[Beginning Balance]]),"")</f>
        <v/>
      </c>
      <c r="H261" s="4" t="str">
        <f ca="1">IF(Sched5[[#This Row],[Pmt No]]&lt;&gt;"",Sched5[[#This Row],[Total Payment]]-Sched5[[#This Row],[Interest]],"")</f>
        <v/>
      </c>
      <c r="I261" s="4" t="str">
        <f ca="1">IF(Sched5[[#This Row],[Pmt No]]&lt;&gt;"",Sched5[[#This Row],[Beginning Balance]]*(InterestRate/PaymentsPerYear),"")</f>
        <v/>
      </c>
      <c r="J261" s="4" t="str">
        <f ca="1">IF(Sched5[[#This Row],[Pmt No]]&lt;&gt;"",IF(Sched5[[#This Row],[Scheduled Payment]]+Sched5[[#This Row],[Extra Payment]]&lt;=Sched5[[#This Row],[Beginning Balance]],Sched5[[#This Row],[Beginning Balance]]-Sched5[[#This Row],[Principal]],0),"")</f>
        <v/>
      </c>
      <c r="K261" s="4" t="str">
        <f ca="1">IF(Sched5[[#This Row],[Pmt No]]&lt;&gt;"",SUM(INDEX(Sched5[Interest],1,1):Sched5[[#This Row],[Interest]]),"")</f>
        <v/>
      </c>
    </row>
    <row r="262" spans="2:11" x14ac:dyDescent="0.2">
      <c r="B262" s="2" t="str">
        <f ca="1">IF(LoanIsGood,IF(ROW()-ROW(Sched5[[#Headers],[Pmt No]])&gt;ScheduledNumberOfPayments,"",ROW()-ROW(Sched5[[#Headers],[Pmt No]])),"")</f>
        <v/>
      </c>
      <c r="C262" s="3" t="str">
        <f ca="1">IF(Sched5[[#This Row],[Pmt No]]&lt;&gt;"",EOMONTH(LoanStartDate,ROW(Sched5[[#This Row],[Pmt No]])-ROW(Sched5[[#Headers],[Pmt No]])-2)+DAY(LoanStartDate),"")</f>
        <v/>
      </c>
      <c r="D262" s="4" t="str">
        <f ca="1">IF(Sched5[[#This Row],[Pmt No]]&lt;&gt;"",IF(ROW()-ROW(Sched5[[#Headers],[Beginning Balance]])=1,LoanAmount,INDEX(Sched5[Ending Balance],ROW()-ROW(Sched5[[#Headers],[Beginning Balance]])-1)),"")</f>
        <v/>
      </c>
      <c r="E262" s="4" t="str">
        <f ca="1">IF(Sched5[[#This Row],[Pmt No]]&lt;&gt;"",ScheduledPayment,"")</f>
        <v/>
      </c>
      <c r="F262" s="4" t="str">
        <f ca="1">IF(Sched5[[#This Row],[Pmt No]]&lt;&gt;"",IF(Sched5[[#This Row],[Scheduled Payment]]+ExtraPayments&lt;Sched5[[#This Row],[Beginning Balance]],ExtraPayments,IF(Sched5[[#This Row],[Beginning Balance]]-Sched5[[#This Row],[Scheduled Payment]]&gt;0,Sched5[[#This Row],[Beginning Balance]]-Sched5[[#This Row],[Scheduled Payment]],0)),"")</f>
        <v/>
      </c>
      <c r="G262" s="4" t="str">
        <f ca="1">IF(Sched5[[#This Row],[Pmt No]]&lt;&gt;"",IF(Sched5[[#This Row],[Scheduled Payment]]+Sched5[[#This Row],[Extra Payment]]&lt;=Sched5[[#This Row],[Beginning Balance]],Sched5[[#This Row],[Scheduled Payment]]+Sched5[[#This Row],[Extra Payment]],Sched5[[#This Row],[Beginning Balance]]),"")</f>
        <v/>
      </c>
      <c r="H262" s="4" t="str">
        <f ca="1">IF(Sched5[[#This Row],[Pmt No]]&lt;&gt;"",Sched5[[#This Row],[Total Payment]]-Sched5[[#This Row],[Interest]],"")</f>
        <v/>
      </c>
      <c r="I262" s="4" t="str">
        <f ca="1">IF(Sched5[[#This Row],[Pmt No]]&lt;&gt;"",Sched5[[#This Row],[Beginning Balance]]*(InterestRate/PaymentsPerYear),"")</f>
        <v/>
      </c>
      <c r="J262" s="4" t="str">
        <f ca="1">IF(Sched5[[#This Row],[Pmt No]]&lt;&gt;"",IF(Sched5[[#This Row],[Scheduled Payment]]+Sched5[[#This Row],[Extra Payment]]&lt;=Sched5[[#This Row],[Beginning Balance]],Sched5[[#This Row],[Beginning Balance]]-Sched5[[#This Row],[Principal]],0),"")</f>
        <v/>
      </c>
      <c r="K262" s="4" t="str">
        <f ca="1">IF(Sched5[[#This Row],[Pmt No]]&lt;&gt;"",SUM(INDEX(Sched5[Interest],1,1):Sched5[[#This Row],[Interest]]),"")</f>
        <v/>
      </c>
    </row>
    <row r="263" spans="2:11" x14ac:dyDescent="0.2">
      <c r="B263" s="2" t="str">
        <f ca="1">IF(LoanIsGood,IF(ROW()-ROW(Sched5[[#Headers],[Pmt No]])&gt;ScheduledNumberOfPayments,"",ROW()-ROW(Sched5[[#Headers],[Pmt No]])),"")</f>
        <v/>
      </c>
      <c r="C263" s="3" t="str">
        <f ca="1">IF(Sched5[[#This Row],[Pmt No]]&lt;&gt;"",EOMONTH(LoanStartDate,ROW(Sched5[[#This Row],[Pmt No]])-ROW(Sched5[[#Headers],[Pmt No]])-2)+DAY(LoanStartDate),"")</f>
        <v/>
      </c>
      <c r="D263" s="4" t="str">
        <f ca="1">IF(Sched5[[#This Row],[Pmt No]]&lt;&gt;"",IF(ROW()-ROW(Sched5[[#Headers],[Beginning Balance]])=1,LoanAmount,INDEX(Sched5[Ending Balance],ROW()-ROW(Sched5[[#Headers],[Beginning Balance]])-1)),"")</f>
        <v/>
      </c>
      <c r="E263" s="4" t="str">
        <f ca="1">IF(Sched5[[#This Row],[Pmt No]]&lt;&gt;"",ScheduledPayment,"")</f>
        <v/>
      </c>
      <c r="F263" s="4" t="str">
        <f ca="1">IF(Sched5[[#This Row],[Pmt No]]&lt;&gt;"",IF(Sched5[[#This Row],[Scheduled Payment]]+ExtraPayments&lt;Sched5[[#This Row],[Beginning Balance]],ExtraPayments,IF(Sched5[[#This Row],[Beginning Balance]]-Sched5[[#This Row],[Scheduled Payment]]&gt;0,Sched5[[#This Row],[Beginning Balance]]-Sched5[[#This Row],[Scheduled Payment]],0)),"")</f>
        <v/>
      </c>
      <c r="G263" s="4" t="str">
        <f ca="1">IF(Sched5[[#This Row],[Pmt No]]&lt;&gt;"",IF(Sched5[[#This Row],[Scheduled Payment]]+Sched5[[#This Row],[Extra Payment]]&lt;=Sched5[[#This Row],[Beginning Balance]],Sched5[[#This Row],[Scheduled Payment]]+Sched5[[#This Row],[Extra Payment]],Sched5[[#This Row],[Beginning Balance]]),"")</f>
        <v/>
      </c>
      <c r="H263" s="4" t="str">
        <f ca="1">IF(Sched5[[#This Row],[Pmt No]]&lt;&gt;"",Sched5[[#This Row],[Total Payment]]-Sched5[[#This Row],[Interest]],"")</f>
        <v/>
      </c>
      <c r="I263" s="4" t="str">
        <f ca="1">IF(Sched5[[#This Row],[Pmt No]]&lt;&gt;"",Sched5[[#This Row],[Beginning Balance]]*(InterestRate/PaymentsPerYear),"")</f>
        <v/>
      </c>
      <c r="J263" s="4" t="str">
        <f ca="1">IF(Sched5[[#This Row],[Pmt No]]&lt;&gt;"",IF(Sched5[[#This Row],[Scheduled Payment]]+Sched5[[#This Row],[Extra Payment]]&lt;=Sched5[[#This Row],[Beginning Balance]],Sched5[[#This Row],[Beginning Balance]]-Sched5[[#This Row],[Principal]],0),"")</f>
        <v/>
      </c>
      <c r="K263" s="4" t="str">
        <f ca="1">IF(Sched5[[#This Row],[Pmt No]]&lt;&gt;"",SUM(INDEX(Sched5[Interest],1,1):Sched5[[#This Row],[Interest]]),"")</f>
        <v/>
      </c>
    </row>
    <row r="264" spans="2:11" x14ac:dyDescent="0.2">
      <c r="B264" s="2" t="str">
        <f ca="1">IF(LoanIsGood,IF(ROW()-ROW(Sched5[[#Headers],[Pmt No]])&gt;ScheduledNumberOfPayments,"",ROW()-ROW(Sched5[[#Headers],[Pmt No]])),"")</f>
        <v/>
      </c>
      <c r="C264" s="3" t="str">
        <f ca="1">IF(Sched5[[#This Row],[Pmt No]]&lt;&gt;"",EOMONTH(LoanStartDate,ROW(Sched5[[#This Row],[Pmt No]])-ROW(Sched5[[#Headers],[Pmt No]])-2)+DAY(LoanStartDate),"")</f>
        <v/>
      </c>
      <c r="D264" s="4" t="str">
        <f ca="1">IF(Sched5[[#This Row],[Pmt No]]&lt;&gt;"",IF(ROW()-ROW(Sched5[[#Headers],[Beginning Balance]])=1,LoanAmount,INDEX(Sched5[Ending Balance],ROW()-ROW(Sched5[[#Headers],[Beginning Balance]])-1)),"")</f>
        <v/>
      </c>
      <c r="E264" s="4" t="str">
        <f ca="1">IF(Sched5[[#This Row],[Pmt No]]&lt;&gt;"",ScheduledPayment,"")</f>
        <v/>
      </c>
      <c r="F264" s="4" t="str">
        <f ca="1">IF(Sched5[[#This Row],[Pmt No]]&lt;&gt;"",IF(Sched5[[#This Row],[Scheduled Payment]]+ExtraPayments&lt;Sched5[[#This Row],[Beginning Balance]],ExtraPayments,IF(Sched5[[#This Row],[Beginning Balance]]-Sched5[[#This Row],[Scheduled Payment]]&gt;0,Sched5[[#This Row],[Beginning Balance]]-Sched5[[#This Row],[Scheduled Payment]],0)),"")</f>
        <v/>
      </c>
      <c r="G264" s="4" t="str">
        <f ca="1">IF(Sched5[[#This Row],[Pmt No]]&lt;&gt;"",IF(Sched5[[#This Row],[Scheduled Payment]]+Sched5[[#This Row],[Extra Payment]]&lt;=Sched5[[#This Row],[Beginning Balance]],Sched5[[#This Row],[Scheduled Payment]]+Sched5[[#This Row],[Extra Payment]],Sched5[[#This Row],[Beginning Balance]]),"")</f>
        <v/>
      </c>
      <c r="H264" s="4" t="str">
        <f ca="1">IF(Sched5[[#This Row],[Pmt No]]&lt;&gt;"",Sched5[[#This Row],[Total Payment]]-Sched5[[#This Row],[Interest]],"")</f>
        <v/>
      </c>
      <c r="I264" s="4" t="str">
        <f ca="1">IF(Sched5[[#This Row],[Pmt No]]&lt;&gt;"",Sched5[[#This Row],[Beginning Balance]]*(InterestRate/PaymentsPerYear),"")</f>
        <v/>
      </c>
      <c r="J264" s="4" t="str">
        <f ca="1">IF(Sched5[[#This Row],[Pmt No]]&lt;&gt;"",IF(Sched5[[#This Row],[Scheduled Payment]]+Sched5[[#This Row],[Extra Payment]]&lt;=Sched5[[#This Row],[Beginning Balance]],Sched5[[#This Row],[Beginning Balance]]-Sched5[[#This Row],[Principal]],0),"")</f>
        <v/>
      </c>
      <c r="K264" s="4" t="str">
        <f ca="1">IF(Sched5[[#This Row],[Pmt No]]&lt;&gt;"",SUM(INDEX(Sched5[Interest],1,1):Sched5[[#This Row],[Interest]]),"")</f>
        <v/>
      </c>
    </row>
    <row r="265" spans="2:11" x14ac:dyDescent="0.2">
      <c r="B265" s="2" t="str">
        <f ca="1">IF(LoanIsGood,IF(ROW()-ROW(Sched5[[#Headers],[Pmt No]])&gt;ScheduledNumberOfPayments,"",ROW()-ROW(Sched5[[#Headers],[Pmt No]])),"")</f>
        <v/>
      </c>
      <c r="C265" s="3" t="str">
        <f ca="1">IF(Sched5[[#This Row],[Pmt No]]&lt;&gt;"",EOMONTH(LoanStartDate,ROW(Sched5[[#This Row],[Pmt No]])-ROW(Sched5[[#Headers],[Pmt No]])-2)+DAY(LoanStartDate),"")</f>
        <v/>
      </c>
      <c r="D265" s="4" t="str">
        <f ca="1">IF(Sched5[[#This Row],[Pmt No]]&lt;&gt;"",IF(ROW()-ROW(Sched5[[#Headers],[Beginning Balance]])=1,LoanAmount,INDEX(Sched5[Ending Balance],ROW()-ROW(Sched5[[#Headers],[Beginning Balance]])-1)),"")</f>
        <v/>
      </c>
      <c r="E265" s="4" t="str">
        <f ca="1">IF(Sched5[[#This Row],[Pmt No]]&lt;&gt;"",ScheduledPayment,"")</f>
        <v/>
      </c>
      <c r="F265" s="4" t="str">
        <f ca="1">IF(Sched5[[#This Row],[Pmt No]]&lt;&gt;"",IF(Sched5[[#This Row],[Scheduled Payment]]+ExtraPayments&lt;Sched5[[#This Row],[Beginning Balance]],ExtraPayments,IF(Sched5[[#This Row],[Beginning Balance]]-Sched5[[#This Row],[Scheduled Payment]]&gt;0,Sched5[[#This Row],[Beginning Balance]]-Sched5[[#This Row],[Scheduled Payment]],0)),"")</f>
        <v/>
      </c>
      <c r="G265" s="4" t="str">
        <f ca="1">IF(Sched5[[#This Row],[Pmt No]]&lt;&gt;"",IF(Sched5[[#This Row],[Scheduled Payment]]+Sched5[[#This Row],[Extra Payment]]&lt;=Sched5[[#This Row],[Beginning Balance]],Sched5[[#This Row],[Scheduled Payment]]+Sched5[[#This Row],[Extra Payment]],Sched5[[#This Row],[Beginning Balance]]),"")</f>
        <v/>
      </c>
      <c r="H265" s="4" t="str">
        <f ca="1">IF(Sched5[[#This Row],[Pmt No]]&lt;&gt;"",Sched5[[#This Row],[Total Payment]]-Sched5[[#This Row],[Interest]],"")</f>
        <v/>
      </c>
      <c r="I265" s="4" t="str">
        <f ca="1">IF(Sched5[[#This Row],[Pmt No]]&lt;&gt;"",Sched5[[#This Row],[Beginning Balance]]*(InterestRate/PaymentsPerYear),"")</f>
        <v/>
      </c>
      <c r="J265" s="4" t="str">
        <f ca="1">IF(Sched5[[#This Row],[Pmt No]]&lt;&gt;"",IF(Sched5[[#This Row],[Scheduled Payment]]+Sched5[[#This Row],[Extra Payment]]&lt;=Sched5[[#This Row],[Beginning Balance]],Sched5[[#This Row],[Beginning Balance]]-Sched5[[#This Row],[Principal]],0),"")</f>
        <v/>
      </c>
      <c r="K265" s="4" t="str">
        <f ca="1">IF(Sched5[[#This Row],[Pmt No]]&lt;&gt;"",SUM(INDEX(Sched5[Interest],1,1):Sched5[[#This Row],[Interest]]),"")</f>
        <v/>
      </c>
    </row>
    <row r="266" spans="2:11" x14ac:dyDescent="0.2">
      <c r="B266" s="2" t="str">
        <f ca="1">IF(LoanIsGood,IF(ROW()-ROW(Sched5[[#Headers],[Pmt No]])&gt;ScheduledNumberOfPayments,"",ROW()-ROW(Sched5[[#Headers],[Pmt No]])),"")</f>
        <v/>
      </c>
      <c r="C266" s="3" t="str">
        <f ca="1">IF(Sched5[[#This Row],[Pmt No]]&lt;&gt;"",EOMONTH(LoanStartDate,ROW(Sched5[[#This Row],[Pmt No]])-ROW(Sched5[[#Headers],[Pmt No]])-2)+DAY(LoanStartDate),"")</f>
        <v/>
      </c>
      <c r="D266" s="4" t="str">
        <f ca="1">IF(Sched5[[#This Row],[Pmt No]]&lt;&gt;"",IF(ROW()-ROW(Sched5[[#Headers],[Beginning Balance]])=1,LoanAmount,INDEX(Sched5[Ending Balance],ROW()-ROW(Sched5[[#Headers],[Beginning Balance]])-1)),"")</f>
        <v/>
      </c>
      <c r="E266" s="4" t="str">
        <f ca="1">IF(Sched5[[#This Row],[Pmt No]]&lt;&gt;"",ScheduledPayment,"")</f>
        <v/>
      </c>
      <c r="F266" s="4" t="str">
        <f ca="1">IF(Sched5[[#This Row],[Pmt No]]&lt;&gt;"",IF(Sched5[[#This Row],[Scheduled Payment]]+ExtraPayments&lt;Sched5[[#This Row],[Beginning Balance]],ExtraPayments,IF(Sched5[[#This Row],[Beginning Balance]]-Sched5[[#This Row],[Scheduled Payment]]&gt;0,Sched5[[#This Row],[Beginning Balance]]-Sched5[[#This Row],[Scheduled Payment]],0)),"")</f>
        <v/>
      </c>
      <c r="G266" s="4" t="str">
        <f ca="1">IF(Sched5[[#This Row],[Pmt No]]&lt;&gt;"",IF(Sched5[[#This Row],[Scheduled Payment]]+Sched5[[#This Row],[Extra Payment]]&lt;=Sched5[[#This Row],[Beginning Balance]],Sched5[[#This Row],[Scheduled Payment]]+Sched5[[#This Row],[Extra Payment]],Sched5[[#This Row],[Beginning Balance]]),"")</f>
        <v/>
      </c>
      <c r="H266" s="4" t="str">
        <f ca="1">IF(Sched5[[#This Row],[Pmt No]]&lt;&gt;"",Sched5[[#This Row],[Total Payment]]-Sched5[[#This Row],[Interest]],"")</f>
        <v/>
      </c>
      <c r="I266" s="4" t="str">
        <f ca="1">IF(Sched5[[#This Row],[Pmt No]]&lt;&gt;"",Sched5[[#This Row],[Beginning Balance]]*(InterestRate/PaymentsPerYear),"")</f>
        <v/>
      </c>
      <c r="J266" s="4" t="str">
        <f ca="1">IF(Sched5[[#This Row],[Pmt No]]&lt;&gt;"",IF(Sched5[[#This Row],[Scheduled Payment]]+Sched5[[#This Row],[Extra Payment]]&lt;=Sched5[[#This Row],[Beginning Balance]],Sched5[[#This Row],[Beginning Balance]]-Sched5[[#This Row],[Principal]],0),"")</f>
        <v/>
      </c>
      <c r="K266" s="4" t="str">
        <f ca="1">IF(Sched5[[#This Row],[Pmt No]]&lt;&gt;"",SUM(INDEX(Sched5[Interest],1,1):Sched5[[#This Row],[Interest]]),"")</f>
        <v/>
      </c>
    </row>
    <row r="267" spans="2:11" x14ac:dyDescent="0.2">
      <c r="B267" s="2" t="str">
        <f ca="1">IF(LoanIsGood,IF(ROW()-ROW(Sched5[[#Headers],[Pmt No]])&gt;ScheduledNumberOfPayments,"",ROW()-ROW(Sched5[[#Headers],[Pmt No]])),"")</f>
        <v/>
      </c>
      <c r="C267" s="3" t="str">
        <f ca="1">IF(Sched5[[#This Row],[Pmt No]]&lt;&gt;"",EOMONTH(LoanStartDate,ROW(Sched5[[#This Row],[Pmt No]])-ROW(Sched5[[#Headers],[Pmt No]])-2)+DAY(LoanStartDate),"")</f>
        <v/>
      </c>
      <c r="D267" s="4" t="str">
        <f ca="1">IF(Sched5[[#This Row],[Pmt No]]&lt;&gt;"",IF(ROW()-ROW(Sched5[[#Headers],[Beginning Balance]])=1,LoanAmount,INDEX(Sched5[Ending Balance],ROW()-ROW(Sched5[[#Headers],[Beginning Balance]])-1)),"")</f>
        <v/>
      </c>
      <c r="E267" s="4" t="str">
        <f ca="1">IF(Sched5[[#This Row],[Pmt No]]&lt;&gt;"",ScheduledPayment,"")</f>
        <v/>
      </c>
      <c r="F267" s="4" t="str">
        <f ca="1">IF(Sched5[[#This Row],[Pmt No]]&lt;&gt;"",IF(Sched5[[#This Row],[Scheduled Payment]]+ExtraPayments&lt;Sched5[[#This Row],[Beginning Balance]],ExtraPayments,IF(Sched5[[#This Row],[Beginning Balance]]-Sched5[[#This Row],[Scheduled Payment]]&gt;0,Sched5[[#This Row],[Beginning Balance]]-Sched5[[#This Row],[Scheduled Payment]],0)),"")</f>
        <v/>
      </c>
      <c r="G267" s="4" t="str">
        <f ca="1">IF(Sched5[[#This Row],[Pmt No]]&lt;&gt;"",IF(Sched5[[#This Row],[Scheduled Payment]]+Sched5[[#This Row],[Extra Payment]]&lt;=Sched5[[#This Row],[Beginning Balance]],Sched5[[#This Row],[Scheduled Payment]]+Sched5[[#This Row],[Extra Payment]],Sched5[[#This Row],[Beginning Balance]]),"")</f>
        <v/>
      </c>
      <c r="H267" s="4" t="str">
        <f ca="1">IF(Sched5[[#This Row],[Pmt No]]&lt;&gt;"",Sched5[[#This Row],[Total Payment]]-Sched5[[#This Row],[Interest]],"")</f>
        <v/>
      </c>
      <c r="I267" s="4" t="str">
        <f ca="1">IF(Sched5[[#This Row],[Pmt No]]&lt;&gt;"",Sched5[[#This Row],[Beginning Balance]]*(InterestRate/PaymentsPerYear),"")</f>
        <v/>
      </c>
      <c r="J267" s="4" t="str">
        <f ca="1">IF(Sched5[[#This Row],[Pmt No]]&lt;&gt;"",IF(Sched5[[#This Row],[Scheduled Payment]]+Sched5[[#This Row],[Extra Payment]]&lt;=Sched5[[#This Row],[Beginning Balance]],Sched5[[#This Row],[Beginning Balance]]-Sched5[[#This Row],[Principal]],0),"")</f>
        <v/>
      </c>
      <c r="K267" s="4" t="str">
        <f ca="1">IF(Sched5[[#This Row],[Pmt No]]&lt;&gt;"",SUM(INDEX(Sched5[Interest],1,1):Sched5[[#This Row],[Interest]]),"")</f>
        <v/>
      </c>
    </row>
    <row r="268" spans="2:11" x14ac:dyDescent="0.2">
      <c r="B268" s="2" t="str">
        <f ca="1">IF(LoanIsGood,IF(ROW()-ROW(Sched5[[#Headers],[Pmt No]])&gt;ScheduledNumberOfPayments,"",ROW()-ROW(Sched5[[#Headers],[Pmt No]])),"")</f>
        <v/>
      </c>
      <c r="C268" s="3" t="str">
        <f ca="1">IF(Sched5[[#This Row],[Pmt No]]&lt;&gt;"",EOMONTH(LoanStartDate,ROW(Sched5[[#This Row],[Pmt No]])-ROW(Sched5[[#Headers],[Pmt No]])-2)+DAY(LoanStartDate),"")</f>
        <v/>
      </c>
      <c r="D268" s="4" t="str">
        <f ca="1">IF(Sched5[[#This Row],[Pmt No]]&lt;&gt;"",IF(ROW()-ROW(Sched5[[#Headers],[Beginning Balance]])=1,LoanAmount,INDEX(Sched5[Ending Balance],ROW()-ROW(Sched5[[#Headers],[Beginning Balance]])-1)),"")</f>
        <v/>
      </c>
      <c r="E268" s="4" t="str">
        <f ca="1">IF(Sched5[[#This Row],[Pmt No]]&lt;&gt;"",ScheduledPayment,"")</f>
        <v/>
      </c>
      <c r="F268" s="4" t="str">
        <f ca="1">IF(Sched5[[#This Row],[Pmt No]]&lt;&gt;"",IF(Sched5[[#This Row],[Scheduled Payment]]+ExtraPayments&lt;Sched5[[#This Row],[Beginning Balance]],ExtraPayments,IF(Sched5[[#This Row],[Beginning Balance]]-Sched5[[#This Row],[Scheduled Payment]]&gt;0,Sched5[[#This Row],[Beginning Balance]]-Sched5[[#This Row],[Scheduled Payment]],0)),"")</f>
        <v/>
      </c>
      <c r="G268" s="4" t="str">
        <f ca="1">IF(Sched5[[#This Row],[Pmt No]]&lt;&gt;"",IF(Sched5[[#This Row],[Scheduled Payment]]+Sched5[[#This Row],[Extra Payment]]&lt;=Sched5[[#This Row],[Beginning Balance]],Sched5[[#This Row],[Scheduled Payment]]+Sched5[[#This Row],[Extra Payment]],Sched5[[#This Row],[Beginning Balance]]),"")</f>
        <v/>
      </c>
      <c r="H268" s="4" t="str">
        <f ca="1">IF(Sched5[[#This Row],[Pmt No]]&lt;&gt;"",Sched5[[#This Row],[Total Payment]]-Sched5[[#This Row],[Interest]],"")</f>
        <v/>
      </c>
      <c r="I268" s="4" t="str">
        <f ca="1">IF(Sched5[[#This Row],[Pmt No]]&lt;&gt;"",Sched5[[#This Row],[Beginning Balance]]*(InterestRate/PaymentsPerYear),"")</f>
        <v/>
      </c>
      <c r="J268" s="4" t="str">
        <f ca="1">IF(Sched5[[#This Row],[Pmt No]]&lt;&gt;"",IF(Sched5[[#This Row],[Scheduled Payment]]+Sched5[[#This Row],[Extra Payment]]&lt;=Sched5[[#This Row],[Beginning Balance]],Sched5[[#This Row],[Beginning Balance]]-Sched5[[#This Row],[Principal]],0),"")</f>
        <v/>
      </c>
      <c r="K268" s="4" t="str">
        <f ca="1">IF(Sched5[[#This Row],[Pmt No]]&lt;&gt;"",SUM(INDEX(Sched5[Interest],1,1):Sched5[[#This Row],[Interest]]),"")</f>
        <v/>
      </c>
    </row>
    <row r="269" spans="2:11" x14ac:dyDescent="0.2">
      <c r="B269" s="2" t="str">
        <f ca="1">IF(LoanIsGood,IF(ROW()-ROW(Sched5[[#Headers],[Pmt No]])&gt;ScheduledNumberOfPayments,"",ROW()-ROW(Sched5[[#Headers],[Pmt No]])),"")</f>
        <v/>
      </c>
      <c r="C269" s="3" t="str">
        <f ca="1">IF(Sched5[[#This Row],[Pmt No]]&lt;&gt;"",EOMONTH(LoanStartDate,ROW(Sched5[[#This Row],[Pmt No]])-ROW(Sched5[[#Headers],[Pmt No]])-2)+DAY(LoanStartDate),"")</f>
        <v/>
      </c>
      <c r="D269" s="4" t="str">
        <f ca="1">IF(Sched5[[#This Row],[Pmt No]]&lt;&gt;"",IF(ROW()-ROW(Sched5[[#Headers],[Beginning Balance]])=1,LoanAmount,INDEX(Sched5[Ending Balance],ROW()-ROW(Sched5[[#Headers],[Beginning Balance]])-1)),"")</f>
        <v/>
      </c>
      <c r="E269" s="4" t="str">
        <f ca="1">IF(Sched5[[#This Row],[Pmt No]]&lt;&gt;"",ScheduledPayment,"")</f>
        <v/>
      </c>
      <c r="F269" s="4" t="str">
        <f ca="1">IF(Sched5[[#This Row],[Pmt No]]&lt;&gt;"",IF(Sched5[[#This Row],[Scheduled Payment]]+ExtraPayments&lt;Sched5[[#This Row],[Beginning Balance]],ExtraPayments,IF(Sched5[[#This Row],[Beginning Balance]]-Sched5[[#This Row],[Scheduled Payment]]&gt;0,Sched5[[#This Row],[Beginning Balance]]-Sched5[[#This Row],[Scheduled Payment]],0)),"")</f>
        <v/>
      </c>
      <c r="G269" s="4" t="str">
        <f ca="1">IF(Sched5[[#This Row],[Pmt No]]&lt;&gt;"",IF(Sched5[[#This Row],[Scheduled Payment]]+Sched5[[#This Row],[Extra Payment]]&lt;=Sched5[[#This Row],[Beginning Balance]],Sched5[[#This Row],[Scheduled Payment]]+Sched5[[#This Row],[Extra Payment]],Sched5[[#This Row],[Beginning Balance]]),"")</f>
        <v/>
      </c>
      <c r="H269" s="4" t="str">
        <f ca="1">IF(Sched5[[#This Row],[Pmt No]]&lt;&gt;"",Sched5[[#This Row],[Total Payment]]-Sched5[[#This Row],[Interest]],"")</f>
        <v/>
      </c>
      <c r="I269" s="4" t="str">
        <f ca="1">IF(Sched5[[#This Row],[Pmt No]]&lt;&gt;"",Sched5[[#This Row],[Beginning Balance]]*(InterestRate/PaymentsPerYear),"")</f>
        <v/>
      </c>
      <c r="J269" s="4" t="str">
        <f ca="1">IF(Sched5[[#This Row],[Pmt No]]&lt;&gt;"",IF(Sched5[[#This Row],[Scheduled Payment]]+Sched5[[#This Row],[Extra Payment]]&lt;=Sched5[[#This Row],[Beginning Balance]],Sched5[[#This Row],[Beginning Balance]]-Sched5[[#This Row],[Principal]],0),"")</f>
        <v/>
      </c>
      <c r="K269" s="4" t="str">
        <f ca="1">IF(Sched5[[#This Row],[Pmt No]]&lt;&gt;"",SUM(INDEX(Sched5[Interest],1,1):Sched5[[#This Row],[Interest]]),"")</f>
        <v/>
      </c>
    </row>
    <row r="270" spans="2:11" x14ac:dyDescent="0.2">
      <c r="B270" s="2" t="str">
        <f ca="1">IF(LoanIsGood,IF(ROW()-ROW(Sched5[[#Headers],[Pmt No]])&gt;ScheduledNumberOfPayments,"",ROW()-ROW(Sched5[[#Headers],[Pmt No]])),"")</f>
        <v/>
      </c>
      <c r="C270" s="3" t="str">
        <f ca="1">IF(Sched5[[#This Row],[Pmt No]]&lt;&gt;"",EOMONTH(LoanStartDate,ROW(Sched5[[#This Row],[Pmt No]])-ROW(Sched5[[#Headers],[Pmt No]])-2)+DAY(LoanStartDate),"")</f>
        <v/>
      </c>
      <c r="D270" s="4" t="str">
        <f ca="1">IF(Sched5[[#This Row],[Pmt No]]&lt;&gt;"",IF(ROW()-ROW(Sched5[[#Headers],[Beginning Balance]])=1,LoanAmount,INDEX(Sched5[Ending Balance],ROW()-ROW(Sched5[[#Headers],[Beginning Balance]])-1)),"")</f>
        <v/>
      </c>
      <c r="E270" s="4" t="str">
        <f ca="1">IF(Sched5[[#This Row],[Pmt No]]&lt;&gt;"",ScheduledPayment,"")</f>
        <v/>
      </c>
      <c r="F270" s="4" t="str">
        <f ca="1">IF(Sched5[[#This Row],[Pmt No]]&lt;&gt;"",IF(Sched5[[#This Row],[Scheduled Payment]]+ExtraPayments&lt;Sched5[[#This Row],[Beginning Balance]],ExtraPayments,IF(Sched5[[#This Row],[Beginning Balance]]-Sched5[[#This Row],[Scheduled Payment]]&gt;0,Sched5[[#This Row],[Beginning Balance]]-Sched5[[#This Row],[Scheduled Payment]],0)),"")</f>
        <v/>
      </c>
      <c r="G270" s="4" t="str">
        <f ca="1">IF(Sched5[[#This Row],[Pmt No]]&lt;&gt;"",IF(Sched5[[#This Row],[Scheduled Payment]]+Sched5[[#This Row],[Extra Payment]]&lt;=Sched5[[#This Row],[Beginning Balance]],Sched5[[#This Row],[Scheduled Payment]]+Sched5[[#This Row],[Extra Payment]],Sched5[[#This Row],[Beginning Balance]]),"")</f>
        <v/>
      </c>
      <c r="H270" s="4" t="str">
        <f ca="1">IF(Sched5[[#This Row],[Pmt No]]&lt;&gt;"",Sched5[[#This Row],[Total Payment]]-Sched5[[#This Row],[Interest]],"")</f>
        <v/>
      </c>
      <c r="I270" s="4" t="str">
        <f ca="1">IF(Sched5[[#This Row],[Pmt No]]&lt;&gt;"",Sched5[[#This Row],[Beginning Balance]]*(InterestRate/PaymentsPerYear),"")</f>
        <v/>
      </c>
      <c r="J270" s="4" t="str">
        <f ca="1">IF(Sched5[[#This Row],[Pmt No]]&lt;&gt;"",IF(Sched5[[#This Row],[Scheduled Payment]]+Sched5[[#This Row],[Extra Payment]]&lt;=Sched5[[#This Row],[Beginning Balance]],Sched5[[#This Row],[Beginning Balance]]-Sched5[[#This Row],[Principal]],0),"")</f>
        <v/>
      </c>
      <c r="K270" s="4" t="str">
        <f ca="1">IF(Sched5[[#This Row],[Pmt No]]&lt;&gt;"",SUM(INDEX(Sched5[Interest],1,1):Sched5[[#This Row],[Interest]]),"")</f>
        <v/>
      </c>
    </row>
    <row r="271" spans="2:11" x14ac:dyDescent="0.2">
      <c r="B271" s="2" t="str">
        <f ca="1">IF(LoanIsGood,IF(ROW()-ROW(Sched5[[#Headers],[Pmt No]])&gt;ScheduledNumberOfPayments,"",ROW()-ROW(Sched5[[#Headers],[Pmt No]])),"")</f>
        <v/>
      </c>
      <c r="C271" s="3" t="str">
        <f ca="1">IF(Sched5[[#This Row],[Pmt No]]&lt;&gt;"",EOMONTH(LoanStartDate,ROW(Sched5[[#This Row],[Pmt No]])-ROW(Sched5[[#Headers],[Pmt No]])-2)+DAY(LoanStartDate),"")</f>
        <v/>
      </c>
      <c r="D271" s="4" t="str">
        <f ca="1">IF(Sched5[[#This Row],[Pmt No]]&lt;&gt;"",IF(ROW()-ROW(Sched5[[#Headers],[Beginning Balance]])=1,LoanAmount,INDEX(Sched5[Ending Balance],ROW()-ROW(Sched5[[#Headers],[Beginning Balance]])-1)),"")</f>
        <v/>
      </c>
      <c r="E271" s="4" t="str">
        <f ca="1">IF(Sched5[[#This Row],[Pmt No]]&lt;&gt;"",ScheduledPayment,"")</f>
        <v/>
      </c>
      <c r="F271" s="4" t="str">
        <f ca="1">IF(Sched5[[#This Row],[Pmt No]]&lt;&gt;"",IF(Sched5[[#This Row],[Scheduled Payment]]+ExtraPayments&lt;Sched5[[#This Row],[Beginning Balance]],ExtraPayments,IF(Sched5[[#This Row],[Beginning Balance]]-Sched5[[#This Row],[Scheduled Payment]]&gt;0,Sched5[[#This Row],[Beginning Balance]]-Sched5[[#This Row],[Scheduled Payment]],0)),"")</f>
        <v/>
      </c>
      <c r="G271" s="4" t="str">
        <f ca="1">IF(Sched5[[#This Row],[Pmt No]]&lt;&gt;"",IF(Sched5[[#This Row],[Scheduled Payment]]+Sched5[[#This Row],[Extra Payment]]&lt;=Sched5[[#This Row],[Beginning Balance]],Sched5[[#This Row],[Scheduled Payment]]+Sched5[[#This Row],[Extra Payment]],Sched5[[#This Row],[Beginning Balance]]),"")</f>
        <v/>
      </c>
      <c r="H271" s="4" t="str">
        <f ca="1">IF(Sched5[[#This Row],[Pmt No]]&lt;&gt;"",Sched5[[#This Row],[Total Payment]]-Sched5[[#This Row],[Interest]],"")</f>
        <v/>
      </c>
      <c r="I271" s="4" t="str">
        <f ca="1">IF(Sched5[[#This Row],[Pmt No]]&lt;&gt;"",Sched5[[#This Row],[Beginning Balance]]*(InterestRate/PaymentsPerYear),"")</f>
        <v/>
      </c>
      <c r="J271" s="4" t="str">
        <f ca="1">IF(Sched5[[#This Row],[Pmt No]]&lt;&gt;"",IF(Sched5[[#This Row],[Scheduled Payment]]+Sched5[[#This Row],[Extra Payment]]&lt;=Sched5[[#This Row],[Beginning Balance]],Sched5[[#This Row],[Beginning Balance]]-Sched5[[#This Row],[Principal]],0),"")</f>
        <v/>
      </c>
      <c r="K271" s="4" t="str">
        <f ca="1">IF(Sched5[[#This Row],[Pmt No]]&lt;&gt;"",SUM(INDEX(Sched5[Interest],1,1):Sched5[[#This Row],[Interest]]),"")</f>
        <v/>
      </c>
    </row>
    <row r="272" spans="2:11" x14ac:dyDescent="0.2">
      <c r="B272" s="2" t="str">
        <f ca="1">IF(LoanIsGood,IF(ROW()-ROW(Sched5[[#Headers],[Pmt No]])&gt;ScheduledNumberOfPayments,"",ROW()-ROW(Sched5[[#Headers],[Pmt No]])),"")</f>
        <v/>
      </c>
      <c r="C272" s="3" t="str">
        <f ca="1">IF(Sched5[[#This Row],[Pmt No]]&lt;&gt;"",EOMONTH(LoanStartDate,ROW(Sched5[[#This Row],[Pmt No]])-ROW(Sched5[[#Headers],[Pmt No]])-2)+DAY(LoanStartDate),"")</f>
        <v/>
      </c>
      <c r="D272" s="4" t="str">
        <f ca="1">IF(Sched5[[#This Row],[Pmt No]]&lt;&gt;"",IF(ROW()-ROW(Sched5[[#Headers],[Beginning Balance]])=1,LoanAmount,INDEX(Sched5[Ending Balance],ROW()-ROW(Sched5[[#Headers],[Beginning Balance]])-1)),"")</f>
        <v/>
      </c>
      <c r="E272" s="4" t="str">
        <f ca="1">IF(Sched5[[#This Row],[Pmt No]]&lt;&gt;"",ScheduledPayment,"")</f>
        <v/>
      </c>
      <c r="F272" s="4" t="str">
        <f ca="1">IF(Sched5[[#This Row],[Pmt No]]&lt;&gt;"",IF(Sched5[[#This Row],[Scheduled Payment]]+ExtraPayments&lt;Sched5[[#This Row],[Beginning Balance]],ExtraPayments,IF(Sched5[[#This Row],[Beginning Balance]]-Sched5[[#This Row],[Scheduled Payment]]&gt;0,Sched5[[#This Row],[Beginning Balance]]-Sched5[[#This Row],[Scheduled Payment]],0)),"")</f>
        <v/>
      </c>
      <c r="G272" s="4" t="str">
        <f ca="1">IF(Sched5[[#This Row],[Pmt No]]&lt;&gt;"",IF(Sched5[[#This Row],[Scheduled Payment]]+Sched5[[#This Row],[Extra Payment]]&lt;=Sched5[[#This Row],[Beginning Balance]],Sched5[[#This Row],[Scheduled Payment]]+Sched5[[#This Row],[Extra Payment]],Sched5[[#This Row],[Beginning Balance]]),"")</f>
        <v/>
      </c>
      <c r="H272" s="4" t="str">
        <f ca="1">IF(Sched5[[#This Row],[Pmt No]]&lt;&gt;"",Sched5[[#This Row],[Total Payment]]-Sched5[[#This Row],[Interest]],"")</f>
        <v/>
      </c>
      <c r="I272" s="4" t="str">
        <f ca="1">IF(Sched5[[#This Row],[Pmt No]]&lt;&gt;"",Sched5[[#This Row],[Beginning Balance]]*(InterestRate/PaymentsPerYear),"")</f>
        <v/>
      </c>
      <c r="J272" s="4" t="str">
        <f ca="1">IF(Sched5[[#This Row],[Pmt No]]&lt;&gt;"",IF(Sched5[[#This Row],[Scheduled Payment]]+Sched5[[#This Row],[Extra Payment]]&lt;=Sched5[[#This Row],[Beginning Balance]],Sched5[[#This Row],[Beginning Balance]]-Sched5[[#This Row],[Principal]],0),"")</f>
        <v/>
      </c>
      <c r="K272" s="4" t="str">
        <f ca="1">IF(Sched5[[#This Row],[Pmt No]]&lt;&gt;"",SUM(INDEX(Sched5[Interest],1,1):Sched5[[#This Row],[Interest]]),"")</f>
        <v/>
      </c>
    </row>
    <row r="273" spans="2:11" x14ac:dyDescent="0.2">
      <c r="B273" s="2" t="str">
        <f ca="1">IF(LoanIsGood,IF(ROW()-ROW(Sched5[[#Headers],[Pmt No]])&gt;ScheduledNumberOfPayments,"",ROW()-ROW(Sched5[[#Headers],[Pmt No]])),"")</f>
        <v/>
      </c>
      <c r="C273" s="3" t="str">
        <f ca="1">IF(Sched5[[#This Row],[Pmt No]]&lt;&gt;"",EOMONTH(LoanStartDate,ROW(Sched5[[#This Row],[Pmt No]])-ROW(Sched5[[#Headers],[Pmt No]])-2)+DAY(LoanStartDate),"")</f>
        <v/>
      </c>
      <c r="D273" s="4" t="str">
        <f ca="1">IF(Sched5[[#This Row],[Pmt No]]&lt;&gt;"",IF(ROW()-ROW(Sched5[[#Headers],[Beginning Balance]])=1,LoanAmount,INDEX(Sched5[Ending Balance],ROW()-ROW(Sched5[[#Headers],[Beginning Balance]])-1)),"")</f>
        <v/>
      </c>
      <c r="E273" s="4" t="str">
        <f ca="1">IF(Sched5[[#This Row],[Pmt No]]&lt;&gt;"",ScheduledPayment,"")</f>
        <v/>
      </c>
      <c r="F273" s="4" t="str">
        <f ca="1">IF(Sched5[[#This Row],[Pmt No]]&lt;&gt;"",IF(Sched5[[#This Row],[Scheduled Payment]]+ExtraPayments&lt;Sched5[[#This Row],[Beginning Balance]],ExtraPayments,IF(Sched5[[#This Row],[Beginning Balance]]-Sched5[[#This Row],[Scheduled Payment]]&gt;0,Sched5[[#This Row],[Beginning Balance]]-Sched5[[#This Row],[Scheduled Payment]],0)),"")</f>
        <v/>
      </c>
      <c r="G273" s="4" t="str">
        <f ca="1">IF(Sched5[[#This Row],[Pmt No]]&lt;&gt;"",IF(Sched5[[#This Row],[Scheduled Payment]]+Sched5[[#This Row],[Extra Payment]]&lt;=Sched5[[#This Row],[Beginning Balance]],Sched5[[#This Row],[Scheduled Payment]]+Sched5[[#This Row],[Extra Payment]],Sched5[[#This Row],[Beginning Balance]]),"")</f>
        <v/>
      </c>
      <c r="H273" s="4" t="str">
        <f ca="1">IF(Sched5[[#This Row],[Pmt No]]&lt;&gt;"",Sched5[[#This Row],[Total Payment]]-Sched5[[#This Row],[Interest]],"")</f>
        <v/>
      </c>
      <c r="I273" s="4" t="str">
        <f ca="1">IF(Sched5[[#This Row],[Pmt No]]&lt;&gt;"",Sched5[[#This Row],[Beginning Balance]]*(InterestRate/PaymentsPerYear),"")</f>
        <v/>
      </c>
      <c r="J273" s="4" t="str">
        <f ca="1">IF(Sched5[[#This Row],[Pmt No]]&lt;&gt;"",IF(Sched5[[#This Row],[Scheduled Payment]]+Sched5[[#This Row],[Extra Payment]]&lt;=Sched5[[#This Row],[Beginning Balance]],Sched5[[#This Row],[Beginning Balance]]-Sched5[[#This Row],[Principal]],0),"")</f>
        <v/>
      </c>
      <c r="K273" s="4" t="str">
        <f ca="1">IF(Sched5[[#This Row],[Pmt No]]&lt;&gt;"",SUM(INDEX(Sched5[Interest],1,1):Sched5[[#This Row],[Interest]]),"")</f>
        <v/>
      </c>
    </row>
    <row r="274" spans="2:11" x14ac:dyDescent="0.2">
      <c r="B274" s="2" t="str">
        <f ca="1">IF(LoanIsGood,IF(ROW()-ROW(Sched5[[#Headers],[Pmt No]])&gt;ScheduledNumberOfPayments,"",ROW()-ROW(Sched5[[#Headers],[Pmt No]])),"")</f>
        <v/>
      </c>
      <c r="C274" s="3" t="str">
        <f ca="1">IF(Sched5[[#This Row],[Pmt No]]&lt;&gt;"",EOMONTH(LoanStartDate,ROW(Sched5[[#This Row],[Pmt No]])-ROW(Sched5[[#Headers],[Pmt No]])-2)+DAY(LoanStartDate),"")</f>
        <v/>
      </c>
      <c r="D274" s="4" t="str">
        <f ca="1">IF(Sched5[[#This Row],[Pmt No]]&lt;&gt;"",IF(ROW()-ROW(Sched5[[#Headers],[Beginning Balance]])=1,LoanAmount,INDEX(Sched5[Ending Balance],ROW()-ROW(Sched5[[#Headers],[Beginning Balance]])-1)),"")</f>
        <v/>
      </c>
      <c r="E274" s="4" t="str">
        <f ca="1">IF(Sched5[[#This Row],[Pmt No]]&lt;&gt;"",ScheduledPayment,"")</f>
        <v/>
      </c>
      <c r="F274" s="4" t="str">
        <f ca="1">IF(Sched5[[#This Row],[Pmt No]]&lt;&gt;"",IF(Sched5[[#This Row],[Scheduled Payment]]+ExtraPayments&lt;Sched5[[#This Row],[Beginning Balance]],ExtraPayments,IF(Sched5[[#This Row],[Beginning Balance]]-Sched5[[#This Row],[Scheduled Payment]]&gt;0,Sched5[[#This Row],[Beginning Balance]]-Sched5[[#This Row],[Scheduled Payment]],0)),"")</f>
        <v/>
      </c>
      <c r="G274" s="4" t="str">
        <f ca="1">IF(Sched5[[#This Row],[Pmt No]]&lt;&gt;"",IF(Sched5[[#This Row],[Scheduled Payment]]+Sched5[[#This Row],[Extra Payment]]&lt;=Sched5[[#This Row],[Beginning Balance]],Sched5[[#This Row],[Scheduled Payment]]+Sched5[[#This Row],[Extra Payment]],Sched5[[#This Row],[Beginning Balance]]),"")</f>
        <v/>
      </c>
      <c r="H274" s="4" t="str">
        <f ca="1">IF(Sched5[[#This Row],[Pmt No]]&lt;&gt;"",Sched5[[#This Row],[Total Payment]]-Sched5[[#This Row],[Interest]],"")</f>
        <v/>
      </c>
      <c r="I274" s="4" t="str">
        <f ca="1">IF(Sched5[[#This Row],[Pmt No]]&lt;&gt;"",Sched5[[#This Row],[Beginning Balance]]*(InterestRate/PaymentsPerYear),"")</f>
        <v/>
      </c>
      <c r="J274" s="4" t="str">
        <f ca="1">IF(Sched5[[#This Row],[Pmt No]]&lt;&gt;"",IF(Sched5[[#This Row],[Scheduled Payment]]+Sched5[[#This Row],[Extra Payment]]&lt;=Sched5[[#This Row],[Beginning Balance]],Sched5[[#This Row],[Beginning Balance]]-Sched5[[#This Row],[Principal]],0),"")</f>
        <v/>
      </c>
      <c r="K274" s="4" t="str">
        <f ca="1">IF(Sched5[[#This Row],[Pmt No]]&lt;&gt;"",SUM(INDEX(Sched5[Interest],1,1):Sched5[[#This Row],[Interest]]),"")</f>
        <v/>
      </c>
    </row>
    <row r="275" spans="2:11" x14ac:dyDescent="0.2">
      <c r="B275" s="2" t="str">
        <f ca="1">IF(LoanIsGood,IF(ROW()-ROW(Sched5[[#Headers],[Pmt No]])&gt;ScheduledNumberOfPayments,"",ROW()-ROW(Sched5[[#Headers],[Pmt No]])),"")</f>
        <v/>
      </c>
      <c r="C275" s="3" t="str">
        <f ca="1">IF(Sched5[[#This Row],[Pmt No]]&lt;&gt;"",EOMONTH(LoanStartDate,ROW(Sched5[[#This Row],[Pmt No]])-ROW(Sched5[[#Headers],[Pmt No]])-2)+DAY(LoanStartDate),"")</f>
        <v/>
      </c>
      <c r="D275" s="4" t="str">
        <f ca="1">IF(Sched5[[#This Row],[Pmt No]]&lt;&gt;"",IF(ROW()-ROW(Sched5[[#Headers],[Beginning Balance]])=1,LoanAmount,INDEX(Sched5[Ending Balance],ROW()-ROW(Sched5[[#Headers],[Beginning Balance]])-1)),"")</f>
        <v/>
      </c>
      <c r="E275" s="4" t="str">
        <f ca="1">IF(Sched5[[#This Row],[Pmt No]]&lt;&gt;"",ScheduledPayment,"")</f>
        <v/>
      </c>
      <c r="F275" s="4" t="str">
        <f ca="1">IF(Sched5[[#This Row],[Pmt No]]&lt;&gt;"",IF(Sched5[[#This Row],[Scheduled Payment]]+ExtraPayments&lt;Sched5[[#This Row],[Beginning Balance]],ExtraPayments,IF(Sched5[[#This Row],[Beginning Balance]]-Sched5[[#This Row],[Scheduled Payment]]&gt;0,Sched5[[#This Row],[Beginning Balance]]-Sched5[[#This Row],[Scheduled Payment]],0)),"")</f>
        <v/>
      </c>
      <c r="G275" s="4" t="str">
        <f ca="1">IF(Sched5[[#This Row],[Pmt No]]&lt;&gt;"",IF(Sched5[[#This Row],[Scheduled Payment]]+Sched5[[#This Row],[Extra Payment]]&lt;=Sched5[[#This Row],[Beginning Balance]],Sched5[[#This Row],[Scheduled Payment]]+Sched5[[#This Row],[Extra Payment]],Sched5[[#This Row],[Beginning Balance]]),"")</f>
        <v/>
      </c>
      <c r="H275" s="4" t="str">
        <f ca="1">IF(Sched5[[#This Row],[Pmt No]]&lt;&gt;"",Sched5[[#This Row],[Total Payment]]-Sched5[[#This Row],[Interest]],"")</f>
        <v/>
      </c>
      <c r="I275" s="4" t="str">
        <f ca="1">IF(Sched5[[#This Row],[Pmt No]]&lt;&gt;"",Sched5[[#This Row],[Beginning Balance]]*(InterestRate/PaymentsPerYear),"")</f>
        <v/>
      </c>
      <c r="J275" s="4" t="str">
        <f ca="1">IF(Sched5[[#This Row],[Pmt No]]&lt;&gt;"",IF(Sched5[[#This Row],[Scheduled Payment]]+Sched5[[#This Row],[Extra Payment]]&lt;=Sched5[[#This Row],[Beginning Balance]],Sched5[[#This Row],[Beginning Balance]]-Sched5[[#This Row],[Principal]],0),"")</f>
        <v/>
      </c>
      <c r="K275" s="4" t="str">
        <f ca="1">IF(Sched5[[#This Row],[Pmt No]]&lt;&gt;"",SUM(INDEX(Sched5[Interest],1,1):Sched5[[#This Row],[Interest]]),"")</f>
        <v/>
      </c>
    </row>
    <row r="276" spans="2:11" x14ac:dyDescent="0.2">
      <c r="B276" s="2" t="str">
        <f ca="1">IF(LoanIsGood,IF(ROW()-ROW(Sched5[[#Headers],[Pmt No]])&gt;ScheduledNumberOfPayments,"",ROW()-ROW(Sched5[[#Headers],[Pmt No]])),"")</f>
        <v/>
      </c>
      <c r="C276" s="3" t="str">
        <f ca="1">IF(Sched5[[#This Row],[Pmt No]]&lt;&gt;"",EOMONTH(LoanStartDate,ROW(Sched5[[#This Row],[Pmt No]])-ROW(Sched5[[#Headers],[Pmt No]])-2)+DAY(LoanStartDate),"")</f>
        <v/>
      </c>
      <c r="D276" s="4" t="str">
        <f ca="1">IF(Sched5[[#This Row],[Pmt No]]&lt;&gt;"",IF(ROW()-ROW(Sched5[[#Headers],[Beginning Balance]])=1,LoanAmount,INDEX(Sched5[Ending Balance],ROW()-ROW(Sched5[[#Headers],[Beginning Balance]])-1)),"")</f>
        <v/>
      </c>
      <c r="E276" s="4" t="str">
        <f ca="1">IF(Sched5[[#This Row],[Pmt No]]&lt;&gt;"",ScheduledPayment,"")</f>
        <v/>
      </c>
      <c r="F276" s="4" t="str">
        <f ca="1">IF(Sched5[[#This Row],[Pmt No]]&lt;&gt;"",IF(Sched5[[#This Row],[Scheduled Payment]]+ExtraPayments&lt;Sched5[[#This Row],[Beginning Balance]],ExtraPayments,IF(Sched5[[#This Row],[Beginning Balance]]-Sched5[[#This Row],[Scheduled Payment]]&gt;0,Sched5[[#This Row],[Beginning Balance]]-Sched5[[#This Row],[Scheduled Payment]],0)),"")</f>
        <v/>
      </c>
      <c r="G276" s="4" t="str">
        <f ca="1">IF(Sched5[[#This Row],[Pmt No]]&lt;&gt;"",IF(Sched5[[#This Row],[Scheduled Payment]]+Sched5[[#This Row],[Extra Payment]]&lt;=Sched5[[#This Row],[Beginning Balance]],Sched5[[#This Row],[Scheduled Payment]]+Sched5[[#This Row],[Extra Payment]],Sched5[[#This Row],[Beginning Balance]]),"")</f>
        <v/>
      </c>
      <c r="H276" s="4" t="str">
        <f ca="1">IF(Sched5[[#This Row],[Pmt No]]&lt;&gt;"",Sched5[[#This Row],[Total Payment]]-Sched5[[#This Row],[Interest]],"")</f>
        <v/>
      </c>
      <c r="I276" s="4" t="str">
        <f ca="1">IF(Sched5[[#This Row],[Pmt No]]&lt;&gt;"",Sched5[[#This Row],[Beginning Balance]]*(InterestRate/PaymentsPerYear),"")</f>
        <v/>
      </c>
      <c r="J276" s="4" t="str">
        <f ca="1">IF(Sched5[[#This Row],[Pmt No]]&lt;&gt;"",IF(Sched5[[#This Row],[Scheduled Payment]]+Sched5[[#This Row],[Extra Payment]]&lt;=Sched5[[#This Row],[Beginning Balance]],Sched5[[#This Row],[Beginning Balance]]-Sched5[[#This Row],[Principal]],0),"")</f>
        <v/>
      </c>
      <c r="K276" s="4" t="str">
        <f ca="1">IF(Sched5[[#This Row],[Pmt No]]&lt;&gt;"",SUM(INDEX(Sched5[Interest],1,1):Sched5[[#This Row],[Interest]]),"")</f>
        <v/>
      </c>
    </row>
    <row r="277" spans="2:11" x14ac:dyDescent="0.2">
      <c r="B277" s="2" t="str">
        <f ca="1">IF(LoanIsGood,IF(ROW()-ROW(Sched5[[#Headers],[Pmt No]])&gt;ScheduledNumberOfPayments,"",ROW()-ROW(Sched5[[#Headers],[Pmt No]])),"")</f>
        <v/>
      </c>
      <c r="C277" s="3" t="str">
        <f ca="1">IF(Sched5[[#This Row],[Pmt No]]&lt;&gt;"",EOMONTH(LoanStartDate,ROW(Sched5[[#This Row],[Pmt No]])-ROW(Sched5[[#Headers],[Pmt No]])-2)+DAY(LoanStartDate),"")</f>
        <v/>
      </c>
      <c r="D277" s="4" t="str">
        <f ca="1">IF(Sched5[[#This Row],[Pmt No]]&lt;&gt;"",IF(ROW()-ROW(Sched5[[#Headers],[Beginning Balance]])=1,LoanAmount,INDEX(Sched5[Ending Balance],ROW()-ROW(Sched5[[#Headers],[Beginning Balance]])-1)),"")</f>
        <v/>
      </c>
      <c r="E277" s="4" t="str">
        <f ca="1">IF(Sched5[[#This Row],[Pmt No]]&lt;&gt;"",ScheduledPayment,"")</f>
        <v/>
      </c>
      <c r="F277" s="4" t="str">
        <f ca="1">IF(Sched5[[#This Row],[Pmt No]]&lt;&gt;"",IF(Sched5[[#This Row],[Scheduled Payment]]+ExtraPayments&lt;Sched5[[#This Row],[Beginning Balance]],ExtraPayments,IF(Sched5[[#This Row],[Beginning Balance]]-Sched5[[#This Row],[Scheduled Payment]]&gt;0,Sched5[[#This Row],[Beginning Balance]]-Sched5[[#This Row],[Scheduled Payment]],0)),"")</f>
        <v/>
      </c>
      <c r="G277" s="4" t="str">
        <f ca="1">IF(Sched5[[#This Row],[Pmt No]]&lt;&gt;"",IF(Sched5[[#This Row],[Scheduled Payment]]+Sched5[[#This Row],[Extra Payment]]&lt;=Sched5[[#This Row],[Beginning Balance]],Sched5[[#This Row],[Scheduled Payment]]+Sched5[[#This Row],[Extra Payment]],Sched5[[#This Row],[Beginning Balance]]),"")</f>
        <v/>
      </c>
      <c r="H277" s="4" t="str">
        <f ca="1">IF(Sched5[[#This Row],[Pmt No]]&lt;&gt;"",Sched5[[#This Row],[Total Payment]]-Sched5[[#This Row],[Interest]],"")</f>
        <v/>
      </c>
      <c r="I277" s="4" t="str">
        <f ca="1">IF(Sched5[[#This Row],[Pmt No]]&lt;&gt;"",Sched5[[#This Row],[Beginning Balance]]*(InterestRate/PaymentsPerYear),"")</f>
        <v/>
      </c>
      <c r="J277" s="4" t="str">
        <f ca="1">IF(Sched5[[#This Row],[Pmt No]]&lt;&gt;"",IF(Sched5[[#This Row],[Scheduled Payment]]+Sched5[[#This Row],[Extra Payment]]&lt;=Sched5[[#This Row],[Beginning Balance]],Sched5[[#This Row],[Beginning Balance]]-Sched5[[#This Row],[Principal]],0),"")</f>
        <v/>
      </c>
      <c r="K277" s="4" t="str">
        <f ca="1">IF(Sched5[[#This Row],[Pmt No]]&lt;&gt;"",SUM(INDEX(Sched5[Interest],1,1):Sched5[[#This Row],[Interest]]),"")</f>
        <v/>
      </c>
    </row>
    <row r="278" spans="2:11" x14ac:dyDescent="0.2">
      <c r="B278" s="2" t="str">
        <f ca="1">IF(LoanIsGood,IF(ROW()-ROW(Sched5[[#Headers],[Pmt No]])&gt;ScheduledNumberOfPayments,"",ROW()-ROW(Sched5[[#Headers],[Pmt No]])),"")</f>
        <v/>
      </c>
      <c r="C278" s="3" t="str">
        <f ca="1">IF(Sched5[[#This Row],[Pmt No]]&lt;&gt;"",EOMONTH(LoanStartDate,ROW(Sched5[[#This Row],[Pmt No]])-ROW(Sched5[[#Headers],[Pmt No]])-2)+DAY(LoanStartDate),"")</f>
        <v/>
      </c>
      <c r="D278" s="4" t="str">
        <f ca="1">IF(Sched5[[#This Row],[Pmt No]]&lt;&gt;"",IF(ROW()-ROW(Sched5[[#Headers],[Beginning Balance]])=1,LoanAmount,INDEX(Sched5[Ending Balance],ROW()-ROW(Sched5[[#Headers],[Beginning Balance]])-1)),"")</f>
        <v/>
      </c>
      <c r="E278" s="4" t="str">
        <f ca="1">IF(Sched5[[#This Row],[Pmt No]]&lt;&gt;"",ScheduledPayment,"")</f>
        <v/>
      </c>
      <c r="F278" s="4" t="str">
        <f ca="1">IF(Sched5[[#This Row],[Pmt No]]&lt;&gt;"",IF(Sched5[[#This Row],[Scheduled Payment]]+ExtraPayments&lt;Sched5[[#This Row],[Beginning Balance]],ExtraPayments,IF(Sched5[[#This Row],[Beginning Balance]]-Sched5[[#This Row],[Scheduled Payment]]&gt;0,Sched5[[#This Row],[Beginning Balance]]-Sched5[[#This Row],[Scheduled Payment]],0)),"")</f>
        <v/>
      </c>
      <c r="G278" s="4" t="str">
        <f ca="1">IF(Sched5[[#This Row],[Pmt No]]&lt;&gt;"",IF(Sched5[[#This Row],[Scheduled Payment]]+Sched5[[#This Row],[Extra Payment]]&lt;=Sched5[[#This Row],[Beginning Balance]],Sched5[[#This Row],[Scheduled Payment]]+Sched5[[#This Row],[Extra Payment]],Sched5[[#This Row],[Beginning Balance]]),"")</f>
        <v/>
      </c>
      <c r="H278" s="4" t="str">
        <f ca="1">IF(Sched5[[#This Row],[Pmt No]]&lt;&gt;"",Sched5[[#This Row],[Total Payment]]-Sched5[[#This Row],[Interest]],"")</f>
        <v/>
      </c>
      <c r="I278" s="4" t="str">
        <f ca="1">IF(Sched5[[#This Row],[Pmt No]]&lt;&gt;"",Sched5[[#This Row],[Beginning Balance]]*(InterestRate/PaymentsPerYear),"")</f>
        <v/>
      </c>
      <c r="J278" s="4" t="str">
        <f ca="1">IF(Sched5[[#This Row],[Pmt No]]&lt;&gt;"",IF(Sched5[[#This Row],[Scheduled Payment]]+Sched5[[#This Row],[Extra Payment]]&lt;=Sched5[[#This Row],[Beginning Balance]],Sched5[[#This Row],[Beginning Balance]]-Sched5[[#This Row],[Principal]],0),"")</f>
        <v/>
      </c>
      <c r="K278" s="4" t="str">
        <f ca="1">IF(Sched5[[#This Row],[Pmt No]]&lt;&gt;"",SUM(INDEX(Sched5[Interest],1,1):Sched5[[#This Row],[Interest]]),"")</f>
        <v/>
      </c>
    </row>
    <row r="279" spans="2:11" x14ac:dyDescent="0.2">
      <c r="B279" s="2" t="str">
        <f ca="1">IF(LoanIsGood,IF(ROW()-ROW(Sched5[[#Headers],[Pmt No]])&gt;ScheduledNumberOfPayments,"",ROW()-ROW(Sched5[[#Headers],[Pmt No]])),"")</f>
        <v/>
      </c>
      <c r="C279" s="3" t="str">
        <f ca="1">IF(Sched5[[#This Row],[Pmt No]]&lt;&gt;"",EOMONTH(LoanStartDate,ROW(Sched5[[#This Row],[Pmt No]])-ROW(Sched5[[#Headers],[Pmt No]])-2)+DAY(LoanStartDate),"")</f>
        <v/>
      </c>
      <c r="D279" s="4" t="str">
        <f ca="1">IF(Sched5[[#This Row],[Pmt No]]&lt;&gt;"",IF(ROW()-ROW(Sched5[[#Headers],[Beginning Balance]])=1,LoanAmount,INDEX(Sched5[Ending Balance],ROW()-ROW(Sched5[[#Headers],[Beginning Balance]])-1)),"")</f>
        <v/>
      </c>
      <c r="E279" s="4" t="str">
        <f ca="1">IF(Sched5[[#This Row],[Pmt No]]&lt;&gt;"",ScheduledPayment,"")</f>
        <v/>
      </c>
      <c r="F279" s="4" t="str">
        <f ca="1">IF(Sched5[[#This Row],[Pmt No]]&lt;&gt;"",IF(Sched5[[#This Row],[Scheduled Payment]]+ExtraPayments&lt;Sched5[[#This Row],[Beginning Balance]],ExtraPayments,IF(Sched5[[#This Row],[Beginning Balance]]-Sched5[[#This Row],[Scheduled Payment]]&gt;0,Sched5[[#This Row],[Beginning Balance]]-Sched5[[#This Row],[Scheduled Payment]],0)),"")</f>
        <v/>
      </c>
      <c r="G279" s="4" t="str">
        <f ca="1">IF(Sched5[[#This Row],[Pmt No]]&lt;&gt;"",IF(Sched5[[#This Row],[Scheduled Payment]]+Sched5[[#This Row],[Extra Payment]]&lt;=Sched5[[#This Row],[Beginning Balance]],Sched5[[#This Row],[Scheduled Payment]]+Sched5[[#This Row],[Extra Payment]],Sched5[[#This Row],[Beginning Balance]]),"")</f>
        <v/>
      </c>
      <c r="H279" s="4" t="str">
        <f ca="1">IF(Sched5[[#This Row],[Pmt No]]&lt;&gt;"",Sched5[[#This Row],[Total Payment]]-Sched5[[#This Row],[Interest]],"")</f>
        <v/>
      </c>
      <c r="I279" s="4" t="str">
        <f ca="1">IF(Sched5[[#This Row],[Pmt No]]&lt;&gt;"",Sched5[[#This Row],[Beginning Balance]]*(InterestRate/PaymentsPerYear),"")</f>
        <v/>
      </c>
      <c r="J279" s="4" t="str">
        <f ca="1">IF(Sched5[[#This Row],[Pmt No]]&lt;&gt;"",IF(Sched5[[#This Row],[Scheduled Payment]]+Sched5[[#This Row],[Extra Payment]]&lt;=Sched5[[#This Row],[Beginning Balance]],Sched5[[#This Row],[Beginning Balance]]-Sched5[[#This Row],[Principal]],0),"")</f>
        <v/>
      </c>
      <c r="K279" s="4" t="str">
        <f ca="1">IF(Sched5[[#This Row],[Pmt No]]&lt;&gt;"",SUM(INDEX(Sched5[Interest],1,1):Sched5[[#This Row],[Interest]]),"")</f>
        <v/>
      </c>
    </row>
    <row r="280" spans="2:11" x14ac:dyDescent="0.2">
      <c r="B280" s="2" t="str">
        <f ca="1">IF(LoanIsGood,IF(ROW()-ROW(Sched5[[#Headers],[Pmt No]])&gt;ScheduledNumberOfPayments,"",ROW()-ROW(Sched5[[#Headers],[Pmt No]])),"")</f>
        <v/>
      </c>
      <c r="C280" s="3" t="str">
        <f ca="1">IF(Sched5[[#This Row],[Pmt No]]&lt;&gt;"",EOMONTH(LoanStartDate,ROW(Sched5[[#This Row],[Pmt No]])-ROW(Sched5[[#Headers],[Pmt No]])-2)+DAY(LoanStartDate),"")</f>
        <v/>
      </c>
      <c r="D280" s="4" t="str">
        <f ca="1">IF(Sched5[[#This Row],[Pmt No]]&lt;&gt;"",IF(ROW()-ROW(Sched5[[#Headers],[Beginning Balance]])=1,LoanAmount,INDEX(Sched5[Ending Balance],ROW()-ROW(Sched5[[#Headers],[Beginning Balance]])-1)),"")</f>
        <v/>
      </c>
      <c r="E280" s="4" t="str">
        <f ca="1">IF(Sched5[[#This Row],[Pmt No]]&lt;&gt;"",ScheduledPayment,"")</f>
        <v/>
      </c>
      <c r="F280" s="4" t="str">
        <f ca="1">IF(Sched5[[#This Row],[Pmt No]]&lt;&gt;"",IF(Sched5[[#This Row],[Scheduled Payment]]+ExtraPayments&lt;Sched5[[#This Row],[Beginning Balance]],ExtraPayments,IF(Sched5[[#This Row],[Beginning Balance]]-Sched5[[#This Row],[Scheduled Payment]]&gt;0,Sched5[[#This Row],[Beginning Balance]]-Sched5[[#This Row],[Scheduled Payment]],0)),"")</f>
        <v/>
      </c>
      <c r="G280" s="4" t="str">
        <f ca="1">IF(Sched5[[#This Row],[Pmt No]]&lt;&gt;"",IF(Sched5[[#This Row],[Scheduled Payment]]+Sched5[[#This Row],[Extra Payment]]&lt;=Sched5[[#This Row],[Beginning Balance]],Sched5[[#This Row],[Scheduled Payment]]+Sched5[[#This Row],[Extra Payment]],Sched5[[#This Row],[Beginning Balance]]),"")</f>
        <v/>
      </c>
      <c r="H280" s="4" t="str">
        <f ca="1">IF(Sched5[[#This Row],[Pmt No]]&lt;&gt;"",Sched5[[#This Row],[Total Payment]]-Sched5[[#This Row],[Interest]],"")</f>
        <v/>
      </c>
      <c r="I280" s="4" t="str">
        <f ca="1">IF(Sched5[[#This Row],[Pmt No]]&lt;&gt;"",Sched5[[#This Row],[Beginning Balance]]*(InterestRate/PaymentsPerYear),"")</f>
        <v/>
      </c>
      <c r="J280" s="4" t="str">
        <f ca="1">IF(Sched5[[#This Row],[Pmt No]]&lt;&gt;"",IF(Sched5[[#This Row],[Scheduled Payment]]+Sched5[[#This Row],[Extra Payment]]&lt;=Sched5[[#This Row],[Beginning Balance]],Sched5[[#This Row],[Beginning Balance]]-Sched5[[#This Row],[Principal]],0),"")</f>
        <v/>
      </c>
      <c r="K280" s="4" t="str">
        <f ca="1">IF(Sched5[[#This Row],[Pmt No]]&lt;&gt;"",SUM(INDEX(Sched5[Interest],1,1):Sched5[[#This Row],[Interest]]),"")</f>
        <v/>
      </c>
    </row>
    <row r="281" spans="2:11" x14ac:dyDescent="0.2">
      <c r="B281" s="2" t="str">
        <f ca="1">IF(LoanIsGood,IF(ROW()-ROW(Sched5[[#Headers],[Pmt No]])&gt;ScheduledNumberOfPayments,"",ROW()-ROW(Sched5[[#Headers],[Pmt No]])),"")</f>
        <v/>
      </c>
      <c r="C281" s="3" t="str">
        <f ca="1">IF(Sched5[[#This Row],[Pmt No]]&lt;&gt;"",EOMONTH(LoanStartDate,ROW(Sched5[[#This Row],[Pmt No]])-ROW(Sched5[[#Headers],[Pmt No]])-2)+DAY(LoanStartDate),"")</f>
        <v/>
      </c>
      <c r="D281" s="4" t="str">
        <f ca="1">IF(Sched5[[#This Row],[Pmt No]]&lt;&gt;"",IF(ROW()-ROW(Sched5[[#Headers],[Beginning Balance]])=1,LoanAmount,INDEX(Sched5[Ending Balance],ROW()-ROW(Sched5[[#Headers],[Beginning Balance]])-1)),"")</f>
        <v/>
      </c>
      <c r="E281" s="4" t="str">
        <f ca="1">IF(Sched5[[#This Row],[Pmt No]]&lt;&gt;"",ScheduledPayment,"")</f>
        <v/>
      </c>
      <c r="F281" s="4" t="str">
        <f ca="1">IF(Sched5[[#This Row],[Pmt No]]&lt;&gt;"",IF(Sched5[[#This Row],[Scheduled Payment]]+ExtraPayments&lt;Sched5[[#This Row],[Beginning Balance]],ExtraPayments,IF(Sched5[[#This Row],[Beginning Balance]]-Sched5[[#This Row],[Scheduled Payment]]&gt;0,Sched5[[#This Row],[Beginning Balance]]-Sched5[[#This Row],[Scheduled Payment]],0)),"")</f>
        <v/>
      </c>
      <c r="G281" s="4" t="str">
        <f ca="1">IF(Sched5[[#This Row],[Pmt No]]&lt;&gt;"",IF(Sched5[[#This Row],[Scheduled Payment]]+Sched5[[#This Row],[Extra Payment]]&lt;=Sched5[[#This Row],[Beginning Balance]],Sched5[[#This Row],[Scheduled Payment]]+Sched5[[#This Row],[Extra Payment]],Sched5[[#This Row],[Beginning Balance]]),"")</f>
        <v/>
      </c>
      <c r="H281" s="4" t="str">
        <f ca="1">IF(Sched5[[#This Row],[Pmt No]]&lt;&gt;"",Sched5[[#This Row],[Total Payment]]-Sched5[[#This Row],[Interest]],"")</f>
        <v/>
      </c>
      <c r="I281" s="4" t="str">
        <f ca="1">IF(Sched5[[#This Row],[Pmt No]]&lt;&gt;"",Sched5[[#This Row],[Beginning Balance]]*(InterestRate/PaymentsPerYear),"")</f>
        <v/>
      </c>
      <c r="J281" s="4" t="str">
        <f ca="1">IF(Sched5[[#This Row],[Pmt No]]&lt;&gt;"",IF(Sched5[[#This Row],[Scheduled Payment]]+Sched5[[#This Row],[Extra Payment]]&lt;=Sched5[[#This Row],[Beginning Balance]],Sched5[[#This Row],[Beginning Balance]]-Sched5[[#This Row],[Principal]],0),"")</f>
        <v/>
      </c>
      <c r="K281" s="4" t="str">
        <f ca="1">IF(Sched5[[#This Row],[Pmt No]]&lt;&gt;"",SUM(INDEX(Sched5[Interest],1,1):Sched5[[#This Row],[Interest]]),"")</f>
        <v/>
      </c>
    </row>
    <row r="282" spans="2:11" x14ac:dyDescent="0.2">
      <c r="B282" s="2" t="str">
        <f ca="1">IF(LoanIsGood,IF(ROW()-ROW(Sched5[[#Headers],[Pmt No]])&gt;ScheduledNumberOfPayments,"",ROW()-ROW(Sched5[[#Headers],[Pmt No]])),"")</f>
        <v/>
      </c>
      <c r="C282" s="3" t="str">
        <f ca="1">IF(Sched5[[#This Row],[Pmt No]]&lt;&gt;"",EOMONTH(LoanStartDate,ROW(Sched5[[#This Row],[Pmt No]])-ROW(Sched5[[#Headers],[Pmt No]])-2)+DAY(LoanStartDate),"")</f>
        <v/>
      </c>
      <c r="D282" s="4" t="str">
        <f ca="1">IF(Sched5[[#This Row],[Pmt No]]&lt;&gt;"",IF(ROW()-ROW(Sched5[[#Headers],[Beginning Balance]])=1,LoanAmount,INDEX(Sched5[Ending Balance],ROW()-ROW(Sched5[[#Headers],[Beginning Balance]])-1)),"")</f>
        <v/>
      </c>
      <c r="E282" s="4" t="str">
        <f ca="1">IF(Sched5[[#This Row],[Pmt No]]&lt;&gt;"",ScheduledPayment,"")</f>
        <v/>
      </c>
      <c r="F282" s="4" t="str">
        <f ca="1">IF(Sched5[[#This Row],[Pmt No]]&lt;&gt;"",IF(Sched5[[#This Row],[Scheduled Payment]]+ExtraPayments&lt;Sched5[[#This Row],[Beginning Balance]],ExtraPayments,IF(Sched5[[#This Row],[Beginning Balance]]-Sched5[[#This Row],[Scheduled Payment]]&gt;0,Sched5[[#This Row],[Beginning Balance]]-Sched5[[#This Row],[Scheduled Payment]],0)),"")</f>
        <v/>
      </c>
      <c r="G282" s="4" t="str">
        <f ca="1">IF(Sched5[[#This Row],[Pmt No]]&lt;&gt;"",IF(Sched5[[#This Row],[Scheduled Payment]]+Sched5[[#This Row],[Extra Payment]]&lt;=Sched5[[#This Row],[Beginning Balance]],Sched5[[#This Row],[Scheduled Payment]]+Sched5[[#This Row],[Extra Payment]],Sched5[[#This Row],[Beginning Balance]]),"")</f>
        <v/>
      </c>
      <c r="H282" s="4" t="str">
        <f ca="1">IF(Sched5[[#This Row],[Pmt No]]&lt;&gt;"",Sched5[[#This Row],[Total Payment]]-Sched5[[#This Row],[Interest]],"")</f>
        <v/>
      </c>
      <c r="I282" s="4" t="str">
        <f ca="1">IF(Sched5[[#This Row],[Pmt No]]&lt;&gt;"",Sched5[[#This Row],[Beginning Balance]]*(InterestRate/PaymentsPerYear),"")</f>
        <v/>
      </c>
      <c r="J282" s="4" t="str">
        <f ca="1">IF(Sched5[[#This Row],[Pmt No]]&lt;&gt;"",IF(Sched5[[#This Row],[Scheduled Payment]]+Sched5[[#This Row],[Extra Payment]]&lt;=Sched5[[#This Row],[Beginning Balance]],Sched5[[#This Row],[Beginning Balance]]-Sched5[[#This Row],[Principal]],0),"")</f>
        <v/>
      </c>
      <c r="K282" s="4" t="str">
        <f ca="1">IF(Sched5[[#This Row],[Pmt No]]&lt;&gt;"",SUM(INDEX(Sched5[Interest],1,1):Sched5[[#This Row],[Interest]]),"")</f>
        <v/>
      </c>
    </row>
    <row r="283" spans="2:11" x14ac:dyDescent="0.2">
      <c r="B283" s="2" t="str">
        <f ca="1">IF(LoanIsGood,IF(ROW()-ROW(Sched5[[#Headers],[Pmt No]])&gt;ScheduledNumberOfPayments,"",ROW()-ROW(Sched5[[#Headers],[Pmt No]])),"")</f>
        <v/>
      </c>
      <c r="C283" s="3" t="str">
        <f ca="1">IF(Sched5[[#This Row],[Pmt No]]&lt;&gt;"",EOMONTH(LoanStartDate,ROW(Sched5[[#This Row],[Pmt No]])-ROW(Sched5[[#Headers],[Pmt No]])-2)+DAY(LoanStartDate),"")</f>
        <v/>
      </c>
      <c r="D283" s="4" t="str">
        <f ca="1">IF(Sched5[[#This Row],[Pmt No]]&lt;&gt;"",IF(ROW()-ROW(Sched5[[#Headers],[Beginning Balance]])=1,LoanAmount,INDEX(Sched5[Ending Balance],ROW()-ROW(Sched5[[#Headers],[Beginning Balance]])-1)),"")</f>
        <v/>
      </c>
      <c r="E283" s="4" t="str">
        <f ca="1">IF(Sched5[[#This Row],[Pmt No]]&lt;&gt;"",ScheduledPayment,"")</f>
        <v/>
      </c>
      <c r="F283" s="4" t="str">
        <f ca="1">IF(Sched5[[#This Row],[Pmt No]]&lt;&gt;"",IF(Sched5[[#This Row],[Scheduled Payment]]+ExtraPayments&lt;Sched5[[#This Row],[Beginning Balance]],ExtraPayments,IF(Sched5[[#This Row],[Beginning Balance]]-Sched5[[#This Row],[Scheduled Payment]]&gt;0,Sched5[[#This Row],[Beginning Balance]]-Sched5[[#This Row],[Scheduled Payment]],0)),"")</f>
        <v/>
      </c>
      <c r="G283" s="4" t="str">
        <f ca="1">IF(Sched5[[#This Row],[Pmt No]]&lt;&gt;"",IF(Sched5[[#This Row],[Scheduled Payment]]+Sched5[[#This Row],[Extra Payment]]&lt;=Sched5[[#This Row],[Beginning Balance]],Sched5[[#This Row],[Scheduled Payment]]+Sched5[[#This Row],[Extra Payment]],Sched5[[#This Row],[Beginning Balance]]),"")</f>
        <v/>
      </c>
      <c r="H283" s="4" t="str">
        <f ca="1">IF(Sched5[[#This Row],[Pmt No]]&lt;&gt;"",Sched5[[#This Row],[Total Payment]]-Sched5[[#This Row],[Interest]],"")</f>
        <v/>
      </c>
      <c r="I283" s="4" t="str">
        <f ca="1">IF(Sched5[[#This Row],[Pmt No]]&lt;&gt;"",Sched5[[#This Row],[Beginning Balance]]*(InterestRate/PaymentsPerYear),"")</f>
        <v/>
      </c>
      <c r="J283" s="4" t="str">
        <f ca="1">IF(Sched5[[#This Row],[Pmt No]]&lt;&gt;"",IF(Sched5[[#This Row],[Scheduled Payment]]+Sched5[[#This Row],[Extra Payment]]&lt;=Sched5[[#This Row],[Beginning Balance]],Sched5[[#This Row],[Beginning Balance]]-Sched5[[#This Row],[Principal]],0),"")</f>
        <v/>
      </c>
      <c r="K283" s="4" t="str">
        <f ca="1">IF(Sched5[[#This Row],[Pmt No]]&lt;&gt;"",SUM(INDEX(Sched5[Interest],1,1):Sched5[[#This Row],[Interest]]),"")</f>
        <v/>
      </c>
    </row>
    <row r="284" spans="2:11" x14ac:dyDescent="0.2">
      <c r="B284" s="2" t="str">
        <f ca="1">IF(LoanIsGood,IF(ROW()-ROW(Sched5[[#Headers],[Pmt No]])&gt;ScheduledNumberOfPayments,"",ROW()-ROW(Sched5[[#Headers],[Pmt No]])),"")</f>
        <v/>
      </c>
      <c r="C284" s="3" t="str">
        <f ca="1">IF(Sched5[[#This Row],[Pmt No]]&lt;&gt;"",EOMONTH(LoanStartDate,ROW(Sched5[[#This Row],[Pmt No]])-ROW(Sched5[[#Headers],[Pmt No]])-2)+DAY(LoanStartDate),"")</f>
        <v/>
      </c>
      <c r="D284" s="4" t="str">
        <f ca="1">IF(Sched5[[#This Row],[Pmt No]]&lt;&gt;"",IF(ROW()-ROW(Sched5[[#Headers],[Beginning Balance]])=1,LoanAmount,INDEX(Sched5[Ending Balance],ROW()-ROW(Sched5[[#Headers],[Beginning Balance]])-1)),"")</f>
        <v/>
      </c>
      <c r="E284" s="4" t="str">
        <f ca="1">IF(Sched5[[#This Row],[Pmt No]]&lt;&gt;"",ScheduledPayment,"")</f>
        <v/>
      </c>
      <c r="F284" s="4" t="str">
        <f ca="1">IF(Sched5[[#This Row],[Pmt No]]&lt;&gt;"",IF(Sched5[[#This Row],[Scheduled Payment]]+ExtraPayments&lt;Sched5[[#This Row],[Beginning Balance]],ExtraPayments,IF(Sched5[[#This Row],[Beginning Balance]]-Sched5[[#This Row],[Scheduled Payment]]&gt;0,Sched5[[#This Row],[Beginning Balance]]-Sched5[[#This Row],[Scheduled Payment]],0)),"")</f>
        <v/>
      </c>
      <c r="G284" s="4" t="str">
        <f ca="1">IF(Sched5[[#This Row],[Pmt No]]&lt;&gt;"",IF(Sched5[[#This Row],[Scheduled Payment]]+Sched5[[#This Row],[Extra Payment]]&lt;=Sched5[[#This Row],[Beginning Balance]],Sched5[[#This Row],[Scheduled Payment]]+Sched5[[#This Row],[Extra Payment]],Sched5[[#This Row],[Beginning Balance]]),"")</f>
        <v/>
      </c>
      <c r="H284" s="4" t="str">
        <f ca="1">IF(Sched5[[#This Row],[Pmt No]]&lt;&gt;"",Sched5[[#This Row],[Total Payment]]-Sched5[[#This Row],[Interest]],"")</f>
        <v/>
      </c>
      <c r="I284" s="4" t="str">
        <f ca="1">IF(Sched5[[#This Row],[Pmt No]]&lt;&gt;"",Sched5[[#This Row],[Beginning Balance]]*(InterestRate/PaymentsPerYear),"")</f>
        <v/>
      </c>
      <c r="J284" s="4" t="str">
        <f ca="1">IF(Sched5[[#This Row],[Pmt No]]&lt;&gt;"",IF(Sched5[[#This Row],[Scheduled Payment]]+Sched5[[#This Row],[Extra Payment]]&lt;=Sched5[[#This Row],[Beginning Balance]],Sched5[[#This Row],[Beginning Balance]]-Sched5[[#This Row],[Principal]],0),"")</f>
        <v/>
      </c>
      <c r="K284" s="4" t="str">
        <f ca="1">IF(Sched5[[#This Row],[Pmt No]]&lt;&gt;"",SUM(INDEX(Sched5[Interest],1,1):Sched5[[#This Row],[Interest]]),"")</f>
        <v/>
      </c>
    </row>
    <row r="285" spans="2:11" x14ac:dyDescent="0.2">
      <c r="B285" s="2" t="str">
        <f ca="1">IF(LoanIsGood,IF(ROW()-ROW(Sched5[[#Headers],[Pmt No]])&gt;ScheduledNumberOfPayments,"",ROW()-ROW(Sched5[[#Headers],[Pmt No]])),"")</f>
        <v/>
      </c>
      <c r="C285" s="3" t="str">
        <f ca="1">IF(Sched5[[#This Row],[Pmt No]]&lt;&gt;"",EOMONTH(LoanStartDate,ROW(Sched5[[#This Row],[Pmt No]])-ROW(Sched5[[#Headers],[Pmt No]])-2)+DAY(LoanStartDate),"")</f>
        <v/>
      </c>
      <c r="D285" s="4" t="str">
        <f ca="1">IF(Sched5[[#This Row],[Pmt No]]&lt;&gt;"",IF(ROW()-ROW(Sched5[[#Headers],[Beginning Balance]])=1,LoanAmount,INDEX(Sched5[Ending Balance],ROW()-ROW(Sched5[[#Headers],[Beginning Balance]])-1)),"")</f>
        <v/>
      </c>
      <c r="E285" s="4" t="str">
        <f ca="1">IF(Sched5[[#This Row],[Pmt No]]&lt;&gt;"",ScheduledPayment,"")</f>
        <v/>
      </c>
      <c r="F285" s="4" t="str">
        <f ca="1">IF(Sched5[[#This Row],[Pmt No]]&lt;&gt;"",IF(Sched5[[#This Row],[Scheduled Payment]]+ExtraPayments&lt;Sched5[[#This Row],[Beginning Balance]],ExtraPayments,IF(Sched5[[#This Row],[Beginning Balance]]-Sched5[[#This Row],[Scheduled Payment]]&gt;0,Sched5[[#This Row],[Beginning Balance]]-Sched5[[#This Row],[Scheduled Payment]],0)),"")</f>
        <v/>
      </c>
      <c r="G285" s="4" t="str">
        <f ca="1">IF(Sched5[[#This Row],[Pmt No]]&lt;&gt;"",IF(Sched5[[#This Row],[Scheduled Payment]]+Sched5[[#This Row],[Extra Payment]]&lt;=Sched5[[#This Row],[Beginning Balance]],Sched5[[#This Row],[Scheduled Payment]]+Sched5[[#This Row],[Extra Payment]],Sched5[[#This Row],[Beginning Balance]]),"")</f>
        <v/>
      </c>
      <c r="H285" s="4" t="str">
        <f ca="1">IF(Sched5[[#This Row],[Pmt No]]&lt;&gt;"",Sched5[[#This Row],[Total Payment]]-Sched5[[#This Row],[Interest]],"")</f>
        <v/>
      </c>
      <c r="I285" s="4" t="str">
        <f ca="1">IF(Sched5[[#This Row],[Pmt No]]&lt;&gt;"",Sched5[[#This Row],[Beginning Balance]]*(InterestRate/PaymentsPerYear),"")</f>
        <v/>
      </c>
      <c r="J285" s="4" t="str">
        <f ca="1">IF(Sched5[[#This Row],[Pmt No]]&lt;&gt;"",IF(Sched5[[#This Row],[Scheduled Payment]]+Sched5[[#This Row],[Extra Payment]]&lt;=Sched5[[#This Row],[Beginning Balance]],Sched5[[#This Row],[Beginning Balance]]-Sched5[[#This Row],[Principal]],0),"")</f>
        <v/>
      </c>
      <c r="K285" s="4" t="str">
        <f ca="1">IF(Sched5[[#This Row],[Pmt No]]&lt;&gt;"",SUM(INDEX(Sched5[Interest],1,1):Sched5[[#This Row],[Interest]]),"")</f>
        <v/>
      </c>
    </row>
    <row r="286" spans="2:11" x14ac:dyDescent="0.2">
      <c r="B286" s="2" t="str">
        <f ca="1">IF(LoanIsGood,IF(ROW()-ROW(Sched5[[#Headers],[Pmt No]])&gt;ScheduledNumberOfPayments,"",ROW()-ROW(Sched5[[#Headers],[Pmt No]])),"")</f>
        <v/>
      </c>
      <c r="C286" s="3" t="str">
        <f ca="1">IF(Sched5[[#This Row],[Pmt No]]&lt;&gt;"",EOMONTH(LoanStartDate,ROW(Sched5[[#This Row],[Pmt No]])-ROW(Sched5[[#Headers],[Pmt No]])-2)+DAY(LoanStartDate),"")</f>
        <v/>
      </c>
      <c r="D286" s="4" t="str">
        <f ca="1">IF(Sched5[[#This Row],[Pmt No]]&lt;&gt;"",IF(ROW()-ROW(Sched5[[#Headers],[Beginning Balance]])=1,LoanAmount,INDEX(Sched5[Ending Balance],ROW()-ROW(Sched5[[#Headers],[Beginning Balance]])-1)),"")</f>
        <v/>
      </c>
      <c r="E286" s="4" t="str">
        <f ca="1">IF(Sched5[[#This Row],[Pmt No]]&lt;&gt;"",ScheduledPayment,"")</f>
        <v/>
      </c>
      <c r="F286" s="4" t="str">
        <f ca="1">IF(Sched5[[#This Row],[Pmt No]]&lt;&gt;"",IF(Sched5[[#This Row],[Scheduled Payment]]+ExtraPayments&lt;Sched5[[#This Row],[Beginning Balance]],ExtraPayments,IF(Sched5[[#This Row],[Beginning Balance]]-Sched5[[#This Row],[Scheduled Payment]]&gt;0,Sched5[[#This Row],[Beginning Balance]]-Sched5[[#This Row],[Scheduled Payment]],0)),"")</f>
        <v/>
      </c>
      <c r="G286" s="4" t="str">
        <f ca="1">IF(Sched5[[#This Row],[Pmt No]]&lt;&gt;"",IF(Sched5[[#This Row],[Scheduled Payment]]+Sched5[[#This Row],[Extra Payment]]&lt;=Sched5[[#This Row],[Beginning Balance]],Sched5[[#This Row],[Scheduled Payment]]+Sched5[[#This Row],[Extra Payment]],Sched5[[#This Row],[Beginning Balance]]),"")</f>
        <v/>
      </c>
      <c r="H286" s="4" t="str">
        <f ca="1">IF(Sched5[[#This Row],[Pmt No]]&lt;&gt;"",Sched5[[#This Row],[Total Payment]]-Sched5[[#This Row],[Interest]],"")</f>
        <v/>
      </c>
      <c r="I286" s="4" t="str">
        <f ca="1">IF(Sched5[[#This Row],[Pmt No]]&lt;&gt;"",Sched5[[#This Row],[Beginning Balance]]*(InterestRate/PaymentsPerYear),"")</f>
        <v/>
      </c>
      <c r="J286" s="4" t="str">
        <f ca="1">IF(Sched5[[#This Row],[Pmt No]]&lt;&gt;"",IF(Sched5[[#This Row],[Scheduled Payment]]+Sched5[[#This Row],[Extra Payment]]&lt;=Sched5[[#This Row],[Beginning Balance]],Sched5[[#This Row],[Beginning Balance]]-Sched5[[#This Row],[Principal]],0),"")</f>
        <v/>
      </c>
      <c r="K286" s="4" t="str">
        <f ca="1">IF(Sched5[[#This Row],[Pmt No]]&lt;&gt;"",SUM(INDEX(Sched5[Interest],1,1):Sched5[[#This Row],[Interest]]),"")</f>
        <v/>
      </c>
    </row>
    <row r="287" spans="2:11" x14ac:dyDescent="0.2">
      <c r="B287" s="2" t="str">
        <f ca="1">IF(LoanIsGood,IF(ROW()-ROW(Sched5[[#Headers],[Pmt No]])&gt;ScheduledNumberOfPayments,"",ROW()-ROW(Sched5[[#Headers],[Pmt No]])),"")</f>
        <v/>
      </c>
      <c r="C287" s="3" t="str">
        <f ca="1">IF(Sched5[[#This Row],[Pmt No]]&lt;&gt;"",EOMONTH(LoanStartDate,ROW(Sched5[[#This Row],[Pmt No]])-ROW(Sched5[[#Headers],[Pmt No]])-2)+DAY(LoanStartDate),"")</f>
        <v/>
      </c>
      <c r="D287" s="4" t="str">
        <f ca="1">IF(Sched5[[#This Row],[Pmt No]]&lt;&gt;"",IF(ROW()-ROW(Sched5[[#Headers],[Beginning Balance]])=1,LoanAmount,INDEX(Sched5[Ending Balance],ROW()-ROW(Sched5[[#Headers],[Beginning Balance]])-1)),"")</f>
        <v/>
      </c>
      <c r="E287" s="4" t="str">
        <f ca="1">IF(Sched5[[#This Row],[Pmt No]]&lt;&gt;"",ScheduledPayment,"")</f>
        <v/>
      </c>
      <c r="F287" s="4" t="str">
        <f ca="1">IF(Sched5[[#This Row],[Pmt No]]&lt;&gt;"",IF(Sched5[[#This Row],[Scheduled Payment]]+ExtraPayments&lt;Sched5[[#This Row],[Beginning Balance]],ExtraPayments,IF(Sched5[[#This Row],[Beginning Balance]]-Sched5[[#This Row],[Scheduled Payment]]&gt;0,Sched5[[#This Row],[Beginning Balance]]-Sched5[[#This Row],[Scheduled Payment]],0)),"")</f>
        <v/>
      </c>
      <c r="G287" s="4" t="str">
        <f ca="1">IF(Sched5[[#This Row],[Pmt No]]&lt;&gt;"",IF(Sched5[[#This Row],[Scheduled Payment]]+Sched5[[#This Row],[Extra Payment]]&lt;=Sched5[[#This Row],[Beginning Balance]],Sched5[[#This Row],[Scheduled Payment]]+Sched5[[#This Row],[Extra Payment]],Sched5[[#This Row],[Beginning Balance]]),"")</f>
        <v/>
      </c>
      <c r="H287" s="4" t="str">
        <f ca="1">IF(Sched5[[#This Row],[Pmt No]]&lt;&gt;"",Sched5[[#This Row],[Total Payment]]-Sched5[[#This Row],[Interest]],"")</f>
        <v/>
      </c>
      <c r="I287" s="4" t="str">
        <f ca="1">IF(Sched5[[#This Row],[Pmt No]]&lt;&gt;"",Sched5[[#This Row],[Beginning Balance]]*(InterestRate/PaymentsPerYear),"")</f>
        <v/>
      </c>
      <c r="J287" s="4" t="str">
        <f ca="1">IF(Sched5[[#This Row],[Pmt No]]&lt;&gt;"",IF(Sched5[[#This Row],[Scheduled Payment]]+Sched5[[#This Row],[Extra Payment]]&lt;=Sched5[[#This Row],[Beginning Balance]],Sched5[[#This Row],[Beginning Balance]]-Sched5[[#This Row],[Principal]],0),"")</f>
        <v/>
      </c>
      <c r="K287" s="4" t="str">
        <f ca="1">IF(Sched5[[#This Row],[Pmt No]]&lt;&gt;"",SUM(INDEX(Sched5[Interest],1,1):Sched5[[#This Row],[Interest]]),"")</f>
        <v/>
      </c>
    </row>
    <row r="288" spans="2:11" x14ac:dyDescent="0.2">
      <c r="B288" s="2" t="str">
        <f ca="1">IF(LoanIsGood,IF(ROW()-ROW(Sched5[[#Headers],[Pmt No]])&gt;ScheduledNumberOfPayments,"",ROW()-ROW(Sched5[[#Headers],[Pmt No]])),"")</f>
        <v/>
      </c>
      <c r="C288" s="3" t="str">
        <f ca="1">IF(Sched5[[#This Row],[Pmt No]]&lt;&gt;"",EOMONTH(LoanStartDate,ROW(Sched5[[#This Row],[Pmt No]])-ROW(Sched5[[#Headers],[Pmt No]])-2)+DAY(LoanStartDate),"")</f>
        <v/>
      </c>
      <c r="D288" s="4" t="str">
        <f ca="1">IF(Sched5[[#This Row],[Pmt No]]&lt;&gt;"",IF(ROW()-ROW(Sched5[[#Headers],[Beginning Balance]])=1,LoanAmount,INDEX(Sched5[Ending Balance],ROW()-ROW(Sched5[[#Headers],[Beginning Balance]])-1)),"")</f>
        <v/>
      </c>
      <c r="E288" s="4" t="str">
        <f ca="1">IF(Sched5[[#This Row],[Pmt No]]&lt;&gt;"",ScheduledPayment,"")</f>
        <v/>
      </c>
      <c r="F288" s="4" t="str">
        <f ca="1">IF(Sched5[[#This Row],[Pmt No]]&lt;&gt;"",IF(Sched5[[#This Row],[Scheduled Payment]]+ExtraPayments&lt;Sched5[[#This Row],[Beginning Balance]],ExtraPayments,IF(Sched5[[#This Row],[Beginning Balance]]-Sched5[[#This Row],[Scheduled Payment]]&gt;0,Sched5[[#This Row],[Beginning Balance]]-Sched5[[#This Row],[Scheduled Payment]],0)),"")</f>
        <v/>
      </c>
      <c r="G288" s="4" t="str">
        <f ca="1">IF(Sched5[[#This Row],[Pmt No]]&lt;&gt;"",IF(Sched5[[#This Row],[Scheduled Payment]]+Sched5[[#This Row],[Extra Payment]]&lt;=Sched5[[#This Row],[Beginning Balance]],Sched5[[#This Row],[Scheduled Payment]]+Sched5[[#This Row],[Extra Payment]],Sched5[[#This Row],[Beginning Balance]]),"")</f>
        <v/>
      </c>
      <c r="H288" s="4" t="str">
        <f ca="1">IF(Sched5[[#This Row],[Pmt No]]&lt;&gt;"",Sched5[[#This Row],[Total Payment]]-Sched5[[#This Row],[Interest]],"")</f>
        <v/>
      </c>
      <c r="I288" s="4" t="str">
        <f ca="1">IF(Sched5[[#This Row],[Pmt No]]&lt;&gt;"",Sched5[[#This Row],[Beginning Balance]]*(InterestRate/PaymentsPerYear),"")</f>
        <v/>
      </c>
      <c r="J288" s="4" t="str">
        <f ca="1">IF(Sched5[[#This Row],[Pmt No]]&lt;&gt;"",IF(Sched5[[#This Row],[Scheduled Payment]]+Sched5[[#This Row],[Extra Payment]]&lt;=Sched5[[#This Row],[Beginning Balance]],Sched5[[#This Row],[Beginning Balance]]-Sched5[[#This Row],[Principal]],0),"")</f>
        <v/>
      </c>
      <c r="K288" s="4" t="str">
        <f ca="1">IF(Sched5[[#This Row],[Pmt No]]&lt;&gt;"",SUM(INDEX(Sched5[Interest],1,1):Sched5[[#This Row],[Interest]]),"")</f>
        <v/>
      </c>
    </row>
    <row r="289" spans="2:11" x14ac:dyDescent="0.2">
      <c r="B289" s="2" t="str">
        <f ca="1">IF(LoanIsGood,IF(ROW()-ROW(Sched5[[#Headers],[Pmt No]])&gt;ScheduledNumberOfPayments,"",ROW()-ROW(Sched5[[#Headers],[Pmt No]])),"")</f>
        <v/>
      </c>
      <c r="C289" s="3" t="str">
        <f ca="1">IF(Sched5[[#This Row],[Pmt No]]&lt;&gt;"",EOMONTH(LoanStartDate,ROW(Sched5[[#This Row],[Pmt No]])-ROW(Sched5[[#Headers],[Pmt No]])-2)+DAY(LoanStartDate),"")</f>
        <v/>
      </c>
      <c r="D289" s="4" t="str">
        <f ca="1">IF(Sched5[[#This Row],[Pmt No]]&lt;&gt;"",IF(ROW()-ROW(Sched5[[#Headers],[Beginning Balance]])=1,LoanAmount,INDEX(Sched5[Ending Balance],ROW()-ROW(Sched5[[#Headers],[Beginning Balance]])-1)),"")</f>
        <v/>
      </c>
      <c r="E289" s="4" t="str">
        <f ca="1">IF(Sched5[[#This Row],[Pmt No]]&lt;&gt;"",ScheduledPayment,"")</f>
        <v/>
      </c>
      <c r="F289" s="4" t="str">
        <f ca="1">IF(Sched5[[#This Row],[Pmt No]]&lt;&gt;"",IF(Sched5[[#This Row],[Scheduled Payment]]+ExtraPayments&lt;Sched5[[#This Row],[Beginning Balance]],ExtraPayments,IF(Sched5[[#This Row],[Beginning Balance]]-Sched5[[#This Row],[Scheduled Payment]]&gt;0,Sched5[[#This Row],[Beginning Balance]]-Sched5[[#This Row],[Scheduled Payment]],0)),"")</f>
        <v/>
      </c>
      <c r="G289" s="4" t="str">
        <f ca="1">IF(Sched5[[#This Row],[Pmt No]]&lt;&gt;"",IF(Sched5[[#This Row],[Scheduled Payment]]+Sched5[[#This Row],[Extra Payment]]&lt;=Sched5[[#This Row],[Beginning Balance]],Sched5[[#This Row],[Scheduled Payment]]+Sched5[[#This Row],[Extra Payment]],Sched5[[#This Row],[Beginning Balance]]),"")</f>
        <v/>
      </c>
      <c r="H289" s="4" t="str">
        <f ca="1">IF(Sched5[[#This Row],[Pmt No]]&lt;&gt;"",Sched5[[#This Row],[Total Payment]]-Sched5[[#This Row],[Interest]],"")</f>
        <v/>
      </c>
      <c r="I289" s="4" t="str">
        <f ca="1">IF(Sched5[[#This Row],[Pmt No]]&lt;&gt;"",Sched5[[#This Row],[Beginning Balance]]*(InterestRate/PaymentsPerYear),"")</f>
        <v/>
      </c>
      <c r="J289" s="4" t="str">
        <f ca="1">IF(Sched5[[#This Row],[Pmt No]]&lt;&gt;"",IF(Sched5[[#This Row],[Scheduled Payment]]+Sched5[[#This Row],[Extra Payment]]&lt;=Sched5[[#This Row],[Beginning Balance]],Sched5[[#This Row],[Beginning Balance]]-Sched5[[#This Row],[Principal]],0),"")</f>
        <v/>
      </c>
      <c r="K289" s="4" t="str">
        <f ca="1">IF(Sched5[[#This Row],[Pmt No]]&lt;&gt;"",SUM(INDEX(Sched5[Interest],1,1):Sched5[[#This Row],[Interest]]),"")</f>
        <v/>
      </c>
    </row>
    <row r="290" spans="2:11" x14ac:dyDescent="0.2">
      <c r="B290" s="2" t="str">
        <f ca="1">IF(LoanIsGood,IF(ROW()-ROW(Sched5[[#Headers],[Pmt No]])&gt;ScheduledNumberOfPayments,"",ROW()-ROW(Sched5[[#Headers],[Pmt No]])),"")</f>
        <v/>
      </c>
      <c r="C290" s="3" t="str">
        <f ca="1">IF(Sched5[[#This Row],[Pmt No]]&lt;&gt;"",EOMONTH(LoanStartDate,ROW(Sched5[[#This Row],[Pmt No]])-ROW(Sched5[[#Headers],[Pmt No]])-2)+DAY(LoanStartDate),"")</f>
        <v/>
      </c>
      <c r="D290" s="4" t="str">
        <f ca="1">IF(Sched5[[#This Row],[Pmt No]]&lt;&gt;"",IF(ROW()-ROW(Sched5[[#Headers],[Beginning Balance]])=1,LoanAmount,INDEX(Sched5[Ending Balance],ROW()-ROW(Sched5[[#Headers],[Beginning Balance]])-1)),"")</f>
        <v/>
      </c>
      <c r="E290" s="4" t="str">
        <f ca="1">IF(Sched5[[#This Row],[Pmt No]]&lt;&gt;"",ScheduledPayment,"")</f>
        <v/>
      </c>
      <c r="F290" s="4" t="str">
        <f ca="1">IF(Sched5[[#This Row],[Pmt No]]&lt;&gt;"",IF(Sched5[[#This Row],[Scheduled Payment]]+ExtraPayments&lt;Sched5[[#This Row],[Beginning Balance]],ExtraPayments,IF(Sched5[[#This Row],[Beginning Balance]]-Sched5[[#This Row],[Scheduled Payment]]&gt;0,Sched5[[#This Row],[Beginning Balance]]-Sched5[[#This Row],[Scheduled Payment]],0)),"")</f>
        <v/>
      </c>
      <c r="G290" s="4" t="str">
        <f ca="1">IF(Sched5[[#This Row],[Pmt No]]&lt;&gt;"",IF(Sched5[[#This Row],[Scheduled Payment]]+Sched5[[#This Row],[Extra Payment]]&lt;=Sched5[[#This Row],[Beginning Balance]],Sched5[[#This Row],[Scheduled Payment]]+Sched5[[#This Row],[Extra Payment]],Sched5[[#This Row],[Beginning Balance]]),"")</f>
        <v/>
      </c>
      <c r="H290" s="4" t="str">
        <f ca="1">IF(Sched5[[#This Row],[Pmt No]]&lt;&gt;"",Sched5[[#This Row],[Total Payment]]-Sched5[[#This Row],[Interest]],"")</f>
        <v/>
      </c>
      <c r="I290" s="4" t="str">
        <f ca="1">IF(Sched5[[#This Row],[Pmt No]]&lt;&gt;"",Sched5[[#This Row],[Beginning Balance]]*(InterestRate/PaymentsPerYear),"")</f>
        <v/>
      </c>
      <c r="J290" s="4" t="str">
        <f ca="1">IF(Sched5[[#This Row],[Pmt No]]&lt;&gt;"",IF(Sched5[[#This Row],[Scheduled Payment]]+Sched5[[#This Row],[Extra Payment]]&lt;=Sched5[[#This Row],[Beginning Balance]],Sched5[[#This Row],[Beginning Balance]]-Sched5[[#This Row],[Principal]],0),"")</f>
        <v/>
      </c>
      <c r="K290" s="4" t="str">
        <f ca="1">IF(Sched5[[#This Row],[Pmt No]]&lt;&gt;"",SUM(INDEX(Sched5[Interest],1,1):Sched5[[#This Row],[Interest]]),"")</f>
        <v/>
      </c>
    </row>
    <row r="291" spans="2:11" x14ac:dyDescent="0.2">
      <c r="B291" s="2" t="str">
        <f ca="1">IF(LoanIsGood,IF(ROW()-ROW(Sched5[[#Headers],[Pmt No]])&gt;ScheduledNumberOfPayments,"",ROW()-ROW(Sched5[[#Headers],[Pmt No]])),"")</f>
        <v/>
      </c>
      <c r="C291" s="3" t="str">
        <f ca="1">IF(Sched5[[#This Row],[Pmt No]]&lt;&gt;"",EOMONTH(LoanStartDate,ROW(Sched5[[#This Row],[Pmt No]])-ROW(Sched5[[#Headers],[Pmt No]])-2)+DAY(LoanStartDate),"")</f>
        <v/>
      </c>
      <c r="D291" s="4" t="str">
        <f ca="1">IF(Sched5[[#This Row],[Pmt No]]&lt;&gt;"",IF(ROW()-ROW(Sched5[[#Headers],[Beginning Balance]])=1,LoanAmount,INDEX(Sched5[Ending Balance],ROW()-ROW(Sched5[[#Headers],[Beginning Balance]])-1)),"")</f>
        <v/>
      </c>
      <c r="E291" s="4" t="str">
        <f ca="1">IF(Sched5[[#This Row],[Pmt No]]&lt;&gt;"",ScheduledPayment,"")</f>
        <v/>
      </c>
      <c r="F291" s="4" t="str">
        <f ca="1">IF(Sched5[[#This Row],[Pmt No]]&lt;&gt;"",IF(Sched5[[#This Row],[Scheduled Payment]]+ExtraPayments&lt;Sched5[[#This Row],[Beginning Balance]],ExtraPayments,IF(Sched5[[#This Row],[Beginning Balance]]-Sched5[[#This Row],[Scheduled Payment]]&gt;0,Sched5[[#This Row],[Beginning Balance]]-Sched5[[#This Row],[Scheduled Payment]],0)),"")</f>
        <v/>
      </c>
      <c r="G291" s="4" t="str">
        <f ca="1">IF(Sched5[[#This Row],[Pmt No]]&lt;&gt;"",IF(Sched5[[#This Row],[Scheduled Payment]]+Sched5[[#This Row],[Extra Payment]]&lt;=Sched5[[#This Row],[Beginning Balance]],Sched5[[#This Row],[Scheduled Payment]]+Sched5[[#This Row],[Extra Payment]],Sched5[[#This Row],[Beginning Balance]]),"")</f>
        <v/>
      </c>
      <c r="H291" s="4" t="str">
        <f ca="1">IF(Sched5[[#This Row],[Pmt No]]&lt;&gt;"",Sched5[[#This Row],[Total Payment]]-Sched5[[#This Row],[Interest]],"")</f>
        <v/>
      </c>
      <c r="I291" s="4" t="str">
        <f ca="1">IF(Sched5[[#This Row],[Pmt No]]&lt;&gt;"",Sched5[[#This Row],[Beginning Balance]]*(InterestRate/PaymentsPerYear),"")</f>
        <v/>
      </c>
      <c r="J291" s="4" t="str">
        <f ca="1">IF(Sched5[[#This Row],[Pmt No]]&lt;&gt;"",IF(Sched5[[#This Row],[Scheduled Payment]]+Sched5[[#This Row],[Extra Payment]]&lt;=Sched5[[#This Row],[Beginning Balance]],Sched5[[#This Row],[Beginning Balance]]-Sched5[[#This Row],[Principal]],0),"")</f>
        <v/>
      </c>
      <c r="K291" s="4" t="str">
        <f ca="1">IF(Sched5[[#This Row],[Pmt No]]&lt;&gt;"",SUM(INDEX(Sched5[Interest],1,1):Sched5[[#This Row],[Interest]]),"")</f>
        <v/>
      </c>
    </row>
    <row r="292" spans="2:11" x14ac:dyDescent="0.2">
      <c r="B292" s="2" t="str">
        <f ca="1">IF(LoanIsGood,IF(ROW()-ROW(Sched5[[#Headers],[Pmt No]])&gt;ScheduledNumberOfPayments,"",ROW()-ROW(Sched5[[#Headers],[Pmt No]])),"")</f>
        <v/>
      </c>
      <c r="C292" s="3" t="str">
        <f ca="1">IF(Sched5[[#This Row],[Pmt No]]&lt;&gt;"",EOMONTH(LoanStartDate,ROW(Sched5[[#This Row],[Pmt No]])-ROW(Sched5[[#Headers],[Pmt No]])-2)+DAY(LoanStartDate),"")</f>
        <v/>
      </c>
      <c r="D292" s="4" t="str">
        <f ca="1">IF(Sched5[[#This Row],[Pmt No]]&lt;&gt;"",IF(ROW()-ROW(Sched5[[#Headers],[Beginning Balance]])=1,LoanAmount,INDEX(Sched5[Ending Balance],ROW()-ROW(Sched5[[#Headers],[Beginning Balance]])-1)),"")</f>
        <v/>
      </c>
      <c r="E292" s="4" t="str">
        <f ca="1">IF(Sched5[[#This Row],[Pmt No]]&lt;&gt;"",ScheduledPayment,"")</f>
        <v/>
      </c>
      <c r="F292" s="4" t="str">
        <f ca="1">IF(Sched5[[#This Row],[Pmt No]]&lt;&gt;"",IF(Sched5[[#This Row],[Scheduled Payment]]+ExtraPayments&lt;Sched5[[#This Row],[Beginning Balance]],ExtraPayments,IF(Sched5[[#This Row],[Beginning Balance]]-Sched5[[#This Row],[Scheduled Payment]]&gt;0,Sched5[[#This Row],[Beginning Balance]]-Sched5[[#This Row],[Scheduled Payment]],0)),"")</f>
        <v/>
      </c>
      <c r="G292" s="4" t="str">
        <f ca="1">IF(Sched5[[#This Row],[Pmt No]]&lt;&gt;"",IF(Sched5[[#This Row],[Scheduled Payment]]+Sched5[[#This Row],[Extra Payment]]&lt;=Sched5[[#This Row],[Beginning Balance]],Sched5[[#This Row],[Scheduled Payment]]+Sched5[[#This Row],[Extra Payment]],Sched5[[#This Row],[Beginning Balance]]),"")</f>
        <v/>
      </c>
      <c r="H292" s="4" t="str">
        <f ca="1">IF(Sched5[[#This Row],[Pmt No]]&lt;&gt;"",Sched5[[#This Row],[Total Payment]]-Sched5[[#This Row],[Interest]],"")</f>
        <v/>
      </c>
      <c r="I292" s="4" t="str">
        <f ca="1">IF(Sched5[[#This Row],[Pmt No]]&lt;&gt;"",Sched5[[#This Row],[Beginning Balance]]*(InterestRate/PaymentsPerYear),"")</f>
        <v/>
      </c>
      <c r="J292" s="4" t="str">
        <f ca="1">IF(Sched5[[#This Row],[Pmt No]]&lt;&gt;"",IF(Sched5[[#This Row],[Scheduled Payment]]+Sched5[[#This Row],[Extra Payment]]&lt;=Sched5[[#This Row],[Beginning Balance]],Sched5[[#This Row],[Beginning Balance]]-Sched5[[#This Row],[Principal]],0),"")</f>
        <v/>
      </c>
      <c r="K292" s="4" t="str">
        <f ca="1">IF(Sched5[[#This Row],[Pmt No]]&lt;&gt;"",SUM(INDEX(Sched5[Interest],1,1):Sched5[[#This Row],[Interest]]),"")</f>
        <v/>
      </c>
    </row>
    <row r="293" spans="2:11" x14ac:dyDescent="0.2">
      <c r="B293" s="2" t="str">
        <f ca="1">IF(LoanIsGood,IF(ROW()-ROW(Sched5[[#Headers],[Pmt No]])&gt;ScheduledNumberOfPayments,"",ROW()-ROW(Sched5[[#Headers],[Pmt No]])),"")</f>
        <v/>
      </c>
      <c r="C293" s="3" t="str">
        <f ca="1">IF(Sched5[[#This Row],[Pmt No]]&lt;&gt;"",EOMONTH(LoanStartDate,ROW(Sched5[[#This Row],[Pmt No]])-ROW(Sched5[[#Headers],[Pmt No]])-2)+DAY(LoanStartDate),"")</f>
        <v/>
      </c>
      <c r="D293" s="4" t="str">
        <f ca="1">IF(Sched5[[#This Row],[Pmt No]]&lt;&gt;"",IF(ROW()-ROW(Sched5[[#Headers],[Beginning Balance]])=1,LoanAmount,INDEX(Sched5[Ending Balance],ROW()-ROW(Sched5[[#Headers],[Beginning Balance]])-1)),"")</f>
        <v/>
      </c>
      <c r="E293" s="4" t="str">
        <f ca="1">IF(Sched5[[#This Row],[Pmt No]]&lt;&gt;"",ScheduledPayment,"")</f>
        <v/>
      </c>
      <c r="F293" s="4" t="str">
        <f ca="1">IF(Sched5[[#This Row],[Pmt No]]&lt;&gt;"",IF(Sched5[[#This Row],[Scheduled Payment]]+ExtraPayments&lt;Sched5[[#This Row],[Beginning Balance]],ExtraPayments,IF(Sched5[[#This Row],[Beginning Balance]]-Sched5[[#This Row],[Scheduled Payment]]&gt;0,Sched5[[#This Row],[Beginning Balance]]-Sched5[[#This Row],[Scheduled Payment]],0)),"")</f>
        <v/>
      </c>
      <c r="G293" s="4" t="str">
        <f ca="1">IF(Sched5[[#This Row],[Pmt No]]&lt;&gt;"",IF(Sched5[[#This Row],[Scheduled Payment]]+Sched5[[#This Row],[Extra Payment]]&lt;=Sched5[[#This Row],[Beginning Balance]],Sched5[[#This Row],[Scheduled Payment]]+Sched5[[#This Row],[Extra Payment]],Sched5[[#This Row],[Beginning Balance]]),"")</f>
        <v/>
      </c>
      <c r="H293" s="4" t="str">
        <f ca="1">IF(Sched5[[#This Row],[Pmt No]]&lt;&gt;"",Sched5[[#This Row],[Total Payment]]-Sched5[[#This Row],[Interest]],"")</f>
        <v/>
      </c>
      <c r="I293" s="4" t="str">
        <f ca="1">IF(Sched5[[#This Row],[Pmt No]]&lt;&gt;"",Sched5[[#This Row],[Beginning Balance]]*(InterestRate/PaymentsPerYear),"")</f>
        <v/>
      </c>
      <c r="J293" s="4" t="str">
        <f ca="1">IF(Sched5[[#This Row],[Pmt No]]&lt;&gt;"",IF(Sched5[[#This Row],[Scheduled Payment]]+Sched5[[#This Row],[Extra Payment]]&lt;=Sched5[[#This Row],[Beginning Balance]],Sched5[[#This Row],[Beginning Balance]]-Sched5[[#This Row],[Principal]],0),"")</f>
        <v/>
      </c>
      <c r="K293" s="4" t="str">
        <f ca="1">IF(Sched5[[#This Row],[Pmt No]]&lt;&gt;"",SUM(INDEX(Sched5[Interest],1,1):Sched5[[#This Row],[Interest]]),"")</f>
        <v/>
      </c>
    </row>
    <row r="294" spans="2:11" x14ac:dyDescent="0.2">
      <c r="B294" s="2" t="str">
        <f ca="1">IF(LoanIsGood,IF(ROW()-ROW(Sched5[[#Headers],[Pmt No]])&gt;ScheduledNumberOfPayments,"",ROW()-ROW(Sched5[[#Headers],[Pmt No]])),"")</f>
        <v/>
      </c>
      <c r="C294" s="3" t="str">
        <f ca="1">IF(Sched5[[#This Row],[Pmt No]]&lt;&gt;"",EOMONTH(LoanStartDate,ROW(Sched5[[#This Row],[Pmt No]])-ROW(Sched5[[#Headers],[Pmt No]])-2)+DAY(LoanStartDate),"")</f>
        <v/>
      </c>
      <c r="D294" s="4" t="str">
        <f ca="1">IF(Sched5[[#This Row],[Pmt No]]&lt;&gt;"",IF(ROW()-ROW(Sched5[[#Headers],[Beginning Balance]])=1,LoanAmount,INDEX(Sched5[Ending Balance],ROW()-ROW(Sched5[[#Headers],[Beginning Balance]])-1)),"")</f>
        <v/>
      </c>
      <c r="E294" s="4" t="str">
        <f ca="1">IF(Sched5[[#This Row],[Pmt No]]&lt;&gt;"",ScheduledPayment,"")</f>
        <v/>
      </c>
      <c r="F294" s="4" t="str">
        <f ca="1">IF(Sched5[[#This Row],[Pmt No]]&lt;&gt;"",IF(Sched5[[#This Row],[Scheduled Payment]]+ExtraPayments&lt;Sched5[[#This Row],[Beginning Balance]],ExtraPayments,IF(Sched5[[#This Row],[Beginning Balance]]-Sched5[[#This Row],[Scheduled Payment]]&gt;0,Sched5[[#This Row],[Beginning Balance]]-Sched5[[#This Row],[Scheduled Payment]],0)),"")</f>
        <v/>
      </c>
      <c r="G294" s="4" t="str">
        <f ca="1">IF(Sched5[[#This Row],[Pmt No]]&lt;&gt;"",IF(Sched5[[#This Row],[Scheduled Payment]]+Sched5[[#This Row],[Extra Payment]]&lt;=Sched5[[#This Row],[Beginning Balance]],Sched5[[#This Row],[Scheduled Payment]]+Sched5[[#This Row],[Extra Payment]],Sched5[[#This Row],[Beginning Balance]]),"")</f>
        <v/>
      </c>
      <c r="H294" s="4" t="str">
        <f ca="1">IF(Sched5[[#This Row],[Pmt No]]&lt;&gt;"",Sched5[[#This Row],[Total Payment]]-Sched5[[#This Row],[Interest]],"")</f>
        <v/>
      </c>
      <c r="I294" s="4" t="str">
        <f ca="1">IF(Sched5[[#This Row],[Pmt No]]&lt;&gt;"",Sched5[[#This Row],[Beginning Balance]]*(InterestRate/PaymentsPerYear),"")</f>
        <v/>
      </c>
      <c r="J294" s="4" t="str">
        <f ca="1">IF(Sched5[[#This Row],[Pmt No]]&lt;&gt;"",IF(Sched5[[#This Row],[Scheduled Payment]]+Sched5[[#This Row],[Extra Payment]]&lt;=Sched5[[#This Row],[Beginning Balance]],Sched5[[#This Row],[Beginning Balance]]-Sched5[[#This Row],[Principal]],0),"")</f>
        <v/>
      </c>
      <c r="K294" s="4" t="str">
        <f ca="1">IF(Sched5[[#This Row],[Pmt No]]&lt;&gt;"",SUM(INDEX(Sched5[Interest],1,1):Sched5[[#This Row],[Interest]]),"")</f>
        <v/>
      </c>
    </row>
    <row r="295" spans="2:11" x14ac:dyDescent="0.2">
      <c r="B295" s="2" t="str">
        <f ca="1">IF(LoanIsGood,IF(ROW()-ROW(Sched5[[#Headers],[Pmt No]])&gt;ScheduledNumberOfPayments,"",ROW()-ROW(Sched5[[#Headers],[Pmt No]])),"")</f>
        <v/>
      </c>
      <c r="C295" s="3" t="str">
        <f ca="1">IF(Sched5[[#This Row],[Pmt No]]&lt;&gt;"",EOMONTH(LoanStartDate,ROW(Sched5[[#This Row],[Pmt No]])-ROW(Sched5[[#Headers],[Pmt No]])-2)+DAY(LoanStartDate),"")</f>
        <v/>
      </c>
      <c r="D295" s="4" t="str">
        <f ca="1">IF(Sched5[[#This Row],[Pmt No]]&lt;&gt;"",IF(ROW()-ROW(Sched5[[#Headers],[Beginning Balance]])=1,LoanAmount,INDEX(Sched5[Ending Balance],ROW()-ROW(Sched5[[#Headers],[Beginning Balance]])-1)),"")</f>
        <v/>
      </c>
      <c r="E295" s="4" t="str">
        <f ca="1">IF(Sched5[[#This Row],[Pmt No]]&lt;&gt;"",ScheduledPayment,"")</f>
        <v/>
      </c>
      <c r="F295" s="4" t="str">
        <f ca="1">IF(Sched5[[#This Row],[Pmt No]]&lt;&gt;"",IF(Sched5[[#This Row],[Scheduled Payment]]+ExtraPayments&lt;Sched5[[#This Row],[Beginning Balance]],ExtraPayments,IF(Sched5[[#This Row],[Beginning Balance]]-Sched5[[#This Row],[Scheduled Payment]]&gt;0,Sched5[[#This Row],[Beginning Balance]]-Sched5[[#This Row],[Scheduled Payment]],0)),"")</f>
        <v/>
      </c>
      <c r="G295" s="4" t="str">
        <f ca="1">IF(Sched5[[#This Row],[Pmt No]]&lt;&gt;"",IF(Sched5[[#This Row],[Scheduled Payment]]+Sched5[[#This Row],[Extra Payment]]&lt;=Sched5[[#This Row],[Beginning Balance]],Sched5[[#This Row],[Scheduled Payment]]+Sched5[[#This Row],[Extra Payment]],Sched5[[#This Row],[Beginning Balance]]),"")</f>
        <v/>
      </c>
      <c r="H295" s="4" t="str">
        <f ca="1">IF(Sched5[[#This Row],[Pmt No]]&lt;&gt;"",Sched5[[#This Row],[Total Payment]]-Sched5[[#This Row],[Interest]],"")</f>
        <v/>
      </c>
      <c r="I295" s="4" t="str">
        <f ca="1">IF(Sched5[[#This Row],[Pmt No]]&lt;&gt;"",Sched5[[#This Row],[Beginning Balance]]*(InterestRate/PaymentsPerYear),"")</f>
        <v/>
      </c>
      <c r="J295" s="4" t="str">
        <f ca="1">IF(Sched5[[#This Row],[Pmt No]]&lt;&gt;"",IF(Sched5[[#This Row],[Scheduled Payment]]+Sched5[[#This Row],[Extra Payment]]&lt;=Sched5[[#This Row],[Beginning Balance]],Sched5[[#This Row],[Beginning Balance]]-Sched5[[#This Row],[Principal]],0),"")</f>
        <v/>
      </c>
      <c r="K295" s="4" t="str">
        <f ca="1">IF(Sched5[[#This Row],[Pmt No]]&lt;&gt;"",SUM(INDEX(Sched5[Interest],1,1):Sched5[[#This Row],[Interest]]),"")</f>
        <v/>
      </c>
    </row>
    <row r="296" spans="2:11" x14ac:dyDescent="0.2">
      <c r="B296" s="2" t="str">
        <f ca="1">IF(LoanIsGood,IF(ROW()-ROW(Sched5[[#Headers],[Pmt No]])&gt;ScheduledNumberOfPayments,"",ROW()-ROW(Sched5[[#Headers],[Pmt No]])),"")</f>
        <v/>
      </c>
      <c r="C296" s="3" t="str">
        <f ca="1">IF(Sched5[[#This Row],[Pmt No]]&lt;&gt;"",EOMONTH(LoanStartDate,ROW(Sched5[[#This Row],[Pmt No]])-ROW(Sched5[[#Headers],[Pmt No]])-2)+DAY(LoanStartDate),"")</f>
        <v/>
      </c>
      <c r="D296" s="4" t="str">
        <f ca="1">IF(Sched5[[#This Row],[Pmt No]]&lt;&gt;"",IF(ROW()-ROW(Sched5[[#Headers],[Beginning Balance]])=1,LoanAmount,INDEX(Sched5[Ending Balance],ROW()-ROW(Sched5[[#Headers],[Beginning Balance]])-1)),"")</f>
        <v/>
      </c>
      <c r="E296" s="4" t="str">
        <f ca="1">IF(Sched5[[#This Row],[Pmt No]]&lt;&gt;"",ScheduledPayment,"")</f>
        <v/>
      </c>
      <c r="F296" s="4" t="str">
        <f ca="1">IF(Sched5[[#This Row],[Pmt No]]&lt;&gt;"",IF(Sched5[[#This Row],[Scheduled Payment]]+ExtraPayments&lt;Sched5[[#This Row],[Beginning Balance]],ExtraPayments,IF(Sched5[[#This Row],[Beginning Balance]]-Sched5[[#This Row],[Scheduled Payment]]&gt;0,Sched5[[#This Row],[Beginning Balance]]-Sched5[[#This Row],[Scheduled Payment]],0)),"")</f>
        <v/>
      </c>
      <c r="G296" s="4" t="str">
        <f ca="1">IF(Sched5[[#This Row],[Pmt No]]&lt;&gt;"",IF(Sched5[[#This Row],[Scheduled Payment]]+Sched5[[#This Row],[Extra Payment]]&lt;=Sched5[[#This Row],[Beginning Balance]],Sched5[[#This Row],[Scheduled Payment]]+Sched5[[#This Row],[Extra Payment]],Sched5[[#This Row],[Beginning Balance]]),"")</f>
        <v/>
      </c>
      <c r="H296" s="4" t="str">
        <f ca="1">IF(Sched5[[#This Row],[Pmt No]]&lt;&gt;"",Sched5[[#This Row],[Total Payment]]-Sched5[[#This Row],[Interest]],"")</f>
        <v/>
      </c>
      <c r="I296" s="4" t="str">
        <f ca="1">IF(Sched5[[#This Row],[Pmt No]]&lt;&gt;"",Sched5[[#This Row],[Beginning Balance]]*(InterestRate/PaymentsPerYear),"")</f>
        <v/>
      </c>
      <c r="J296" s="4" t="str">
        <f ca="1">IF(Sched5[[#This Row],[Pmt No]]&lt;&gt;"",IF(Sched5[[#This Row],[Scheduled Payment]]+Sched5[[#This Row],[Extra Payment]]&lt;=Sched5[[#This Row],[Beginning Balance]],Sched5[[#This Row],[Beginning Balance]]-Sched5[[#This Row],[Principal]],0),"")</f>
        <v/>
      </c>
      <c r="K296" s="4" t="str">
        <f ca="1">IF(Sched5[[#This Row],[Pmt No]]&lt;&gt;"",SUM(INDEX(Sched5[Interest],1,1):Sched5[[#This Row],[Interest]]),"")</f>
        <v/>
      </c>
    </row>
    <row r="297" spans="2:11" x14ac:dyDescent="0.2">
      <c r="B297" s="2" t="str">
        <f ca="1">IF(LoanIsGood,IF(ROW()-ROW(Sched5[[#Headers],[Pmt No]])&gt;ScheduledNumberOfPayments,"",ROW()-ROW(Sched5[[#Headers],[Pmt No]])),"")</f>
        <v/>
      </c>
      <c r="C297" s="3" t="str">
        <f ca="1">IF(Sched5[[#This Row],[Pmt No]]&lt;&gt;"",EOMONTH(LoanStartDate,ROW(Sched5[[#This Row],[Pmt No]])-ROW(Sched5[[#Headers],[Pmt No]])-2)+DAY(LoanStartDate),"")</f>
        <v/>
      </c>
      <c r="D297" s="4" t="str">
        <f ca="1">IF(Sched5[[#This Row],[Pmt No]]&lt;&gt;"",IF(ROW()-ROW(Sched5[[#Headers],[Beginning Balance]])=1,LoanAmount,INDEX(Sched5[Ending Balance],ROW()-ROW(Sched5[[#Headers],[Beginning Balance]])-1)),"")</f>
        <v/>
      </c>
      <c r="E297" s="4" t="str">
        <f ca="1">IF(Sched5[[#This Row],[Pmt No]]&lt;&gt;"",ScheduledPayment,"")</f>
        <v/>
      </c>
      <c r="F297" s="4" t="str">
        <f ca="1">IF(Sched5[[#This Row],[Pmt No]]&lt;&gt;"",IF(Sched5[[#This Row],[Scheduled Payment]]+ExtraPayments&lt;Sched5[[#This Row],[Beginning Balance]],ExtraPayments,IF(Sched5[[#This Row],[Beginning Balance]]-Sched5[[#This Row],[Scheduled Payment]]&gt;0,Sched5[[#This Row],[Beginning Balance]]-Sched5[[#This Row],[Scheduled Payment]],0)),"")</f>
        <v/>
      </c>
      <c r="G297" s="4" t="str">
        <f ca="1">IF(Sched5[[#This Row],[Pmt No]]&lt;&gt;"",IF(Sched5[[#This Row],[Scheduled Payment]]+Sched5[[#This Row],[Extra Payment]]&lt;=Sched5[[#This Row],[Beginning Balance]],Sched5[[#This Row],[Scheduled Payment]]+Sched5[[#This Row],[Extra Payment]],Sched5[[#This Row],[Beginning Balance]]),"")</f>
        <v/>
      </c>
      <c r="H297" s="4" t="str">
        <f ca="1">IF(Sched5[[#This Row],[Pmt No]]&lt;&gt;"",Sched5[[#This Row],[Total Payment]]-Sched5[[#This Row],[Interest]],"")</f>
        <v/>
      </c>
      <c r="I297" s="4" t="str">
        <f ca="1">IF(Sched5[[#This Row],[Pmt No]]&lt;&gt;"",Sched5[[#This Row],[Beginning Balance]]*(InterestRate/PaymentsPerYear),"")</f>
        <v/>
      </c>
      <c r="J297" s="4" t="str">
        <f ca="1">IF(Sched5[[#This Row],[Pmt No]]&lt;&gt;"",IF(Sched5[[#This Row],[Scheduled Payment]]+Sched5[[#This Row],[Extra Payment]]&lt;=Sched5[[#This Row],[Beginning Balance]],Sched5[[#This Row],[Beginning Balance]]-Sched5[[#This Row],[Principal]],0),"")</f>
        <v/>
      </c>
      <c r="K297" s="4" t="str">
        <f ca="1">IF(Sched5[[#This Row],[Pmt No]]&lt;&gt;"",SUM(INDEX(Sched5[Interest],1,1):Sched5[[#This Row],[Interest]]),"")</f>
        <v/>
      </c>
    </row>
    <row r="298" spans="2:11" x14ac:dyDescent="0.2">
      <c r="B298" s="2" t="str">
        <f ca="1">IF(LoanIsGood,IF(ROW()-ROW(Sched5[[#Headers],[Pmt No]])&gt;ScheduledNumberOfPayments,"",ROW()-ROW(Sched5[[#Headers],[Pmt No]])),"")</f>
        <v/>
      </c>
      <c r="C298" s="3" t="str">
        <f ca="1">IF(Sched5[[#This Row],[Pmt No]]&lt;&gt;"",EOMONTH(LoanStartDate,ROW(Sched5[[#This Row],[Pmt No]])-ROW(Sched5[[#Headers],[Pmt No]])-2)+DAY(LoanStartDate),"")</f>
        <v/>
      </c>
      <c r="D298" s="4" t="str">
        <f ca="1">IF(Sched5[[#This Row],[Pmt No]]&lt;&gt;"",IF(ROW()-ROW(Sched5[[#Headers],[Beginning Balance]])=1,LoanAmount,INDEX(Sched5[Ending Balance],ROW()-ROW(Sched5[[#Headers],[Beginning Balance]])-1)),"")</f>
        <v/>
      </c>
      <c r="E298" s="4" t="str">
        <f ca="1">IF(Sched5[[#This Row],[Pmt No]]&lt;&gt;"",ScheduledPayment,"")</f>
        <v/>
      </c>
      <c r="F298" s="4" t="str">
        <f ca="1">IF(Sched5[[#This Row],[Pmt No]]&lt;&gt;"",IF(Sched5[[#This Row],[Scheduled Payment]]+ExtraPayments&lt;Sched5[[#This Row],[Beginning Balance]],ExtraPayments,IF(Sched5[[#This Row],[Beginning Balance]]-Sched5[[#This Row],[Scheduled Payment]]&gt;0,Sched5[[#This Row],[Beginning Balance]]-Sched5[[#This Row],[Scheduled Payment]],0)),"")</f>
        <v/>
      </c>
      <c r="G298" s="4" t="str">
        <f ca="1">IF(Sched5[[#This Row],[Pmt No]]&lt;&gt;"",IF(Sched5[[#This Row],[Scheduled Payment]]+Sched5[[#This Row],[Extra Payment]]&lt;=Sched5[[#This Row],[Beginning Balance]],Sched5[[#This Row],[Scheduled Payment]]+Sched5[[#This Row],[Extra Payment]],Sched5[[#This Row],[Beginning Balance]]),"")</f>
        <v/>
      </c>
      <c r="H298" s="4" t="str">
        <f ca="1">IF(Sched5[[#This Row],[Pmt No]]&lt;&gt;"",Sched5[[#This Row],[Total Payment]]-Sched5[[#This Row],[Interest]],"")</f>
        <v/>
      </c>
      <c r="I298" s="4" t="str">
        <f ca="1">IF(Sched5[[#This Row],[Pmt No]]&lt;&gt;"",Sched5[[#This Row],[Beginning Balance]]*(InterestRate/PaymentsPerYear),"")</f>
        <v/>
      </c>
      <c r="J298" s="4" t="str">
        <f ca="1">IF(Sched5[[#This Row],[Pmt No]]&lt;&gt;"",IF(Sched5[[#This Row],[Scheduled Payment]]+Sched5[[#This Row],[Extra Payment]]&lt;=Sched5[[#This Row],[Beginning Balance]],Sched5[[#This Row],[Beginning Balance]]-Sched5[[#This Row],[Principal]],0),"")</f>
        <v/>
      </c>
      <c r="K298" s="4" t="str">
        <f ca="1">IF(Sched5[[#This Row],[Pmt No]]&lt;&gt;"",SUM(INDEX(Sched5[Interest],1,1):Sched5[[#This Row],[Interest]]),"")</f>
        <v/>
      </c>
    </row>
    <row r="299" spans="2:11" x14ac:dyDescent="0.2">
      <c r="B299" s="2" t="str">
        <f ca="1">IF(LoanIsGood,IF(ROW()-ROW(Sched5[[#Headers],[Pmt No]])&gt;ScheduledNumberOfPayments,"",ROW()-ROW(Sched5[[#Headers],[Pmt No]])),"")</f>
        <v/>
      </c>
      <c r="C299" s="3" t="str">
        <f ca="1">IF(Sched5[[#This Row],[Pmt No]]&lt;&gt;"",EOMONTH(LoanStartDate,ROW(Sched5[[#This Row],[Pmt No]])-ROW(Sched5[[#Headers],[Pmt No]])-2)+DAY(LoanStartDate),"")</f>
        <v/>
      </c>
      <c r="D299" s="4" t="str">
        <f ca="1">IF(Sched5[[#This Row],[Pmt No]]&lt;&gt;"",IF(ROW()-ROW(Sched5[[#Headers],[Beginning Balance]])=1,LoanAmount,INDEX(Sched5[Ending Balance],ROW()-ROW(Sched5[[#Headers],[Beginning Balance]])-1)),"")</f>
        <v/>
      </c>
      <c r="E299" s="4" t="str">
        <f ca="1">IF(Sched5[[#This Row],[Pmt No]]&lt;&gt;"",ScheduledPayment,"")</f>
        <v/>
      </c>
      <c r="F299" s="4" t="str">
        <f ca="1">IF(Sched5[[#This Row],[Pmt No]]&lt;&gt;"",IF(Sched5[[#This Row],[Scheduled Payment]]+ExtraPayments&lt;Sched5[[#This Row],[Beginning Balance]],ExtraPayments,IF(Sched5[[#This Row],[Beginning Balance]]-Sched5[[#This Row],[Scheduled Payment]]&gt;0,Sched5[[#This Row],[Beginning Balance]]-Sched5[[#This Row],[Scheduled Payment]],0)),"")</f>
        <v/>
      </c>
      <c r="G299" s="4" t="str">
        <f ca="1">IF(Sched5[[#This Row],[Pmt No]]&lt;&gt;"",IF(Sched5[[#This Row],[Scheduled Payment]]+Sched5[[#This Row],[Extra Payment]]&lt;=Sched5[[#This Row],[Beginning Balance]],Sched5[[#This Row],[Scheduled Payment]]+Sched5[[#This Row],[Extra Payment]],Sched5[[#This Row],[Beginning Balance]]),"")</f>
        <v/>
      </c>
      <c r="H299" s="4" t="str">
        <f ca="1">IF(Sched5[[#This Row],[Pmt No]]&lt;&gt;"",Sched5[[#This Row],[Total Payment]]-Sched5[[#This Row],[Interest]],"")</f>
        <v/>
      </c>
      <c r="I299" s="4" t="str">
        <f ca="1">IF(Sched5[[#This Row],[Pmt No]]&lt;&gt;"",Sched5[[#This Row],[Beginning Balance]]*(InterestRate/PaymentsPerYear),"")</f>
        <v/>
      </c>
      <c r="J299" s="4" t="str">
        <f ca="1">IF(Sched5[[#This Row],[Pmt No]]&lt;&gt;"",IF(Sched5[[#This Row],[Scheduled Payment]]+Sched5[[#This Row],[Extra Payment]]&lt;=Sched5[[#This Row],[Beginning Balance]],Sched5[[#This Row],[Beginning Balance]]-Sched5[[#This Row],[Principal]],0),"")</f>
        <v/>
      </c>
      <c r="K299" s="4" t="str">
        <f ca="1">IF(Sched5[[#This Row],[Pmt No]]&lt;&gt;"",SUM(INDEX(Sched5[Interest],1,1):Sched5[[#This Row],[Interest]]),"")</f>
        <v/>
      </c>
    </row>
    <row r="300" spans="2:11" x14ac:dyDescent="0.2">
      <c r="B300" s="2" t="str">
        <f ca="1">IF(LoanIsGood,IF(ROW()-ROW(Sched5[[#Headers],[Pmt No]])&gt;ScheduledNumberOfPayments,"",ROW()-ROW(Sched5[[#Headers],[Pmt No]])),"")</f>
        <v/>
      </c>
      <c r="C300" s="3" t="str">
        <f ca="1">IF(Sched5[[#This Row],[Pmt No]]&lt;&gt;"",EOMONTH(LoanStartDate,ROW(Sched5[[#This Row],[Pmt No]])-ROW(Sched5[[#Headers],[Pmt No]])-2)+DAY(LoanStartDate),"")</f>
        <v/>
      </c>
      <c r="D300" s="4" t="str">
        <f ca="1">IF(Sched5[[#This Row],[Pmt No]]&lt;&gt;"",IF(ROW()-ROW(Sched5[[#Headers],[Beginning Balance]])=1,LoanAmount,INDEX(Sched5[Ending Balance],ROW()-ROW(Sched5[[#Headers],[Beginning Balance]])-1)),"")</f>
        <v/>
      </c>
      <c r="E300" s="4" t="str">
        <f ca="1">IF(Sched5[[#This Row],[Pmt No]]&lt;&gt;"",ScheduledPayment,"")</f>
        <v/>
      </c>
      <c r="F300" s="4" t="str">
        <f ca="1">IF(Sched5[[#This Row],[Pmt No]]&lt;&gt;"",IF(Sched5[[#This Row],[Scheduled Payment]]+ExtraPayments&lt;Sched5[[#This Row],[Beginning Balance]],ExtraPayments,IF(Sched5[[#This Row],[Beginning Balance]]-Sched5[[#This Row],[Scheduled Payment]]&gt;0,Sched5[[#This Row],[Beginning Balance]]-Sched5[[#This Row],[Scheduled Payment]],0)),"")</f>
        <v/>
      </c>
      <c r="G300" s="4" t="str">
        <f ca="1">IF(Sched5[[#This Row],[Pmt No]]&lt;&gt;"",IF(Sched5[[#This Row],[Scheduled Payment]]+Sched5[[#This Row],[Extra Payment]]&lt;=Sched5[[#This Row],[Beginning Balance]],Sched5[[#This Row],[Scheduled Payment]]+Sched5[[#This Row],[Extra Payment]],Sched5[[#This Row],[Beginning Balance]]),"")</f>
        <v/>
      </c>
      <c r="H300" s="4" t="str">
        <f ca="1">IF(Sched5[[#This Row],[Pmt No]]&lt;&gt;"",Sched5[[#This Row],[Total Payment]]-Sched5[[#This Row],[Interest]],"")</f>
        <v/>
      </c>
      <c r="I300" s="4" t="str">
        <f ca="1">IF(Sched5[[#This Row],[Pmt No]]&lt;&gt;"",Sched5[[#This Row],[Beginning Balance]]*(InterestRate/PaymentsPerYear),"")</f>
        <v/>
      </c>
      <c r="J300" s="4" t="str">
        <f ca="1">IF(Sched5[[#This Row],[Pmt No]]&lt;&gt;"",IF(Sched5[[#This Row],[Scheduled Payment]]+Sched5[[#This Row],[Extra Payment]]&lt;=Sched5[[#This Row],[Beginning Balance]],Sched5[[#This Row],[Beginning Balance]]-Sched5[[#This Row],[Principal]],0),"")</f>
        <v/>
      </c>
      <c r="K300" s="4" t="str">
        <f ca="1">IF(Sched5[[#This Row],[Pmt No]]&lt;&gt;"",SUM(INDEX(Sched5[Interest],1,1):Sched5[[#This Row],[Interest]]),"")</f>
        <v/>
      </c>
    </row>
    <row r="301" spans="2:11" x14ac:dyDescent="0.2">
      <c r="B301" s="2" t="str">
        <f ca="1">IF(LoanIsGood,IF(ROW()-ROW(Sched5[[#Headers],[Pmt No]])&gt;ScheduledNumberOfPayments,"",ROW()-ROW(Sched5[[#Headers],[Pmt No]])),"")</f>
        <v/>
      </c>
      <c r="C301" s="3" t="str">
        <f ca="1">IF(Sched5[[#This Row],[Pmt No]]&lt;&gt;"",EOMONTH(LoanStartDate,ROW(Sched5[[#This Row],[Pmt No]])-ROW(Sched5[[#Headers],[Pmt No]])-2)+DAY(LoanStartDate),"")</f>
        <v/>
      </c>
      <c r="D301" s="4" t="str">
        <f ca="1">IF(Sched5[[#This Row],[Pmt No]]&lt;&gt;"",IF(ROW()-ROW(Sched5[[#Headers],[Beginning Balance]])=1,LoanAmount,INDEX(Sched5[Ending Balance],ROW()-ROW(Sched5[[#Headers],[Beginning Balance]])-1)),"")</f>
        <v/>
      </c>
      <c r="E301" s="4" t="str">
        <f ca="1">IF(Sched5[[#This Row],[Pmt No]]&lt;&gt;"",ScheduledPayment,"")</f>
        <v/>
      </c>
      <c r="F301" s="4" t="str">
        <f ca="1">IF(Sched5[[#This Row],[Pmt No]]&lt;&gt;"",IF(Sched5[[#This Row],[Scheduled Payment]]+ExtraPayments&lt;Sched5[[#This Row],[Beginning Balance]],ExtraPayments,IF(Sched5[[#This Row],[Beginning Balance]]-Sched5[[#This Row],[Scheduled Payment]]&gt;0,Sched5[[#This Row],[Beginning Balance]]-Sched5[[#This Row],[Scheduled Payment]],0)),"")</f>
        <v/>
      </c>
      <c r="G301" s="4" t="str">
        <f ca="1">IF(Sched5[[#This Row],[Pmt No]]&lt;&gt;"",IF(Sched5[[#This Row],[Scheduled Payment]]+Sched5[[#This Row],[Extra Payment]]&lt;=Sched5[[#This Row],[Beginning Balance]],Sched5[[#This Row],[Scheduled Payment]]+Sched5[[#This Row],[Extra Payment]],Sched5[[#This Row],[Beginning Balance]]),"")</f>
        <v/>
      </c>
      <c r="H301" s="4" t="str">
        <f ca="1">IF(Sched5[[#This Row],[Pmt No]]&lt;&gt;"",Sched5[[#This Row],[Total Payment]]-Sched5[[#This Row],[Interest]],"")</f>
        <v/>
      </c>
      <c r="I301" s="4" t="str">
        <f ca="1">IF(Sched5[[#This Row],[Pmt No]]&lt;&gt;"",Sched5[[#This Row],[Beginning Balance]]*(InterestRate/PaymentsPerYear),"")</f>
        <v/>
      </c>
      <c r="J301" s="4" t="str">
        <f ca="1">IF(Sched5[[#This Row],[Pmt No]]&lt;&gt;"",IF(Sched5[[#This Row],[Scheduled Payment]]+Sched5[[#This Row],[Extra Payment]]&lt;=Sched5[[#This Row],[Beginning Balance]],Sched5[[#This Row],[Beginning Balance]]-Sched5[[#This Row],[Principal]],0),"")</f>
        <v/>
      </c>
      <c r="K301" s="4" t="str">
        <f ca="1">IF(Sched5[[#This Row],[Pmt No]]&lt;&gt;"",SUM(INDEX(Sched5[Interest],1,1):Sched5[[#This Row],[Interest]]),"")</f>
        <v/>
      </c>
    </row>
    <row r="302" spans="2:11" x14ac:dyDescent="0.2">
      <c r="B302" s="2" t="str">
        <f ca="1">IF(LoanIsGood,IF(ROW()-ROW(Sched5[[#Headers],[Pmt No]])&gt;ScheduledNumberOfPayments,"",ROW()-ROW(Sched5[[#Headers],[Pmt No]])),"")</f>
        <v/>
      </c>
      <c r="C302" s="3" t="str">
        <f ca="1">IF(Sched5[[#This Row],[Pmt No]]&lt;&gt;"",EOMONTH(LoanStartDate,ROW(Sched5[[#This Row],[Pmt No]])-ROW(Sched5[[#Headers],[Pmt No]])-2)+DAY(LoanStartDate),"")</f>
        <v/>
      </c>
      <c r="D302" s="4" t="str">
        <f ca="1">IF(Sched5[[#This Row],[Pmt No]]&lt;&gt;"",IF(ROW()-ROW(Sched5[[#Headers],[Beginning Balance]])=1,LoanAmount,INDEX(Sched5[Ending Balance],ROW()-ROW(Sched5[[#Headers],[Beginning Balance]])-1)),"")</f>
        <v/>
      </c>
      <c r="E302" s="4" t="str">
        <f ca="1">IF(Sched5[[#This Row],[Pmt No]]&lt;&gt;"",ScheduledPayment,"")</f>
        <v/>
      </c>
      <c r="F302" s="4" t="str">
        <f ca="1">IF(Sched5[[#This Row],[Pmt No]]&lt;&gt;"",IF(Sched5[[#This Row],[Scheduled Payment]]+ExtraPayments&lt;Sched5[[#This Row],[Beginning Balance]],ExtraPayments,IF(Sched5[[#This Row],[Beginning Balance]]-Sched5[[#This Row],[Scheduled Payment]]&gt;0,Sched5[[#This Row],[Beginning Balance]]-Sched5[[#This Row],[Scheduled Payment]],0)),"")</f>
        <v/>
      </c>
      <c r="G302" s="4" t="str">
        <f ca="1">IF(Sched5[[#This Row],[Pmt No]]&lt;&gt;"",IF(Sched5[[#This Row],[Scheduled Payment]]+Sched5[[#This Row],[Extra Payment]]&lt;=Sched5[[#This Row],[Beginning Balance]],Sched5[[#This Row],[Scheduled Payment]]+Sched5[[#This Row],[Extra Payment]],Sched5[[#This Row],[Beginning Balance]]),"")</f>
        <v/>
      </c>
      <c r="H302" s="4" t="str">
        <f ca="1">IF(Sched5[[#This Row],[Pmt No]]&lt;&gt;"",Sched5[[#This Row],[Total Payment]]-Sched5[[#This Row],[Interest]],"")</f>
        <v/>
      </c>
      <c r="I302" s="4" t="str">
        <f ca="1">IF(Sched5[[#This Row],[Pmt No]]&lt;&gt;"",Sched5[[#This Row],[Beginning Balance]]*(InterestRate/PaymentsPerYear),"")</f>
        <v/>
      </c>
      <c r="J302" s="4" t="str">
        <f ca="1">IF(Sched5[[#This Row],[Pmt No]]&lt;&gt;"",IF(Sched5[[#This Row],[Scheduled Payment]]+Sched5[[#This Row],[Extra Payment]]&lt;=Sched5[[#This Row],[Beginning Balance]],Sched5[[#This Row],[Beginning Balance]]-Sched5[[#This Row],[Principal]],0),"")</f>
        <v/>
      </c>
      <c r="K302" s="4" t="str">
        <f ca="1">IF(Sched5[[#This Row],[Pmt No]]&lt;&gt;"",SUM(INDEX(Sched5[Interest],1,1):Sched5[[#This Row],[Interest]]),"")</f>
        <v/>
      </c>
    </row>
    <row r="303" spans="2:11" x14ac:dyDescent="0.2">
      <c r="B303" s="2" t="str">
        <f ca="1">IF(LoanIsGood,IF(ROW()-ROW(Sched5[[#Headers],[Pmt No]])&gt;ScheduledNumberOfPayments,"",ROW()-ROW(Sched5[[#Headers],[Pmt No]])),"")</f>
        <v/>
      </c>
      <c r="C303" s="3" t="str">
        <f ca="1">IF(Sched5[[#This Row],[Pmt No]]&lt;&gt;"",EOMONTH(LoanStartDate,ROW(Sched5[[#This Row],[Pmt No]])-ROW(Sched5[[#Headers],[Pmt No]])-2)+DAY(LoanStartDate),"")</f>
        <v/>
      </c>
      <c r="D303" s="4" t="str">
        <f ca="1">IF(Sched5[[#This Row],[Pmt No]]&lt;&gt;"",IF(ROW()-ROW(Sched5[[#Headers],[Beginning Balance]])=1,LoanAmount,INDEX(Sched5[Ending Balance],ROW()-ROW(Sched5[[#Headers],[Beginning Balance]])-1)),"")</f>
        <v/>
      </c>
      <c r="E303" s="4" t="str">
        <f ca="1">IF(Sched5[[#This Row],[Pmt No]]&lt;&gt;"",ScheduledPayment,"")</f>
        <v/>
      </c>
      <c r="F303" s="4" t="str">
        <f ca="1">IF(Sched5[[#This Row],[Pmt No]]&lt;&gt;"",IF(Sched5[[#This Row],[Scheduled Payment]]+ExtraPayments&lt;Sched5[[#This Row],[Beginning Balance]],ExtraPayments,IF(Sched5[[#This Row],[Beginning Balance]]-Sched5[[#This Row],[Scheduled Payment]]&gt;0,Sched5[[#This Row],[Beginning Balance]]-Sched5[[#This Row],[Scheduled Payment]],0)),"")</f>
        <v/>
      </c>
      <c r="G303" s="4" t="str">
        <f ca="1">IF(Sched5[[#This Row],[Pmt No]]&lt;&gt;"",IF(Sched5[[#This Row],[Scheduled Payment]]+Sched5[[#This Row],[Extra Payment]]&lt;=Sched5[[#This Row],[Beginning Balance]],Sched5[[#This Row],[Scheduled Payment]]+Sched5[[#This Row],[Extra Payment]],Sched5[[#This Row],[Beginning Balance]]),"")</f>
        <v/>
      </c>
      <c r="H303" s="4" t="str">
        <f ca="1">IF(Sched5[[#This Row],[Pmt No]]&lt;&gt;"",Sched5[[#This Row],[Total Payment]]-Sched5[[#This Row],[Interest]],"")</f>
        <v/>
      </c>
      <c r="I303" s="4" t="str">
        <f ca="1">IF(Sched5[[#This Row],[Pmt No]]&lt;&gt;"",Sched5[[#This Row],[Beginning Balance]]*(InterestRate/PaymentsPerYear),"")</f>
        <v/>
      </c>
      <c r="J303" s="4" t="str">
        <f ca="1">IF(Sched5[[#This Row],[Pmt No]]&lt;&gt;"",IF(Sched5[[#This Row],[Scheduled Payment]]+Sched5[[#This Row],[Extra Payment]]&lt;=Sched5[[#This Row],[Beginning Balance]],Sched5[[#This Row],[Beginning Balance]]-Sched5[[#This Row],[Principal]],0),"")</f>
        <v/>
      </c>
      <c r="K303" s="4" t="str">
        <f ca="1">IF(Sched5[[#This Row],[Pmt No]]&lt;&gt;"",SUM(INDEX(Sched5[Interest],1,1):Sched5[[#This Row],[Interest]]),"")</f>
        <v/>
      </c>
    </row>
    <row r="304" spans="2:11" x14ac:dyDescent="0.2">
      <c r="B304" s="2" t="str">
        <f ca="1">IF(LoanIsGood,IF(ROW()-ROW(Sched5[[#Headers],[Pmt No]])&gt;ScheduledNumberOfPayments,"",ROW()-ROW(Sched5[[#Headers],[Pmt No]])),"")</f>
        <v/>
      </c>
      <c r="C304" s="3" t="str">
        <f ca="1">IF(Sched5[[#This Row],[Pmt No]]&lt;&gt;"",EOMONTH(LoanStartDate,ROW(Sched5[[#This Row],[Pmt No]])-ROW(Sched5[[#Headers],[Pmt No]])-2)+DAY(LoanStartDate),"")</f>
        <v/>
      </c>
      <c r="D304" s="4" t="str">
        <f ca="1">IF(Sched5[[#This Row],[Pmt No]]&lt;&gt;"",IF(ROW()-ROW(Sched5[[#Headers],[Beginning Balance]])=1,LoanAmount,INDEX(Sched5[Ending Balance],ROW()-ROW(Sched5[[#Headers],[Beginning Balance]])-1)),"")</f>
        <v/>
      </c>
      <c r="E304" s="4" t="str">
        <f ca="1">IF(Sched5[[#This Row],[Pmt No]]&lt;&gt;"",ScheduledPayment,"")</f>
        <v/>
      </c>
      <c r="F304" s="4" t="str">
        <f ca="1">IF(Sched5[[#This Row],[Pmt No]]&lt;&gt;"",IF(Sched5[[#This Row],[Scheduled Payment]]+ExtraPayments&lt;Sched5[[#This Row],[Beginning Balance]],ExtraPayments,IF(Sched5[[#This Row],[Beginning Balance]]-Sched5[[#This Row],[Scheduled Payment]]&gt;0,Sched5[[#This Row],[Beginning Balance]]-Sched5[[#This Row],[Scheduled Payment]],0)),"")</f>
        <v/>
      </c>
      <c r="G304" s="4" t="str">
        <f ca="1">IF(Sched5[[#This Row],[Pmt No]]&lt;&gt;"",IF(Sched5[[#This Row],[Scheduled Payment]]+Sched5[[#This Row],[Extra Payment]]&lt;=Sched5[[#This Row],[Beginning Balance]],Sched5[[#This Row],[Scheduled Payment]]+Sched5[[#This Row],[Extra Payment]],Sched5[[#This Row],[Beginning Balance]]),"")</f>
        <v/>
      </c>
      <c r="H304" s="4" t="str">
        <f ca="1">IF(Sched5[[#This Row],[Pmt No]]&lt;&gt;"",Sched5[[#This Row],[Total Payment]]-Sched5[[#This Row],[Interest]],"")</f>
        <v/>
      </c>
      <c r="I304" s="4" t="str">
        <f ca="1">IF(Sched5[[#This Row],[Pmt No]]&lt;&gt;"",Sched5[[#This Row],[Beginning Balance]]*(InterestRate/PaymentsPerYear),"")</f>
        <v/>
      </c>
      <c r="J304" s="4" t="str">
        <f ca="1">IF(Sched5[[#This Row],[Pmt No]]&lt;&gt;"",IF(Sched5[[#This Row],[Scheduled Payment]]+Sched5[[#This Row],[Extra Payment]]&lt;=Sched5[[#This Row],[Beginning Balance]],Sched5[[#This Row],[Beginning Balance]]-Sched5[[#This Row],[Principal]],0),"")</f>
        <v/>
      </c>
      <c r="K304" s="4" t="str">
        <f ca="1">IF(Sched5[[#This Row],[Pmt No]]&lt;&gt;"",SUM(INDEX(Sched5[Interest],1,1):Sched5[[#This Row],[Interest]]),"")</f>
        <v/>
      </c>
    </row>
    <row r="305" spans="2:11" x14ac:dyDescent="0.2">
      <c r="B305" s="2" t="str">
        <f ca="1">IF(LoanIsGood,IF(ROW()-ROW(Sched5[[#Headers],[Pmt No]])&gt;ScheduledNumberOfPayments,"",ROW()-ROW(Sched5[[#Headers],[Pmt No]])),"")</f>
        <v/>
      </c>
      <c r="C305" s="3" t="str">
        <f ca="1">IF(Sched5[[#This Row],[Pmt No]]&lt;&gt;"",EOMONTH(LoanStartDate,ROW(Sched5[[#This Row],[Pmt No]])-ROW(Sched5[[#Headers],[Pmt No]])-2)+DAY(LoanStartDate),"")</f>
        <v/>
      </c>
      <c r="D305" s="4" t="str">
        <f ca="1">IF(Sched5[[#This Row],[Pmt No]]&lt;&gt;"",IF(ROW()-ROW(Sched5[[#Headers],[Beginning Balance]])=1,LoanAmount,INDEX(Sched5[Ending Balance],ROW()-ROW(Sched5[[#Headers],[Beginning Balance]])-1)),"")</f>
        <v/>
      </c>
      <c r="E305" s="4" t="str">
        <f ca="1">IF(Sched5[[#This Row],[Pmt No]]&lt;&gt;"",ScheduledPayment,"")</f>
        <v/>
      </c>
      <c r="F305" s="4" t="str">
        <f ca="1">IF(Sched5[[#This Row],[Pmt No]]&lt;&gt;"",IF(Sched5[[#This Row],[Scheduled Payment]]+ExtraPayments&lt;Sched5[[#This Row],[Beginning Balance]],ExtraPayments,IF(Sched5[[#This Row],[Beginning Balance]]-Sched5[[#This Row],[Scheduled Payment]]&gt;0,Sched5[[#This Row],[Beginning Balance]]-Sched5[[#This Row],[Scheduled Payment]],0)),"")</f>
        <v/>
      </c>
      <c r="G305" s="4" t="str">
        <f ca="1">IF(Sched5[[#This Row],[Pmt No]]&lt;&gt;"",IF(Sched5[[#This Row],[Scheduled Payment]]+Sched5[[#This Row],[Extra Payment]]&lt;=Sched5[[#This Row],[Beginning Balance]],Sched5[[#This Row],[Scheduled Payment]]+Sched5[[#This Row],[Extra Payment]],Sched5[[#This Row],[Beginning Balance]]),"")</f>
        <v/>
      </c>
      <c r="H305" s="4" t="str">
        <f ca="1">IF(Sched5[[#This Row],[Pmt No]]&lt;&gt;"",Sched5[[#This Row],[Total Payment]]-Sched5[[#This Row],[Interest]],"")</f>
        <v/>
      </c>
      <c r="I305" s="4" t="str">
        <f ca="1">IF(Sched5[[#This Row],[Pmt No]]&lt;&gt;"",Sched5[[#This Row],[Beginning Balance]]*(InterestRate/PaymentsPerYear),"")</f>
        <v/>
      </c>
      <c r="J305" s="4" t="str">
        <f ca="1">IF(Sched5[[#This Row],[Pmt No]]&lt;&gt;"",IF(Sched5[[#This Row],[Scheduled Payment]]+Sched5[[#This Row],[Extra Payment]]&lt;=Sched5[[#This Row],[Beginning Balance]],Sched5[[#This Row],[Beginning Balance]]-Sched5[[#This Row],[Principal]],0),"")</f>
        <v/>
      </c>
      <c r="K305" s="4" t="str">
        <f ca="1">IF(Sched5[[#This Row],[Pmt No]]&lt;&gt;"",SUM(INDEX(Sched5[Interest],1,1):Sched5[[#This Row],[Interest]]),"")</f>
        <v/>
      </c>
    </row>
    <row r="306" spans="2:11" x14ac:dyDescent="0.2">
      <c r="B306" s="2" t="str">
        <f ca="1">IF(LoanIsGood,IF(ROW()-ROW(Sched5[[#Headers],[Pmt No]])&gt;ScheduledNumberOfPayments,"",ROW()-ROW(Sched5[[#Headers],[Pmt No]])),"")</f>
        <v/>
      </c>
      <c r="C306" s="3" t="str">
        <f ca="1">IF(Sched5[[#This Row],[Pmt No]]&lt;&gt;"",EOMONTH(LoanStartDate,ROW(Sched5[[#This Row],[Pmt No]])-ROW(Sched5[[#Headers],[Pmt No]])-2)+DAY(LoanStartDate),"")</f>
        <v/>
      </c>
      <c r="D306" s="4" t="str">
        <f ca="1">IF(Sched5[[#This Row],[Pmt No]]&lt;&gt;"",IF(ROW()-ROW(Sched5[[#Headers],[Beginning Balance]])=1,LoanAmount,INDEX(Sched5[Ending Balance],ROW()-ROW(Sched5[[#Headers],[Beginning Balance]])-1)),"")</f>
        <v/>
      </c>
      <c r="E306" s="4" t="str">
        <f ca="1">IF(Sched5[[#This Row],[Pmt No]]&lt;&gt;"",ScheduledPayment,"")</f>
        <v/>
      </c>
      <c r="F306" s="4" t="str">
        <f ca="1">IF(Sched5[[#This Row],[Pmt No]]&lt;&gt;"",IF(Sched5[[#This Row],[Scheduled Payment]]+ExtraPayments&lt;Sched5[[#This Row],[Beginning Balance]],ExtraPayments,IF(Sched5[[#This Row],[Beginning Balance]]-Sched5[[#This Row],[Scheduled Payment]]&gt;0,Sched5[[#This Row],[Beginning Balance]]-Sched5[[#This Row],[Scheduled Payment]],0)),"")</f>
        <v/>
      </c>
      <c r="G306" s="4" t="str">
        <f ca="1">IF(Sched5[[#This Row],[Pmt No]]&lt;&gt;"",IF(Sched5[[#This Row],[Scheduled Payment]]+Sched5[[#This Row],[Extra Payment]]&lt;=Sched5[[#This Row],[Beginning Balance]],Sched5[[#This Row],[Scheduled Payment]]+Sched5[[#This Row],[Extra Payment]],Sched5[[#This Row],[Beginning Balance]]),"")</f>
        <v/>
      </c>
      <c r="H306" s="4" t="str">
        <f ca="1">IF(Sched5[[#This Row],[Pmt No]]&lt;&gt;"",Sched5[[#This Row],[Total Payment]]-Sched5[[#This Row],[Interest]],"")</f>
        <v/>
      </c>
      <c r="I306" s="4" t="str">
        <f ca="1">IF(Sched5[[#This Row],[Pmt No]]&lt;&gt;"",Sched5[[#This Row],[Beginning Balance]]*(InterestRate/PaymentsPerYear),"")</f>
        <v/>
      </c>
      <c r="J306" s="4" t="str">
        <f ca="1">IF(Sched5[[#This Row],[Pmt No]]&lt;&gt;"",IF(Sched5[[#This Row],[Scheduled Payment]]+Sched5[[#This Row],[Extra Payment]]&lt;=Sched5[[#This Row],[Beginning Balance]],Sched5[[#This Row],[Beginning Balance]]-Sched5[[#This Row],[Principal]],0),"")</f>
        <v/>
      </c>
      <c r="K306" s="4" t="str">
        <f ca="1">IF(Sched5[[#This Row],[Pmt No]]&lt;&gt;"",SUM(INDEX(Sched5[Interest],1,1):Sched5[[#This Row],[Interest]]),"")</f>
        <v/>
      </c>
    </row>
    <row r="307" spans="2:11" x14ac:dyDescent="0.2">
      <c r="B307" s="2" t="str">
        <f ca="1">IF(LoanIsGood,IF(ROW()-ROW(Sched5[[#Headers],[Pmt No]])&gt;ScheduledNumberOfPayments,"",ROW()-ROW(Sched5[[#Headers],[Pmt No]])),"")</f>
        <v/>
      </c>
      <c r="C307" s="3" t="str">
        <f ca="1">IF(Sched5[[#This Row],[Pmt No]]&lt;&gt;"",EOMONTH(LoanStartDate,ROW(Sched5[[#This Row],[Pmt No]])-ROW(Sched5[[#Headers],[Pmt No]])-2)+DAY(LoanStartDate),"")</f>
        <v/>
      </c>
      <c r="D307" s="4" t="str">
        <f ca="1">IF(Sched5[[#This Row],[Pmt No]]&lt;&gt;"",IF(ROW()-ROW(Sched5[[#Headers],[Beginning Balance]])=1,LoanAmount,INDEX(Sched5[Ending Balance],ROW()-ROW(Sched5[[#Headers],[Beginning Balance]])-1)),"")</f>
        <v/>
      </c>
      <c r="E307" s="4" t="str">
        <f ca="1">IF(Sched5[[#This Row],[Pmt No]]&lt;&gt;"",ScheduledPayment,"")</f>
        <v/>
      </c>
      <c r="F307" s="4" t="str">
        <f ca="1">IF(Sched5[[#This Row],[Pmt No]]&lt;&gt;"",IF(Sched5[[#This Row],[Scheduled Payment]]+ExtraPayments&lt;Sched5[[#This Row],[Beginning Balance]],ExtraPayments,IF(Sched5[[#This Row],[Beginning Balance]]-Sched5[[#This Row],[Scheduled Payment]]&gt;0,Sched5[[#This Row],[Beginning Balance]]-Sched5[[#This Row],[Scheduled Payment]],0)),"")</f>
        <v/>
      </c>
      <c r="G307" s="4" t="str">
        <f ca="1">IF(Sched5[[#This Row],[Pmt No]]&lt;&gt;"",IF(Sched5[[#This Row],[Scheduled Payment]]+Sched5[[#This Row],[Extra Payment]]&lt;=Sched5[[#This Row],[Beginning Balance]],Sched5[[#This Row],[Scheduled Payment]]+Sched5[[#This Row],[Extra Payment]],Sched5[[#This Row],[Beginning Balance]]),"")</f>
        <v/>
      </c>
      <c r="H307" s="4" t="str">
        <f ca="1">IF(Sched5[[#This Row],[Pmt No]]&lt;&gt;"",Sched5[[#This Row],[Total Payment]]-Sched5[[#This Row],[Interest]],"")</f>
        <v/>
      </c>
      <c r="I307" s="4" t="str">
        <f ca="1">IF(Sched5[[#This Row],[Pmt No]]&lt;&gt;"",Sched5[[#This Row],[Beginning Balance]]*(InterestRate/PaymentsPerYear),"")</f>
        <v/>
      </c>
      <c r="J307" s="4" t="str">
        <f ca="1">IF(Sched5[[#This Row],[Pmt No]]&lt;&gt;"",IF(Sched5[[#This Row],[Scheduled Payment]]+Sched5[[#This Row],[Extra Payment]]&lt;=Sched5[[#This Row],[Beginning Balance]],Sched5[[#This Row],[Beginning Balance]]-Sched5[[#This Row],[Principal]],0),"")</f>
        <v/>
      </c>
      <c r="K307" s="4" t="str">
        <f ca="1">IF(Sched5[[#This Row],[Pmt No]]&lt;&gt;"",SUM(INDEX(Sched5[Interest],1,1):Sched5[[#This Row],[Interest]]),"")</f>
        <v/>
      </c>
    </row>
    <row r="308" spans="2:11" x14ac:dyDescent="0.2">
      <c r="B308" s="2" t="str">
        <f ca="1">IF(LoanIsGood,IF(ROW()-ROW(Sched5[[#Headers],[Pmt No]])&gt;ScheduledNumberOfPayments,"",ROW()-ROW(Sched5[[#Headers],[Pmt No]])),"")</f>
        <v/>
      </c>
      <c r="C308" s="3" t="str">
        <f ca="1">IF(Sched5[[#This Row],[Pmt No]]&lt;&gt;"",EOMONTH(LoanStartDate,ROW(Sched5[[#This Row],[Pmt No]])-ROW(Sched5[[#Headers],[Pmt No]])-2)+DAY(LoanStartDate),"")</f>
        <v/>
      </c>
      <c r="D308" s="4" t="str">
        <f ca="1">IF(Sched5[[#This Row],[Pmt No]]&lt;&gt;"",IF(ROW()-ROW(Sched5[[#Headers],[Beginning Balance]])=1,LoanAmount,INDEX(Sched5[Ending Balance],ROW()-ROW(Sched5[[#Headers],[Beginning Balance]])-1)),"")</f>
        <v/>
      </c>
      <c r="E308" s="4" t="str">
        <f ca="1">IF(Sched5[[#This Row],[Pmt No]]&lt;&gt;"",ScheduledPayment,"")</f>
        <v/>
      </c>
      <c r="F308" s="4" t="str">
        <f ca="1">IF(Sched5[[#This Row],[Pmt No]]&lt;&gt;"",IF(Sched5[[#This Row],[Scheduled Payment]]+ExtraPayments&lt;Sched5[[#This Row],[Beginning Balance]],ExtraPayments,IF(Sched5[[#This Row],[Beginning Balance]]-Sched5[[#This Row],[Scheduled Payment]]&gt;0,Sched5[[#This Row],[Beginning Balance]]-Sched5[[#This Row],[Scheduled Payment]],0)),"")</f>
        <v/>
      </c>
      <c r="G308" s="4" t="str">
        <f ca="1">IF(Sched5[[#This Row],[Pmt No]]&lt;&gt;"",IF(Sched5[[#This Row],[Scheduled Payment]]+Sched5[[#This Row],[Extra Payment]]&lt;=Sched5[[#This Row],[Beginning Balance]],Sched5[[#This Row],[Scheduled Payment]]+Sched5[[#This Row],[Extra Payment]],Sched5[[#This Row],[Beginning Balance]]),"")</f>
        <v/>
      </c>
      <c r="H308" s="4" t="str">
        <f ca="1">IF(Sched5[[#This Row],[Pmt No]]&lt;&gt;"",Sched5[[#This Row],[Total Payment]]-Sched5[[#This Row],[Interest]],"")</f>
        <v/>
      </c>
      <c r="I308" s="4" t="str">
        <f ca="1">IF(Sched5[[#This Row],[Pmt No]]&lt;&gt;"",Sched5[[#This Row],[Beginning Balance]]*(InterestRate/PaymentsPerYear),"")</f>
        <v/>
      </c>
      <c r="J308" s="4" t="str">
        <f ca="1">IF(Sched5[[#This Row],[Pmt No]]&lt;&gt;"",IF(Sched5[[#This Row],[Scheduled Payment]]+Sched5[[#This Row],[Extra Payment]]&lt;=Sched5[[#This Row],[Beginning Balance]],Sched5[[#This Row],[Beginning Balance]]-Sched5[[#This Row],[Principal]],0),"")</f>
        <v/>
      </c>
      <c r="K308" s="4" t="str">
        <f ca="1">IF(Sched5[[#This Row],[Pmt No]]&lt;&gt;"",SUM(INDEX(Sched5[Interest],1,1):Sched5[[#This Row],[Interest]]),"")</f>
        <v/>
      </c>
    </row>
    <row r="309" spans="2:11" x14ac:dyDescent="0.2">
      <c r="B309" s="2" t="str">
        <f ca="1">IF(LoanIsGood,IF(ROW()-ROW(Sched5[[#Headers],[Pmt No]])&gt;ScheduledNumberOfPayments,"",ROW()-ROW(Sched5[[#Headers],[Pmt No]])),"")</f>
        <v/>
      </c>
      <c r="C309" s="3" t="str">
        <f ca="1">IF(Sched5[[#This Row],[Pmt No]]&lt;&gt;"",EOMONTH(LoanStartDate,ROW(Sched5[[#This Row],[Pmt No]])-ROW(Sched5[[#Headers],[Pmt No]])-2)+DAY(LoanStartDate),"")</f>
        <v/>
      </c>
      <c r="D309" s="4" t="str">
        <f ca="1">IF(Sched5[[#This Row],[Pmt No]]&lt;&gt;"",IF(ROW()-ROW(Sched5[[#Headers],[Beginning Balance]])=1,LoanAmount,INDEX(Sched5[Ending Balance],ROW()-ROW(Sched5[[#Headers],[Beginning Balance]])-1)),"")</f>
        <v/>
      </c>
      <c r="E309" s="4" t="str">
        <f ca="1">IF(Sched5[[#This Row],[Pmt No]]&lt;&gt;"",ScheduledPayment,"")</f>
        <v/>
      </c>
      <c r="F309" s="4" t="str">
        <f ca="1">IF(Sched5[[#This Row],[Pmt No]]&lt;&gt;"",IF(Sched5[[#This Row],[Scheduled Payment]]+ExtraPayments&lt;Sched5[[#This Row],[Beginning Balance]],ExtraPayments,IF(Sched5[[#This Row],[Beginning Balance]]-Sched5[[#This Row],[Scheduled Payment]]&gt;0,Sched5[[#This Row],[Beginning Balance]]-Sched5[[#This Row],[Scheduled Payment]],0)),"")</f>
        <v/>
      </c>
      <c r="G309" s="4" t="str">
        <f ca="1">IF(Sched5[[#This Row],[Pmt No]]&lt;&gt;"",IF(Sched5[[#This Row],[Scheduled Payment]]+Sched5[[#This Row],[Extra Payment]]&lt;=Sched5[[#This Row],[Beginning Balance]],Sched5[[#This Row],[Scheduled Payment]]+Sched5[[#This Row],[Extra Payment]],Sched5[[#This Row],[Beginning Balance]]),"")</f>
        <v/>
      </c>
      <c r="H309" s="4" t="str">
        <f ca="1">IF(Sched5[[#This Row],[Pmt No]]&lt;&gt;"",Sched5[[#This Row],[Total Payment]]-Sched5[[#This Row],[Interest]],"")</f>
        <v/>
      </c>
      <c r="I309" s="4" t="str">
        <f ca="1">IF(Sched5[[#This Row],[Pmt No]]&lt;&gt;"",Sched5[[#This Row],[Beginning Balance]]*(InterestRate/PaymentsPerYear),"")</f>
        <v/>
      </c>
      <c r="J309" s="4" t="str">
        <f ca="1">IF(Sched5[[#This Row],[Pmt No]]&lt;&gt;"",IF(Sched5[[#This Row],[Scheduled Payment]]+Sched5[[#This Row],[Extra Payment]]&lt;=Sched5[[#This Row],[Beginning Balance]],Sched5[[#This Row],[Beginning Balance]]-Sched5[[#This Row],[Principal]],0),"")</f>
        <v/>
      </c>
      <c r="K309" s="4" t="str">
        <f ca="1">IF(Sched5[[#This Row],[Pmt No]]&lt;&gt;"",SUM(INDEX(Sched5[Interest],1,1):Sched5[[#This Row],[Interest]]),"")</f>
        <v/>
      </c>
    </row>
    <row r="310" spans="2:11" x14ac:dyDescent="0.2">
      <c r="B310" s="2" t="str">
        <f ca="1">IF(LoanIsGood,IF(ROW()-ROW(Sched5[[#Headers],[Pmt No]])&gt;ScheduledNumberOfPayments,"",ROW()-ROW(Sched5[[#Headers],[Pmt No]])),"")</f>
        <v/>
      </c>
      <c r="C310" s="3" t="str">
        <f ca="1">IF(Sched5[[#This Row],[Pmt No]]&lt;&gt;"",EOMONTH(LoanStartDate,ROW(Sched5[[#This Row],[Pmt No]])-ROW(Sched5[[#Headers],[Pmt No]])-2)+DAY(LoanStartDate),"")</f>
        <v/>
      </c>
      <c r="D310" s="4" t="str">
        <f ca="1">IF(Sched5[[#This Row],[Pmt No]]&lt;&gt;"",IF(ROW()-ROW(Sched5[[#Headers],[Beginning Balance]])=1,LoanAmount,INDEX(Sched5[Ending Balance],ROW()-ROW(Sched5[[#Headers],[Beginning Balance]])-1)),"")</f>
        <v/>
      </c>
      <c r="E310" s="4" t="str">
        <f ca="1">IF(Sched5[[#This Row],[Pmt No]]&lt;&gt;"",ScheduledPayment,"")</f>
        <v/>
      </c>
      <c r="F310" s="4" t="str">
        <f ca="1">IF(Sched5[[#This Row],[Pmt No]]&lt;&gt;"",IF(Sched5[[#This Row],[Scheduled Payment]]+ExtraPayments&lt;Sched5[[#This Row],[Beginning Balance]],ExtraPayments,IF(Sched5[[#This Row],[Beginning Balance]]-Sched5[[#This Row],[Scheduled Payment]]&gt;0,Sched5[[#This Row],[Beginning Balance]]-Sched5[[#This Row],[Scheduled Payment]],0)),"")</f>
        <v/>
      </c>
      <c r="G310" s="4" t="str">
        <f ca="1">IF(Sched5[[#This Row],[Pmt No]]&lt;&gt;"",IF(Sched5[[#This Row],[Scheduled Payment]]+Sched5[[#This Row],[Extra Payment]]&lt;=Sched5[[#This Row],[Beginning Balance]],Sched5[[#This Row],[Scheduled Payment]]+Sched5[[#This Row],[Extra Payment]],Sched5[[#This Row],[Beginning Balance]]),"")</f>
        <v/>
      </c>
      <c r="H310" s="4" t="str">
        <f ca="1">IF(Sched5[[#This Row],[Pmt No]]&lt;&gt;"",Sched5[[#This Row],[Total Payment]]-Sched5[[#This Row],[Interest]],"")</f>
        <v/>
      </c>
      <c r="I310" s="4" t="str">
        <f ca="1">IF(Sched5[[#This Row],[Pmt No]]&lt;&gt;"",Sched5[[#This Row],[Beginning Balance]]*(InterestRate/PaymentsPerYear),"")</f>
        <v/>
      </c>
      <c r="J310" s="4" t="str">
        <f ca="1">IF(Sched5[[#This Row],[Pmt No]]&lt;&gt;"",IF(Sched5[[#This Row],[Scheduled Payment]]+Sched5[[#This Row],[Extra Payment]]&lt;=Sched5[[#This Row],[Beginning Balance]],Sched5[[#This Row],[Beginning Balance]]-Sched5[[#This Row],[Principal]],0),"")</f>
        <v/>
      </c>
      <c r="K310" s="4" t="str">
        <f ca="1">IF(Sched5[[#This Row],[Pmt No]]&lt;&gt;"",SUM(INDEX(Sched5[Interest],1,1):Sched5[[#This Row],[Interest]]),"")</f>
        <v/>
      </c>
    </row>
    <row r="311" spans="2:11" x14ac:dyDescent="0.2">
      <c r="B311" s="2" t="str">
        <f ca="1">IF(LoanIsGood,IF(ROW()-ROW(Sched5[[#Headers],[Pmt No]])&gt;ScheduledNumberOfPayments,"",ROW()-ROW(Sched5[[#Headers],[Pmt No]])),"")</f>
        <v/>
      </c>
      <c r="C311" s="3" t="str">
        <f ca="1">IF(Sched5[[#This Row],[Pmt No]]&lt;&gt;"",EOMONTH(LoanStartDate,ROW(Sched5[[#This Row],[Pmt No]])-ROW(Sched5[[#Headers],[Pmt No]])-2)+DAY(LoanStartDate),"")</f>
        <v/>
      </c>
      <c r="D311" s="4" t="str">
        <f ca="1">IF(Sched5[[#This Row],[Pmt No]]&lt;&gt;"",IF(ROW()-ROW(Sched5[[#Headers],[Beginning Balance]])=1,LoanAmount,INDEX(Sched5[Ending Balance],ROW()-ROW(Sched5[[#Headers],[Beginning Balance]])-1)),"")</f>
        <v/>
      </c>
      <c r="E311" s="4" t="str">
        <f ca="1">IF(Sched5[[#This Row],[Pmt No]]&lt;&gt;"",ScheduledPayment,"")</f>
        <v/>
      </c>
      <c r="F311" s="4" t="str">
        <f ca="1">IF(Sched5[[#This Row],[Pmt No]]&lt;&gt;"",IF(Sched5[[#This Row],[Scheduled Payment]]+ExtraPayments&lt;Sched5[[#This Row],[Beginning Balance]],ExtraPayments,IF(Sched5[[#This Row],[Beginning Balance]]-Sched5[[#This Row],[Scheduled Payment]]&gt;0,Sched5[[#This Row],[Beginning Balance]]-Sched5[[#This Row],[Scheduled Payment]],0)),"")</f>
        <v/>
      </c>
      <c r="G311" s="4" t="str">
        <f ca="1">IF(Sched5[[#This Row],[Pmt No]]&lt;&gt;"",IF(Sched5[[#This Row],[Scheduled Payment]]+Sched5[[#This Row],[Extra Payment]]&lt;=Sched5[[#This Row],[Beginning Balance]],Sched5[[#This Row],[Scheduled Payment]]+Sched5[[#This Row],[Extra Payment]],Sched5[[#This Row],[Beginning Balance]]),"")</f>
        <v/>
      </c>
      <c r="H311" s="4" t="str">
        <f ca="1">IF(Sched5[[#This Row],[Pmt No]]&lt;&gt;"",Sched5[[#This Row],[Total Payment]]-Sched5[[#This Row],[Interest]],"")</f>
        <v/>
      </c>
      <c r="I311" s="4" t="str">
        <f ca="1">IF(Sched5[[#This Row],[Pmt No]]&lt;&gt;"",Sched5[[#This Row],[Beginning Balance]]*(InterestRate/PaymentsPerYear),"")</f>
        <v/>
      </c>
      <c r="J311" s="4" t="str">
        <f ca="1">IF(Sched5[[#This Row],[Pmt No]]&lt;&gt;"",IF(Sched5[[#This Row],[Scheduled Payment]]+Sched5[[#This Row],[Extra Payment]]&lt;=Sched5[[#This Row],[Beginning Balance]],Sched5[[#This Row],[Beginning Balance]]-Sched5[[#This Row],[Principal]],0),"")</f>
        <v/>
      </c>
      <c r="K311" s="4" t="str">
        <f ca="1">IF(Sched5[[#This Row],[Pmt No]]&lt;&gt;"",SUM(INDEX(Sched5[Interest],1,1):Sched5[[#This Row],[Interest]]),"")</f>
        <v/>
      </c>
    </row>
    <row r="312" spans="2:11" x14ac:dyDescent="0.2">
      <c r="B312" s="2" t="str">
        <f ca="1">IF(LoanIsGood,IF(ROW()-ROW(Sched5[[#Headers],[Pmt No]])&gt;ScheduledNumberOfPayments,"",ROW()-ROW(Sched5[[#Headers],[Pmt No]])),"")</f>
        <v/>
      </c>
      <c r="C312" s="3" t="str">
        <f ca="1">IF(Sched5[[#This Row],[Pmt No]]&lt;&gt;"",EOMONTH(LoanStartDate,ROW(Sched5[[#This Row],[Pmt No]])-ROW(Sched5[[#Headers],[Pmt No]])-2)+DAY(LoanStartDate),"")</f>
        <v/>
      </c>
      <c r="D312" s="4" t="str">
        <f ca="1">IF(Sched5[[#This Row],[Pmt No]]&lt;&gt;"",IF(ROW()-ROW(Sched5[[#Headers],[Beginning Balance]])=1,LoanAmount,INDEX(Sched5[Ending Balance],ROW()-ROW(Sched5[[#Headers],[Beginning Balance]])-1)),"")</f>
        <v/>
      </c>
      <c r="E312" s="4" t="str">
        <f ca="1">IF(Sched5[[#This Row],[Pmt No]]&lt;&gt;"",ScheduledPayment,"")</f>
        <v/>
      </c>
      <c r="F312" s="4" t="str">
        <f ca="1">IF(Sched5[[#This Row],[Pmt No]]&lt;&gt;"",IF(Sched5[[#This Row],[Scheduled Payment]]+ExtraPayments&lt;Sched5[[#This Row],[Beginning Balance]],ExtraPayments,IF(Sched5[[#This Row],[Beginning Balance]]-Sched5[[#This Row],[Scheduled Payment]]&gt;0,Sched5[[#This Row],[Beginning Balance]]-Sched5[[#This Row],[Scheduled Payment]],0)),"")</f>
        <v/>
      </c>
      <c r="G312" s="4" t="str">
        <f ca="1">IF(Sched5[[#This Row],[Pmt No]]&lt;&gt;"",IF(Sched5[[#This Row],[Scheduled Payment]]+Sched5[[#This Row],[Extra Payment]]&lt;=Sched5[[#This Row],[Beginning Balance]],Sched5[[#This Row],[Scheduled Payment]]+Sched5[[#This Row],[Extra Payment]],Sched5[[#This Row],[Beginning Balance]]),"")</f>
        <v/>
      </c>
      <c r="H312" s="4" t="str">
        <f ca="1">IF(Sched5[[#This Row],[Pmt No]]&lt;&gt;"",Sched5[[#This Row],[Total Payment]]-Sched5[[#This Row],[Interest]],"")</f>
        <v/>
      </c>
      <c r="I312" s="4" t="str">
        <f ca="1">IF(Sched5[[#This Row],[Pmt No]]&lt;&gt;"",Sched5[[#This Row],[Beginning Balance]]*(InterestRate/PaymentsPerYear),"")</f>
        <v/>
      </c>
      <c r="J312" s="4" t="str">
        <f ca="1">IF(Sched5[[#This Row],[Pmt No]]&lt;&gt;"",IF(Sched5[[#This Row],[Scheduled Payment]]+Sched5[[#This Row],[Extra Payment]]&lt;=Sched5[[#This Row],[Beginning Balance]],Sched5[[#This Row],[Beginning Balance]]-Sched5[[#This Row],[Principal]],0),"")</f>
        <v/>
      </c>
      <c r="K312" s="4" t="str">
        <f ca="1">IF(Sched5[[#This Row],[Pmt No]]&lt;&gt;"",SUM(INDEX(Sched5[Interest],1,1):Sched5[[#This Row],[Interest]]),"")</f>
        <v/>
      </c>
    </row>
    <row r="313" spans="2:11" x14ac:dyDescent="0.2">
      <c r="B313" s="2" t="str">
        <f ca="1">IF(LoanIsGood,IF(ROW()-ROW(Sched5[[#Headers],[Pmt No]])&gt;ScheduledNumberOfPayments,"",ROW()-ROW(Sched5[[#Headers],[Pmt No]])),"")</f>
        <v/>
      </c>
      <c r="C313" s="3" t="str">
        <f ca="1">IF(Sched5[[#This Row],[Pmt No]]&lt;&gt;"",EOMONTH(LoanStartDate,ROW(Sched5[[#This Row],[Pmt No]])-ROW(Sched5[[#Headers],[Pmt No]])-2)+DAY(LoanStartDate),"")</f>
        <v/>
      </c>
      <c r="D313" s="4" t="str">
        <f ca="1">IF(Sched5[[#This Row],[Pmt No]]&lt;&gt;"",IF(ROW()-ROW(Sched5[[#Headers],[Beginning Balance]])=1,LoanAmount,INDEX(Sched5[Ending Balance],ROW()-ROW(Sched5[[#Headers],[Beginning Balance]])-1)),"")</f>
        <v/>
      </c>
      <c r="E313" s="4" t="str">
        <f ca="1">IF(Sched5[[#This Row],[Pmt No]]&lt;&gt;"",ScheduledPayment,"")</f>
        <v/>
      </c>
      <c r="F313" s="4" t="str">
        <f ca="1">IF(Sched5[[#This Row],[Pmt No]]&lt;&gt;"",IF(Sched5[[#This Row],[Scheduled Payment]]+ExtraPayments&lt;Sched5[[#This Row],[Beginning Balance]],ExtraPayments,IF(Sched5[[#This Row],[Beginning Balance]]-Sched5[[#This Row],[Scheduled Payment]]&gt;0,Sched5[[#This Row],[Beginning Balance]]-Sched5[[#This Row],[Scheduled Payment]],0)),"")</f>
        <v/>
      </c>
      <c r="G313" s="4" t="str">
        <f ca="1">IF(Sched5[[#This Row],[Pmt No]]&lt;&gt;"",IF(Sched5[[#This Row],[Scheduled Payment]]+Sched5[[#This Row],[Extra Payment]]&lt;=Sched5[[#This Row],[Beginning Balance]],Sched5[[#This Row],[Scheduled Payment]]+Sched5[[#This Row],[Extra Payment]],Sched5[[#This Row],[Beginning Balance]]),"")</f>
        <v/>
      </c>
      <c r="H313" s="4" t="str">
        <f ca="1">IF(Sched5[[#This Row],[Pmt No]]&lt;&gt;"",Sched5[[#This Row],[Total Payment]]-Sched5[[#This Row],[Interest]],"")</f>
        <v/>
      </c>
      <c r="I313" s="4" t="str">
        <f ca="1">IF(Sched5[[#This Row],[Pmt No]]&lt;&gt;"",Sched5[[#This Row],[Beginning Balance]]*(InterestRate/PaymentsPerYear),"")</f>
        <v/>
      </c>
      <c r="J313" s="4" t="str">
        <f ca="1">IF(Sched5[[#This Row],[Pmt No]]&lt;&gt;"",IF(Sched5[[#This Row],[Scheduled Payment]]+Sched5[[#This Row],[Extra Payment]]&lt;=Sched5[[#This Row],[Beginning Balance]],Sched5[[#This Row],[Beginning Balance]]-Sched5[[#This Row],[Principal]],0),"")</f>
        <v/>
      </c>
      <c r="K313" s="4" t="str">
        <f ca="1">IF(Sched5[[#This Row],[Pmt No]]&lt;&gt;"",SUM(INDEX(Sched5[Interest],1,1):Sched5[[#This Row],[Interest]]),"")</f>
        <v/>
      </c>
    </row>
    <row r="314" spans="2:11" x14ac:dyDescent="0.2">
      <c r="B314" s="2" t="str">
        <f ca="1">IF(LoanIsGood,IF(ROW()-ROW(Sched5[[#Headers],[Pmt No]])&gt;ScheduledNumberOfPayments,"",ROW()-ROW(Sched5[[#Headers],[Pmt No]])),"")</f>
        <v/>
      </c>
      <c r="C314" s="3" t="str">
        <f ca="1">IF(Sched5[[#This Row],[Pmt No]]&lt;&gt;"",EOMONTH(LoanStartDate,ROW(Sched5[[#This Row],[Pmt No]])-ROW(Sched5[[#Headers],[Pmt No]])-2)+DAY(LoanStartDate),"")</f>
        <v/>
      </c>
      <c r="D314" s="4" t="str">
        <f ca="1">IF(Sched5[[#This Row],[Pmt No]]&lt;&gt;"",IF(ROW()-ROW(Sched5[[#Headers],[Beginning Balance]])=1,LoanAmount,INDEX(Sched5[Ending Balance],ROW()-ROW(Sched5[[#Headers],[Beginning Balance]])-1)),"")</f>
        <v/>
      </c>
      <c r="E314" s="4" t="str">
        <f ca="1">IF(Sched5[[#This Row],[Pmt No]]&lt;&gt;"",ScheduledPayment,"")</f>
        <v/>
      </c>
      <c r="F314" s="4" t="str">
        <f ca="1">IF(Sched5[[#This Row],[Pmt No]]&lt;&gt;"",IF(Sched5[[#This Row],[Scheduled Payment]]+ExtraPayments&lt;Sched5[[#This Row],[Beginning Balance]],ExtraPayments,IF(Sched5[[#This Row],[Beginning Balance]]-Sched5[[#This Row],[Scheduled Payment]]&gt;0,Sched5[[#This Row],[Beginning Balance]]-Sched5[[#This Row],[Scheduled Payment]],0)),"")</f>
        <v/>
      </c>
      <c r="G314" s="4" t="str">
        <f ca="1">IF(Sched5[[#This Row],[Pmt No]]&lt;&gt;"",IF(Sched5[[#This Row],[Scheduled Payment]]+Sched5[[#This Row],[Extra Payment]]&lt;=Sched5[[#This Row],[Beginning Balance]],Sched5[[#This Row],[Scheduled Payment]]+Sched5[[#This Row],[Extra Payment]],Sched5[[#This Row],[Beginning Balance]]),"")</f>
        <v/>
      </c>
      <c r="H314" s="4" t="str">
        <f ca="1">IF(Sched5[[#This Row],[Pmt No]]&lt;&gt;"",Sched5[[#This Row],[Total Payment]]-Sched5[[#This Row],[Interest]],"")</f>
        <v/>
      </c>
      <c r="I314" s="4" t="str">
        <f ca="1">IF(Sched5[[#This Row],[Pmt No]]&lt;&gt;"",Sched5[[#This Row],[Beginning Balance]]*(InterestRate/PaymentsPerYear),"")</f>
        <v/>
      </c>
      <c r="J314" s="4" t="str">
        <f ca="1">IF(Sched5[[#This Row],[Pmt No]]&lt;&gt;"",IF(Sched5[[#This Row],[Scheduled Payment]]+Sched5[[#This Row],[Extra Payment]]&lt;=Sched5[[#This Row],[Beginning Balance]],Sched5[[#This Row],[Beginning Balance]]-Sched5[[#This Row],[Principal]],0),"")</f>
        <v/>
      </c>
      <c r="K314" s="4" t="str">
        <f ca="1">IF(Sched5[[#This Row],[Pmt No]]&lt;&gt;"",SUM(INDEX(Sched5[Interest],1,1):Sched5[[#This Row],[Interest]]),"")</f>
        <v/>
      </c>
    </row>
    <row r="315" spans="2:11" x14ac:dyDescent="0.2">
      <c r="B315" s="2" t="str">
        <f ca="1">IF(LoanIsGood,IF(ROW()-ROW(Sched5[[#Headers],[Pmt No]])&gt;ScheduledNumberOfPayments,"",ROW()-ROW(Sched5[[#Headers],[Pmt No]])),"")</f>
        <v/>
      </c>
      <c r="C315" s="3" t="str">
        <f ca="1">IF(Sched5[[#This Row],[Pmt No]]&lt;&gt;"",EOMONTH(LoanStartDate,ROW(Sched5[[#This Row],[Pmt No]])-ROW(Sched5[[#Headers],[Pmt No]])-2)+DAY(LoanStartDate),"")</f>
        <v/>
      </c>
      <c r="D315" s="4" t="str">
        <f ca="1">IF(Sched5[[#This Row],[Pmt No]]&lt;&gt;"",IF(ROW()-ROW(Sched5[[#Headers],[Beginning Balance]])=1,LoanAmount,INDEX(Sched5[Ending Balance],ROW()-ROW(Sched5[[#Headers],[Beginning Balance]])-1)),"")</f>
        <v/>
      </c>
      <c r="E315" s="4" t="str">
        <f ca="1">IF(Sched5[[#This Row],[Pmt No]]&lt;&gt;"",ScheduledPayment,"")</f>
        <v/>
      </c>
      <c r="F315" s="4" t="str">
        <f ca="1">IF(Sched5[[#This Row],[Pmt No]]&lt;&gt;"",IF(Sched5[[#This Row],[Scheduled Payment]]+ExtraPayments&lt;Sched5[[#This Row],[Beginning Balance]],ExtraPayments,IF(Sched5[[#This Row],[Beginning Balance]]-Sched5[[#This Row],[Scheduled Payment]]&gt;0,Sched5[[#This Row],[Beginning Balance]]-Sched5[[#This Row],[Scheduled Payment]],0)),"")</f>
        <v/>
      </c>
      <c r="G315" s="4" t="str">
        <f ca="1">IF(Sched5[[#This Row],[Pmt No]]&lt;&gt;"",IF(Sched5[[#This Row],[Scheduled Payment]]+Sched5[[#This Row],[Extra Payment]]&lt;=Sched5[[#This Row],[Beginning Balance]],Sched5[[#This Row],[Scheduled Payment]]+Sched5[[#This Row],[Extra Payment]],Sched5[[#This Row],[Beginning Balance]]),"")</f>
        <v/>
      </c>
      <c r="H315" s="4" t="str">
        <f ca="1">IF(Sched5[[#This Row],[Pmt No]]&lt;&gt;"",Sched5[[#This Row],[Total Payment]]-Sched5[[#This Row],[Interest]],"")</f>
        <v/>
      </c>
      <c r="I315" s="4" t="str">
        <f ca="1">IF(Sched5[[#This Row],[Pmt No]]&lt;&gt;"",Sched5[[#This Row],[Beginning Balance]]*(InterestRate/PaymentsPerYear),"")</f>
        <v/>
      </c>
      <c r="J315" s="4" t="str">
        <f ca="1">IF(Sched5[[#This Row],[Pmt No]]&lt;&gt;"",IF(Sched5[[#This Row],[Scheduled Payment]]+Sched5[[#This Row],[Extra Payment]]&lt;=Sched5[[#This Row],[Beginning Balance]],Sched5[[#This Row],[Beginning Balance]]-Sched5[[#This Row],[Principal]],0),"")</f>
        <v/>
      </c>
      <c r="K315" s="4" t="str">
        <f ca="1">IF(Sched5[[#This Row],[Pmt No]]&lt;&gt;"",SUM(INDEX(Sched5[Interest],1,1):Sched5[[#This Row],[Interest]]),"")</f>
        <v/>
      </c>
    </row>
    <row r="316" spans="2:11" x14ac:dyDescent="0.2">
      <c r="B316" s="2" t="str">
        <f ca="1">IF(LoanIsGood,IF(ROW()-ROW(Sched5[[#Headers],[Pmt No]])&gt;ScheduledNumberOfPayments,"",ROW()-ROW(Sched5[[#Headers],[Pmt No]])),"")</f>
        <v/>
      </c>
      <c r="C316" s="3" t="str">
        <f ca="1">IF(Sched5[[#This Row],[Pmt No]]&lt;&gt;"",EOMONTH(LoanStartDate,ROW(Sched5[[#This Row],[Pmt No]])-ROW(Sched5[[#Headers],[Pmt No]])-2)+DAY(LoanStartDate),"")</f>
        <v/>
      </c>
      <c r="D316" s="4" t="str">
        <f ca="1">IF(Sched5[[#This Row],[Pmt No]]&lt;&gt;"",IF(ROW()-ROW(Sched5[[#Headers],[Beginning Balance]])=1,LoanAmount,INDEX(Sched5[Ending Balance],ROW()-ROW(Sched5[[#Headers],[Beginning Balance]])-1)),"")</f>
        <v/>
      </c>
      <c r="E316" s="4" t="str">
        <f ca="1">IF(Sched5[[#This Row],[Pmt No]]&lt;&gt;"",ScheduledPayment,"")</f>
        <v/>
      </c>
      <c r="F316" s="4" t="str">
        <f ca="1">IF(Sched5[[#This Row],[Pmt No]]&lt;&gt;"",IF(Sched5[[#This Row],[Scheduled Payment]]+ExtraPayments&lt;Sched5[[#This Row],[Beginning Balance]],ExtraPayments,IF(Sched5[[#This Row],[Beginning Balance]]-Sched5[[#This Row],[Scheduled Payment]]&gt;0,Sched5[[#This Row],[Beginning Balance]]-Sched5[[#This Row],[Scheduled Payment]],0)),"")</f>
        <v/>
      </c>
      <c r="G316" s="4" t="str">
        <f ca="1">IF(Sched5[[#This Row],[Pmt No]]&lt;&gt;"",IF(Sched5[[#This Row],[Scheduled Payment]]+Sched5[[#This Row],[Extra Payment]]&lt;=Sched5[[#This Row],[Beginning Balance]],Sched5[[#This Row],[Scheduled Payment]]+Sched5[[#This Row],[Extra Payment]],Sched5[[#This Row],[Beginning Balance]]),"")</f>
        <v/>
      </c>
      <c r="H316" s="4" t="str">
        <f ca="1">IF(Sched5[[#This Row],[Pmt No]]&lt;&gt;"",Sched5[[#This Row],[Total Payment]]-Sched5[[#This Row],[Interest]],"")</f>
        <v/>
      </c>
      <c r="I316" s="4" t="str">
        <f ca="1">IF(Sched5[[#This Row],[Pmt No]]&lt;&gt;"",Sched5[[#This Row],[Beginning Balance]]*(InterestRate/PaymentsPerYear),"")</f>
        <v/>
      </c>
      <c r="J316" s="4" t="str">
        <f ca="1">IF(Sched5[[#This Row],[Pmt No]]&lt;&gt;"",IF(Sched5[[#This Row],[Scheduled Payment]]+Sched5[[#This Row],[Extra Payment]]&lt;=Sched5[[#This Row],[Beginning Balance]],Sched5[[#This Row],[Beginning Balance]]-Sched5[[#This Row],[Principal]],0),"")</f>
        <v/>
      </c>
      <c r="K316" s="4" t="str">
        <f ca="1">IF(Sched5[[#This Row],[Pmt No]]&lt;&gt;"",SUM(INDEX(Sched5[Interest],1,1):Sched5[[#This Row],[Interest]]),"")</f>
        <v/>
      </c>
    </row>
    <row r="317" spans="2:11" x14ac:dyDescent="0.2">
      <c r="B317" s="2" t="str">
        <f ca="1">IF(LoanIsGood,IF(ROW()-ROW(Sched5[[#Headers],[Pmt No]])&gt;ScheduledNumberOfPayments,"",ROW()-ROW(Sched5[[#Headers],[Pmt No]])),"")</f>
        <v/>
      </c>
      <c r="C317" s="3" t="str">
        <f ca="1">IF(Sched5[[#This Row],[Pmt No]]&lt;&gt;"",EOMONTH(LoanStartDate,ROW(Sched5[[#This Row],[Pmt No]])-ROW(Sched5[[#Headers],[Pmt No]])-2)+DAY(LoanStartDate),"")</f>
        <v/>
      </c>
      <c r="D317" s="4" t="str">
        <f ca="1">IF(Sched5[[#This Row],[Pmt No]]&lt;&gt;"",IF(ROW()-ROW(Sched5[[#Headers],[Beginning Balance]])=1,LoanAmount,INDEX(Sched5[Ending Balance],ROW()-ROW(Sched5[[#Headers],[Beginning Balance]])-1)),"")</f>
        <v/>
      </c>
      <c r="E317" s="4" t="str">
        <f ca="1">IF(Sched5[[#This Row],[Pmt No]]&lt;&gt;"",ScheduledPayment,"")</f>
        <v/>
      </c>
      <c r="F317" s="4" t="str">
        <f ca="1">IF(Sched5[[#This Row],[Pmt No]]&lt;&gt;"",IF(Sched5[[#This Row],[Scheduled Payment]]+ExtraPayments&lt;Sched5[[#This Row],[Beginning Balance]],ExtraPayments,IF(Sched5[[#This Row],[Beginning Balance]]-Sched5[[#This Row],[Scheduled Payment]]&gt;0,Sched5[[#This Row],[Beginning Balance]]-Sched5[[#This Row],[Scheduled Payment]],0)),"")</f>
        <v/>
      </c>
      <c r="G317" s="4" t="str">
        <f ca="1">IF(Sched5[[#This Row],[Pmt No]]&lt;&gt;"",IF(Sched5[[#This Row],[Scheduled Payment]]+Sched5[[#This Row],[Extra Payment]]&lt;=Sched5[[#This Row],[Beginning Balance]],Sched5[[#This Row],[Scheduled Payment]]+Sched5[[#This Row],[Extra Payment]],Sched5[[#This Row],[Beginning Balance]]),"")</f>
        <v/>
      </c>
      <c r="H317" s="4" t="str">
        <f ca="1">IF(Sched5[[#This Row],[Pmt No]]&lt;&gt;"",Sched5[[#This Row],[Total Payment]]-Sched5[[#This Row],[Interest]],"")</f>
        <v/>
      </c>
      <c r="I317" s="4" t="str">
        <f ca="1">IF(Sched5[[#This Row],[Pmt No]]&lt;&gt;"",Sched5[[#This Row],[Beginning Balance]]*(InterestRate/PaymentsPerYear),"")</f>
        <v/>
      </c>
      <c r="J317" s="4" t="str">
        <f ca="1">IF(Sched5[[#This Row],[Pmt No]]&lt;&gt;"",IF(Sched5[[#This Row],[Scheduled Payment]]+Sched5[[#This Row],[Extra Payment]]&lt;=Sched5[[#This Row],[Beginning Balance]],Sched5[[#This Row],[Beginning Balance]]-Sched5[[#This Row],[Principal]],0),"")</f>
        <v/>
      </c>
      <c r="K317" s="4" t="str">
        <f ca="1">IF(Sched5[[#This Row],[Pmt No]]&lt;&gt;"",SUM(INDEX(Sched5[Interest],1,1):Sched5[[#This Row],[Interest]]),"")</f>
        <v/>
      </c>
    </row>
    <row r="318" spans="2:11" x14ac:dyDescent="0.2">
      <c r="B318" s="2" t="str">
        <f ca="1">IF(LoanIsGood,IF(ROW()-ROW(Sched5[[#Headers],[Pmt No]])&gt;ScheduledNumberOfPayments,"",ROW()-ROW(Sched5[[#Headers],[Pmt No]])),"")</f>
        <v/>
      </c>
      <c r="C318" s="3" t="str">
        <f ca="1">IF(Sched5[[#This Row],[Pmt No]]&lt;&gt;"",EOMONTH(LoanStartDate,ROW(Sched5[[#This Row],[Pmt No]])-ROW(Sched5[[#Headers],[Pmt No]])-2)+DAY(LoanStartDate),"")</f>
        <v/>
      </c>
      <c r="D318" s="4" t="str">
        <f ca="1">IF(Sched5[[#This Row],[Pmt No]]&lt;&gt;"",IF(ROW()-ROW(Sched5[[#Headers],[Beginning Balance]])=1,LoanAmount,INDEX(Sched5[Ending Balance],ROW()-ROW(Sched5[[#Headers],[Beginning Balance]])-1)),"")</f>
        <v/>
      </c>
      <c r="E318" s="4" t="str">
        <f ca="1">IF(Sched5[[#This Row],[Pmt No]]&lt;&gt;"",ScheduledPayment,"")</f>
        <v/>
      </c>
      <c r="F318" s="4" t="str">
        <f ca="1">IF(Sched5[[#This Row],[Pmt No]]&lt;&gt;"",IF(Sched5[[#This Row],[Scheduled Payment]]+ExtraPayments&lt;Sched5[[#This Row],[Beginning Balance]],ExtraPayments,IF(Sched5[[#This Row],[Beginning Balance]]-Sched5[[#This Row],[Scheduled Payment]]&gt;0,Sched5[[#This Row],[Beginning Balance]]-Sched5[[#This Row],[Scheduled Payment]],0)),"")</f>
        <v/>
      </c>
      <c r="G318" s="4" t="str">
        <f ca="1">IF(Sched5[[#This Row],[Pmt No]]&lt;&gt;"",IF(Sched5[[#This Row],[Scheduled Payment]]+Sched5[[#This Row],[Extra Payment]]&lt;=Sched5[[#This Row],[Beginning Balance]],Sched5[[#This Row],[Scheduled Payment]]+Sched5[[#This Row],[Extra Payment]],Sched5[[#This Row],[Beginning Balance]]),"")</f>
        <v/>
      </c>
      <c r="H318" s="4" t="str">
        <f ca="1">IF(Sched5[[#This Row],[Pmt No]]&lt;&gt;"",Sched5[[#This Row],[Total Payment]]-Sched5[[#This Row],[Interest]],"")</f>
        <v/>
      </c>
      <c r="I318" s="4" t="str">
        <f ca="1">IF(Sched5[[#This Row],[Pmt No]]&lt;&gt;"",Sched5[[#This Row],[Beginning Balance]]*(InterestRate/PaymentsPerYear),"")</f>
        <v/>
      </c>
      <c r="J318" s="4" t="str">
        <f ca="1">IF(Sched5[[#This Row],[Pmt No]]&lt;&gt;"",IF(Sched5[[#This Row],[Scheduled Payment]]+Sched5[[#This Row],[Extra Payment]]&lt;=Sched5[[#This Row],[Beginning Balance]],Sched5[[#This Row],[Beginning Balance]]-Sched5[[#This Row],[Principal]],0),"")</f>
        <v/>
      </c>
      <c r="K318" s="4" t="str">
        <f ca="1">IF(Sched5[[#This Row],[Pmt No]]&lt;&gt;"",SUM(INDEX(Sched5[Interest],1,1):Sched5[[#This Row],[Interest]]),"")</f>
        <v/>
      </c>
    </row>
    <row r="319" spans="2:11" x14ac:dyDescent="0.2">
      <c r="B319" s="2" t="str">
        <f ca="1">IF(LoanIsGood,IF(ROW()-ROW(Sched5[[#Headers],[Pmt No]])&gt;ScheduledNumberOfPayments,"",ROW()-ROW(Sched5[[#Headers],[Pmt No]])),"")</f>
        <v/>
      </c>
      <c r="C319" s="3" t="str">
        <f ca="1">IF(Sched5[[#This Row],[Pmt No]]&lt;&gt;"",EOMONTH(LoanStartDate,ROW(Sched5[[#This Row],[Pmt No]])-ROW(Sched5[[#Headers],[Pmt No]])-2)+DAY(LoanStartDate),"")</f>
        <v/>
      </c>
      <c r="D319" s="4" t="str">
        <f ca="1">IF(Sched5[[#This Row],[Pmt No]]&lt;&gt;"",IF(ROW()-ROW(Sched5[[#Headers],[Beginning Balance]])=1,LoanAmount,INDEX(Sched5[Ending Balance],ROW()-ROW(Sched5[[#Headers],[Beginning Balance]])-1)),"")</f>
        <v/>
      </c>
      <c r="E319" s="4" t="str">
        <f ca="1">IF(Sched5[[#This Row],[Pmt No]]&lt;&gt;"",ScheduledPayment,"")</f>
        <v/>
      </c>
      <c r="F319" s="4" t="str">
        <f ca="1">IF(Sched5[[#This Row],[Pmt No]]&lt;&gt;"",IF(Sched5[[#This Row],[Scheduled Payment]]+ExtraPayments&lt;Sched5[[#This Row],[Beginning Balance]],ExtraPayments,IF(Sched5[[#This Row],[Beginning Balance]]-Sched5[[#This Row],[Scheduled Payment]]&gt;0,Sched5[[#This Row],[Beginning Balance]]-Sched5[[#This Row],[Scheduled Payment]],0)),"")</f>
        <v/>
      </c>
      <c r="G319" s="4" t="str">
        <f ca="1">IF(Sched5[[#This Row],[Pmt No]]&lt;&gt;"",IF(Sched5[[#This Row],[Scheduled Payment]]+Sched5[[#This Row],[Extra Payment]]&lt;=Sched5[[#This Row],[Beginning Balance]],Sched5[[#This Row],[Scheduled Payment]]+Sched5[[#This Row],[Extra Payment]],Sched5[[#This Row],[Beginning Balance]]),"")</f>
        <v/>
      </c>
      <c r="H319" s="4" t="str">
        <f ca="1">IF(Sched5[[#This Row],[Pmt No]]&lt;&gt;"",Sched5[[#This Row],[Total Payment]]-Sched5[[#This Row],[Interest]],"")</f>
        <v/>
      </c>
      <c r="I319" s="4" t="str">
        <f ca="1">IF(Sched5[[#This Row],[Pmt No]]&lt;&gt;"",Sched5[[#This Row],[Beginning Balance]]*(InterestRate/PaymentsPerYear),"")</f>
        <v/>
      </c>
      <c r="J319" s="4" t="str">
        <f ca="1">IF(Sched5[[#This Row],[Pmt No]]&lt;&gt;"",IF(Sched5[[#This Row],[Scheduled Payment]]+Sched5[[#This Row],[Extra Payment]]&lt;=Sched5[[#This Row],[Beginning Balance]],Sched5[[#This Row],[Beginning Balance]]-Sched5[[#This Row],[Principal]],0),"")</f>
        <v/>
      </c>
      <c r="K319" s="4" t="str">
        <f ca="1">IF(Sched5[[#This Row],[Pmt No]]&lt;&gt;"",SUM(INDEX(Sched5[Interest],1,1):Sched5[[#This Row],[Interest]]),"")</f>
        <v/>
      </c>
    </row>
    <row r="320" spans="2:11" x14ac:dyDescent="0.2">
      <c r="B320" s="2" t="str">
        <f ca="1">IF(LoanIsGood,IF(ROW()-ROW(Sched5[[#Headers],[Pmt No]])&gt;ScheduledNumberOfPayments,"",ROW()-ROW(Sched5[[#Headers],[Pmt No]])),"")</f>
        <v/>
      </c>
      <c r="C320" s="3" t="str">
        <f ca="1">IF(Sched5[[#This Row],[Pmt No]]&lt;&gt;"",EOMONTH(LoanStartDate,ROW(Sched5[[#This Row],[Pmt No]])-ROW(Sched5[[#Headers],[Pmt No]])-2)+DAY(LoanStartDate),"")</f>
        <v/>
      </c>
      <c r="D320" s="4" t="str">
        <f ca="1">IF(Sched5[[#This Row],[Pmt No]]&lt;&gt;"",IF(ROW()-ROW(Sched5[[#Headers],[Beginning Balance]])=1,LoanAmount,INDEX(Sched5[Ending Balance],ROW()-ROW(Sched5[[#Headers],[Beginning Balance]])-1)),"")</f>
        <v/>
      </c>
      <c r="E320" s="4" t="str">
        <f ca="1">IF(Sched5[[#This Row],[Pmt No]]&lt;&gt;"",ScheduledPayment,"")</f>
        <v/>
      </c>
      <c r="F320" s="4" t="str">
        <f ca="1">IF(Sched5[[#This Row],[Pmt No]]&lt;&gt;"",IF(Sched5[[#This Row],[Scheduled Payment]]+ExtraPayments&lt;Sched5[[#This Row],[Beginning Balance]],ExtraPayments,IF(Sched5[[#This Row],[Beginning Balance]]-Sched5[[#This Row],[Scheduled Payment]]&gt;0,Sched5[[#This Row],[Beginning Balance]]-Sched5[[#This Row],[Scheduled Payment]],0)),"")</f>
        <v/>
      </c>
      <c r="G320" s="4" t="str">
        <f ca="1">IF(Sched5[[#This Row],[Pmt No]]&lt;&gt;"",IF(Sched5[[#This Row],[Scheduled Payment]]+Sched5[[#This Row],[Extra Payment]]&lt;=Sched5[[#This Row],[Beginning Balance]],Sched5[[#This Row],[Scheduled Payment]]+Sched5[[#This Row],[Extra Payment]],Sched5[[#This Row],[Beginning Balance]]),"")</f>
        <v/>
      </c>
      <c r="H320" s="4" t="str">
        <f ca="1">IF(Sched5[[#This Row],[Pmt No]]&lt;&gt;"",Sched5[[#This Row],[Total Payment]]-Sched5[[#This Row],[Interest]],"")</f>
        <v/>
      </c>
      <c r="I320" s="4" t="str">
        <f ca="1">IF(Sched5[[#This Row],[Pmt No]]&lt;&gt;"",Sched5[[#This Row],[Beginning Balance]]*(InterestRate/PaymentsPerYear),"")</f>
        <v/>
      </c>
      <c r="J320" s="4" t="str">
        <f ca="1">IF(Sched5[[#This Row],[Pmt No]]&lt;&gt;"",IF(Sched5[[#This Row],[Scheduled Payment]]+Sched5[[#This Row],[Extra Payment]]&lt;=Sched5[[#This Row],[Beginning Balance]],Sched5[[#This Row],[Beginning Balance]]-Sched5[[#This Row],[Principal]],0),"")</f>
        <v/>
      </c>
      <c r="K320" s="4" t="str">
        <f ca="1">IF(Sched5[[#This Row],[Pmt No]]&lt;&gt;"",SUM(INDEX(Sched5[Interest],1,1):Sched5[[#This Row],[Interest]]),"")</f>
        <v/>
      </c>
    </row>
    <row r="321" spans="2:11" x14ac:dyDescent="0.2">
      <c r="B321" s="2" t="str">
        <f ca="1">IF(LoanIsGood,IF(ROW()-ROW(Sched5[[#Headers],[Pmt No]])&gt;ScheduledNumberOfPayments,"",ROW()-ROW(Sched5[[#Headers],[Pmt No]])),"")</f>
        <v/>
      </c>
      <c r="C321" s="3" t="str">
        <f ca="1">IF(Sched5[[#This Row],[Pmt No]]&lt;&gt;"",EOMONTH(LoanStartDate,ROW(Sched5[[#This Row],[Pmt No]])-ROW(Sched5[[#Headers],[Pmt No]])-2)+DAY(LoanStartDate),"")</f>
        <v/>
      </c>
      <c r="D321" s="4" t="str">
        <f ca="1">IF(Sched5[[#This Row],[Pmt No]]&lt;&gt;"",IF(ROW()-ROW(Sched5[[#Headers],[Beginning Balance]])=1,LoanAmount,INDEX(Sched5[Ending Balance],ROW()-ROW(Sched5[[#Headers],[Beginning Balance]])-1)),"")</f>
        <v/>
      </c>
      <c r="E321" s="4" t="str">
        <f ca="1">IF(Sched5[[#This Row],[Pmt No]]&lt;&gt;"",ScheduledPayment,"")</f>
        <v/>
      </c>
      <c r="F321" s="4" t="str">
        <f ca="1">IF(Sched5[[#This Row],[Pmt No]]&lt;&gt;"",IF(Sched5[[#This Row],[Scheduled Payment]]+ExtraPayments&lt;Sched5[[#This Row],[Beginning Balance]],ExtraPayments,IF(Sched5[[#This Row],[Beginning Balance]]-Sched5[[#This Row],[Scheduled Payment]]&gt;0,Sched5[[#This Row],[Beginning Balance]]-Sched5[[#This Row],[Scheduled Payment]],0)),"")</f>
        <v/>
      </c>
      <c r="G321" s="4" t="str">
        <f ca="1">IF(Sched5[[#This Row],[Pmt No]]&lt;&gt;"",IF(Sched5[[#This Row],[Scheduled Payment]]+Sched5[[#This Row],[Extra Payment]]&lt;=Sched5[[#This Row],[Beginning Balance]],Sched5[[#This Row],[Scheduled Payment]]+Sched5[[#This Row],[Extra Payment]],Sched5[[#This Row],[Beginning Balance]]),"")</f>
        <v/>
      </c>
      <c r="H321" s="4" t="str">
        <f ca="1">IF(Sched5[[#This Row],[Pmt No]]&lt;&gt;"",Sched5[[#This Row],[Total Payment]]-Sched5[[#This Row],[Interest]],"")</f>
        <v/>
      </c>
      <c r="I321" s="4" t="str">
        <f ca="1">IF(Sched5[[#This Row],[Pmt No]]&lt;&gt;"",Sched5[[#This Row],[Beginning Balance]]*(InterestRate/PaymentsPerYear),"")</f>
        <v/>
      </c>
      <c r="J321" s="4" t="str">
        <f ca="1">IF(Sched5[[#This Row],[Pmt No]]&lt;&gt;"",IF(Sched5[[#This Row],[Scheduled Payment]]+Sched5[[#This Row],[Extra Payment]]&lt;=Sched5[[#This Row],[Beginning Balance]],Sched5[[#This Row],[Beginning Balance]]-Sched5[[#This Row],[Principal]],0),"")</f>
        <v/>
      </c>
      <c r="K321" s="4" t="str">
        <f ca="1">IF(Sched5[[#This Row],[Pmt No]]&lt;&gt;"",SUM(INDEX(Sched5[Interest],1,1):Sched5[[#This Row],[Interest]]),"")</f>
        <v/>
      </c>
    </row>
    <row r="322" spans="2:11" x14ac:dyDescent="0.2">
      <c r="B322" s="2" t="str">
        <f ca="1">IF(LoanIsGood,IF(ROW()-ROW(Sched5[[#Headers],[Pmt No]])&gt;ScheduledNumberOfPayments,"",ROW()-ROW(Sched5[[#Headers],[Pmt No]])),"")</f>
        <v/>
      </c>
      <c r="C322" s="3" t="str">
        <f ca="1">IF(Sched5[[#This Row],[Pmt No]]&lt;&gt;"",EOMONTH(LoanStartDate,ROW(Sched5[[#This Row],[Pmt No]])-ROW(Sched5[[#Headers],[Pmt No]])-2)+DAY(LoanStartDate),"")</f>
        <v/>
      </c>
      <c r="D322" s="4" t="str">
        <f ca="1">IF(Sched5[[#This Row],[Pmt No]]&lt;&gt;"",IF(ROW()-ROW(Sched5[[#Headers],[Beginning Balance]])=1,LoanAmount,INDEX(Sched5[Ending Balance],ROW()-ROW(Sched5[[#Headers],[Beginning Balance]])-1)),"")</f>
        <v/>
      </c>
      <c r="E322" s="4" t="str">
        <f ca="1">IF(Sched5[[#This Row],[Pmt No]]&lt;&gt;"",ScheduledPayment,"")</f>
        <v/>
      </c>
      <c r="F322" s="4" t="str">
        <f ca="1">IF(Sched5[[#This Row],[Pmt No]]&lt;&gt;"",IF(Sched5[[#This Row],[Scheduled Payment]]+ExtraPayments&lt;Sched5[[#This Row],[Beginning Balance]],ExtraPayments,IF(Sched5[[#This Row],[Beginning Balance]]-Sched5[[#This Row],[Scheduled Payment]]&gt;0,Sched5[[#This Row],[Beginning Balance]]-Sched5[[#This Row],[Scheduled Payment]],0)),"")</f>
        <v/>
      </c>
      <c r="G322" s="4" t="str">
        <f ca="1">IF(Sched5[[#This Row],[Pmt No]]&lt;&gt;"",IF(Sched5[[#This Row],[Scheduled Payment]]+Sched5[[#This Row],[Extra Payment]]&lt;=Sched5[[#This Row],[Beginning Balance]],Sched5[[#This Row],[Scheduled Payment]]+Sched5[[#This Row],[Extra Payment]],Sched5[[#This Row],[Beginning Balance]]),"")</f>
        <v/>
      </c>
      <c r="H322" s="4" t="str">
        <f ca="1">IF(Sched5[[#This Row],[Pmt No]]&lt;&gt;"",Sched5[[#This Row],[Total Payment]]-Sched5[[#This Row],[Interest]],"")</f>
        <v/>
      </c>
      <c r="I322" s="4" t="str">
        <f ca="1">IF(Sched5[[#This Row],[Pmt No]]&lt;&gt;"",Sched5[[#This Row],[Beginning Balance]]*(InterestRate/PaymentsPerYear),"")</f>
        <v/>
      </c>
      <c r="J322" s="4" t="str">
        <f ca="1">IF(Sched5[[#This Row],[Pmt No]]&lt;&gt;"",IF(Sched5[[#This Row],[Scheduled Payment]]+Sched5[[#This Row],[Extra Payment]]&lt;=Sched5[[#This Row],[Beginning Balance]],Sched5[[#This Row],[Beginning Balance]]-Sched5[[#This Row],[Principal]],0),"")</f>
        <v/>
      </c>
      <c r="K322" s="4" t="str">
        <f ca="1">IF(Sched5[[#This Row],[Pmt No]]&lt;&gt;"",SUM(INDEX(Sched5[Interest],1,1):Sched5[[#This Row],[Interest]]),"")</f>
        <v/>
      </c>
    </row>
    <row r="323" spans="2:11" x14ac:dyDescent="0.2">
      <c r="B323" s="2" t="str">
        <f ca="1">IF(LoanIsGood,IF(ROW()-ROW(Sched5[[#Headers],[Pmt No]])&gt;ScheduledNumberOfPayments,"",ROW()-ROW(Sched5[[#Headers],[Pmt No]])),"")</f>
        <v/>
      </c>
      <c r="C323" s="3" t="str">
        <f ca="1">IF(Sched5[[#This Row],[Pmt No]]&lt;&gt;"",EOMONTH(LoanStartDate,ROW(Sched5[[#This Row],[Pmt No]])-ROW(Sched5[[#Headers],[Pmt No]])-2)+DAY(LoanStartDate),"")</f>
        <v/>
      </c>
      <c r="D323" s="4" t="str">
        <f ca="1">IF(Sched5[[#This Row],[Pmt No]]&lt;&gt;"",IF(ROW()-ROW(Sched5[[#Headers],[Beginning Balance]])=1,LoanAmount,INDEX(Sched5[Ending Balance],ROW()-ROW(Sched5[[#Headers],[Beginning Balance]])-1)),"")</f>
        <v/>
      </c>
      <c r="E323" s="4" t="str">
        <f ca="1">IF(Sched5[[#This Row],[Pmt No]]&lt;&gt;"",ScheduledPayment,"")</f>
        <v/>
      </c>
      <c r="F323" s="4" t="str">
        <f ca="1">IF(Sched5[[#This Row],[Pmt No]]&lt;&gt;"",IF(Sched5[[#This Row],[Scheduled Payment]]+ExtraPayments&lt;Sched5[[#This Row],[Beginning Balance]],ExtraPayments,IF(Sched5[[#This Row],[Beginning Balance]]-Sched5[[#This Row],[Scheduled Payment]]&gt;0,Sched5[[#This Row],[Beginning Balance]]-Sched5[[#This Row],[Scheduled Payment]],0)),"")</f>
        <v/>
      </c>
      <c r="G323" s="4" t="str">
        <f ca="1">IF(Sched5[[#This Row],[Pmt No]]&lt;&gt;"",IF(Sched5[[#This Row],[Scheduled Payment]]+Sched5[[#This Row],[Extra Payment]]&lt;=Sched5[[#This Row],[Beginning Balance]],Sched5[[#This Row],[Scheduled Payment]]+Sched5[[#This Row],[Extra Payment]],Sched5[[#This Row],[Beginning Balance]]),"")</f>
        <v/>
      </c>
      <c r="H323" s="4" t="str">
        <f ca="1">IF(Sched5[[#This Row],[Pmt No]]&lt;&gt;"",Sched5[[#This Row],[Total Payment]]-Sched5[[#This Row],[Interest]],"")</f>
        <v/>
      </c>
      <c r="I323" s="4" t="str">
        <f ca="1">IF(Sched5[[#This Row],[Pmt No]]&lt;&gt;"",Sched5[[#This Row],[Beginning Balance]]*(InterestRate/PaymentsPerYear),"")</f>
        <v/>
      </c>
      <c r="J323" s="4" t="str">
        <f ca="1">IF(Sched5[[#This Row],[Pmt No]]&lt;&gt;"",IF(Sched5[[#This Row],[Scheduled Payment]]+Sched5[[#This Row],[Extra Payment]]&lt;=Sched5[[#This Row],[Beginning Balance]],Sched5[[#This Row],[Beginning Balance]]-Sched5[[#This Row],[Principal]],0),"")</f>
        <v/>
      </c>
      <c r="K323" s="4" t="str">
        <f ca="1">IF(Sched5[[#This Row],[Pmt No]]&lt;&gt;"",SUM(INDEX(Sched5[Interest],1,1):Sched5[[#This Row],[Interest]]),"")</f>
        <v/>
      </c>
    </row>
    <row r="324" spans="2:11" x14ac:dyDescent="0.2">
      <c r="B324" s="2" t="str">
        <f ca="1">IF(LoanIsGood,IF(ROW()-ROW(Sched5[[#Headers],[Pmt No]])&gt;ScheduledNumberOfPayments,"",ROW()-ROW(Sched5[[#Headers],[Pmt No]])),"")</f>
        <v/>
      </c>
      <c r="C324" s="3" t="str">
        <f ca="1">IF(Sched5[[#This Row],[Pmt No]]&lt;&gt;"",EOMONTH(LoanStartDate,ROW(Sched5[[#This Row],[Pmt No]])-ROW(Sched5[[#Headers],[Pmt No]])-2)+DAY(LoanStartDate),"")</f>
        <v/>
      </c>
      <c r="D324" s="4" t="str">
        <f ca="1">IF(Sched5[[#This Row],[Pmt No]]&lt;&gt;"",IF(ROW()-ROW(Sched5[[#Headers],[Beginning Balance]])=1,LoanAmount,INDEX(Sched5[Ending Balance],ROW()-ROW(Sched5[[#Headers],[Beginning Balance]])-1)),"")</f>
        <v/>
      </c>
      <c r="E324" s="4" t="str">
        <f ca="1">IF(Sched5[[#This Row],[Pmt No]]&lt;&gt;"",ScheduledPayment,"")</f>
        <v/>
      </c>
      <c r="F324" s="4" t="str">
        <f ca="1">IF(Sched5[[#This Row],[Pmt No]]&lt;&gt;"",IF(Sched5[[#This Row],[Scheduled Payment]]+ExtraPayments&lt;Sched5[[#This Row],[Beginning Balance]],ExtraPayments,IF(Sched5[[#This Row],[Beginning Balance]]-Sched5[[#This Row],[Scheduled Payment]]&gt;0,Sched5[[#This Row],[Beginning Balance]]-Sched5[[#This Row],[Scheduled Payment]],0)),"")</f>
        <v/>
      </c>
      <c r="G324" s="4" t="str">
        <f ca="1">IF(Sched5[[#This Row],[Pmt No]]&lt;&gt;"",IF(Sched5[[#This Row],[Scheduled Payment]]+Sched5[[#This Row],[Extra Payment]]&lt;=Sched5[[#This Row],[Beginning Balance]],Sched5[[#This Row],[Scheduled Payment]]+Sched5[[#This Row],[Extra Payment]],Sched5[[#This Row],[Beginning Balance]]),"")</f>
        <v/>
      </c>
      <c r="H324" s="4" t="str">
        <f ca="1">IF(Sched5[[#This Row],[Pmt No]]&lt;&gt;"",Sched5[[#This Row],[Total Payment]]-Sched5[[#This Row],[Interest]],"")</f>
        <v/>
      </c>
      <c r="I324" s="4" t="str">
        <f ca="1">IF(Sched5[[#This Row],[Pmt No]]&lt;&gt;"",Sched5[[#This Row],[Beginning Balance]]*(InterestRate/PaymentsPerYear),"")</f>
        <v/>
      </c>
      <c r="J324" s="4" t="str">
        <f ca="1">IF(Sched5[[#This Row],[Pmt No]]&lt;&gt;"",IF(Sched5[[#This Row],[Scheduled Payment]]+Sched5[[#This Row],[Extra Payment]]&lt;=Sched5[[#This Row],[Beginning Balance]],Sched5[[#This Row],[Beginning Balance]]-Sched5[[#This Row],[Principal]],0),"")</f>
        <v/>
      </c>
      <c r="K324" s="4" t="str">
        <f ca="1">IF(Sched5[[#This Row],[Pmt No]]&lt;&gt;"",SUM(INDEX(Sched5[Interest],1,1):Sched5[[#This Row],[Interest]]),"")</f>
        <v/>
      </c>
    </row>
    <row r="325" spans="2:11" x14ac:dyDescent="0.2">
      <c r="B325" s="2" t="str">
        <f ca="1">IF(LoanIsGood,IF(ROW()-ROW(Sched5[[#Headers],[Pmt No]])&gt;ScheduledNumberOfPayments,"",ROW()-ROW(Sched5[[#Headers],[Pmt No]])),"")</f>
        <v/>
      </c>
      <c r="C325" s="3" t="str">
        <f ca="1">IF(Sched5[[#This Row],[Pmt No]]&lt;&gt;"",EOMONTH(LoanStartDate,ROW(Sched5[[#This Row],[Pmt No]])-ROW(Sched5[[#Headers],[Pmt No]])-2)+DAY(LoanStartDate),"")</f>
        <v/>
      </c>
      <c r="D325" s="4" t="str">
        <f ca="1">IF(Sched5[[#This Row],[Pmt No]]&lt;&gt;"",IF(ROW()-ROW(Sched5[[#Headers],[Beginning Balance]])=1,LoanAmount,INDEX(Sched5[Ending Balance],ROW()-ROW(Sched5[[#Headers],[Beginning Balance]])-1)),"")</f>
        <v/>
      </c>
      <c r="E325" s="4" t="str">
        <f ca="1">IF(Sched5[[#This Row],[Pmt No]]&lt;&gt;"",ScheduledPayment,"")</f>
        <v/>
      </c>
      <c r="F325" s="4" t="str">
        <f ca="1">IF(Sched5[[#This Row],[Pmt No]]&lt;&gt;"",IF(Sched5[[#This Row],[Scheduled Payment]]+ExtraPayments&lt;Sched5[[#This Row],[Beginning Balance]],ExtraPayments,IF(Sched5[[#This Row],[Beginning Balance]]-Sched5[[#This Row],[Scheduled Payment]]&gt;0,Sched5[[#This Row],[Beginning Balance]]-Sched5[[#This Row],[Scheduled Payment]],0)),"")</f>
        <v/>
      </c>
      <c r="G325" s="4" t="str">
        <f ca="1">IF(Sched5[[#This Row],[Pmt No]]&lt;&gt;"",IF(Sched5[[#This Row],[Scheduled Payment]]+Sched5[[#This Row],[Extra Payment]]&lt;=Sched5[[#This Row],[Beginning Balance]],Sched5[[#This Row],[Scheduled Payment]]+Sched5[[#This Row],[Extra Payment]],Sched5[[#This Row],[Beginning Balance]]),"")</f>
        <v/>
      </c>
      <c r="H325" s="4" t="str">
        <f ca="1">IF(Sched5[[#This Row],[Pmt No]]&lt;&gt;"",Sched5[[#This Row],[Total Payment]]-Sched5[[#This Row],[Interest]],"")</f>
        <v/>
      </c>
      <c r="I325" s="4" t="str">
        <f ca="1">IF(Sched5[[#This Row],[Pmt No]]&lt;&gt;"",Sched5[[#This Row],[Beginning Balance]]*(InterestRate/PaymentsPerYear),"")</f>
        <v/>
      </c>
      <c r="J325" s="4" t="str">
        <f ca="1">IF(Sched5[[#This Row],[Pmt No]]&lt;&gt;"",IF(Sched5[[#This Row],[Scheduled Payment]]+Sched5[[#This Row],[Extra Payment]]&lt;=Sched5[[#This Row],[Beginning Balance]],Sched5[[#This Row],[Beginning Balance]]-Sched5[[#This Row],[Principal]],0),"")</f>
        <v/>
      </c>
      <c r="K325" s="4" t="str">
        <f ca="1">IF(Sched5[[#This Row],[Pmt No]]&lt;&gt;"",SUM(INDEX(Sched5[Interest],1,1):Sched5[[#This Row],[Interest]]),"")</f>
        <v/>
      </c>
    </row>
    <row r="326" spans="2:11" x14ac:dyDescent="0.2">
      <c r="B326" s="2" t="str">
        <f ca="1">IF(LoanIsGood,IF(ROW()-ROW(Sched5[[#Headers],[Pmt No]])&gt;ScheduledNumberOfPayments,"",ROW()-ROW(Sched5[[#Headers],[Pmt No]])),"")</f>
        <v/>
      </c>
      <c r="C326" s="3" t="str">
        <f ca="1">IF(Sched5[[#This Row],[Pmt No]]&lt;&gt;"",EOMONTH(LoanStartDate,ROW(Sched5[[#This Row],[Pmt No]])-ROW(Sched5[[#Headers],[Pmt No]])-2)+DAY(LoanStartDate),"")</f>
        <v/>
      </c>
      <c r="D326" s="4" t="str">
        <f ca="1">IF(Sched5[[#This Row],[Pmt No]]&lt;&gt;"",IF(ROW()-ROW(Sched5[[#Headers],[Beginning Balance]])=1,LoanAmount,INDEX(Sched5[Ending Balance],ROW()-ROW(Sched5[[#Headers],[Beginning Balance]])-1)),"")</f>
        <v/>
      </c>
      <c r="E326" s="4" t="str">
        <f ca="1">IF(Sched5[[#This Row],[Pmt No]]&lt;&gt;"",ScheduledPayment,"")</f>
        <v/>
      </c>
      <c r="F326" s="4" t="str">
        <f ca="1">IF(Sched5[[#This Row],[Pmt No]]&lt;&gt;"",IF(Sched5[[#This Row],[Scheduled Payment]]+ExtraPayments&lt;Sched5[[#This Row],[Beginning Balance]],ExtraPayments,IF(Sched5[[#This Row],[Beginning Balance]]-Sched5[[#This Row],[Scheduled Payment]]&gt;0,Sched5[[#This Row],[Beginning Balance]]-Sched5[[#This Row],[Scheduled Payment]],0)),"")</f>
        <v/>
      </c>
      <c r="G326" s="4" t="str">
        <f ca="1">IF(Sched5[[#This Row],[Pmt No]]&lt;&gt;"",IF(Sched5[[#This Row],[Scheduled Payment]]+Sched5[[#This Row],[Extra Payment]]&lt;=Sched5[[#This Row],[Beginning Balance]],Sched5[[#This Row],[Scheduled Payment]]+Sched5[[#This Row],[Extra Payment]],Sched5[[#This Row],[Beginning Balance]]),"")</f>
        <v/>
      </c>
      <c r="H326" s="4" t="str">
        <f ca="1">IF(Sched5[[#This Row],[Pmt No]]&lt;&gt;"",Sched5[[#This Row],[Total Payment]]-Sched5[[#This Row],[Interest]],"")</f>
        <v/>
      </c>
      <c r="I326" s="4" t="str">
        <f ca="1">IF(Sched5[[#This Row],[Pmt No]]&lt;&gt;"",Sched5[[#This Row],[Beginning Balance]]*(InterestRate/PaymentsPerYear),"")</f>
        <v/>
      </c>
      <c r="J326" s="4" t="str">
        <f ca="1">IF(Sched5[[#This Row],[Pmt No]]&lt;&gt;"",IF(Sched5[[#This Row],[Scheduled Payment]]+Sched5[[#This Row],[Extra Payment]]&lt;=Sched5[[#This Row],[Beginning Balance]],Sched5[[#This Row],[Beginning Balance]]-Sched5[[#This Row],[Principal]],0),"")</f>
        <v/>
      </c>
      <c r="K326" s="4" t="str">
        <f ca="1">IF(Sched5[[#This Row],[Pmt No]]&lt;&gt;"",SUM(INDEX(Sched5[Interest],1,1):Sched5[[#This Row],[Interest]]),"")</f>
        <v/>
      </c>
    </row>
    <row r="327" spans="2:11" x14ac:dyDescent="0.2">
      <c r="B327" s="2" t="str">
        <f ca="1">IF(LoanIsGood,IF(ROW()-ROW(Sched5[[#Headers],[Pmt No]])&gt;ScheduledNumberOfPayments,"",ROW()-ROW(Sched5[[#Headers],[Pmt No]])),"")</f>
        <v/>
      </c>
      <c r="C327" s="3" t="str">
        <f ca="1">IF(Sched5[[#This Row],[Pmt No]]&lt;&gt;"",EOMONTH(LoanStartDate,ROW(Sched5[[#This Row],[Pmt No]])-ROW(Sched5[[#Headers],[Pmt No]])-2)+DAY(LoanStartDate),"")</f>
        <v/>
      </c>
      <c r="D327" s="4" t="str">
        <f ca="1">IF(Sched5[[#This Row],[Pmt No]]&lt;&gt;"",IF(ROW()-ROW(Sched5[[#Headers],[Beginning Balance]])=1,LoanAmount,INDEX(Sched5[Ending Balance],ROW()-ROW(Sched5[[#Headers],[Beginning Balance]])-1)),"")</f>
        <v/>
      </c>
      <c r="E327" s="4" t="str">
        <f ca="1">IF(Sched5[[#This Row],[Pmt No]]&lt;&gt;"",ScheduledPayment,"")</f>
        <v/>
      </c>
      <c r="F327" s="4" t="str">
        <f ca="1">IF(Sched5[[#This Row],[Pmt No]]&lt;&gt;"",IF(Sched5[[#This Row],[Scheduled Payment]]+ExtraPayments&lt;Sched5[[#This Row],[Beginning Balance]],ExtraPayments,IF(Sched5[[#This Row],[Beginning Balance]]-Sched5[[#This Row],[Scheduled Payment]]&gt;0,Sched5[[#This Row],[Beginning Balance]]-Sched5[[#This Row],[Scheduled Payment]],0)),"")</f>
        <v/>
      </c>
      <c r="G327" s="4" t="str">
        <f ca="1">IF(Sched5[[#This Row],[Pmt No]]&lt;&gt;"",IF(Sched5[[#This Row],[Scheduled Payment]]+Sched5[[#This Row],[Extra Payment]]&lt;=Sched5[[#This Row],[Beginning Balance]],Sched5[[#This Row],[Scheduled Payment]]+Sched5[[#This Row],[Extra Payment]],Sched5[[#This Row],[Beginning Balance]]),"")</f>
        <v/>
      </c>
      <c r="H327" s="4" t="str">
        <f ca="1">IF(Sched5[[#This Row],[Pmt No]]&lt;&gt;"",Sched5[[#This Row],[Total Payment]]-Sched5[[#This Row],[Interest]],"")</f>
        <v/>
      </c>
      <c r="I327" s="4" t="str">
        <f ca="1">IF(Sched5[[#This Row],[Pmt No]]&lt;&gt;"",Sched5[[#This Row],[Beginning Balance]]*(InterestRate/PaymentsPerYear),"")</f>
        <v/>
      </c>
      <c r="J327" s="4" t="str">
        <f ca="1">IF(Sched5[[#This Row],[Pmt No]]&lt;&gt;"",IF(Sched5[[#This Row],[Scheduled Payment]]+Sched5[[#This Row],[Extra Payment]]&lt;=Sched5[[#This Row],[Beginning Balance]],Sched5[[#This Row],[Beginning Balance]]-Sched5[[#This Row],[Principal]],0),"")</f>
        <v/>
      </c>
      <c r="K327" s="4" t="str">
        <f ca="1">IF(Sched5[[#This Row],[Pmt No]]&lt;&gt;"",SUM(INDEX(Sched5[Interest],1,1):Sched5[[#This Row],[Interest]]),"")</f>
        <v/>
      </c>
    </row>
    <row r="328" spans="2:11" x14ac:dyDescent="0.2">
      <c r="B328" s="2" t="str">
        <f ca="1">IF(LoanIsGood,IF(ROW()-ROW(Sched5[[#Headers],[Pmt No]])&gt;ScheduledNumberOfPayments,"",ROW()-ROW(Sched5[[#Headers],[Pmt No]])),"")</f>
        <v/>
      </c>
      <c r="C328" s="3" t="str">
        <f ca="1">IF(Sched5[[#This Row],[Pmt No]]&lt;&gt;"",EOMONTH(LoanStartDate,ROW(Sched5[[#This Row],[Pmt No]])-ROW(Sched5[[#Headers],[Pmt No]])-2)+DAY(LoanStartDate),"")</f>
        <v/>
      </c>
      <c r="D328" s="4" t="str">
        <f ca="1">IF(Sched5[[#This Row],[Pmt No]]&lt;&gt;"",IF(ROW()-ROW(Sched5[[#Headers],[Beginning Balance]])=1,LoanAmount,INDEX(Sched5[Ending Balance],ROW()-ROW(Sched5[[#Headers],[Beginning Balance]])-1)),"")</f>
        <v/>
      </c>
      <c r="E328" s="4" t="str">
        <f ca="1">IF(Sched5[[#This Row],[Pmt No]]&lt;&gt;"",ScheduledPayment,"")</f>
        <v/>
      </c>
      <c r="F328" s="4" t="str">
        <f ca="1">IF(Sched5[[#This Row],[Pmt No]]&lt;&gt;"",IF(Sched5[[#This Row],[Scheduled Payment]]+ExtraPayments&lt;Sched5[[#This Row],[Beginning Balance]],ExtraPayments,IF(Sched5[[#This Row],[Beginning Balance]]-Sched5[[#This Row],[Scheduled Payment]]&gt;0,Sched5[[#This Row],[Beginning Balance]]-Sched5[[#This Row],[Scheduled Payment]],0)),"")</f>
        <v/>
      </c>
      <c r="G328" s="4" t="str">
        <f ca="1">IF(Sched5[[#This Row],[Pmt No]]&lt;&gt;"",IF(Sched5[[#This Row],[Scheduled Payment]]+Sched5[[#This Row],[Extra Payment]]&lt;=Sched5[[#This Row],[Beginning Balance]],Sched5[[#This Row],[Scheduled Payment]]+Sched5[[#This Row],[Extra Payment]],Sched5[[#This Row],[Beginning Balance]]),"")</f>
        <v/>
      </c>
      <c r="H328" s="4" t="str">
        <f ca="1">IF(Sched5[[#This Row],[Pmt No]]&lt;&gt;"",Sched5[[#This Row],[Total Payment]]-Sched5[[#This Row],[Interest]],"")</f>
        <v/>
      </c>
      <c r="I328" s="4" t="str">
        <f ca="1">IF(Sched5[[#This Row],[Pmt No]]&lt;&gt;"",Sched5[[#This Row],[Beginning Balance]]*(InterestRate/PaymentsPerYear),"")</f>
        <v/>
      </c>
      <c r="J328" s="4" t="str">
        <f ca="1">IF(Sched5[[#This Row],[Pmt No]]&lt;&gt;"",IF(Sched5[[#This Row],[Scheduled Payment]]+Sched5[[#This Row],[Extra Payment]]&lt;=Sched5[[#This Row],[Beginning Balance]],Sched5[[#This Row],[Beginning Balance]]-Sched5[[#This Row],[Principal]],0),"")</f>
        <v/>
      </c>
      <c r="K328" s="4" t="str">
        <f ca="1">IF(Sched5[[#This Row],[Pmt No]]&lt;&gt;"",SUM(INDEX(Sched5[Interest],1,1):Sched5[[#This Row],[Interest]]),"")</f>
        <v/>
      </c>
    </row>
    <row r="329" spans="2:11" x14ac:dyDescent="0.2">
      <c r="B329" s="2" t="str">
        <f ca="1">IF(LoanIsGood,IF(ROW()-ROW(Sched5[[#Headers],[Pmt No]])&gt;ScheduledNumberOfPayments,"",ROW()-ROW(Sched5[[#Headers],[Pmt No]])),"")</f>
        <v/>
      </c>
      <c r="C329" s="3" t="str">
        <f ca="1">IF(Sched5[[#This Row],[Pmt No]]&lt;&gt;"",EOMONTH(LoanStartDate,ROW(Sched5[[#This Row],[Pmt No]])-ROW(Sched5[[#Headers],[Pmt No]])-2)+DAY(LoanStartDate),"")</f>
        <v/>
      </c>
      <c r="D329" s="4" t="str">
        <f ca="1">IF(Sched5[[#This Row],[Pmt No]]&lt;&gt;"",IF(ROW()-ROW(Sched5[[#Headers],[Beginning Balance]])=1,LoanAmount,INDEX(Sched5[Ending Balance],ROW()-ROW(Sched5[[#Headers],[Beginning Balance]])-1)),"")</f>
        <v/>
      </c>
      <c r="E329" s="4" t="str">
        <f ca="1">IF(Sched5[[#This Row],[Pmt No]]&lt;&gt;"",ScheduledPayment,"")</f>
        <v/>
      </c>
      <c r="F329" s="4" t="str">
        <f ca="1">IF(Sched5[[#This Row],[Pmt No]]&lt;&gt;"",IF(Sched5[[#This Row],[Scheduled Payment]]+ExtraPayments&lt;Sched5[[#This Row],[Beginning Balance]],ExtraPayments,IF(Sched5[[#This Row],[Beginning Balance]]-Sched5[[#This Row],[Scheduled Payment]]&gt;0,Sched5[[#This Row],[Beginning Balance]]-Sched5[[#This Row],[Scheduled Payment]],0)),"")</f>
        <v/>
      </c>
      <c r="G329" s="4" t="str">
        <f ca="1">IF(Sched5[[#This Row],[Pmt No]]&lt;&gt;"",IF(Sched5[[#This Row],[Scheduled Payment]]+Sched5[[#This Row],[Extra Payment]]&lt;=Sched5[[#This Row],[Beginning Balance]],Sched5[[#This Row],[Scheduled Payment]]+Sched5[[#This Row],[Extra Payment]],Sched5[[#This Row],[Beginning Balance]]),"")</f>
        <v/>
      </c>
      <c r="H329" s="4" t="str">
        <f ca="1">IF(Sched5[[#This Row],[Pmt No]]&lt;&gt;"",Sched5[[#This Row],[Total Payment]]-Sched5[[#This Row],[Interest]],"")</f>
        <v/>
      </c>
      <c r="I329" s="4" t="str">
        <f ca="1">IF(Sched5[[#This Row],[Pmt No]]&lt;&gt;"",Sched5[[#This Row],[Beginning Balance]]*(InterestRate/PaymentsPerYear),"")</f>
        <v/>
      </c>
      <c r="J329" s="4" t="str">
        <f ca="1">IF(Sched5[[#This Row],[Pmt No]]&lt;&gt;"",IF(Sched5[[#This Row],[Scheduled Payment]]+Sched5[[#This Row],[Extra Payment]]&lt;=Sched5[[#This Row],[Beginning Balance]],Sched5[[#This Row],[Beginning Balance]]-Sched5[[#This Row],[Principal]],0),"")</f>
        <v/>
      </c>
      <c r="K329" s="4" t="str">
        <f ca="1">IF(Sched5[[#This Row],[Pmt No]]&lt;&gt;"",SUM(INDEX(Sched5[Interest],1,1):Sched5[[#This Row],[Interest]]),"")</f>
        <v/>
      </c>
    </row>
    <row r="330" spans="2:11" x14ac:dyDescent="0.2">
      <c r="B330" s="2" t="str">
        <f ca="1">IF(LoanIsGood,IF(ROW()-ROW(Sched5[[#Headers],[Pmt No]])&gt;ScheduledNumberOfPayments,"",ROW()-ROW(Sched5[[#Headers],[Pmt No]])),"")</f>
        <v/>
      </c>
      <c r="C330" s="3" t="str">
        <f ca="1">IF(Sched5[[#This Row],[Pmt No]]&lt;&gt;"",EOMONTH(LoanStartDate,ROW(Sched5[[#This Row],[Pmt No]])-ROW(Sched5[[#Headers],[Pmt No]])-2)+DAY(LoanStartDate),"")</f>
        <v/>
      </c>
      <c r="D330" s="4" t="str">
        <f ca="1">IF(Sched5[[#This Row],[Pmt No]]&lt;&gt;"",IF(ROW()-ROW(Sched5[[#Headers],[Beginning Balance]])=1,LoanAmount,INDEX(Sched5[Ending Balance],ROW()-ROW(Sched5[[#Headers],[Beginning Balance]])-1)),"")</f>
        <v/>
      </c>
      <c r="E330" s="4" t="str">
        <f ca="1">IF(Sched5[[#This Row],[Pmt No]]&lt;&gt;"",ScheduledPayment,"")</f>
        <v/>
      </c>
      <c r="F330" s="4" t="str">
        <f ca="1">IF(Sched5[[#This Row],[Pmt No]]&lt;&gt;"",IF(Sched5[[#This Row],[Scheduled Payment]]+ExtraPayments&lt;Sched5[[#This Row],[Beginning Balance]],ExtraPayments,IF(Sched5[[#This Row],[Beginning Balance]]-Sched5[[#This Row],[Scheduled Payment]]&gt;0,Sched5[[#This Row],[Beginning Balance]]-Sched5[[#This Row],[Scheduled Payment]],0)),"")</f>
        <v/>
      </c>
      <c r="G330" s="4" t="str">
        <f ca="1">IF(Sched5[[#This Row],[Pmt No]]&lt;&gt;"",IF(Sched5[[#This Row],[Scheduled Payment]]+Sched5[[#This Row],[Extra Payment]]&lt;=Sched5[[#This Row],[Beginning Balance]],Sched5[[#This Row],[Scheduled Payment]]+Sched5[[#This Row],[Extra Payment]],Sched5[[#This Row],[Beginning Balance]]),"")</f>
        <v/>
      </c>
      <c r="H330" s="4" t="str">
        <f ca="1">IF(Sched5[[#This Row],[Pmt No]]&lt;&gt;"",Sched5[[#This Row],[Total Payment]]-Sched5[[#This Row],[Interest]],"")</f>
        <v/>
      </c>
      <c r="I330" s="4" t="str">
        <f ca="1">IF(Sched5[[#This Row],[Pmt No]]&lt;&gt;"",Sched5[[#This Row],[Beginning Balance]]*(InterestRate/PaymentsPerYear),"")</f>
        <v/>
      </c>
      <c r="J330" s="4" t="str">
        <f ca="1">IF(Sched5[[#This Row],[Pmt No]]&lt;&gt;"",IF(Sched5[[#This Row],[Scheduled Payment]]+Sched5[[#This Row],[Extra Payment]]&lt;=Sched5[[#This Row],[Beginning Balance]],Sched5[[#This Row],[Beginning Balance]]-Sched5[[#This Row],[Principal]],0),"")</f>
        <v/>
      </c>
      <c r="K330" s="4" t="str">
        <f ca="1">IF(Sched5[[#This Row],[Pmt No]]&lt;&gt;"",SUM(INDEX(Sched5[Interest],1,1):Sched5[[#This Row],[Interest]]),"")</f>
        <v/>
      </c>
    </row>
    <row r="331" spans="2:11" x14ac:dyDescent="0.2">
      <c r="B331" s="2" t="str">
        <f ca="1">IF(LoanIsGood,IF(ROW()-ROW(Sched5[[#Headers],[Pmt No]])&gt;ScheduledNumberOfPayments,"",ROW()-ROW(Sched5[[#Headers],[Pmt No]])),"")</f>
        <v/>
      </c>
      <c r="C331" s="3" t="str">
        <f ca="1">IF(Sched5[[#This Row],[Pmt No]]&lt;&gt;"",EOMONTH(LoanStartDate,ROW(Sched5[[#This Row],[Pmt No]])-ROW(Sched5[[#Headers],[Pmt No]])-2)+DAY(LoanStartDate),"")</f>
        <v/>
      </c>
      <c r="D331" s="4" t="str">
        <f ca="1">IF(Sched5[[#This Row],[Pmt No]]&lt;&gt;"",IF(ROW()-ROW(Sched5[[#Headers],[Beginning Balance]])=1,LoanAmount,INDEX(Sched5[Ending Balance],ROW()-ROW(Sched5[[#Headers],[Beginning Balance]])-1)),"")</f>
        <v/>
      </c>
      <c r="E331" s="4" t="str">
        <f ca="1">IF(Sched5[[#This Row],[Pmt No]]&lt;&gt;"",ScheduledPayment,"")</f>
        <v/>
      </c>
      <c r="F331" s="4" t="str">
        <f ca="1">IF(Sched5[[#This Row],[Pmt No]]&lt;&gt;"",IF(Sched5[[#This Row],[Scheduled Payment]]+ExtraPayments&lt;Sched5[[#This Row],[Beginning Balance]],ExtraPayments,IF(Sched5[[#This Row],[Beginning Balance]]-Sched5[[#This Row],[Scheduled Payment]]&gt;0,Sched5[[#This Row],[Beginning Balance]]-Sched5[[#This Row],[Scheduled Payment]],0)),"")</f>
        <v/>
      </c>
      <c r="G331" s="4" t="str">
        <f ca="1">IF(Sched5[[#This Row],[Pmt No]]&lt;&gt;"",IF(Sched5[[#This Row],[Scheduled Payment]]+Sched5[[#This Row],[Extra Payment]]&lt;=Sched5[[#This Row],[Beginning Balance]],Sched5[[#This Row],[Scheduled Payment]]+Sched5[[#This Row],[Extra Payment]],Sched5[[#This Row],[Beginning Balance]]),"")</f>
        <v/>
      </c>
      <c r="H331" s="4" t="str">
        <f ca="1">IF(Sched5[[#This Row],[Pmt No]]&lt;&gt;"",Sched5[[#This Row],[Total Payment]]-Sched5[[#This Row],[Interest]],"")</f>
        <v/>
      </c>
      <c r="I331" s="4" t="str">
        <f ca="1">IF(Sched5[[#This Row],[Pmt No]]&lt;&gt;"",Sched5[[#This Row],[Beginning Balance]]*(InterestRate/PaymentsPerYear),"")</f>
        <v/>
      </c>
      <c r="J331" s="4" t="str">
        <f ca="1">IF(Sched5[[#This Row],[Pmt No]]&lt;&gt;"",IF(Sched5[[#This Row],[Scheduled Payment]]+Sched5[[#This Row],[Extra Payment]]&lt;=Sched5[[#This Row],[Beginning Balance]],Sched5[[#This Row],[Beginning Balance]]-Sched5[[#This Row],[Principal]],0),"")</f>
        <v/>
      </c>
      <c r="K331" s="4" t="str">
        <f ca="1">IF(Sched5[[#This Row],[Pmt No]]&lt;&gt;"",SUM(INDEX(Sched5[Interest],1,1):Sched5[[#This Row],[Interest]]),"")</f>
        <v/>
      </c>
    </row>
    <row r="332" spans="2:11" x14ac:dyDescent="0.2">
      <c r="B332" s="2" t="str">
        <f ca="1">IF(LoanIsGood,IF(ROW()-ROW(Sched5[[#Headers],[Pmt No]])&gt;ScheduledNumberOfPayments,"",ROW()-ROW(Sched5[[#Headers],[Pmt No]])),"")</f>
        <v/>
      </c>
      <c r="C332" s="3" t="str">
        <f ca="1">IF(Sched5[[#This Row],[Pmt No]]&lt;&gt;"",EOMONTH(LoanStartDate,ROW(Sched5[[#This Row],[Pmt No]])-ROW(Sched5[[#Headers],[Pmt No]])-2)+DAY(LoanStartDate),"")</f>
        <v/>
      </c>
      <c r="D332" s="4" t="str">
        <f ca="1">IF(Sched5[[#This Row],[Pmt No]]&lt;&gt;"",IF(ROW()-ROW(Sched5[[#Headers],[Beginning Balance]])=1,LoanAmount,INDEX(Sched5[Ending Balance],ROW()-ROW(Sched5[[#Headers],[Beginning Balance]])-1)),"")</f>
        <v/>
      </c>
      <c r="E332" s="4" t="str">
        <f ca="1">IF(Sched5[[#This Row],[Pmt No]]&lt;&gt;"",ScheduledPayment,"")</f>
        <v/>
      </c>
      <c r="F332" s="4" t="str">
        <f ca="1">IF(Sched5[[#This Row],[Pmt No]]&lt;&gt;"",IF(Sched5[[#This Row],[Scheduled Payment]]+ExtraPayments&lt;Sched5[[#This Row],[Beginning Balance]],ExtraPayments,IF(Sched5[[#This Row],[Beginning Balance]]-Sched5[[#This Row],[Scheduled Payment]]&gt;0,Sched5[[#This Row],[Beginning Balance]]-Sched5[[#This Row],[Scheduled Payment]],0)),"")</f>
        <v/>
      </c>
      <c r="G332" s="4" t="str">
        <f ca="1">IF(Sched5[[#This Row],[Pmt No]]&lt;&gt;"",IF(Sched5[[#This Row],[Scheduled Payment]]+Sched5[[#This Row],[Extra Payment]]&lt;=Sched5[[#This Row],[Beginning Balance]],Sched5[[#This Row],[Scheduled Payment]]+Sched5[[#This Row],[Extra Payment]],Sched5[[#This Row],[Beginning Balance]]),"")</f>
        <v/>
      </c>
      <c r="H332" s="4" t="str">
        <f ca="1">IF(Sched5[[#This Row],[Pmt No]]&lt;&gt;"",Sched5[[#This Row],[Total Payment]]-Sched5[[#This Row],[Interest]],"")</f>
        <v/>
      </c>
      <c r="I332" s="4" t="str">
        <f ca="1">IF(Sched5[[#This Row],[Pmt No]]&lt;&gt;"",Sched5[[#This Row],[Beginning Balance]]*(InterestRate/PaymentsPerYear),"")</f>
        <v/>
      </c>
      <c r="J332" s="4" t="str">
        <f ca="1">IF(Sched5[[#This Row],[Pmt No]]&lt;&gt;"",IF(Sched5[[#This Row],[Scheduled Payment]]+Sched5[[#This Row],[Extra Payment]]&lt;=Sched5[[#This Row],[Beginning Balance]],Sched5[[#This Row],[Beginning Balance]]-Sched5[[#This Row],[Principal]],0),"")</f>
        <v/>
      </c>
      <c r="K332" s="4" t="str">
        <f ca="1">IF(Sched5[[#This Row],[Pmt No]]&lt;&gt;"",SUM(INDEX(Sched5[Interest],1,1):Sched5[[#This Row],[Interest]]),"")</f>
        <v/>
      </c>
    </row>
    <row r="333" spans="2:11" x14ac:dyDescent="0.2">
      <c r="B333" s="2" t="str">
        <f ca="1">IF(LoanIsGood,IF(ROW()-ROW(Sched5[[#Headers],[Pmt No]])&gt;ScheduledNumberOfPayments,"",ROW()-ROW(Sched5[[#Headers],[Pmt No]])),"")</f>
        <v/>
      </c>
      <c r="C333" s="3" t="str">
        <f ca="1">IF(Sched5[[#This Row],[Pmt No]]&lt;&gt;"",EOMONTH(LoanStartDate,ROW(Sched5[[#This Row],[Pmt No]])-ROW(Sched5[[#Headers],[Pmt No]])-2)+DAY(LoanStartDate),"")</f>
        <v/>
      </c>
      <c r="D333" s="4" t="str">
        <f ca="1">IF(Sched5[[#This Row],[Pmt No]]&lt;&gt;"",IF(ROW()-ROW(Sched5[[#Headers],[Beginning Balance]])=1,LoanAmount,INDEX(Sched5[Ending Balance],ROW()-ROW(Sched5[[#Headers],[Beginning Balance]])-1)),"")</f>
        <v/>
      </c>
      <c r="E333" s="4" t="str">
        <f ca="1">IF(Sched5[[#This Row],[Pmt No]]&lt;&gt;"",ScheduledPayment,"")</f>
        <v/>
      </c>
      <c r="F333" s="4" t="str">
        <f ca="1">IF(Sched5[[#This Row],[Pmt No]]&lt;&gt;"",IF(Sched5[[#This Row],[Scheduled Payment]]+ExtraPayments&lt;Sched5[[#This Row],[Beginning Balance]],ExtraPayments,IF(Sched5[[#This Row],[Beginning Balance]]-Sched5[[#This Row],[Scheduled Payment]]&gt;0,Sched5[[#This Row],[Beginning Balance]]-Sched5[[#This Row],[Scheduled Payment]],0)),"")</f>
        <v/>
      </c>
      <c r="G333" s="4" t="str">
        <f ca="1">IF(Sched5[[#This Row],[Pmt No]]&lt;&gt;"",IF(Sched5[[#This Row],[Scheduled Payment]]+Sched5[[#This Row],[Extra Payment]]&lt;=Sched5[[#This Row],[Beginning Balance]],Sched5[[#This Row],[Scheduled Payment]]+Sched5[[#This Row],[Extra Payment]],Sched5[[#This Row],[Beginning Balance]]),"")</f>
        <v/>
      </c>
      <c r="H333" s="4" t="str">
        <f ca="1">IF(Sched5[[#This Row],[Pmt No]]&lt;&gt;"",Sched5[[#This Row],[Total Payment]]-Sched5[[#This Row],[Interest]],"")</f>
        <v/>
      </c>
      <c r="I333" s="4" t="str">
        <f ca="1">IF(Sched5[[#This Row],[Pmt No]]&lt;&gt;"",Sched5[[#This Row],[Beginning Balance]]*(InterestRate/PaymentsPerYear),"")</f>
        <v/>
      </c>
      <c r="J333" s="4" t="str">
        <f ca="1">IF(Sched5[[#This Row],[Pmt No]]&lt;&gt;"",IF(Sched5[[#This Row],[Scheduled Payment]]+Sched5[[#This Row],[Extra Payment]]&lt;=Sched5[[#This Row],[Beginning Balance]],Sched5[[#This Row],[Beginning Balance]]-Sched5[[#This Row],[Principal]],0),"")</f>
        <v/>
      </c>
      <c r="K333" s="4" t="str">
        <f ca="1">IF(Sched5[[#This Row],[Pmt No]]&lt;&gt;"",SUM(INDEX(Sched5[Interest],1,1):Sched5[[#This Row],[Interest]]),"")</f>
        <v/>
      </c>
    </row>
    <row r="334" spans="2:11" x14ac:dyDescent="0.2">
      <c r="B334" s="2" t="str">
        <f ca="1">IF(LoanIsGood,IF(ROW()-ROW(Sched5[[#Headers],[Pmt No]])&gt;ScheduledNumberOfPayments,"",ROW()-ROW(Sched5[[#Headers],[Pmt No]])),"")</f>
        <v/>
      </c>
      <c r="C334" s="3" t="str">
        <f ca="1">IF(Sched5[[#This Row],[Pmt No]]&lt;&gt;"",EOMONTH(LoanStartDate,ROW(Sched5[[#This Row],[Pmt No]])-ROW(Sched5[[#Headers],[Pmt No]])-2)+DAY(LoanStartDate),"")</f>
        <v/>
      </c>
      <c r="D334" s="4" t="str">
        <f ca="1">IF(Sched5[[#This Row],[Pmt No]]&lt;&gt;"",IF(ROW()-ROW(Sched5[[#Headers],[Beginning Balance]])=1,LoanAmount,INDEX(Sched5[Ending Balance],ROW()-ROW(Sched5[[#Headers],[Beginning Balance]])-1)),"")</f>
        <v/>
      </c>
      <c r="E334" s="4" t="str">
        <f ca="1">IF(Sched5[[#This Row],[Pmt No]]&lt;&gt;"",ScheduledPayment,"")</f>
        <v/>
      </c>
      <c r="F334" s="4" t="str">
        <f ca="1">IF(Sched5[[#This Row],[Pmt No]]&lt;&gt;"",IF(Sched5[[#This Row],[Scheduled Payment]]+ExtraPayments&lt;Sched5[[#This Row],[Beginning Balance]],ExtraPayments,IF(Sched5[[#This Row],[Beginning Balance]]-Sched5[[#This Row],[Scheduled Payment]]&gt;0,Sched5[[#This Row],[Beginning Balance]]-Sched5[[#This Row],[Scheduled Payment]],0)),"")</f>
        <v/>
      </c>
      <c r="G334" s="4" t="str">
        <f ca="1">IF(Sched5[[#This Row],[Pmt No]]&lt;&gt;"",IF(Sched5[[#This Row],[Scheduled Payment]]+Sched5[[#This Row],[Extra Payment]]&lt;=Sched5[[#This Row],[Beginning Balance]],Sched5[[#This Row],[Scheduled Payment]]+Sched5[[#This Row],[Extra Payment]],Sched5[[#This Row],[Beginning Balance]]),"")</f>
        <v/>
      </c>
      <c r="H334" s="4" t="str">
        <f ca="1">IF(Sched5[[#This Row],[Pmt No]]&lt;&gt;"",Sched5[[#This Row],[Total Payment]]-Sched5[[#This Row],[Interest]],"")</f>
        <v/>
      </c>
      <c r="I334" s="4" t="str">
        <f ca="1">IF(Sched5[[#This Row],[Pmt No]]&lt;&gt;"",Sched5[[#This Row],[Beginning Balance]]*(InterestRate/PaymentsPerYear),"")</f>
        <v/>
      </c>
      <c r="J334" s="4" t="str">
        <f ca="1">IF(Sched5[[#This Row],[Pmt No]]&lt;&gt;"",IF(Sched5[[#This Row],[Scheduled Payment]]+Sched5[[#This Row],[Extra Payment]]&lt;=Sched5[[#This Row],[Beginning Balance]],Sched5[[#This Row],[Beginning Balance]]-Sched5[[#This Row],[Principal]],0),"")</f>
        <v/>
      </c>
      <c r="K334" s="4" t="str">
        <f ca="1">IF(Sched5[[#This Row],[Pmt No]]&lt;&gt;"",SUM(INDEX(Sched5[Interest],1,1):Sched5[[#This Row],[Interest]]),"")</f>
        <v/>
      </c>
    </row>
    <row r="335" spans="2:11" x14ac:dyDescent="0.2">
      <c r="B335" s="2" t="str">
        <f ca="1">IF(LoanIsGood,IF(ROW()-ROW(Sched5[[#Headers],[Pmt No]])&gt;ScheduledNumberOfPayments,"",ROW()-ROW(Sched5[[#Headers],[Pmt No]])),"")</f>
        <v/>
      </c>
      <c r="C335" s="3" t="str">
        <f ca="1">IF(Sched5[[#This Row],[Pmt No]]&lt;&gt;"",EOMONTH(LoanStartDate,ROW(Sched5[[#This Row],[Pmt No]])-ROW(Sched5[[#Headers],[Pmt No]])-2)+DAY(LoanStartDate),"")</f>
        <v/>
      </c>
      <c r="D335" s="4" t="str">
        <f ca="1">IF(Sched5[[#This Row],[Pmt No]]&lt;&gt;"",IF(ROW()-ROW(Sched5[[#Headers],[Beginning Balance]])=1,LoanAmount,INDEX(Sched5[Ending Balance],ROW()-ROW(Sched5[[#Headers],[Beginning Balance]])-1)),"")</f>
        <v/>
      </c>
      <c r="E335" s="4" t="str">
        <f ca="1">IF(Sched5[[#This Row],[Pmt No]]&lt;&gt;"",ScheduledPayment,"")</f>
        <v/>
      </c>
      <c r="F335" s="4" t="str">
        <f ca="1">IF(Sched5[[#This Row],[Pmt No]]&lt;&gt;"",IF(Sched5[[#This Row],[Scheduled Payment]]+ExtraPayments&lt;Sched5[[#This Row],[Beginning Balance]],ExtraPayments,IF(Sched5[[#This Row],[Beginning Balance]]-Sched5[[#This Row],[Scheduled Payment]]&gt;0,Sched5[[#This Row],[Beginning Balance]]-Sched5[[#This Row],[Scheduled Payment]],0)),"")</f>
        <v/>
      </c>
      <c r="G335" s="4" t="str">
        <f ca="1">IF(Sched5[[#This Row],[Pmt No]]&lt;&gt;"",IF(Sched5[[#This Row],[Scheduled Payment]]+Sched5[[#This Row],[Extra Payment]]&lt;=Sched5[[#This Row],[Beginning Balance]],Sched5[[#This Row],[Scheduled Payment]]+Sched5[[#This Row],[Extra Payment]],Sched5[[#This Row],[Beginning Balance]]),"")</f>
        <v/>
      </c>
      <c r="H335" s="4" t="str">
        <f ca="1">IF(Sched5[[#This Row],[Pmt No]]&lt;&gt;"",Sched5[[#This Row],[Total Payment]]-Sched5[[#This Row],[Interest]],"")</f>
        <v/>
      </c>
      <c r="I335" s="4" t="str">
        <f ca="1">IF(Sched5[[#This Row],[Pmt No]]&lt;&gt;"",Sched5[[#This Row],[Beginning Balance]]*(InterestRate/PaymentsPerYear),"")</f>
        <v/>
      </c>
      <c r="J335" s="4" t="str">
        <f ca="1">IF(Sched5[[#This Row],[Pmt No]]&lt;&gt;"",IF(Sched5[[#This Row],[Scheduled Payment]]+Sched5[[#This Row],[Extra Payment]]&lt;=Sched5[[#This Row],[Beginning Balance]],Sched5[[#This Row],[Beginning Balance]]-Sched5[[#This Row],[Principal]],0),"")</f>
        <v/>
      </c>
      <c r="K335" s="4" t="str">
        <f ca="1">IF(Sched5[[#This Row],[Pmt No]]&lt;&gt;"",SUM(INDEX(Sched5[Interest],1,1):Sched5[[#This Row],[Interest]]),"")</f>
        <v/>
      </c>
    </row>
    <row r="336" spans="2:11" x14ac:dyDescent="0.2">
      <c r="B336" s="2" t="str">
        <f ca="1">IF(LoanIsGood,IF(ROW()-ROW(Sched5[[#Headers],[Pmt No]])&gt;ScheduledNumberOfPayments,"",ROW()-ROW(Sched5[[#Headers],[Pmt No]])),"")</f>
        <v/>
      </c>
      <c r="C336" s="3" t="str">
        <f ca="1">IF(Sched5[[#This Row],[Pmt No]]&lt;&gt;"",EOMONTH(LoanStartDate,ROW(Sched5[[#This Row],[Pmt No]])-ROW(Sched5[[#Headers],[Pmt No]])-2)+DAY(LoanStartDate),"")</f>
        <v/>
      </c>
      <c r="D336" s="4" t="str">
        <f ca="1">IF(Sched5[[#This Row],[Pmt No]]&lt;&gt;"",IF(ROW()-ROW(Sched5[[#Headers],[Beginning Balance]])=1,LoanAmount,INDEX(Sched5[Ending Balance],ROW()-ROW(Sched5[[#Headers],[Beginning Balance]])-1)),"")</f>
        <v/>
      </c>
      <c r="E336" s="4" t="str">
        <f ca="1">IF(Sched5[[#This Row],[Pmt No]]&lt;&gt;"",ScheduledPayment,"")</f>
        <v/>
      </c>
      <c r="F336" s="4" t="str">
        <f ca="1">IF(Sched5[[#This Row],[Pmt No]]&lt;&gt;"",IF(Sched5[[#This Row],[Scheduled Payment]]+ExtraPayments&lt;Sched5[[#This Row],[Beginning Balance]],ExtraPayments,IF(Sched5[[#This Row],[Beginning Balance]]-Sched5[[#This Row],[Scheduled Payment]]&gt;0,Sched5[[#This Row],[Beginning Balance]]-Sched5[[#This Row],[Scheduled Payment]],0)),"")</f>
        <v/>
      </c>
      <c r="G336" s="4" t="str">
        <f ca="1">IF(Sched5[[#This Row],[Pmt No]]&lt;&gt;"",IF(Sched5[[#This Row],[Scheduled Payment]]+Sched5[[#This Row],[Extra Payment]]&lt;=Sched5[[#This Row],[Beginning Balance]],Sched5[[#This Row],[Scheduled Payment]]+Sched5[[#This Row],[Extra Payment]],Sched5[[#This Row],[Beginning Balance]]),"")</f>
        <v/>
      </c>
      <c r="H336" s="4" t="str">
        <f ca="1">IF(Sched5[[#This Row],[Pmt No]]&lt;&gt;"",Sched5[[#This Row],[Total Payment]]-Sched5[[#This Row],[Interest]],"")</f>
        <v/>
      </c>
      <c r="I336" s="4" t="str">
        <f ca="1">IF(Sched5[[#This Row],[Pmt No]]&lt;&gt;"",Sched5[[#This Row],[Beginning Balance]]*(InterestRate/PaymentsPerYear),"")</f>
        <v/>
      </c>
      <c r="J336" s="4" t="str">
        <f ca="1">IF(Sched5[[#This Row],[Pmt No]]&lt;&gt;"",IF(Sched5[[#This Row],[Scheduled Payment]]+Sched5[[#This Row],[Extra Payment]]&lt;=Sched5[[#This Row],[Beginning Balance]],Sched5[[#This Row],[Beginning Balance]]-Sched5[[#This Row],[Principal]],0),"")</f>
        <v/>
      </c>
      <c r="K336" s="4" t="str">
        <f ca="1">IF(Sched5[[#This Row],[Pmt No]]&lt;&gt;"",SUM(INDEX(Sched5[Interest],1,1):Sched5[[#This Row],[Interest]]),"")</f>
        <v/>
      </c>
    </row>
    <row r="337" spans="2:11" x14ac:dyDescent="0.2">
      <c r="B337" s="2" t="str">
        <f ca="1">IF(LoanIsGood,IF(ROW()-ROW(Sched5[[#Headers],[Pmt No]])&gt;ScheduledNumberOfPayments,"",ROW()-ROW(Sched5[[#Headers],[Pmt No]])),"")</f>
        <v/>
      </c>
      <c r="C337" s="3" t="str">
        <f ca="1">IF(Sched5[[#This Row],[Pmt No]]&lt;&gt;"",EOMONTH(LoanStartDate,ROW(Sched5[[#This Row],[Pmt No]])-ROW(Sched5[[#Headers],[Pmt No]])-2)+DAY(LoanStartDate),"")</f>
        <v/>
      </c>
      <c r="D337" s="4" t="str">
        <f ca="1">IF(Sched5[[#This Row],[Pmt No]]&lt;&gt;"",IF(ROW()-ROW(Sched5[[#Headers],[Beginning Balance]])=1,LoanAmount,INDEX(Sched5[Ending Balance],ROW()-ROW(Sched5[[#Headers],[Beginning Balance]])-1)),"")</f>
        <v/>
      </c>
      <c r="E337" s="4" t="str">
        <f ca="1">IF(Sched5[[#This Row],[Pmt No]]&lt;&gt;"",ScheduledPayment,"")</f>
        <v/>
      </c>
      <c r="F337" s="4" t="str">
        <f ca="1">IF(Sched5[[#This Row],[Pmt No]]&lt;&gt;"",IF(Sched5[[#This Row],[Scheduled Payment]]+ExtraPayments&lt;Sched5[[#This Row],[Beginning Balance]],ExtraPayments,IF(Sched5[[#This Row],[Beginning Balance]]-Sched5[[#This Row],[Scheduled Payment]]&gt;0,Sched5[[#This Row],[Beginning Balance]]-Sched5[[#This Row],[Scheduled Payment]],0)),"")</f>
        <v/>
      </c>
      <c r="G337" s="4" t="str">
        <f ca="1">IF(Sched5[[#This Row],[Pmt No]]&lt;&gt;"",IF(Sched5[[#This Row],[Scheduled Payment]]+Sched5[[#This Row],[Extra Payment]]&lt;=Sched5[[#This Row],[Beginning Balance]],Sched5[[#This Row],[Scheduled Payment]]+Sched5[[#This Row],[Extra Payment]],Sched5[[#This Row],[Beginning Balance]]),"")</f>
        <v/>
      </c>
      <c r="H337" s="4" t="str">
        <f ca="1">IF(Sched5[[#This Row],[Pmt No]]&lt;&gt;"",Sched5[[#This Row],[Total Payment]]-Sched5[[#This Row],[Interest]],"")</f>
        <v/>
      </c>
      <c r="I337" s="4" t="str">
        <f ca="1">IF(Sched5[[#This Row],[Pmt No]]&lt;&gt;"",Sched5[[#This Row],[Beginning Balance]]*(InterestRate/PaymentsPerYear),"")</f>
        <v/>
      </c>
      <c r="J337" s="4" t="str">
        <f ca="1">IF(Sched5[[#This Row],[Pmt No]]&lt;&gt;"",IF(Sched5[[#This Row],[Scheduled Payment]]+Sched5[[#This Row],[Extra Payment]]&lt;=Sched5[[#This Row],[Beginning Balance]],Sched5[[#This Row],[Beginning Balance]]-Sched5[[#This Row],[Principal]],0),"")</f>
        <v/>
      </c>
      <c r="K337" s="4" t="str">
        <f ca="1">IF(Sched5[[#This Row],[Pmt No]]&lt;&gt;"",SUM(INDEX(Sched5[Interest],1,1):Sched5[[#This Row],[Interest]]),"")</f>
        <v/>
      </c>
    </row>
    <row r="338" spans="2:11" x14ac:dyDescent="0.2">
      <c r="B338" s="2" t="str">
        <f ca="1">IF(LoanIsGood,IF(ROW()-ROW(Sched5[[#Headers],[Pmt No]])&gt;ScheduledNumberOfPayments,"",ROW()-ROW(Sched5[[#Headers],[Pmt No]])),"")</f>
        <v/>
      </c>
      <c r="C338" s="3" t="str">
        <f ca="1">IF(Sched5[[#This Row],[Pmt No]]&lt;&gt;"",EOMONTH(LoanStartDate,ROW(Sched5[[#This Row],[Pmt No]])-ROW(Sched5[[#Headers],[Pmt No]])-2)+DAY(LoanStartDate),"")</f>
        <v/>
      </c>
      <c r="D338" s="4" t="str">
        <f ca="1">IF(Sched5[[#This Row],[Pmt No]]&lt;&gt;"",IF(ROW()-ROW(Sched5[[#Headers],[Beginning Balance]])=1,LoanAmount,INDEX(Sched5[Ending Balance],ROW()-ROW(Sched5[[#Headers],[Beginning Balance]])-1)),"")</f>
        <v/>
      </c>
      <c r="E338" s="4" t="str">
        <f ca="1">IF(Sched5[[#This Row],[Pmt No]]&lt;&gt;"",ScheduledPayment,"")</f>
        <v/>
      </c>
      <c r="F338" s="4" t="str">
        <f ca="1">IF(Sched5[[#This Row],[Pmt No]]&lt;&gt;"",IF(Sched5[[#This Row],[Scheduled Payment]]+ExtraPayments&lt;Sched5[[#This Row],[Beginning Balance]],ExtraPayments,IF(Sched5[[#This Row],[Beginning Balance]]-Sched5[[#This Row],[Scheduled Payment]]&gt;0,Sched5[[#This Row],[Beginning Balance]]-Sched5[[#This Row],[Scheduled Payment]],0)),"")</f>
        <v/>
      </c>
      <c r="G338" s="4" t="str">
        <f ca="1">IF(Sched5[[#This Row],[Pmt No]]&lt;&gt;"",IF(Sched5[[#This Row],[Scheduled Payment]]+Sched5[[#This Row],[Extra Payment]]&lt;=Sched5[[#This Row],[Beginning Balance]],Sched5[[#This Row],[Scheduled Payment]]+Sched5[[#This Row],[Extra Payment]],Sched5[[#This Row],[Beginning Balance]]),"")</f>
        <v/>
      </c>
      <c r="H338" s="4" t="str">
        <f ca="1">IF(Sched5[[#This Row],[Pmt No]]&lt;&gt;"",Sched5[[#This Row],[Total Payment]]-Sched5[[#This Row],[Interest]],"")</f>
        <v/>
      </c>
      <c r="I338" s="4" t="str">
        <f ca="1">IF(Sched5[[#This Row],[Pmt No]]&lt;&gt;"",Sched5[[#This Row],[Beginning Balance]]*(InterestRate/PaymentsPerYear),"")</f>
        <v/>
      </c>
      <c r="J338" s="4" t="str">
        <f ca="1">IF(Sched5[[#This Row],[Pmt No]]&lt;&gt;"",IF(Sched5[[#This Row],[Scheduled Payment]]+Sched5[[#This Row],[Extra Payment]]&lt;=Sched5[[#This Row],[Beginning Balance]],Sched5[[#This Row],[Beginning Balance]]-Sched5[[#This Row],[Principal]],0),"")</f>
        <v/>
      </c>
      <c r="K338" s="4" t="str">
        <f ca="1">IF(Sched5[[#This Row],[Pmt No]]&lt;&gt;"",SUM(INDEX(Sched5[Interest],1,1):Sched5[[#This Row],[Interest]]),"")</f>
        <v/>
      </c>
    </row>
    <row r="339" spans="2:11" x14ac:dyDescent="0.2">
      <c r="B339" s="2" t="str">
        <f ca="1">IF(LoanIsGood,IF(ROW()-ROW(Sched5[[#Headers],[Pmt No]])&gt;ScheduledNumberOfPayments,"",ROW()-ROW(Sched5[[#Headers],[Pmt No]])),"")</f>
        <v/>
      </c>
      <c r="C339" s="3" t="str">
        <f ca="1">IF(Sched5[[#This Row],[Pmt No]]&lt;&gt;"",EOMONTH(LoanStartDate,ROW(Sched5[[#This Row],[Pmt No]])-ROW(Sched5[[#Headers],[Pmt No]])-2)+DAY(LoanStartDate),"")</f>
        <v/>
      </c>
      <c r="D339" s="4" t="str">
        <f ca="1">IF(Sched5[[#This Row],[Pmt No]]&lt;&gt;"",IF(ROW()-ROW(Sched5[[#Headers],[Beginning Balance]])=1,LoanAmount,INDEX(Sched5[Ending Balance],ROW()-ROW(Sched5[[#Headers],[Beginning Balance]])-1)),"")</f>
        <v/>
      </c>
      <c r="E339" s="4" t="str">
        <f ca="1">IF(Sched5[[#This Row],[Pmt No]]&lt;&gt;"",ScheduledPayment,"")</f>
        <v/>
      </c>
      <c r="F339" s="4" t="str">
        <f ca="1">IF(Sched5[[#This Row],[Pmt No]]&lt;&gt;"",IF(Sched5[[#This Row],[Scheduled Payment]]+ExtraPayments&lt;Sched5[[#This Row],[Beginning Balance]],ExtraPayments,IF(Sched5[[#This Row],[Beginning Balance]]-Sched5[[#This Row],[Scheduled Payment]]&gt;0,Sched5[[#This Row],[Beginning Balance]]-Sched5[[#This Row],[Scheduled Payment]],0)),"")</f>
        <v/>
      </c>
      <c r="G339" s="4" t="str">
        <f ca="1">IF(Sched5[[#This Row],[Pmt No]]&lt;&gt;"",IF(Sched5[[#This Row],[Scheduled Payment]]+Sched5[[#This Row],[Extra Payment]]&lt;=Sched5[[#This Row],[Beginning Balance]],Sched5[[#This Row],[Scheduled Payment]]+Sched5[[#This Row],[Extra Payment]],Sched5[[#This Row],[Beginning Balance]]),"")</f>
        <v/>
      </c>
      <c r="H339" s="4" t="str">
        <f ca="1">IF(Sched5[[#This Row],[Pmt No]]&lt;&gt;"",Sched5[[#This Row],[Total Payment]]-Sched5[[#This Row],[Interest]],"")</f>
        <v/>
      </c>
      <c r="I339" s="4" t="str">
        <f ca="1">IF(Sched5[[#This Row],[Pmt No]]&lt;&gt;"",Sched5[[#This Row],[Beginning Balance]]*(InterestRate/PaymentsPerYear),"")</f>
        <v/>
      </c>
      <c r="J339" s="4" t="str">
        <f ca="1">IF(Sched5[[#This Row],[Pmt No]]&lt;&gt;"",IF(Sched5[[#This Row],[Scheduled Payment]]+Sched5[[#This Row],[Extra Payment]]&lt;=Sched5[[#This Row],[Beginning Balance]],Sched5[[#This Row],[Beginning Balance]]-Sched5[[#This Row],[Principal]],0),"")</f>
        <v/>
      </c>
      <c r="K339" s="4" t="str">
        <f ca="1">IF(Sched5[[#This Row],[Pmt No]]&lt;&gt;"",SUM(INDEX(Sched5[Interest],1,1):Sched5[[#This Row],[Interest]]),"")</f>
        <v/>
      </c>
    </row>
    <row r="340" spans="2:11" x14ac:dyDescent="0.2">
      <c r="B340" s="2" t="str">
        <f ca="1">IF(LoanIsGood,IF(ROW()-ROW(Sched5[[#Headers],[Pmt No]])&gt;ScheduledNumberOfPayments,"",ROW()-ROW(Sched5[[#Headers],[Pmt No]])),"")</f>
        <v/>
      </c>
      <c r="C340" s="3" t="str">
        <f ca="1">IF(Sched5[[#This Row],[Pmt No]]&lt;&gt;"",EOMONTH(LoanStartDate,ROW(Sched5[[#This Row],[Pmt No]])-ROW(Sched5[[#Headers],[Pmt No]])-2)+DAY(LoanStartDate),"")</f>
        <v/>
      </c>
      <c r="D340" s="4" t="str">
        <f ca="1">IF(Sched5[[#This Row],[Pmt No]]&lt;&gt;"",IF(ROW()-ROW(Sched5[[#Headers],[Beginning Balance]])=1,LoanAmount,INDEX(Sched5[Ending Balance],ROW()-ROW(Sched5[[#Headers],[Beginning Balance]])-1)),"")</f>
        <v/>
      </c>
      <c r="E340" s="4" t="str">
        <f ca="1">IF(Sched5[[#This Row],[Pmt No]]&lt;&gt;"",ScheduledPayment,"")</f>
        <v/>
      </c>
      <c r="F340" s="4" t="str">
        <f ca="1">IF(Sched5[[#This Row],[Pmt No]]&lt;&gt;"",IF(Sched5[[#This Row],[Scheduled Payment]]+ExtraPayments&lt;Sched5[[#This Row],[Beginning Balance]],ExtraPayments,IF(Sched5[[#This Row],[Beginning Balance]]-Sched5[[#This Row],[Scheduled Payment]]&gt;0,Sched5[[#This Row],[Beginning Balance]]-Sched5[[#This Row],[Scheduled Payment]],0)),"")</f>
        <v/>
      </c>
      <c r="G340" s="4" t="str">
        <f ca="1">IF(Sched5[[#This Row],[Pmt No]]&lt;&gt;"",IF(Sched5[[#This Row],[Scheduled Payment]]+Sched5[[#This Row],[Extra Payment]]&lt;=Sched5[[#This Row],[Beginning Balance]],Sched5[[#This Row],[Scheduled Payment]]+Sched5[[#This Row],[Extra Payment]],Sched5[[#This Row],[Beginning Balance]]),"")</f>
        <v/>
      </c>
      <c r="H340" s="4" t="str">
        <f ca="1">IF(Sched5[[#This Row],[Pmt No]]&lt;&gt;"",Sched5[[#This Row],[Total Payment]]-Sched5[[#This Row],[Interest]],"")</f>
        <v/>
      </c>
      <c r="I340" s="4" t="str">
        <f ca="1">IF(Sched5[[#This Row],[Pmt No]]&lt;&gt;"",Sched5[[#This Row],[Beginning Balance]]*(InterestRate/PaymentsPerYear),"")</f>
        <v/>
      </c>
      <c r="J340" s="4" t="str">
        <f ca="1">IF(Sched5[[#This Row],[Pmt No]]&lt;&gt;"",IF(Sched5[[#This Row],[Scheduled Payment]]+Sched5[[#This Row],[Extra Payment]]&lt;=Sched5[[#This Row],[Beginning Balance]],Sched5[[#This Row],[Beginning Balance]]-Sched5[[#This Row],[Principal]],0),"")</f>
        <v/>
      </c>
      <c r="K340" s="4" t="str">
        <f ca="1">IF(Sched5[[#This Row],[Pmt No]]&lt;&gt;"",SUM(INDEX(Sched5[Interest],1,1):Sched5[[#This Row],[Interest]]),"")</f>
        <v/>
      </c>
    </row>
    <row r="341" spans="2:11" x14ac:dyDescent="0.2">
      <c r="B341" s="2" t="str">
        <f ca="1">IF(LoanIsGood,IF(ROW()-ROW(Sched5[[#Headers],[Pmt No]])&gt;ScheduledNumberOfPayments,"",ROW()-ROW(Sched5[[#Headers],[Pmt No]])),"")</f>
        <v/>
      </c>
      <c r="C341" s="3" t="str">
        <f ca="1">IF(Sched5[[#This Row],[Pmt No]]&lt;&gt;"",EOMONTH(LoanStartDate,ROW(Sched5[[#This Row],[Pmt No]])-ROW(Sched5[[#Headers],[Pmt No]])-2)+DAY(LoanStartDate),"")</f>
        <v/>
      </c>
      <c r="D341" s="4" t="str">
        <f ca="1">IF(Sched5[[#This Row],[Pmt No]]&lt;&gt;"",IF(ROW()-ROW(Sched5[[#Headers],[Beginning Balance]])=1,LoanAmount,INDEX(Sched5[Ending Balance],ROW()-ROW(Sched5[[#Headers],[Beginning Balance]])-1)),"")</f>
        <v/>
      </c>
      <c r="E341" s="4" t="str">
        <f ca="1">IF(Sched5[[#This Row],[Pmt No]]&lt;&gt;"",ScheduledPayment,"")</f>
        <v/>
      </c>
      <c r="F341" s="4" t="str">
        <f ca="1">IF(Sched5[[#This Row],[Pmt No]]&lt;&gt;"",IF(Sched5[[#This Row],[Scheduled Payment]]+ExtraPayments&lt;Sched5[[#This Row],[Beginning Balance]],ExtraPayments,IF(Sched5[[#This Row],[Beginning Balance]]-Sched5[[#This Row],[Scheduled Payment]]&gt;0,Sched5[[#This Row],[Beginning Balance]]-Sched5[[#This Row],[Scheduled Payment]],0)),"")</f>
        <v/>
      </c>
      <c r="G341" s="4" t="str">
        <f ca="1">IF(Sched5[[#This Row],[Pmt No]]&lt;&gt;"",IF(Sched5[[#This Row],[Scheduled Payment]]+Sched5[[#This Row],[Extra Payment]]&lt;=Sched5[[#This Row],[Beginning Balance]],Sched5[[#This Row],[Scheduled Payment]]+Sched5[[#This Row],[Extra Payment]],Sched5[[#This Row],[Beginning Balance]]),"")</f>
        <v/>
      </c>
      <c r="H341" s="4" t="str">
        <f ca="1">IF(Sched5[[#This Row],[Pmt No]]&lt;&gt;"",Sched5[[#This Row],[Total Payment]]-Sched5[[#This Row],[Interest]],"")</f>
        <v/>
      </c>
      <c r="I341" s="4" t="str">
        <f ca="1">IF(Sched5[[#This Row],[Pmt No]]&lt;&gt;"",Sched5[[#This Row],[Beginning Balance]]*(InterestRate/PaymentsPerYear),"")</f>
        <v/>
      </c>
      <c r="J341" s="4" t="str">
        <f ca="1">IF(Sched5[[#This Row],[Pmt No]]&lt;&gt;"",IF(Sched5[[#This Row],[Scheduled Payment]]+Sched5[[#This Row],[Extra Payment]]&lt;=Sched5[[#This Row],[Beginning Balance]],Sched5[[#This Row],[Beginning Balance]]-Sched5[[#This Row],[Principal]],0),"")</f>
        <v/>
      </c>
      <c r="K341" s="4" t="str">
        <f ca="1">IF(Sched5[[#This Row],[Pmt No]]&lt;&gt;"",SUM(INDEX(Sched5[Interest],1,1):Sched5[[#This Row],[Interest]]),"")</f>
        <v/>
      </c>
    </row>
    <row r="342" spans="2:11" x14ac:dyDescent="0.2">
      <c r="B342" s="2" t="str">
        <f ca="1">IF(LoanIsGood,IF(ROW()-ROW(Sched5[[#Headers],[Pmt No]])&gt;ScheduledNumberOfPayments,"",ROW()-ROW(Sched5[[#Headers],[Pmt No]])),"")</f>
        <v/>
      </c>
      <c r="C342" s="3" t="str">
        <f ca="1">IF(Sched5[[#This Row],[Pmt No]]&lt;&gt;"",EOMONTH(LoanStartDate,ROW(Sched5[[#This Row],[Pmt No]])-ROW(Sched5[[#Headers],[Pmt No]])-2)+DAY(LoanStartDate),"")</f>
        <v/>
      </c>
      <c r="D342" s="4" t="str">
        <f ca="1">IF(Sched5[[#This Row],[Pmt No]]&lt;&gt;"",IF(ROW()-ROW(Sched5[[#Headers],[Beginning Balance]])=1,LoanAmount,INDEX(Sched5[Ending Balance],ROW()-ROW(Sched5[[#Headers],[Beginning Balance]])-1)),"")</f>
        <v/>
      </c>
      <c r="E342" s="4" t="str">
        <f ca="1">IF(Sched5[[#This Row],[Pmt No]]&lt;&gt;"",ScheduledPayment,"")</f>
        <v/>
      </c>
      <c r="F342" s="4" t="str">
        <f ca="1">IF(Sched5[[#This Row],[Pmt No]]&lt;&gt;"",IF(Sched5[[#This Row],[Scheduled Payment]]+ExtraPayments&lt;Sched5[[#This Row],[Beginning Balance]],ExtraPayments,IF(Sched5[[#This Row],[Beginning Balance]]-Sched5[[#This Row],[Scheduled Payment]]&gt;0,Sched5[[#This Row],[Beginning Balance]]-Sched5[[#This Row],[Scheduled Payment]],0)),"")</f>
        <v/>
      </c>
      <c r="G342" s="4" t="str">
        <f ca="1">IF(Sched5[[#This Row],[Pmt No]]&lt;&gt;"",IF(Sched5[[#This Row],[Scheduled Payment]]+Sched5[[#This Row],[Extra Payment]]&lt;=Sched5[[#This Row],[Beginning Balance]],Sched5[[#This Row],[Scheduled Payment]]+Sched5[[#This Row],[Extra Payment]],Sched5[[#This Row],[Beginning Balance]]),"")</f>
        <v/>
      </c>
      <c r="H342" s="4" t="str">
        <f ca="1">IF(Sched5[[#This Row],[Pmt No]]&lt;&gt;"",Sched5[[#This Row],[Total Payment]]-Sched5[[#This Row],[Interest]],"")</f>
        <v/>
      </c>
      <c r="I342" s="4" t="str">
        <f ca="1">IF(Sched5[[#This Row],[Pmt No]]&lt;&gt;"",Sched5[[#This Row],[Beginning Balance]]*(InterestRate/PaymentsPerYear),"")</f>
        <v/>
      </c>
      <c r="J342" s="4" t="str">
        <f ca="1">IF(Sched5[[#This Row],[Pmt No]]&lt;&gt;"",IF(Sched5[[#This Row],[Scheduled Payment]]+Sched5[[#This Row],[Extra Payment]]&lt;=Sched5[[#This Row],[Beginning Balance]],Sched5[[#This Row],[Beginning Balance]]-Sched5[[#This Row],[Principal]],0),"")</f>
        <v/>
      </c>
      <c r="K342" s="4" t="str">
        <f ca="1">IF(Sched5[[#This Row],[Pmt No]]&lt;&gt;"",SUM(INDEX(Sched5[Interest],1,1):Sched5[[#This Row],[Interest]]),"")</f>
        <v/>
      </c>
    </row>
    <row r="343" spans="2:11" x14ac:dyDescent="0.2">
      <c r="B343" s="2" t="str">
        <f ca="1">IF(LoanIsGood,IF(ROW()-ROW(Sched5[[#Headers],[Pmt No]])&gt;ScheduledNumberOfPayments,"",ROW()-ROW(Sched5[[#Headers],[Pmt No]])),"")</f>
        <v/>
      </c>
      <c r="C343" s="3" t="str">
        <f ca="1">IF(Sched5[[#This Row],[Pmt No]]&lt;&gt;"",EOMONTH(LoanStartDate,ROW(Sched5[[#This Row],[Pmt No]])-ROW(Sched5[[#Headers],[Pmt No]])-2)+DAY(LoanStartDate),"")</f>
        <v/>
      </c>
      <c r="D343" s="4" t="str">
        <f ca="1">IF(Sched5[[#This Row],[Pmt No]]&lt;&gt;"",IF(ROW()-ROW(Sched5[[#Headers],[Beginning Balance]])=1,LoanAmount,INDEX(Sched5[Ending Balance],ROW()-ROW(Sched5[[#Headers],[Beginning Balance]])-1)),"")</f>
        <v/>
      </c>
      <c r="E343" s="4" t="str">
        <f ca="1">IF(Sched5[[#This Row],[Pmt No]]&lt;&gt;"",ScheduledPayment,"")</f>
        <v/>
      </c>
      <c r="F343" s="4" t="str">
        <f ca="1">IF(Sched5[[#This Row],[Pmt No]]&lt;&gt;"",IF(Sched5[[#This Row],[Scheduled Payment]]+ExtraPayments&lt;Sched5[[#This Row],[Beginning Balance]],ExtraPayments,IF(Sched5[[#This Row],[Beginning Balance]]-Sched5[[#This Row],[Scheduled Payment]]&gt;0,Sched5[[#This Row],[Beginning Balance]]-Sched5[[#This Row],[Scheduled Payment]],0)),"")</f>
        <v/>
      </c>
      <c r="G343" s="4" t="str">
        <f ca="1">IF(Sched5[[#This Row],[Pmt No]]&lt;&gt;"",IF(Sched5[[#This Row],[Scheduled Payment]]+Sched5[[#This Row],[Extra Payment]]&lt;=Sched5[[#This Row],[Beginning Balance]],Sched5[[#This Row],[Scheduled Payment]]+Sched5[[#This Row],[Extra Payment]],Sched5[[#This Row],[Beginning Balance]]),"")</f>
        <v/>
      </c>
      <c r="H343" s="4" t="str">
        <f ca="1">IF(Sched5[[#This Row],[Pmt No]]&lt;&gt;"",Sched5[[#This Row],[Total Payment]]-Sched5[[#This Row],[Interest]],"")</f>
        <v/>
      </c>
      <c r="I343" s="4" t="str">
        <f ca="1">IF(Sched5[[#This Row],[Pmt No]]&lt;&gt;"",Sched5[[#This Row],[Beginning Balance]]*(InterestRate/PaymentsPerYear),"")</f>
        <v/>
      </c>
      <c r="J343" s="4" t="str">
        <f ca="1">IF(Sched5[[#This Row],[Pmt No]]&lt;&gt;"",IF(Sched5[[#This Row],[Scheduled Payment]]+Sched5[[#This Row],[Extra Payment]]&lt;=Sched5[[#This Row],[Beginning Balance]],Sched5[[#This Row],[Beginning Balance]]-Sched5[[#This Row],[Principal]],0),"")</f>
        <v/>
      </c>
      <c r="K343" s="4" t="str">
        <f ca="1">IF(Sched5[[#This Row],[Pmt No]]&lt;&gt;"",SUM(INDEX(Sched5[Interest],1,1):Sched5[[#This Row],[Interest]]),"")</f>
        <v/>
      </c>
    </row>
    <row r="344" spans="2:11" x14ac:dyDescent="0.2">
      <c r="B344" s="2" t="str">
        <f ca="1">IF(LoanIsGood,IF(ROW()-ROW(Sched5[[#Headers],[Pmt No]])&gt;ScheduledNumberOfPayments,"",ROW()-ROW(Sched5[[#Headers],[Pmt No]])),"")</f>
        <v/>
      </c>
      <c r="C344" s="3" t="str">
        <f ca="1">IF(Sched5[[#This Row],[Pmt No]]&lt;&gt;"",EOMONTH(LoanStartDate,ROW(Sched5[[#This Row],[Pmt No]])-ROW(Sched5[[#Headers],[Pmt No]])-2)+DAY(LoanStartDate),"")</f>
        <v/>
      </c>
      <c r="D344" s="4" t="str">
        <f ca="1">IF(Sched5[[#This Row],[Pmt No]]&lt;&gt;"",IF(ROW()-ROW(Sched5[[#Headers],[Beginning Balance]])=1,LoanAmount,INDEX(Sched5[Ending Balance],ROW()-ROW(Sched5[[#Headers],[Beginning Balance]])-1)),"")</f>
        <v/>
      </c>
      <c r="E344" s="4" t="str">
        <f ca="1">IF(Sched5[[#This Row],[Pmt No]]&lt;&gt;"",ScheduledPayment,"")</f>
        <v/>
      </c>
      <c r="F344" s="4" t="str">
        <f ca="1">IF(Sched5[[#This Row],[Pmt No]]&lt;&gt;"",IF(Sched5[[#This Row],[Scheduled Payment]]+ExtraPayments&lt;Sched5[[#This Row],[Beginning Balance]],ExtraPayments,IF(Sched5[[#This Row],[Beginning Balance]]-Sched5[[#This Row],[Scheduled Payment]]&gt;0,Sched5[[#This Row],[Beginning Balance]]-Sched5[[#This Row],[Scheduled Payment]],0)),"")</f>
        <v/>
      </c>
      <c r="G344" s="4" t="str">
        <f ca="1">IF(Sched5[[#This Row],[Pmt No]]&lt;&gt;"",IF(Sched5[[#This Row],[Scheduled Payment]]+Sched5[[#This Row],[Extra Payment]]&lt;=Sched5[[#This Row],[Beginning Balance]],Sched5[[#This Row],[Scheduled Payment]]+Sched5[[#This Row],[Extra Payment]],Sched5[[#This Row],[Beginning Balance]]),"")</f>
        <v/>
      </c>
      <c r="H344" s="4" t="str">
        <f ca="1">IF(Sched5[[#This Row],[Pmt No]]&lt;&gt;"",Sched5[[#This Row],[Total Payment]]-Sched5[[#This Row],[Interest]],"")</f>
        <v/>
      </c>
      <c r="I344" s="4" t="str">
        <f ca="1">IF(Sched5[[#This Row],[Pmt No]]&lt;&gt;"",Sched5[[#This Row],[Beginning Balance]]*(InterestRate/PaymentsPerYear),"")</f>
        <v/>
      </c>
      <c r="J344" s="4" t="str">
        <f ca="1">IF(Sched5[[#This Row],[Pmt No]]&lt;&gt;"",IF(Sched5[[#This Row],[Scheduled Payment]]+Sched5[[#This Row],[Extra Payment]]&lt;=Sched5[[#This Row],[Beginning Balance]],Sched5[[#This Row],[Beginning Balance]]-Sched5[[#This Row],[Principal]],0),"")</f>
        <v/>
      </c>
      <c r="K344" s="4" t="str">
        <f ca="1">IF(Sched5[[#This Row],[Pmt No]]&lt;&gt;"",SUM(INDEX(Sched5[Interest],1,1):Sched5[[#This Row],[Interest]]),"")</f>
        <v/>
      </c>
    </row>
    <row r="345" spans="2:11" x14ac:dyDescent="0.2">
      <c r="B345" s="2" t="str">
        <f ca="1">IF(LoanIsGood,IF(ROW()-ROW(Sched5[[#Headers],[Pmt No]])&gt;ScheduledNumberOfPayments,"",ROW()-ROW(Sched5[[#Headers],[Pmt No]])),"")</f>
        <v/>
      </c>
      <c r="C345" s="3" t="str">
        <f ca="1">IF(Sched5[[#This Row],[Pmt No]]&lt;&gt;"",EOMONTH(LoanStartDate,ROW(Sched5[[#This Row],[Pmt No]])-ROW(Sched5[[#Headers],[Pmt No]])-2)+DAY(LoanStartDate),"")</f>
        <v/>
      </c>
      <c r="D345" s="4" t="str">
        <f ca="1">IF(Sched5[[#This Row],[Pmt No]]&lt;&gt;"",IF(ROW()-ROW(Sched5[[#Headers],[Beginning Balance]])=1,LoanAmount,INDEX(Sched5[Ending Balance],ROW()-ROW(Sched5[[#Headers],[Beginning Balance]])-1)),"")</f>
        <v/>
      </c>
      <c r="E345" s="4" t="str">
        <f ca="1">IF(Sched5[[#This Row],[Pmt No]]&lt;&gt;"",ScheduledPayment,"")</f>
        <v/>
      </c>
      <c r="F345" s="4" t="str">
        <f ca="1">IF(Sched5[[#This Row],[Pmt No]]&lt;&gt;"",IF(Sched5[[#This Row],[Scheduled Payment]]+ExtraPayments&lt;Sched5[[#This Row],[Beginning Balance]],ExtraPayments,IF(Sched5[[#This Row],[Beginning Balance]]-Sched5[[#This Row],[Scheduled Payment]]&gt;0,Sched5[[#This Row],[Beginning Balance]]-Sched5[[#This Row],[Scheduled Payment]],0)),"")</f>
        <v/>
      </c>
      <c r="G345" s="4" t="str">
        <f ca="1">IF(Sched5[[#This Row],[Pmt No]]&lt;&gt;"",IF(Sched5[[#This Row],[Scheduled Payment]]+Sched5[[#This Row],[Extra Payment]]&lt;=Sched5[[#This Row],[Beginning Balance]],Sched5[[#This Row],[Scheduled Payment]]+Sched5[[#This Row],[Extra Payment]],Sched5[[#This Row],[Beginning Balance]]),"")</f>
        <v/>
      </c>
      <c r="H345" s="4" t="str">
        <f ca="1">IF(Sched5[[#This Row],[Pmt No]]&lt;&gt;"",Sched5[[#This Row],[Total Payment]]-Sched5[[#This Row],[Interest]],"")</f>
        <v/>
      </c>
      <c r="I345" s="4" t="str">
        <f ca="1">IF(Sched5[[#This Row],[Pmt No]]&lt;&gt;"",Sched5[[#This Row],[Beginning Balance]]*(InterestRate/PaymentsPerYear),"")</f>
        <v/>
      </c>
      <c r="J345" s="4" t="str">
        <f ca="1">IF(Sched5[[#This Row],[Pmt No]]&lt;&gt;"",IF(Sched5[[#This Row],[Scheduled Payment]]+Sched5[[#This Row],[Extra Payment]]&lt;=Sched5[[#This Row],[Beginning Balance]],Sched5[[#This Row],[Beginning Balance]]-Sched5[[#This Row],[Principal]],0),"")</f>
        <v/>
      </c>
      <c r="K345" s="4" t="str">
        <f ca="1">IF(Sched5[[#This Row],[Pmt No]]&lt;&gt;"",SUM(INDEX(Sched5[Interest],1,1):Sched5[[#This Row],[Interest]]),"")</f>
        <v/>
      </c>
    </row>
    <row r="346" spans="2:11" x14ac:dyDescent="0.2">
      <c r="B346" s="2" t="str">
        <f ca="1">IF(LoanIsGood,IF(ROW()-ROW(Sched5[[#Headers],[Pmt No]])&gt;ScheduledNumberOfPayments,"",ROW()-ROW(Sched5[[#Headers],[Pmt No]])),"")</f>
        <v/>
      </c>
      <c r="C346" s="3" t="str">
        <f ca="1">IF(Sched5[[#This Row],[Pmt No]]&lt;&gt;"",EOMONTH(LoanStartDate,ROW(Sched5[[#This Row],[Pmt No]])-ROW(Sched5[[#Headers],[Pmt No]])-2)+DAY(LoanStartDate),"")</f>
        <v/>
      </c>
      <c r="D346" s="4" t="str">
        <f ca="1">IF(Sched5[[#This Row],[Pmt No]]&lt;&gt;"",IF(ROW()-ROW(Sched5[[#Headers],[Beginning Balance]])=1,LoanAmount,INDEX(Sched5[Ending Balance],ROW()-ROW(Sched5[[#Headers],[Beginning Balance]])-1)),"")</f>
        <v/>
      </c>
      <c r="E346" s="4" t="str">
        <f ca="1">IF(Sched5[[#This Row],[Pmt No]]&lt;&gt;"",ScheduledPayment,"")</f>
        <v/>
      </c>
      <c r="F346" s="4" t="str">
        <f ca="1">IF(Sched5[[#This Row],[Pmt No]]&lt;&gt;"",IF(Sched5[[#This Row],[Scheduled Payment]]+ExtraPayments&lt;Sched5[[#This Row],[Beginning Balance]],ExtraPayments,IF(Sched5[[#This Row],[Beginning Balance]]-Sched5[[#This Row],[Scheduled Payment]]&gt;0,Sched5[[#This Row],[Beginning Balance]]-Sched5[[#This Row],[Scheduled Payment]],0)),"")</f>
        <v/>
      </c>
      <c r="G346" s="4" t="str">
        <f ca="1">IF(Sched5[[#This Row],[Pmt No]]&lt;&gt;"",IF(Sched5[[#This Row],[Scheduled Payment]]+Sched5[[#This Row],[Extra Payment]]&lt;=Sched5[[#This Row],[Beginning Balance]],Sched5[[#This Row],[Scheduled Payment]]+Sched5[[#This Row],[Extra Payment]],Sched5[[#This Row],[Beginning Balance]]),"")</f>
        <v/>
      </c>
      <c r="H346" s="4" t="str">
        <f ca="1">IF(Sched5[[#This Row],[Pmt No]]&lt;&gt;"",Sched5[[#This Row],[Total Payment]]-Sched5[[#This Row],[Interest]],"")</f>
        <v/>
      </c>
      <c r="I346" s="4" t="str">
        <f ca="1">IF(Sched5[[#This Row],[Pmt No]]&lt;&gt;"",Sched5[[#This Row],[Beginning Balance]]*(InterestRate/PaymentsPerYear),"")</f>
        <v/>
      </c>
      <c r="J346" s="4" t="str">
        <f ca="1">IF(Sched5[[#This Row],[Pmt No]]&lt;&gt;"",IF(Sched5[[#This Row],[Scheduled Payment]]+Sched5[[#This Row],[Extra Payment]]&lt;=Sched5[[#This Row],[Beginning Balance]],Sched5[[#This Row],[Beginning Balance]]-Sched5[[#This Row],[Principal]],0),"")</f>
        <v/>
      </c>
      <c r="K346" s="4" t="str">
        <f ca="1">IF(Sched5[[#This Row],[Pmt No]]&lt;&gt;"",SUM(INDEX(Sched5[Interest],1,1):Sched5[[#This Row],[Interest]]),"")</f>
        <v/>
      </c>
    </row>
    <row r="347" spans="2:11" x14ac:dyDescent="0.2">
      <c r="B347" s="2" t="str">
        <f ca="1">IF(LoanIsGood,IF(ROW()-ROW(Sched5[[#Headers],[Pmt No]])&gt;ScheduledNumberOfPayments,"",ROW()-ROW(Sched5[[#Headers],[Pmt No]])),"")</f>
        <v/>
      </c>
      <c r="C347" s="3" t="str">
        <f ca="1">IF(Sched5[[#This Row],[Pmt No]]&lt;&gt;"",EOMONTH(LoanStartDate,ROW(Sched5[[#This Row],[Pmt No]])-ROW(Sched5[[#Headers],[Pmt No]])-2)+DAY(LoanStartDate),"")</f>
        <v/>
      </c>
      <c r="D347" s="4" t="str">
        <f ca="1">IF(Sched5[[#This Row],[Pmt No]]&lt;&gt;"",IF(ROW()-ROW(Sched5[[#Headers],[Beginning Balance]])=1,LoanAmount,INDEX(Sched5[Ending Balance],ROW()-ROW(Sched5[[#Headers],[Beginning Balance]])-1)),"")</f>
        <v/>
      </c>
      <c r="E347" s="4" t="str">
        <f ca="1">IF(Sched5[[#This Row],[Pmt No]]&lt;&gt;"",ScheduledPayment,"")</f>
        <v/>
      </c>
      <c r="F347" s="4" t="str">
        <f ca="1">IF(Sched5[[#This Row],[Pmt No]]&lt;&gt;"",IF(Sched5[[#This Row],[Scheduled Payment]]+ExtraPayments&lt;Sched5[[#This Row],[Beginning Balance]],ExtraPayments,IF(Sched5[[#This Row],[Beginning Balance]]-Sched5[[#This Row],[Scheduled Payment]]&gt;0,Sched5[[#This Row],[Beginning Balance]]-Sched5[[#This Row],[Scheduled Payment]],0)),"")</f>
        <v/>
      </c>
      <c r="G347" s="4" t="str">
        <f ca="1">IF(Sched5[[#This Row],[Pmt No]]&lt;&gt;"",IF(Sched5[[#This Row],[Scheduled Payment]]+Sched5[[#This Row],[Extra Payment]]&lt;=Sched5[[#This Row],[Beginning Balance]],Sched5[[#This Row],[Scheduled Payment]]+Sched5[[#This Row],[Extra Payment]],Sched5[[#This Row],[Beginning Balance]]),"")</f>
        <v/>
      </c>
      <c r="H347" s="4" t="str">
        <f ca="1">IF(Sched5[[#This Row],[Pmt No]]&lt;&gt;"",Sched5[[#This Row],[Total Payment]]-Sched5[[#This Row],[Interest]],"")</f>
        <v/>
      </c>
      <c r="I347" s="4" t="str">
        <f ca="1">IF(Sched5[[#This Row],[Pmt No]]&lt;&gt;"",Sched5[[#This Row],[Beginning Balance]]*(InterestRate/PaymentsPerYear),"")</f>
        <v/>
      </c>
      <c r="J347" s="4" t="str">
        <f ca="1">IF(Sched5[[#This Row],[Pmt No]]&lt;&gt;"",IF(Sched5[[#This Row],[Scheduled Payment]]+Sched5[[#This Row],[Extra Payment]]&lt;=Sched5[[#This Row],[Beginning Balance]],Sched5[[#This Row],[Beginning Balance]]-Sched5[[#This Row],[Principal]],0),"")</f>
        <v/>
      </c>
      <c r="K347" s="4" t="str">
        <f ca="1">IF(Sched5[[#This Row],[Pmt No]]&lt;&gt;"",SUM(INDEX(Sched5[Interest],1,1):Sched5[[#This Row],[Interest]]),"")</f>
        <v/>
      </c>
    </row>
    <row r="348" spans="2:11" x14ac:dyDescent="0.2">
      <c r="B348" s="2" t="str">
        <f ca="1">IF(LoanIsGood,IF(ROW()-ROW(Sched5[[#Headers],[Pmt No]])&gt;ScheduledNumberOfPayments,"",ROW()-ROW(Sched5[[#Headers],[Pmt No]])),"")</f>
        <v/>
      </c>
      <c r="C348" s="3" t="str">
        <f ca="1">IF(Sched5[[#This Row],[Pmt No]]&lt;&gt;"",EOMONTH(LoanStartDate,ROW(Sched5[[#This Row],[Pmt No]])-ROW(Sched5[[#Headers],[Pmt No]])-2)+DAY(LoanStartDate),"")</f>
        <v/>
      </c>
      <c r="D348" s="4" t="str">
        <f ca="1">IF(Sched5[[#This Row],[Pmt No]]&lt;&gt;"",IF(ROW()-ROW(Sched5[[#Headers],[Beginning Balance]])=1,LoanAmount,INDEX(Sched5[Ending Balance],ROW()-ROW(Sched5[[#Headers],[Beginning Balance]])-1)),"")</f>
        <v/>
      </c>
      <c r="E348" s="4" t="str">
        <f ca="1">IF(Sched5[[#This Row],[Pmt No]]&lt;&gt;"",ScheduledPayment,"")</f>
        <v/>
      </c>
      <c r="F348" s="4" t="str">
        <f ca="1">IF(Sched5[[#This Row],[Pmt No]]&lt;&gt;"",IF(Sched5[[#This Row],[Scheduled Payment]]+ExtraPayments&lt;Sched5[[#This Row],[Beginning Balance]],ExtraPayments,IF(Sched5[[#This Row],[Beginning Balance]]-Sched5[[#This Row],[Scheduled Payment]]&gt;0,Sched5[[#This Row],[Beginning Balance]]-Sched5[[#This Row],[Scheduled Payment]],0)),"")</f>
        <v/>
      </c>
      <c r="G348" s="4" t="str">
        <f ca="1">IF(Sched5[[#This Row],[Pmt No]]&lt;&gt;"",IF(Sched5[[#This Row],[Scheduled Payment]]+Sched5[[#This Row],[Extra Payment]]&lt;=Sched5[[#This Row],[Beginning Balance]],Sched5[[#This Row],[Scheduled Payment]]+Sched5[[#This Row],[Extra Payment]],Sched5[[#This Row],[Beginning Balance]]),"")</f>
        <v/>
      </c>
      <c r="H348" s="4" t="str">
        <f ca="1">IF(Sched5[[#This Row],[Pmt No]]&lt;&gt;"",Sched5[[#This Row],[Total Payment]]-Sched5[[#This Row],[Interest]],"")</f>
        <v/>
      </c>
      <c r="I348" s="4" t="str">
        <f ca="1">IF(Sched5[[#This Row],[Pmt No]]&lt;&gt;"",Sched5[[#This Row],[Beginning Balance]]*(InterestRate/PaymentsPerYear),"")</f>
        <v/>
      </c>
      <c r="J348" s="4" t="str">
        <f ca="1">IF(Sched5[[#This Row],[Pmt No]]&lt;&gt;"",IF(Sched5[[#This Row],[Scheduled Payment]]+Sched5[[#This Row],[Extra Payment]]&lt;=Sched5[[#This Row],[Beginning Balance]],Sched5[[#This Row],[Beginning Balance]]-Sched5[[#This Row],[Principal]],0),"")</f>
        <v/>
      </c>
      <c r="K348" s="4" t="str">
        <f ca="1">IF(Sched5[[#This Row],[Pmt No]]&lt;&gt;"",SUM(INDEX(Sched5[Interest],1,1):Sched5[[#This Row],[Interest]]),"")</f>
        <v/>
      </c>
    </row>
    <row r="349" spans="2:11" x14ac:dyDescent="0.2">
      <c r="B349" s="2" t="str">
        <f ca="1">IF(LoanIsGood,IF(ROW()-ROW(Sched5[[#Headers],[Pmt No]])&gt;ScheduledNumberOfPayments,"",ROW()-ROW(Sched5[[#Headers],[Pmt No]])),"")</f>
        <v/>
      </c>
      <c r="C349" s="3" t="str">
        <f ca="1">IF(Sched5[[#This Row],[Pmt No]]&lt;&gt;"",EOMONTH(LoanStartDate,ROW(Sched5[[#This Row],[Pmt No]])-ROW(Sched5[[#Headers],[Pmt No]])-2)+DAY(LoanStartDate),"")</f>
        <v/>
      </c>
      <c r="D349" s="4" t="str">
        <f ca="1">IF(Sched5[[#This Row],[Pmt No]]&lt;&gt;"",IF(ROW()-ROW(Sched5[[#Headers],[Beginning Balance]])=1,LoanAmount,INDEX(Sched5[Ending Balance],ROW()-ROW(Sched5[[#Headers],[Beginning Balance]])-1)),"")</f>
        <v/>
      </c>
      <c r="E349" s="4" t="str">
        <f ca="1">IF(Sched5[[#This Row],[Pmt No]]&lt;&gt;"",ScheduledPayment,"")</f>
        <v/>
      </c>
      <c r="F349" s="4" t="str">
        <f ca="1">IF(Sched5[[#This Row],[Pmt No]]&lt;&gt;"",IF(Sched5[[#This Row],[Scheduled Payment]]+ExtraPayments&lt;Sched5[[#This Row],[Beginning Balance]],ExtraPayments,IF(Sched5[[#This Row],[Beginning Balance]]-Sched5[[#This Row],[Scheduled Payment]]&gt;0,Sched5[[#This Row],[Beginning Balance]]-Sched5[[#This Row],[Scheduled Payment]],0)),"")</f>
        <v/>
      </c>
      <c r="G349" s="4" t="str">
        <f ca="1">IF(Sched5[[#This Row],[Pmt No]]&lt;&gt;"",IF(Sched5[[#This Row],[Scheduled Payment]]+Sched5[[#This Row],[Extra Payment]]&lt;=Sched5[[#This Row],[Beginning Balance]],Sched5[[#This Row],[Scheduled Payment]]+Sched5[[#This Row],[Extra Payment]],Sched5[[#This Row],[Beginning Balance]]),"")</f>
        <v/>
      </c>
      <c r="H349" s="4" t="str">
        <f ca="1">IF(Sched5[[#This Row],[Pmt No]]&lt;&gt;"",Sched5[[#This Row],[Total Payment]]-Sched5[[#This Row],[Interest]],"")</f>
        <v/>
      </c>
      <c r="I349" s="4" t="str">
        <f ca="1">IF(Sched5[[#This Row],[Pmt No]]&lt;&gt;"",Sched5[[#This Row],[Beginning Balance]]*(InterestRate/PaymentsPerYear),"")</f>
        <v/>
      </c>
      <c r="J349" s="4" t="str">
        <f ca="1">IF(Sched5[[#This Row],[Pmt No]]&lt;&gt;"",IF(Sched5[[#This Row],[Scheduled Payment]]+Sched5[[#This Row],[Extra Payment]]&lt;=Sched5[[#This Row],[Beginning Balance]],Sched5[[#This Row],[Beginning Balance]]-Sched5[[#This Row],[Principal]],0),"")</f>
        <v/>
      </c>
      <c r="K349" s="4" t="str">
        <f ca="1">IF(Sched5[[#This Row],[Pmt No]]&lt;&gt;"",SUM(INDEX(Sched5[Interest],1,1):Sched5[[#This Row],[Interest]]),"")</f>
        <v/>
      </c>
    </row>
    <row r="350" spans="2:11" x14ac:dyDescent="0.2">
      <c r="B350" s="2" t="str">
        <f ca="1">IF(LoanIsGood,IF(ROW()-ROW(Sched5[[#Headers],[Pmt No]])&gt;ScheduledNumberOfPayments,"",ROW()-ROW(Sched5[[#Headers],[Pmt No]])),"")</f>
        <v/>
      </c>
      <c r="C350" s="3" t="str">
        <f ca="1">IF(Sched5[[#This Row],[Pmt No]]&lt;&gt;"",EOMONTH(LoanStartDate,ROW(Sched5[[#This Row],[Pmt No]])-ROW(Sched5[[#Headers],[Pmt No]])-2)+DAY(LoanStartDate),"")</f>
        <v/>
      </c>
      <c r="D350" s="4" t="str">
        <f ca="1">IF(Sched5[[#This Row],[Pmt No]]&lt;&gt;"",IF(ROW()-ROW(Sched5[[#Headers],[Beginning Balance]])=1,LoanAmount,INDEX(Sched5[Ending Balance],ROW()-ROW(Sched5[[#Headers],[Beginning Balance]])-1)),"")</f>
        <v/>
      </c>
      <c r="E350" s="4" t="str">
        <f ca="1">IF(Sched5[[#This Row],[Pmt No]]&lt;&gt;"",ScheduledPayment,"")</f>
        <v/>
      </c>
      <c r="F350" s="4" t="str">
        <f ca="1">IF(Sched5[[#This Row],[Pmt No]]&lt;&gt;"",IF(Sched5[[#This Row],[Scheduled Payment]]+ExtraPayments&lt;Sched5[[#This Row],[Beginning Balance]],ExtraPayments,IF(Sched5[[#This Row],[Beginning Balance]]-Sched5[[#This Row],[Scheduled Payment]]&gt;0,Sched5[[#This Row],[Beginning Balance]]-Sched5[[#This Row],[Scheduled Payment]],0)),"")</f>
        <v/>
      </c>
      <c r="G350" s="4" t="str">
        <f ca="1">IF(Sched5[[#This Row],[Pmt No]]&lt;&gt;"",IF(Sched5[[#This Row],[Scheduled Payment]]+Sched5[[#This Row],[Extra Payment]]&lt;=Sched5[[#This Row],[Beginning Balance]],Sched5[[#This Row],[Scheduled Payment]]+Sched5[[#This Row],[Extra Payment]],Sched5[[#This Row],[Beginning Balance]]),"")</f>
        <v/>
      </c>
      <c r="H350" s="4" t="str">
        <f ca="1">IF(Sched5[[#This Row],[Pmt No]]&lt;&gt;"",Sched5[[#This Row],[Total Payment]]-Sched5[[#This Row],[Interest]],"")</f>
        <v/>
      </c>
      <c r="I350" s="4" t="str">
        <f ca="1">IF(Sched5[[#This Row],[Pmt No]]&lt;&gt;"",Sched5[[#This Row],[Beginning Balance]]*(InterestRate/PaymentsPerYear),"")</f>
        <v/>
      </c>
      <c r="J350" s="4" t="str">
        <f ca="1">IF(Sched5[[#This Row],[Pmt No]]&lt;&gt;"",IF(Sched5[[#This Row],[Scheduled Payment]]+Sched5[[#This Row],[Extra Payment]]&lt;=Sched5[[#This Row],[Beginning Balance]],Sched5[[#This Row],[Beginning Balance]]-Sched5[[#This Row],[Principal]],0),"")</f>
        <v/>
      </c>
      <c r="K350" s="4" t="str">
        <f ca="1">IF(Sched5[[#This Row],[Pmt No]]&lt;&gt;"",SUM(INDEX(Sched5[Interest],1,1):Sched5[[#This Row],[Interest]]),"")</f>
        <v/>
      </c>
    </row>
    <row r="351" spans="2:11" x14ac:dyDescent="0.2">
      <c r="B351" s="2" t="str">
        <f ca="1">IF(LoanIsGood,IF(ROW()-ROW(Sched5[[#Headers],[Pmt No]])&gt;ScheduledNumberOfPayments,"",ROW()-ROW(Sched5[[#Headers],[Pmt No]])),"")</f>
        <v/>
      </c>
      <c r="C351" s="3" t="str">
        <f ca="1">IF(Sched5[[#This Row],[Pmt No]]&lt;&gt;"",EOMONTH(LoanStartDate,ROW(Sched5[[#This Row],[Pmt No]])-ROW(Sched5[[#Headers],[Pmt No]])-2)+DAY(LoanStartDate),"")</f>
        <v/>
      </c>
      <c r="D351" s="4" t="str">
        <f ca="1">IF(Sched5[[#This Row],[Pmt No]]&lt;&gt;"",IF(ROW()-ROW(Sched5[[#Headers],[Beginning Balance]])=1,LoanAmount,INDEX(Sched5[Ending Balance],ROW()-ROW(Sched5[[#Headers],[Beginning Balance]])-1)),"")</f>
        <v/>
      </c>
      <c r="E351" s="4" t="str">
        <f ca="1">IF(Sched5[[#This Row],[Pmt No]]&lt;&gt;"",ScheduledPayment,"")</f>
        <v/>
      </c>
      <c r="F351" s="4" t="str">
        <f ca="1">IF(Sched5[[#This Row],[Pmt No]]&lt;&gt;"",IF(Sched5[[#This Row],[Scheduled Payment]]+ExtraPayments&lt;Sched5[[#This Row],[Beginning Balance]],ExtraPayments,IF(Sched5[[#This Row],[Beginning Balance]]-Sched5[[#This Row],[Scheduled Payment]]&gt;0,Sched5[[#This Row],[Beginning Balance]]-Sched5[[#This Row],[Scheduled Payment]],0)),"")</f>
        <v/>
      </c>
      <c r="G351" s="4" t="str">
        <f ca="1">IF(Sched5[[#This Row],[Pmt No]]&lt;&gt;"",IF(Sched5[[#This Row],[Scheduled Payment]]+Sched5[[#This Row],[Extra Payment]]&lt;=Sched5[[#This Row],[Beginning Balance]],Sched5[[#This Row],[Scheduled Payment]]+Sched5[[#This Row],[Extra Payment]],Sched5[[#This Row],[Beginning Balance]]),"")</f>
        <v/>
      </c>
      <c r="H351" s="4" t="str">
        <f ca="1">IF(Sched5[[#This Row],[Pmt No]]&lt;&gt;"",Sched5[[#This Row],[Total Payment]]-Sched5[[#This Row],[Interest]],"")</f>
        <v/>
      </c>
      <c r="I351" s="4" t="str">
        <f ca="1">IF(Sched5[[#This Row],[Pmt No]]&lt;&gt;"",Sched5[[#This Row],[Beginning Balance]]*(InterestRate/PaymentsPerYear),"")</f>
        <v/>
      </c>
      <c r="J351" s="4" t="str">
        <f ca="1">IF(Sched5[[#This Row],[Pmt No]]&lt;&gt;"",IF(Sched5[[#This Row],[Scheduled Payment]]+Sched5[[#This Row],[Extra Payment]]&lt;=Sched5[[#This Row],[Beginning Balance]],Sched5[[#This Row],[Beginning Balance]]-Sched5[[#This Row],[Principal]],0),"")</f>
        <v/>
      </c>
      <c r="K351" s="4" t="str">
        <f ca="1">IF(Sched5[[#This Row],[Pmt No]]&lt;&gt;"",SUM(INDEX(Sched5[Interest],1,1):Sched5[[#This Row],[Interest]]),"")</f>
        <v/>
      </c>
    </row>
    <row r="352" spans="2:11" x14ac:dyDescent="0.2">
      <c r="B352" s="2" t="str">
        <f ca="1">IF(LoanIsGood,IF(ROW()-ROW(Sched5[[#Headers],[Pmt No]])&gt;ScheduledNumberOfPayments,"",ROW()-ROW(Sched5[[#Headers],[Pmt No]])),"")</f>
        <v/>
      </c>
      <c r="C352" s="3" t="str">
        <f ca="1">IF(Sched5[[#This Row],[Pmt No]]&lt;&gt;"",EOMONTH(LoanStartDate,ROW(Sched5[[#This Row],[Pmt No]])-ROW(Sched5[[#Headers],[Pmt No]])-2)+DAY(LoanStartDate),"")</f>
        <v/>
      </c>
      <c r="D352" s="4" t="str">
        <f ca="1">IF(Sched5[[#This Row],[Pmt No]]&lt;&gt;"",IF(ROW()-ROW(Sched5[[#Headers],[Beginning Balance]])=1,LoanAmount,INDEX(Sched5[Ending Balance],ROW()-ROW(Sched5[[#Headers],[Beginning Balance]])-1)),"")</f>
        <v/>
      </c>
      <c r="E352" s="4" t="str">
        <f ca="1">IF(Sched5[[#This Row],[Pmt No]]&lt;&gt;"",ScheduledPayment,"")</f>
        <v/>
      </c>
      <c r="F352" s="4" t="str">
        <f ca="1">IF(Sched5[[#This Row],[Pmt No]]&lt;&gt;"",IF(Sched5[[#This Row],[Scheduled Payment]]+ExtraPayments&lt;Sched5[[#This Row],[Beginning Balance]],ExtraPayments,IF(Sched5[[#This Row],[Beginning Balance]]-Sched5[[#This Row],[Scheduled Payment]]&gt;0,Sched5[[#This Row],[Beginning Balance]]-Sched5[[#This Row],[Scheduled Payment]],0)),"")</f>
        <v/>
      </c>
      <c r="G352" s="4" t="str">
        <f ca="1">IF(Sched5[[#This Row],[Pmt No]]&lt;&gt;"",IF(Sched5[[#This Row],[Scheduled Payment]]+Sched5[[#This Row],[Extra Payment]]&lt;=Sched5[[#This Row],[Beginning Balance]],Sched5[[#This Row],[Scheduled Payment]]+Sched5[[#This Row],[Extra Payment]],Sched5[[#This Row],[Beginning Balance]]),"")</f>
        <v/>
      </c>
      <c r="H352" s="4" t="str">
        <f ca="1">IF(Sched5[[#This Row],[Pmt No]]&lt;&gt;"",Sched5[[#This Row],[Total Payment]]-Sched5[[#This Row],[Interest]],"")</f>
        <v/>
      </c>
      <c r="I352" s="4" t="str">
        <f ca="1">IF(Sched5[[#This Row],[Pmt No]]&lt;&gt;"",Sched5[[#This Row],[Beginning Balance]]*(InterestRate/PaymentsPerYear),"")</f>
        <v/>
      </c>
      <c r="J352" s="4" t="str">
        <f ca="1">IF(Sched5[[#This Row],[Pmt No]]&lt;&gt;"",IF(Sched5[[#This Row],[Scheduled Payment]]+Sched5[[#This Row],[Extra Payment]]&lt;=Sched5[[#This Row],[Beginning Balance]],Sched5[[#This Row],[Beginning Balance]]-Sched5[[#This Row],[Principal]],0),"")</f>
        <v/>
      </c>
      <c r="K352" s="4" t="str">
        <f ca="1">IF(Sched5[[#This Row],[Pmt No]]&lt;&gt;"",SUM(INDEX(Sched5[Interest],1,1):Sched5[[#This Row],[Interest]]),"")</f>
        <v/>
      </c>
    </row>
    <row r="353" spans="2:11" x14ac:dyDescent="0.2">
      <c r="B353" s="2" t="str">
        <f ca="1">IF(LoanIsGood,IF(ROW()-ROW(Sched5[[#Headers],[Pmt No]])&gt;ScheduledNumberOfPayments,"",ROW()-ROW(Sched5[[#Headers],[Pmt No]])),"")</f>
        <v/>
      </c>
      <c r="C353" s="3" t="str">
        <f ca="1">IF(Sched5[[#This Row],[Pmt No]]&lt;&gt;"",EOMONTH(LoanStartDate,ROW(Sched5[[#This Row],[Pmt No]])-ROW(Sched5[[#Headers],[Pmt No]])-2)+DAY(LoanStartDate),"")</f>
        <v/>
      </c>
      <c r="D353" s="4" t="str">
        <f ca="1">IF(Sched5[[#This Row],[Pmt No]]&lt;&gt;"",IF(ROW()-ROW(Sched5[[#Headers],[Beginning Balance]])=1,LoanAmount,INDEX(Sched5[Ending Balance],ROW()-ROW(Sched5[[#Headers],[Beginning Balance]])-1)),"")</f>
        <v/>
      </c>
      <c r="E353" s="4" t="str">
        <f ca="1">IF(Sched5[[#This Row],[Pmt No]]&lt;&gt;"",ScheduledPayment,"")</f>
        <v/>
      </c>
      <c r="F353" s="4" t="str">
        <f ca="1">IF(Sched5[[#This Row],[Pmt No]]&lt;&gt;"",IF(Sched5[[#This Row],[Scheduled Payment]]+ExtraPayments&lt;Sched5[[#This Row],[Beginning Balance]],ExtraPayments,IF(Sched5[[#This Row],[Beginning Balance]]-Sched5[[#This Row],[Scheduled Payment]]&gt;0,Sched5[[#This Row],[Beginning Balance]]-Sched5[[#This Row],[Scheduled Payment]],0)),"")</f>
        <v/>
      </c>
      <c r="G353" s="4" t="str">
        <f ca="1">IF(Sched5[[#This Row],[Pmt No]]&lt;&gt;"",IF(Sched5[[#This Row],[Scheduled Payment]]+Sched5[[#This Row],[Extra Payment]]&lt;=Sched5[[#This Row],[Beginning Balance]],Sched5[[#This Row],[Scheduled Payment]]+Sched5[[#This Row],[Extra Payment]],Sched5[[#This Row],[Beginning Balance]]),"")</f>
        <v/>
      </c>
      <c r="H353" s="4" t="str">
        <f ca="1">IF(Sched5[[#This Row],[Pmt No]]&lt;&gt;"",Sched5[[#This Row],[Total Payment]]-Sched5[[#This Row],[Interest]],"")</f>
        <v/>
      </c>
      <c r="I353" s="4" t="str">
        <f ca="1">IF(Sched5[[#This Row],[Pmt No]]&lt;&gt;"",Sched5[[#This Row],[Beginning Balance]]*(InterestRate/PaymentsPerYear),"")</f>
        <v/>
      </c>
      <c r="J353" s="4" t="str">
        <f ca="1">IF(Sched5[[#This Row],[Pmt No]]&lt;&gt;"",IF(Sched5[[#This Row],[Scheduled Payment]]+Sched5[[#This Row],[Extra Payment]]&lt;=Sched5[[#This Row],[Beginning Balance]],Sched5[[#This Row],[Beginning Balance]]-Sched5[[#This Row],[Principal]],0),"")</f>
        <v/>
      </c>
      <c r="K353" s="4" t="str">
        <f ca="1">IF(Sched5[[#This Row],[Pmt No]]&lt;&gt;"",SUM(INDEX(Sched5[Interest],1,1):Sched5[[#This Row],[Interest]]),"")</f>
        <v/>
      </c>
    </row>
    <row r="354" spans="2:11" x14ac:dyDescent="0.2">
      <c r="B354" s="2" t="str">
        <f ca="1">IF(LoanIsGood,IF(ROW()-ROW(Sched5[[#Headers],[Pmt No]])&gt;ScheduledNumberOfPayments,"",ROW()-ROW(Sched5[[#Headers],[Pmt No]])),"")</f>
        <v/>
      </c>
      <c r="C354" s="3" t="str">
        <f ca="1">IF(Sched5[[#This Row],[Pmt No]]&lt;&gt;"",EOMONTH(LoanStartDate,ROW(Sched5[[#This Row],[Pmt No]])-ROW(Sched5[[#Headers],[Pmt No]])-2)+DAY(LoanStartDate),"")</f>
        <v/>
      </c>
      <c r="D354" s="4" t="str">
        <f ca="1">IF(Sched5[[#This Row],[Pmt No]]&lt;&gt;"",IF(ROW()-ROW(Sched5[[#Headers],[Beginning Balance]])=1,LoanAmount,INDEX(Sched5[Ending Balance],ROW()-ROW(Sched5[[#Headers],[Beginning Balance]])-1)),"")</f>
        <v/>
      </c>
      <c r="E354" s="4" t="str">
        <f ca="1">IF(Sched5[[#This Row],[Pmt No]]&lt;&gt;"",ScheduledPayment,"")</f>
        <v/>
      </c>
      <c r="F354" s="4" t="str">
        <f ca="1">IF(Sched5[[#This Row],[Pmt No]]&lt;&gt;"",IF(Sched5[[#This Row],[Scheduled Payment]]+ExtraPayments&lt;Sched5[[#This Row],[Beginning Balance]],ExtraPayments,IF(Sched5[[#This Row],[Beginning Balance]]-Sched5[[#This Row],[Scheduled Payment]]&gt;0,Sched5[[#This Row],[Beginning Balance]]-Sched5[[#This Row],[Scheduled Payment]],0)),"")</f>
        <v/>
      </c>
      <c r="G354" s="4" t="str">
        <f ca="1">IF(Sched5[[#This Row],[Pmt No]]&lt;&gt;"",IF(Sched5[[#This Row],[Scheduled Payment]]+Sched5[[#This Row],[Extra Payment]]&lt;=Sched5[[#This Row],[Beginning Balance]],Sched5[[#This Row],[Scheduled Payment]]+Sched5[[#This Row],[Extra Payment]],Sched5[[#This Row],[Beginning Balance]]),"")</f>
        <v/>
      </c>
      <c r="H354" s="4" t="str">
        <f ca="1">IF(Sched5[[#This Row],[Pmt No]]&lt;&gt;"",Sched5[[#This Row],[Total Payment]]-Sched5[[#This Row],[Interest]],"")</f>
        <v/>
      </c>
      <c r="I354" s="4" t="str">
        <f ca="1">IF(Sched5[[#This Row],[Pmt No]]&lt;&gt;"",Sched5[[#This Row],[Beginning Balance]]*(InterestRate/PaymentsPerYear),"")</f>
        <v/>
      </c>
      <c r="J354" s="4" t="str">
        <f ca="1">IF(Sched5[[#This Row],[Pmt No]]&lt;&gt;"",IF(Sched5[[#This Row],[Scheduled Payment]]+Sched5[[#This Row],[Extra Payment]]&lt;=Sched5[[#This Row],[Beginning Balance]],Sched5[[#This Row],[Beginning Balance]]-Sched5[[#This Row],[Principal]],0),"")</f>
        <v/>
      </c>
      <c r="K354" s="4" t="str">
        <f ca="1">IF(Sched5[[#This Row],[Pmt No]]&lt;&gt;"",SUM(INDEX(Sched5[Interest],1,1):Sched5[[#This Row],[Interest]]),"")</f>
        <v/>
      </c>
    </row>
    <row r="355" spans="2:11" x14ac:dyDescent="0.2">
      <c r="B355" s="2" t="str">
        <f ca="1">IF(LoanIsGood,IF(ROW()-ROW(Sched5[[#Headers],[Pmt No]])&gt;ScheduledNumberOfPayments,"",ROW()-ROW(Sched5[[#Headers],[Pmt No]])),"")</f>
        <v/>
      </c>
      <c r="C355" s="3" t="str">
        <f ca="1">IF(Sched5[[#This Row],[Pmt No]]&lt;&gt;"",EOMONTH(LoanStartDate,ROW(Sched5[[#This Row],[Pmt No]])-ROW(Sched5[[#Headers],[Pmt No]])-2)+DAY(LoanStartDate),"")</f>
        <v/>
      </c>
      <c r="D355" s="4" t="str">
        <f ca="1">IF(Sched5[[#This Row],[Pmt No]]&lt;&gt;"",IF(ROW()-ROW(Sched5[[#Headers],[Beginning Balance]])=1,LoanAmount,INDEX(Sched5[Ending Balance],ROW()-ROW(Sched5[[#Headers],[Beginning Balance]])-1)),"")</f>
        <v/>
      </c>
      <c r="E355" s="4" t="str">
        <f ca="1">IF(Sched5[[#This Row],[Pmt No]]&lt;&gt;"",ScheduledPayment,"")</f>
        <v/>
      </c>
      <c r="F355" s="4" t="str">
        <f ca="1">IF(Sched5[[#This Row],[Pmt No]]&lt;&gt;"",IF(Sched5[[#This Row],[Scheduled Payment]]+ExtraPayments&lt;Sched5[[#This Row],[Beginning Balance]],ExtraPayments,IF(Sched5[[#This Row],[Beginning Balance]]-Sched5[[#This Row],[Scheduled Payment]]&gt;0,Sched5[[#This Row],[Beginning Balance]]-Sched5[[#This Row],[Scheduled Payment]],0)),"")</f>
        <v/>
      </c>
      <c r="G355" s="4" t="str">
        <f ca="1">IF(Sched5[[#This Row],[Pmt No]]&lt;&gt;"",IF(Sched5[[#This Row],[Scheduled Payment]]+Sched5[[#This Row],[Extra Payment]]&lt;=Sched5[[#This Row],[Beginning Balance]],Sched5[[#This Row],[Scheduled Payment]]+Sched5[[#This Row],[Extra Payment]],Sched5[[#This Row],[Beginning Balance]]),"")</f>
        <v/>
      </c>
      <c r="H355" s="4" t="str">
        <f ca="1">IF(Sched5[[#This Row],[Pmt No]]&lt;&gt;"",Sched5[[#This Row],[Total Payment]]-Sched5[[#This Row],[Interest]],"")</f>
        <v/>
      </c>
      <c r="I355" s="4" t="str">
        <f ca="1">IF(Sched5[[#This Row],[Pmt No]]&lt;&gt;"",Sched5[[#This Row],[Beginning Balance]]*(InterestRate/PaymentsPerYear),"")</f>
        <v/>
      </c>
      <c r="J355" s="4" t="str">
        <f ca="1">IF(Sched5[[#This Row],[Pmt No]]&lt;&gt;"",IF(Sched5[[#This Row],[Scheduled Payment]]+Sched5[[#This Row],[Extra Payment]]&lt;=Sched5[[#This Row],[Beginning Balance]],Sched5[[#This Row],[Beginning Balance]]-Sched5[[#This Row],[Principal]],0),"")</f>
        <v/>
      </c>
      <c r="K355" s="4" t="str">
        <f ca="1">IF(Sched5[[#This Row],[Pmt No]]&lt;&gt;"",SUM(INDEX(Sched5[Interest],1,1):Sched5[[#This Row],[Interest]]),"")</f>
        <v/>
      </c>
    </row>
    <row r="356" spans="2:11" x14ac:dyDescent="0.2">
      <c r="B356" s="2" t="str">
        <f ca="1">IF(LoanIsGood,IF(ROW()-ROW(Sched5[[#Headers],[Pmt No]])&gt;ScheduledNumberOfPayments,"",ROW()-ROW(Sched5[[#Headers],[Pmt No]])),"")</f>
        <v/>
      </c>
      <c r="C356" s="3" t="str">
        <f ca="1">IF(Sched5[[#This Row],[Pmt No]]&lt;&gt;"",EOMONTH(LoanStartDate,ROW(Sched5[[#This Row],[Pmt No]])-ROW(Sched5[[#Headers],[Pmt No]])-2)+DAY(LoanStartDate),"")</f>
        <v/>
      </c>
      <c r="D356" s="4" t="str">
        <f ca="1">IF(Sched5[[#This Row],[Pmt No]]&lt;&gt;"",IF(ROW()-ROW(Sched5[[#Headers],[Beginning Balance]])=1,LoanAmount,INDEX(Sched5[Ending Balance],ROW()-ROW(Sched5[[#Headers],[Beginning Balance]])-1)),"")</f>
        <v/>
      </c>
      <c r="E356" s="4" t="str">
        <f ca="1">IF(Sched5[[#This Row],[Pmt No]]&lt;&gt;"",ScheduledPayment,"")</f>
        <v/>
      </c>
      <c r="F356" s="4" t="str">
        <f ca="1">IF(Sched5[[#This Row],[Pmt No]]&lt;&gt;"",IF(Sched5[[#This Row],[Scheduled Payment]]+ExtraPayments&lt;Sched5[[#This Row],[Beginning Balance]],ExtraPayments,IF(Sched5[[#This Row],[Beginning Balance]]-Sched5[[#This Row],[Scheduled Payment]]&gt;0,Sched5[[#This Row],[Beginning Balance]]-Sched5[[#This Row],[Scheduled Payment]],0)),"")</f>
        <v/>
      </c>
      <c r="G356" s="4" t="str">
        <f ca="1">IF(Sched5[[#This Row],[Pmt No]]&lt;&gt;"",IF(Sched5[[#This Row],[Scheduled Payment]]+Sched5[[#This Row],[Extra Payment]]&lt;=Sched5[[#This Row],[Beginning Balance]],Sched5[[#This Row],[Scheduled Payment]]+Sched5[[#This Row],[Extra Payment]],Sched5[[#This Row],[Beginning Balance]]),"")</f>
        <v/>
      </c>
      <c r="H356" s="4" t="str">
        <f ca="1">IF(Sched5[[#This Row],[Pmt No]]&lt;&gt;"",Sched5[[#This Row],[Total Payment]]-Sched5[[#This Row],[Interest]],"")</f>
        <v/>
      </c>
      <c r="I356" s="4" t="str">
        <f ca="1">IF(Sched5[[#This Row],[Pmt No]]&lt;&gt;"",Sched5[[#This Row],[Beginning Balance]]*(InterestRate/PaymentsPerYear),"")</f>
        <v/>
      </c>
      <c r="J356" s="4" t="str">
        <f ca="1">IF(Sched5[[#This Row],[Pmt No]]&lt;&gt;"",IF(Sched5[[#This Row],[Scheduled Payment]]+Sched5[[#This Row],[Extra Payment]]&lt;=Sched5[[#This Row],[Beginning Balance]],Sched5[[#This Row],[Beginning Balance]]-Sched5[[#This Row],[Principal]],0),"")</f>
        <v/>
      </c>
      <c r="K356" s="4" t="str">
        <f ca="1">IF(Sched5[[#This Row],[Pmt No]]&lt;&gt;"",SUM(INDEX(Sched5[Interest],1,1):Sched5[[#This Row],[Interest]]),"")</f>
        <v/>
      </c>
    </row>
    <row r="357" spans="2:11" x14ac:dyDescent="0.2">
      <c r="B357" s="2" t="str">
        <f ca="1">IF(LoanIsGood,IF(ROW()-ROW(Sched5[[#Headers],[Pmt No]])&gt;ScheduledNumberOfPayments,"",ROW()-ROW(Sched5[[#Headers],[Pmt No]])),"")</f>
        <v/>
      </c>
      <c r="C357" s="3" t="str">
        <f ca="1">IF(Sched5[[#This Row],[Pmt No]]&lt;&gt;"",EOMONTH(LoanStartDate,ROW(Sched5[[#This Row],[Pmt No]])-ROW(Sched5[[#Headers],[Pmt No]])-2)+DAY(LoanStartDate),"")</f>
        <v/>
      </c>
      <c r="D357" s="4" t="str">
        <f ca="1">IF(Sched5[[#This Row],[Pmt No]]&lt;&gt;"",IF(ROW()-ROW(Sched5[[#Headers],[Beginning Balance]])=1,LoanAmount,INDEX(Sched5[Ending Balance],ROW()-ROW(Sched5[[#Headers],[Beginning Balance]])-1)),"")</f>
        <v/>
      </c>
      <c r="E357" s="4" t="str">
        <f ca="1">IF(Sched5[[#This Row],[Pmt No]]&lt;&gt;"",ScheduledPayment,"")</f>
        <v/>
      </c>
      <c r="F357" s="4" t="str">
        <f ca="1">IF(Sched5[[#This Row],[Pmt No]]&lt;&gt;"",IF(Sched5[[#This Row],[Scheduled Payment]]+ExtraPayments&lt;Sched5[[#This Row],[Beginning Balance]],ExtraPayments,IF(Sched5[[#This Row],[Beginning Balance]]-Sched5[[#This Row],[Scheduled Payment]]&gt;0,Sched5[[#This Row],[Beginning Balance]]-Sched5[[#This Row],[Scheduled Payment]],0)),"")</f>
        <v/>
      </c>
      <c r="G357" s="4" t="str">
        <f ca="1">IF(Sched5[[#This Row],[Pmt No]]&lt;&gt;"",IF(Sched5[[#This Row],[Scheduled Payment]]+Sched5[[#This Row],[Extra Payment]]&lt;=Sched5[[#This Row],[Beginning Balance]],Sched5[[#This Row],[Scheduled Payment]]+Sched5[[#This Row],[Extra Payment]],Sched5[[#This Row],[Beginning Balance]]),"")</f>
        <v/>
      </c>
      <c r="H357" s="4" t="str">
        <f ca="1">IF(Sched5[[#This Row],[Pmt No]]&lt;&gt;"",Sched5[[#This Row],[Total Payment]]-Sched5[[#This Row],[Interest]],"")</f>
        <v/>
      </c>
      <c r="I357" s="4" t="str">
        <f ca="1">IF(Sched5[[#This Row],[Pmt No]]&lt;&gt;"",Sched5[[#This Row],[Beginning Balance]]*(InterestRate/PaymentsPerYear),"")</f>
        <v/>
      </c>
      <c r="J357" s="4" t="str">
        <f ca="1">IF(Sched5[[#This Row],[Pmt No]]&lt;&gt;"",IF(Sched5[[#This Row],[Scheduled Payment]]+Sched5[[#This Row],[Extra Payment]]&lt;=Sched5[[#This Row],[Beginning Balance]],Sched5[[#This Row],[Beginning Balance]]-Sched5[[#This Row],[Principal]],0),"")</f>
        <v/>
      </c>
      <c r="K357" s="4" t="str">
        <f ca="1">IF(Sched5[[#This Row],[Pmt No]]&lt;&gt;"",SUM(INDEX(Sched5[Interest],1,1):Sched5[[#This Row],[Interest]]),"")</f>
        <v/>
      </c>
    </row>
    <row r="358" spans="2:11" x14ac:dyDescent="0.2">
      <c r="B358" s="2" t="str">
        <f ca="1">IF(LoanIsGood,IF(ROW()-ROW(Sched5[[#Headers],[Pmt No]])&gt;ScheduledNumberOfPayments,"",ROW()-ROW(Sched5[[#Headers],[Pmt No]])),"")</f>
        <v/>
      </c>
      <c r="C358" s="3" t="str">
        <f ca="1">IF(Sched5[[#This Row],[Pmt No]]&lt;&gt;"",EOMONTH(LoanStartDate,ROW(Sched5[[#This Row],[Pmt No]])-ROW(Sched5[[#Headers],[Pmt No]])-2)+DAY(LoanStartDate),"")</f>
        <v/>
      </c>
      <c r="D358" s="4" t="str">
        <f ca="1">IF(Sched5[[#This Row],[Pmt No]]&lt;&gt;"",IF(ROW()-ROW(Sched5[[#Headers],[Beginning Balance]])=1,LoanAmount,INDEX(Sched5[Ending Balance],ROW()-ROW(Sched5[[#Headers],[Beginning Balance]])-1)),"")</f>
        <v/>
      </c>
      <c r="E358" s="4" t="str">
        <f ca="1">IF(Sched5[[#This Row],[Pmt No]]&lt;&gt;"",ScheduledPayment,"")</f>
        <v/>
      </c>
      <c r="F358" s="4" t="str">
        <f ca="1">IF(Sched5[[#This Row],[Pmt No]]&lt;&gt;"",IF(Sched5[[#This Row],[Scheduled Payment]]+ExtraPayments&lt;Sched5[[#This Row],[Beginning Balance]],ExtraPayments,IF(Sched5[[#This Row],[Beginning Balance]]-Sched5[[#This Row],[Scheduled Payment]]&gt;0,Sched5[[#This Row],[Beginning Balance]]-Sched5[[#This Row],[Scheduled Payment]],0)),"")</f>
        <v/>
      </c>
      <c r="G358" s="4" t="str">
        <f ca="1">IF(Sched5[[#This Row],[Pmt No]]&lt;&gt;"",IF(Sched5[[#This Row],[Scheduled Payment]]+Sched5[[#This Row],[Extra Payment]]&lt;=Sched5[[#This Row],[Beginning Balance]],Sched5[[#This Row],[Scheduled Payment]]+Sched5[[#This Row],[Extra Payment]],Sched5[[#This Row],[Beginning Balance]]),"")</f>
        <v/>
      </c>
      <c r="H358" s="4" t="str">
        <f ca="1">IF(Sched5[[#This Row],[Pmt No]]&lt;&gt;"",Sched5[[#This Row],[Total Payment]]-Sched5[[#This Row],[Interest]],"")</f>
        <v/>
      </c>
      <c r="I358" s="4" t="str">
        <f ca="1">IF(Sched5[[#This Row],[Pmt No]]&lt;&gt;"",Sched5[[#This Row],[Beginning Balance]]*(InterestRate/PaymentsPerYear),"")</f>
        <v/>
      </c>
      <c r="J358" s="4" t="str">
        <f ca="1">IF(Sched5[[#This Row],[Pmt No]]&lt;&gt;"",IF(Sched5[[#This Row],[Scheduled Payment]]+Sched5[[#This Row],[Extra Payment]]&lt;=Sched5[[#This Row],[Beginning Balance]],Sched5[[#This Row],[Beginning Balance]]-Sched5[[#This Row],[Principal]],0),"")</f>
        <v/>
      </c>
      <c r="K358" s="4" t="str">
        <f ca="1">IF(Sched5[[#This Row],[Pmt No]]&lt;&gt;"",SUM(INDEX(Sched5[Interest],1,1):Sched5[[#This Row],[Interest]]),"")</f>
        <v/>
      </c>
    </row>
    <row r="359" spans="2:11" x14ac:dyDescent="0.2">
      <c r="B359" s="2" t="str">
        <f ca="1">IF(LoanIsGood,IF(ROW()-ROW(Sched5[[#Headers],[Pmt No]])&gt;ScheduledNumberOfPayments,"",ROW()-ROW(Sched5[[#Headers],[Pmt No]])),"")</f>
        <v/>
      </c>
      <c r="C359" s="3" t="str">
        <f ca="1">IF(Sched5[[#This Row],[Pmt No]]&lt;&gt;"",EOMONTH(LoanStartDate,ROW(Sched5[[#This Row],[Pmt No]])-ROW(Sched5[[#Headers],[Pmt No]])-2)+DAY(LoanStartDate),"")</f>
        <v/>
      </c>
      <c r="D359" s="4" t="str">
        <f ca="1">IF(Sched5[[#This Row],[Pmt No]]&lt;&gt;"",IF(ROW()-ROW(Sched5[[#Headers],[Beginning Balance]])=1,LoanAmount,INDEX(Sched5[Ending Balance],ROW()-ROW(Sched5[[#Headers],[Beginning Balance]])-1)),"")</f>
        <v/>
      </c>
      <c r="E359" s="4" t="str">
        <f ca="1">IF(Sched5[[#This Row],[Pmt No]]&lt;&gt;"",ScheduledPayment,"")</f>
        <v/>
      </c>
      <c r="F359" s="4" t="str">
        <f ca="1">IF(Sched5[[#This Row],[Pmt No]]&lt;&gt;"",IF(Sched5[[#This Row],[Scheduled Payment]]+ExtraPayments&lt;Sched5[[#This Row],[Beginning Balance]],ExtraPayments,IF(Sched5[[#This Row],[Beginning Balance]]-Sched5[[#This Row],[Scheduled Payment]]&gt;0,Sched5[[#This Row],[Beginning Balance]]-Sched5[[#This Row],[Scheduled Payment]],0)),"")</f>
        <v/>
      </c>
      <c r="G359" s="4" t="str">
        <f ca="1">IF(Sched5[[#This Row],[Pmt No]]&lt;&gt;"",IF(Sched5[[#This Row],[Scheduled Payment]]+Sched5[[#This Row],[Extra Payment]]&lt;=Sched5[[#This Row],[Beginning Balance]],Sched5[[#This Row],[Scheduled Payment]]+Sched5[[#This Row],[Extra Payment]],Sched5[[#This Row],[Beginning Balance]]),"")</f>
        <v/>
      </c>
      <c r="H359" s="4" t="str">
        <f ca="1">IF(Sched5[[#This Row],[Pmt No]]&lt;&gt;"",Sched5[[#This Row],[Total Payment]]-Sched5[[#This Row],[Interest]],"")</f>
        <v/>
      </c>
      <c r="I359" s="4" t="str">
        <f ca="1">IF(Sched5[[#This Row],[Pmt No]]&lt;&gt;"",Sched5[[#This Row],[Beginning Balance]]*(InterestRate/PaymentsPerYear),"")</f>
        <v/>
      </c>
      <c r="J359" s="4" t="str">
        <f ca="1">IF(Sched5[[#This Row],[Pmt No]]&lt;&gt;"",IF(Sched5[[#This Row],[Scheduled Payment]]+Sched5[[#This Row],[Extra Payment]]&lt;=Sched5[[#This Row],[Beginning Balance]],Sched5[[#This Row],[Beginning Balance]]-Sched5[[#This Row],[Principal]],0),"")</f>
        <v/>
      </c>
      <c r="K359" s="4" t="str">
        <f ca="1">IF(Sched5[[#This Row],[Pmt No]]&lt;&gt;"",SUM(INDEX(Sched5[Interest],1,1):Sched5[[#This Row],[Interest]]),"")</f>
        <v/>
      </c>
    </row>
    <row r="360" spans="2:11" x14ac:dyDescent="0.2">
      <c r="B360" s="2" t="str">
        <f ca="1">IF(LoanIsGood,IF(ROW()-ROW(Sched5[[#Headers],[Pmt No]])&gt;ScheduledNumberOfPayments,"",ROW()-ROW(Sched5[[#Headers],[Pmt No]])),"")</f>
        <v/>
      </c>
      <c r="C360" s="3" t="str">
        <f ca="1">IF(Sched5[[#This Row],[Pmt No]]&lt;&gt;"",EOMONTH(LoanStartDate,ROW(Sched5[[#This Row],[Pmt No]])-ROW(Sched5[[#Headers],[Pmt No]])-2)+DAY(LoanStartDate),"")</f>
        <v/>
      </c>
      <c r="D360" s="4" t="str">
        <f ca="1">IF(Sched5[[#This Row],[Pmt No]]&lt;&gt;"",IF(ROW()-ROW(Sched5[[#Headers],[Beginning Balance]])=1,LoanAmount,INDEX(Sched5[Ending Balance],ROW()-ROW(Sched5[[#Headers],[Beginning Balance]])-1)),"")</f>
        <v/>
      </c>
      <c r="E360" s="4" t="str">
        <f ca="1">IF(Sched5[[#This Row],[Pmt No]]&lt;&gt;"",ScheduledPayment,"")</f>
        <v/>
      </c>
      <c r="F360" s="4" t="str">
        <f ca="1">IF(Sched5[[#This Row],[Pmt No]]&lt;&gt;"",IF(Sched5[[#This Row],[Scheduled Payment]]+ExtraPayments&lt;Sched5[[#This Row],[Beginning Balance]],ExtraPayments,IF(Sched5[[#This Row],[Beginning Balance]]-Sched5[[#This Row],[Scheduled Payment]]&gt;0,Sched5[[#This Row],[Beginning Balance]]-Sched5[[#This Row],[Scheduled Payment]],0)),"")</f>
        <v/>
      </c>
      <c r="G360" s="4" t="str">
        <f ca="1">IF(Sched5[[#This Row],[Pmt No]]&lt;&gt;"",IF(Sched5[[#This Row],[Scheduled Payment]]+Sched5[[#This Row],[Extra Payment]]&lt;=Sched5[[#This Row],[Beginning Balance]],Sched5[[#This Row],[Scheduled Payment]]+Sched5[[#This Row],[Extra Payment]],Sched5[[#This Row],[Beginning Balance]]),"")</f>
        <v/>
      </c>
      <c r="H360" s="4" t="str">
        <f ca="1">IF(Sched5[[#This Row],[Pmt No]]&lt;&gt;"",Sched5[[#This Row],[Total Payment]]-Sched5[[#This Row],[Interest]],"")</f>
        <v/>
      </c>
      <c r="I360" s="4" t="str">
        <f ca="1">IF(Sched5[[#This Row],[Pmt No]]&lt;&gt;"",Sched5[[#This Row],[Beginning Balance]]*(InterestRate/PaymentsPerYear),"")</f>
        <v/>
      </c>
      <c r="J360" s="4" t="str">
        <f ca="1">IF(Sched5[[#This Row],[Pmt No]]&lt;&gt;"",IF(Sched5[[#This Row],[Scheduled Payment]]+Sched5[[#This Row],[Extra Payment]]&lt;=Sched5[[#This Row],[Beginning Balance]],Sched5[[#This Row],[Beginning Balance]]-Sched5[[#This Row],[Principal]],0),"")</f>
        <v/>
      </c>
      <c r="K360" s="4" t="str">
        <f ca="1">IF(Sched5[[#This Row],[Pmt No]]&lt;&gt;"",SUM(INDEX(Sched5[Interest],1,1):Sched5[[#This Row],[Interest]]),"")</f>
        <v/>
      </c>
    </row>
    <row r="361" spans="2:11" x14ac:dyDescent="0.2">
      <c r="B361" s="2" t="str">
        <f ca="1">IF(LoanIsGood,IF(ROW()-ROW(Sched5[[#Headers],[Pmt No]])&gt;ScheduledNumberOfPayments,"",ROW()-ROW(Sched5[[#Headers],[Pmt No]])),"")</f>
        <v/>
      </c>
      <c r="C361" s="3" t="str">
        <f ca="1">IF(Sched5[[#This Row],[Pmt No]]&lt;&gt;"",EOMONTH(LoanStartDate,ROW(Sched5[[#This Row],[Pmt No]])-ROW(Sched5[[#Headers],[Pmt No]])-2)+DAY(LoanStartDate),"")</f>
        <v/>
      </c>
      <c r="D361" s="4" t="str">
        <f ca="1">IF(Sched5[[#This Row],[Pmt No]]&lt;&gt;"",IF(ROW()-ROW(Sched5[[#Headers],[Beginning Balance]])=1,LoanAmount,INDEX(Sched5[Ending Balance],ROW()-ROW(Sched5[[#Headers],[Beginning Balance]])-1)),"")</f>
        <v/>
      </c>
      <c r="E361" s="4" t="str">
        <f ca="1">IF(Sched5[[#This Row],[Pmt No]]&lt;&gt;"",ScheduledPayment,"")</f>
        <v/>
      </c>
      <c r="F361" s="4" t="str">
        <f ca="1">IF(Sched5[[#This Row],[Pmt No]]&lt;&gt;"",IF(Sched5[[#This Row],[Scheduled Payment]]+ExtraPayments&lt;Sched5[[#This Row],[Beginning Balance]],ExtraPayments,IF(Sched5[[#This Row],[Beginning Balance]]-Sched5[[#This Row],[Scheduled Payment]]&gt;0,Sched5[[#This Row],[Beginning Balance]]-Sched5[[#This Row],[Scheduled Payment]],0)),"")</f>
        <v/>
      </c>
      <c r="G361" s="4" t="str">
        <f ca="1">IF(Sched5[[#This Row],[Pmt No]]&lt;&gt;"",IF(Sched5[[#This Row],[Scheduled Payment]]+Sched5[[#This Row],[Extra Payment]]&lt;=Sched5[[#This Row],[Beginning Balance]],Sched5[[#This Row],[Scheduled Payment]]+Sched5[[#This Row],[Extra Payment]],Sched5[[#This Row],[Beginning Balance]]),"")</f>
        <v/>
      </c>
      <c r="H361" s="4" t="str">
        <f ca="1">IF(Sched5[[#This Row],[Pmt No]]&lt;&gt;"",Sched5[[#This Row],[Total Payment]]-Sched5[[#This Row],[Interest]],"")</f>
        <v/>
      </c>
      <c r="I361" s="4" t="str">
        <f ca="1">IF(Sched5[[#This Row],[Pmt No]]&lt;&gt;"",Sched5[[#This Row],[Beginning Balance]]*(InterestRate/PaymentsPerYear),"")</f>
        <v/>
      </c>
      <c r="J361" s="4" t="str">
        <f ca="1">IF(Sched5[[#This Row],[Pmt No]]&lt;&gt;"",IF(Sched5[[#This Row],[Scheduled Payment]]+Sched5[[#This Row],[Extra Payment]]&lt;=Sched5[[#This Row],[Beginning Balance]],Sched5[[#This Row],[Beginning Balance]]-Sched5[[#This Row],[Principal]],0),"")</f>
        <v/>
      </c>
      <c r="K361" s="4" t="str">
        <f ca="1">IF(Sched5[[#This Row],[Pmt No]]&lt;&gt;"",SUM(INDEX(Sched5[Interest],1,1):Sched5[[#This Row],[Interest]]),"")</f>
        <v/>
      </c>
    </row>
    <row r="362" spans="2:11" x14ac:dyDescent="0.2">
      <c r="B362" s="2" t="str">
        <f ca="1">IF(LoanIsGood,IF(ROW()-ROW(Sched5[[#Headers],[Pmt No]])&gt;ScheduledNumberOfPayments,"",ROW()-ROW(Sched5[[#Headers],[Pmt No]])),"")</f>
        <v/>
      </c>
      <c r="C362" s="3" t="str">
        <f ca="1">IF(Sched5[[#This Row],[Pmt No]]&lt;&gt;"",EOMONTH(LoanStartDate,ROW(Sched5[[#This Row],[Pmt No]])-ROW(Sched5[[#Headers],[Pmt No]])-2)+DAY(LoanStartDate),"")</f>
        <v/>
      </c>
      <c r="D362" s="4" t="str">
        <f ca="1">IF(Sched5[[#This Row],[Pmt No]]&lt;&gt;"",IF(ROW()-ROW(Sched5[[#Headers],[Beginning Balance]])=1,LoanAmount,INDEX(Sched5[Ending Balance],ROW()-ROW(Sched5[[#Headers],[Beginning Balance]])-1)),"")</f>
        <v/>
      </c>
      <c r="E362" s="4" t="str">
        <f ca="1">IF(Sched5[[#This Row],[Pmt No]]&lt;&gt;"",ScheduledPayment,"")</f>
        <v/>
      </c>
      <c r="F362" s="4" t="str">
        <f ca="1">IF(Sched5[[#This Row],[Pmt No]]&lt;&gt;"",IF(Sched5[[#This Row],[Scheduled Payment]]+ExtraPayments&lt;Sched5[[#This Row],[Beginning Balance]],ExtraPayments,IF(Sched5[[#This Row],[Beginning Balance]]-Sched5[[#This Row],[Scheduled Payment]]&gt;0,Sched5[[#This Row],[Beginning Balance]]-Sched5[[#This Row],[Scheduled Payment]],0)),"")</f>
        <v/>
      </c>
      <c r="G362" s="4" t="str">
        <f ca="1">IF(Sched5[[#This Row],[Pmt No]]&lt;&gt;"",IF(Sched5[[#This Row],[Scheduled Payment]]+Sched5[[#This Row],[Extra Payment]]&lt;=Sched5[[#This Row],[Beginning Balance]],Sched5[[#This Row],[Scheduled Payment]]+Sched5[[#This Row],[Extra Payment]],Sched5[[#This Row],[Beginning Balance]]),"")</f>
        <v/>
      </c>
      <c r="H362" s="4" t="str">
        <f ca="1">IF(Sched5[[#This Row],[Pmt No]]&lt;&gt;"",Sched5[[#This Row],[Total Payment]]-Sched5[[#This Row],[Interest]],"")</f>
        <v/>
      </c>
      <c r="I362" s="4" t="str">
        <f ca="1">IF(Sched5[[#This Row],[Pmt No]]&lt;&gt;"",Sched5[[#This Row],[Beginning Balance]]*(InterestRate/PaymentsPerYear),"")</f>
        <v/>
      </c>
      <c r="J362" s="4" t="str">
        <f ca="1">IF(Sched5[[#This Row],[Pmt No]]&lt;&gt;"",IF(Sched5[[#This Row],[Scheduled Payment]]+Sched5[[#This Row],[Extra Payment]]&lt;=Sched5[[#This Row],[Beginning Balance]],Sched5[[#This Row],[Beginning Balance]]-Sched5[[#This Row],[Principal]],0),"")</f>
        <v/>
      </c>
      <c r="K362" s="4" t="str">
        <f ca="1">IF(Sched5[[#This Row],[Pmt No]]&lt;&gt;"",SUM(INDEX(Sched5[Interest],1,1):Sched5[[#This Row],[Interest]]),"")</f>
        <v/>
      </c>
    </row>
    <row r="363" spans="2:11" x14ac:dyDescent="0.2">
      <c r="B363" s="2" t="str">
        <f ca="1">IF(LoanIsGood,IF(ROW()-ROW(Sched5[[#Headers],[Pmt No]])&gt;ScheduledNumberOfPayments,"",ROW()-ROW(Sched5[[#Headers],[Pmt No]])),"")</f>
        <v/>
      </c>
      <c r="C363" s="3" t="str">
        <f ca="1">IF(Sched5[[#This Row],[Pmt No]]&lt;&gt;"",EOMONTH(LoanStartDate,ROW(Sched5[[#This Row],[Pmt No]])-ROW(Sched5[[#Headers],[Pmt No]])-2)+DAY(LoanStartDate),"")</f>
        <v/>
      </c>
      <c r="D363" s="4" t="str">
        <f ca="1">IF(Sched5[[#This Row],[Pmt No]]&lt;&gt;"",IF(ROW()-ROW(Sched5[[#Headers],[Beginning Balance]])=1,LoanAmount,INDEX(Sched5[Ending Balance],ROW()-ROW(Sched5[[#Headers],[Beginning Balance]])-1)),"")</f>
        <v/>
      </c>
      <c r="E363" s="4" t="str">
        <f ca="1">IF(Sched5[[#This Row],[Pmt No]]&lt;&gt;"",ScheduledPayment,"")</f>
        <v/>
      </c>
      <c r="F363" s="4" t="str">
        <f ca="1">IF(Sched5[[#This Row],[Pmt No]]&lt;&gt;"",IF(Sched5[[#This Row],[Scheduled Payment]]+ExtraPayments&lt;Sched5[[#This Row],[Beginning Balance]],ExtraPayments,IF(Sched5[[#This Row],[Beginning Balance]]-Sched5[[#This Row],[Scheduled Payment]]&gt;0,Sched5[[#This Row],[Beginning Balance]]-Sched5[[#This Row],[Scheduled Payment]],0)),"")</f>
        <v/>
      </c>
      <c r="G363" s="4" t="str">
        <f ca="1">IF(Sched5[[#This Row],[Pmt No]]&lt;&gt;"",IF(Sched5[[#This Row],[Scheduled Payment]]+Sched5[[#This Row],[Extra Payment]]&lt;=Sched5[[#This Row],[Beginning Balance]],Sched5[[#This Row],[Scheduled Payment]]+Sched5[[#This Row],[Extra Payment]],Sched5[[#This Row],[Beginning Balance]]),"")</f>
        <v/>
      </c>
      <c r="H363" s="4" t="str">
        <f ca="1">IF(Sched5[[#This Row],[Pmt No]]&lt;&gt;"",Sched5[[#This Row],[Total Payment]]-Sched5[[#This Row],[Interest]],"")</f>
        <v/>
      </c>
      <c r="I363" s="4" t="str">
        <f ca="1">IF(Sched5[[#This Row],[Pmt No]]&lt;&gt;"",Sched5[[#This Row],[Beginning Balance]]*(InterestRate/PaymentsPerYear),"")</f>
        <v/>
      </c>
      <c r="J363" s="4" t="str">
        <f ca="1">IF(Sched5[[#This Row],[Pmt No]]&lt;&gt;"",IF(Sched5[[#This Row],[Scheduled Payment]]+Sched5[[#This Row],[Extra Payment]]&lt;=Sched5[[#This Row],[Beginning Balance]],Sched5[[#This Row],[Beginning Balance]]-Sched5[[#This Row],[Principal]],0),"")</f>
        <v/>
      </c>
      <c r="K363" s="4" t="str">
        <f ca="1">IF(Sched5[[#This Row],[Pmt No]]&lt;&gt;"",SUM(INDEX(Sched5[Interest],1,1):Sched5[[#This Row],[Interest]]),"")</f>
        <v/>
      </c>
    </row>
    <row r="364" spans="2:11" x14ac:dyDescent="0.2">
      <c r="B364" s="2" t="str">
        <f ca="1">IF(LoanIsGood,IF(ROW()-ROW(Sched5[[#Headers],[Pmt No]])&gt;ScheduledNumberOfPayments,"",ROW()-ROW(Sched5[[#Headers],[Pmt No]])),"")</f>
        <v/>
      </c>
      <c r="C364" s="3" t="str">
        <f ca="1">IF(Sched5[[#This Row],[Pmt No]]&lt;&gt;"",EOMONTH(LoanStartDate,ROW(Sched5[[#This Row],[Pmt No]])-ROW(Sched5[[#Headers],[Pmt No]])-2)+DAY(LoanStartDate),"")</f>
        <v/>
      </c>
      <c r="D364" s="4" t="str">
        <f ca="1">IF(Sched5[[#This Row],[Pmt No]]&lt;&gt;"",IF(ROW()-ROW(Sched5[[#Headers],[Beginning Balance]])=1,LoanAmount,INDEX(Sched5[Ending Balance],ROW()-ROW(Sched5[[#Headers],[Beginning Balance]])-1)),"")</f>
        <v/>
      </c>
      <c r="E364" s="4" t="str">
        <f ca="1">IF(Sched5[[#This Row],[Pmt No]]&lt;&gt;"",ScheduledPayment,"")</f>
        <v/>
      </c>
      <c r="F364" s="4" t="str">
        <f ca="1">IF(Sched5[[#This Row],[Pmt No]]&lt;&gt;"",IF(Sched5[[#This Row],[Scheduled Payment]]+ExtraPayments&lt;Sched5[[#This Row],[Beginning Balance]],ExtraPayments,IF(Sched5[[#This Row],[Beginning Balance]]-Sched5[[#This Row],[Scheduled Payment]]&gt;0,Sched5[[#This Row],[Beginning Balance]]-Sched5[[#This Row],[Scheduled Payment]],0)),"")</f>
        <v/>
      </c>
      <c r="G364" s="4" t="str">
        <f ca="1">IF(Sched5[[#This Row],[Pmt No]]&lt;&gt;"",IF(Sched5[[#This Row],[Scheduled Payment]]+Sched5[[#This Row],[Extra Payment]]&lt;=Sched5[[#This Row],[Beginning Balance]],Sched5[[#This Row],[Scheduled Payment]]+Sched5[[#This Row],[Extra Payment]],Sched5[[#This Row],[Beginning Balance]]),"")</f>
        <v/>
      </c>
      <c r="H364" s="4" t="str">
        <f ca="1">IF(Sched5[[#This Row],[Pmt No]]&lt;&gt;"",Sched5[[#This Row],[Total Payment]]-Sched5[[#This Row],[Interest]],"")</f>
        <v/>
      </c>
      <c r="I364" s="4" t="str">
        <f ca="1">IF(Sched5[[#This Row],[Pmt No]]&lt;&gt;"",Sched5[[#This Row],[Beginning Balance]]*(InterestRate/PaymentsPerYear),"")</f>
        <v/>
      </c>
      <c r="J364" s="4" t="str">
        <f ca="1">IF(Sched5[[#This Row],[Pmt No]]&lt;&gt;"",IF(Sched5[[#This Row],[Scheduled Payment]]+Sched5[[#This Row],[Extra Payment]]&lt;=Sched5[[#This Row],[Beginning Balance]],Sched5[[#This Row],[Beginning Balance]]-Sched5[[#This Row],[Principal]],0),"")</f>
        <v/>
      </c>
      <c r="K364" s="4" t="str">
        <f ca="1">IF(Sched5[[#This Row],[Pmt No]]&lt;&gt;"",SUM(INDEX(Sched5[Interest],1,1):Sched5[[#This Row],[Interest]]),"")</f>
        <v/>
      </c>
    </row>
    <row r="365" spans="2:11" x14ac:dyDescent="0.2">
      <c r="B365" s="2" t="str">
        <f ca="1">IF(LoanIsGood,IF(ROW()-ROW(Sched5[[#Headers],[Pmt No]])&gt;ScheduledNumberOfPayments,"",ROW()-ROW(Sched5[[#Headers],[Pmt No]])),"")</f>
        <v/>
      </c>
      <c r="C365" s="3" t="str">
        <f ca="1">IF(Sched5[[#This Row],[Pmt No]]&lt;&gt;"",EOMONTH(LoanStartDate,ROW(Sched5[[#This Row],[Pmt No]])-ROW(Sched5[[#Headers],[Pmt No]])-2)+DAY(LoanStartDate),"")</f>
        <v/>
      </c>
      <c r="D365" s="4" t="str">
        <f ca="1">IF(Sched5[[#This Row],[Pmt No]]&lt;&gt;"",IF(ROW()-ROW(Sched5[[#Headers],[Beginning Balance]])=1,LoanAmount,INDEX(Sched5[Ending Balance],ROW()-ROW(Sched5[[#Headers],[Beginning Balance]])-1)),"")</f>
        <v/>
      </c>
      <c r="E365" s="4" t="str">
        <f ca="1">IF(Sched5[[#This Row],[Pmt No]]&lt;&gt;"",ScheduledPayment,"")</f>
        <v/>
      </c>
      <c r="F365" s="4" t="str">
        <f ca="1">IF(Sched5[[#This Row],[Pmt No]]&lt;&gt;"",IF(Sched5[[#This Row],[Scheduled Payment]]+ExtraPayments&lt;Sched5[[#This Row],[Beginning Balance]],ExtraPayments,IF(Sched5[[#This Row],[Beginning Balance]]-Sched5[[#This Row],[Scheduled Payment]]&gt;0,Sched5[[#This Row],[Beginning Balance]]-Sched5[[#This Row],[Scheduled Payment]],0)),"")</f>
        <v/>
      </c>
      <c r="G365" s="4" t="str">
        <f ca="1">IF(Sched5[[#This Row],[Pmt No]]&lt;&gt;"",IF(Sched5[[#This Row],[Scheduled Payment]]+Sched5[[#This Row],[Extra Payment]]&lt;=Sched5[[#This Row],[Beginning Balance]],Sched5[[#This Row],[Scheduled Payment]]+Sched5[[#This Row],[Extra Payment]],Sched5[[#This Row],[Beginning Balance]]),"")</f>
        <v/>
      </c>
      <c r="H365" s="4" t="str">
        <f ca="1">IF(Sched5[[#This Row],[Pmt No]]&lt;&gt;"",Sched5[[#This Row],[Total Payment]]-Sched5[[#This Row],[Interest]],"")</f>
        <v/>
      </c>
      <c r="I365" s="4" t="str">
        <f ca="1">IF(Sched5[[#This Row],[Pmt No]]&lt;&gt;"",Sched5[[#This Row],[Beginning Balance]]*(InterestRate/PaymentsPerYear),"")</f>
        <v/>
      </c>
      <c r="J365" s="4" t="str">
        <f ca="1">IF(Sched5[[#This Row],[Pmt No]]&lt;&gt;"",IF(Sched5[[#This Row],[Scheduled Payment]]+Sched5[[#This Row],[Extra Payment]]&lt;=Sched5[[#This Row],[Beginning Balance]],Sched5[[#This Row],[Beginning Balance]]-Sched5[[#This Row],[Principal]],0),"")</f>
        <v/>
      </c>
      <c r="K365" s="4" t="str">
        <f ca="1">IF(Sched5[[#This Row],[Pmt No]]&lt;&gt;"",SUM(INDEX(Sched5[Interest],1,1):Sched5[[#This Row],[Interest]]),"")</f>
        <v/>
      </c>
    </row>
    <row r="366" spans="2:11" x14ac:dyDescent="0.2">
      <c r="B366" s="2" t="str">
        <f ca="1">IF(LoanIsGood,IF(ROW()-ROW(Sched5[[#Headers],[Pmt No]])&gt;ScheduledNumberOfPayments,"",ROW()-ROW(Sched5[[#Headers],[Pmt No]])),"")</f>
        <v/>
      </c>
      <c r="C366" s="3" t="str">
        <f ca="1">IF(Sched5[[#This Row],[Pmt No]]&lt;&gt;"",EOMONTH(LoanStartDate,ROW(Sched5[[#This Row],[Pmt No]])-ROW(Sched5[[#Headers],[Pmt No]])-2)+DAY(LoanStartDate),"")</f>
        <v/>
      </c>
      <c r="D366" s="4" t="str">
        <f ca="1">IF(Sched5[[#This Row],[Pmt No]]&lt;&gt;"",IF(ROW()-ROW(Sched5[[#Headers],[Beginning Balance]])=1,LoanAmount,INDEX(Sched5[Ending Balance],ROW()-ROW(Sched5[[#Headers],[Beginning Balance]])-1)),"")</f>
        <v/>
      </c>
      <c r="E366" s="4" t="str">
        <f ca="1">IF(Sched5[[#This Row],[Pmt No]]&lt;&gt;"",ScheduledPayment,"")</f>
        <v/>
      </c>
      <c r="F366" s="4" t="str">
        <f ca="1">IF(Sched5[[#This Row],[Pmt No]]&lt;&gt;"",IF(Sched5[[#This Row],[Scheduled Payment]]+ExtraPayments&lt;Sched5[[#This Row],[Beginning Balance]],ExtraPayments,IF(Sched5[[#This Row],[Beginning Balance]]-Sched5[[#This Row],[Scheduled Payment]]&gt;0,Sched5[[#This Row],[Beginning Balance]]-Sched5[[#This Row],[Scheduled Payment]],0)),"")</f>
        <v/>
      </c>
      <c r="G366" s="4" t="str">
        <f ca="1">IF(Sched5[[#This Row],[Pmt No]]&lt;&gt;"",IF(Sched5[[#This Row],[Scheduled Payment]]+Sched5[[#This Row],[Extra Payment]]&lt;=Sched5[[#This Row],[Beginning Balance]],Sched5[[#This Row],[Scheduled Payment]]+Sched5[[#This Row],[Extra Payment]],Sched5[[#This Row],[Beginning Balance]]),"")</f>
        <v/>
      </c>
      <c r="H366" s="4" t="str">
        <f ca="1">IF(Sched5[[#This Row],[Pmt No]]&lt;&gt;"",Sched5[[#This Row],[Total Payment]]-Sched5[[#This Row],[Interest]],"")</f>
        <v/>
      </c>
      <c r="I366" s="4" t="str">
        <f ca="1">IF(Sched5[[#This Row],[Pmt No]]&lt;&gt;"",Sched5[[#This Row],[Beginning Balance]]*(InterestRate/PaymentsPerYear),"")</f>
        <v/>
      </c>
      <c r="J366" s="4" t="str">
        <f ca="1">IF(Sched5[[#This Row],[Pmt No]]&lt;&gt;"",IF(Sched5[[#This Row],[Scheduled Payment]]+Sched5[[#This Row],[Extra Payment]]&lt;=Sched5[[#This Row],[Beginning Balance]],Sched5[[#This Row],[Beginning Balance]]-Sched5[[#This Row],[Principal]],0),"")</f>
        <v/>
      </c>
      <c r="K366" s="4" t="str">
        <f ca="1">IF(Sched5[[#This Row],[Pmt No]]&lt;&gt;"",SUM(INDEX(Sched5[Interest],1,1):Sched5[[#This Row],[Interest]]),"")</f>
        <v/>
      </c>
    </row>
    <row r="367" spans="2:11" x14ac:dyDescent="0.2">
      <c r="B367" s="2" t="str">
        <f ca="1">IF(LoanIsGood,IF(ROW()-ROW(Sched5[[#Headers],[Pmt No]])&gt;ScheduledNumberOfPayments,"",ROW()-ROW(Sched5[[#Headers],[Pmt No]])),"")</f>
        <v/>
      </c>
      <c r="C367" s="3" t="str">
        <f ca="1">IF(Sched5[[#This Row],[Pmt No]]&lt;&gt;"",EOMONTH(LoanStartDate,ROW(Sched5[[#This Row],[Pmt No]])-ROW(Sched5[[#Headers],[Pmt No]])-2)+DAY(LoanStartDate),"")</f>
        <v/>
      </c>
      <c r="D367" s="4" t="str">
        <f ca="1">IF(Sched5[[#This Row],[Pmt No]]&lt;&gt;"",IF(ROW()-ROW(Sched5[[#Headers],[Beginning Balance]])=1,LoanAmount,INDEX(Sched5[Ending Balance],ROW()-ROW(Sched5[[#Headers],[Beginning Balance]])-1)),"")</f>
        <v/>
      </c>
      <c r="E367" s="4" t="str">
        <f ca="1">IF(Sched5[[#This Row],[Pmt No]]&lt;&gt;"",ScheduledPayment,"")</f>
        <v/>
      </c>
      <c r="F367" s="4" t="str">
        <f ca="1">IF(Sched5[[#This Row],[Pmt No]]&lt;&gt;"",IF(Sched5[[#This Row],[Scheduled Payment]]+ExtraPayments&lt;Sched5[[#This Row],[Beginning Balance]],ExtraPayments,IF(Sched5[[#This Row],[Beginning Balance]]-Sched5[[#This Row],[Scheduled Payment]]&gt;0,Sched5[[#This Row],[Beginning Balance]]-Sched5[[#This Row],[Scheduled Payment]],0)),"")</f>
        <v/>
      </c>
      <c r="G367" s="4" t="str">
        <f ca="1">IF(Sched5[[#This Row],[Pmt No]]&lt;&gt;"",IF(Sched5[[#This Row],[Scheduled Payment]]+Sched5[[#This Row],[Extra Payment]]&lt;=Sched5[[#This Row],[Beginning Balance]],Sched5[[#This Row],[Scheduled Payment]]+Sched5[[#This Row],[Extra Payment]],Sched5[[#This Row],[Beginning Balance]]),"")</f>
        <v/>
      </c>
      <c r="H367" s="4" t="str">
        <f ca="1">IF(Sched5[[#This Row],[Pmt No]]&lt;&gt;"",Sched5[[#This Row],[Total Payment]]-Sched5[[#This Row],[Interest]],"")</f>
        <v/>
      </c>
      <c r="I367" s="4" t="str">
        <f ca="1">IF(Sched5[[#This Row],[Pmt No]]&lt;&gt;"",Sched5[[#This Row],[Beginning Balance]]*(InterestRate/PaymentsPerYear),"")</f>
        <v/>
      </c>
      <c r="J367" s="4" t="str">
        <f ca="1">IF(Sched5[[#This Row],[Pmt No]]&lt;&gt;"",IF(Sched5[[#This Row],[Scheduled Payment]]+Sched5[[#This Row],[Extra Payment]]&lt;=Sched5[[#This Row],[Beginning Balance]],Sched5[[#This Row],[Beginning Balance]]-Sched5[[#This Row],[Principal]],0),"")</f>
        <v/>
      </c>
      <c r="K367" s="4" t="str">
        <f ca="1">IF(Sched5[[#This Row],[Pmt No]]&lt;&gt;"",SUM(INDEX(Sched5[Interest],1,1):Sched5[[#This Row],[Interest]]),"")</f>
        <v/>
      </c>
    </row>
    <row r="368" spans="2:11" x14ac:dyDescent="0.2">
      <c r="B368" s="2" t="str">
        <f ca="1">IF(LoanIsGood,IF(ROW()-ROW(Sched5[[#Headers],[Pmt No]])&gt;ScheduledNumberOfPayments,"",ROW()-ROW(Sched5[[#Headers],[Pmt No]])),"")</f>
        <v/>
      </c>
      <c r="C368" s="3" t="str">
        <f ca="1">IF(Sched5[[#This Row],[Pmt No]]&lt;&gt;"",EOMONTH(LoanStartDate,ROW(Sched5[[#This Row],[Pmt No]])-ROW(Sched5[[#Headers],[Pmt No]])-2)+DAY(LoanStartDate),"")</f>
        <v/>
      </c>
      <c r="D368" s="4" t="str">
        <f ca="1">IF(Sched5[[#This Row],[Pmt No]]&lt;&gt;"",IF(ROW()-ROW(Sched5[[#Headers],[Beginning Balance]])=1,LoanAmount,INDEX(Sched5[Ending Balance],ROW()-ROW(Sched5[[#Headers],[Beginning Balance]])-1)),"")</f>
        <v/>
      </c>
      <c r="E368" s="4" t="str">
        <f ca="1">IF(Sched5[[#This Row],[Pmt No]]&lt;&gt;"",ScheduledPayment,"")</f>
        <v/>
      </c>
      <c r="F368" s="4" t="str">
        <f ca="1">IF(Sched5[[#This Row],[Pmt No]]&lt;&gt;"",IF(Sched5[[#This Row],[Scheduled Payment]]+ExtraPayments&lt;Sched5[[#This Row],[Beginning Balance]],ExtraPayments,IF(Sched5[[#This Row],[Beginning Balance]]-Sched5[[#This Row],[Scheduled Payment]]&gt;0,Sched5[[#This Row],[Beginning Balance]]-Sched5[[#This Row],[Scheduled Payment]],0)),"")</f>
        <v/>
      </c>
      <c r="G368" s="4" t="str">
        <f ca="1">IF(Sched5[[#This Row],[Pmt No]]&lt;&gt;"",IF(Sched5[[#This Row],[Scheduled Payment]]+Sched5[[#This Row],[Extra Payment]]&lt;=Sched5[[#This Row],[Beginning Balance]],Sched5[[#This Row],[Scheduled Payment]]+Sched5[[#This Row],[Extra Payment]],Sched5[[#This Row],[Beginning Balance]]),"")</f>
        <v/>
      </c>
      <c r="H368" s="4" t="str">
        <f ca="1">IF(Sched5[[#This Row],[Pmt No]]&lt;&gt;"",Sched5[[#This Row],[Total Payment]]-Sched5[[#This Row],[Interest]],"")</f>
        <v/>
      </c>
      <c r="I368" s="4" t="str">
        <f ca="1">IF(Sched5[[#This Row],[Pmt No]]&lt;&gt;"",Sched5[[#This Row],[Beginning Balance]]*(InterestRate/PaymentsPerYear),"")</f>
        <v/>
      </c>
      <c r="J368" s="4" t="str">
        <f ca="1">IF(Sched5[[#This Row],[Pmt No]]&lt;&gt;"",IF(Sched5[[#This Row],[Scheduled Payment]]+Sched5[[#This Row],[Extra Payment]]&lt;=Sched5[[#This Row],[Beginning Balance]],Sched5[[#This Row],[Beginning Balance]]-Sched5[[#This Row],[Principal]],0),"")</f>
        <v/>
      </c>
      <c r="K368" s="4" t="str">
        <f ca="1">IF(Sched5[[#This Row],[Pmt No]]&lt;&gt;"",SUM(INDEX(Sched5[Interest],1,1):Sched5[[#This Row],[Interest]]),"")</f>
        <v/>
      </c>
    </row>
    <row r="369" spans="2:11" x14ac:dyDescent="0.2">
      <c r="B369" s="2" t="str">
        <f ca="1">IF(LoanIsGood,IF(ROW()-ROW(Sched5[[#Headers],[Pmt No]])&gt;ScheduledNumberOfPayments,"",ROW()-ROW(Sched5[[#Headers],[Pmt No]])),"")</f>
        <v/>
      </c>
      <c r="C369" s="3" t="str">
        <f ca="1">IF(Sched5[[#This Row],[Pmt No]]&lt;&gt;"",EOMONTH(LoanStartDate,ROW(Sched5[[#This Row],[Pmt No]])-ROW(Sched5[[#Headers],[Pmt No]])-2)+DAY(LoanStartDate),"")</f>
        <v/>
      </c>
      <c r="D369" s="4" t="str">
        <f ca="1">IF(Sched5[[#This Row],[Pmt No]]&lt;&gt;"",IF(ROW()-ROW(Sched5[[#Headers],[Beginning Balance]])=1,LoanAmount,INDEX(Sched5[Ending Balance],ROW()-ROW(Sched5[[#Headers],[Beginning Balance]])-1)),"")</f>
        <v/>
      </c>
      <c r="E369" s="4" t="str">
        <f ca="1">IF(Sched5[[#This Row],[Pmt No]]&lt;&gt;"",ScheduledPayment,"")</f>
        <v/>
      </c>
      <c r="F369" s="4" t="str">
        <f ca="1">IF(Sched5[[#This Row],[Pmt No]]&lt;&gt;"",IF(Sched5[[#This Row],[Scheduled Payment]]+ExtraPayments&lt;Sched5[[#This Row],[Beginning Balance]],ExtraPayments,IF(Sched5[[#This Row],[Beginning Balance]]-Sched5[[#This Row],[Scheduled Payment]]&gt;0,Sched5[[#This Row],[Beginning Balance]]-Sched5[[#This Row],[Scheduled Payment]],0)),"")</f>
        <v/>
      </c>
      <c r="G369" s="4" t="str">
        <f ca="1">IF(Sched5[[#This Row],[Pmt No]]&lt;&gt;"",IF(Sched5[[#This Row],[Scheduled Payment]]+Sched5[[#This Row],[Extra Payment]]&lt;=Sched5[[#This Row],[Beginning Balance]],Sched5[[#This Row],[Scheduled Payment]]+Sched5[[#This Row],[Extra Payment]],Sched5[[#This Row],[Beginning Balance]]),"")</f>
        <v/>
      </c>
      <c r="H369" s="4" t="str">
        <f ca="1">IF(Sched5[[#This Row],[Pmt No]]&lt;&gt;"",Sched5[[#This Row],[Total Payment]]-Sched5[[#This Row],[Interest]],"")</f>
        <v/>
      </c>
      <c r="I369" s="4" t="str">
        <f ca="1">IF(Sched5[[#This Row],[Pmt No]]&lt;&gt;"",Sched5[[#This Row],[Beginning Balance]]*(InterestRate/PaymentsPerYear),"")</f>
        <v/>
      </c>
      <c r="J369" s="4" t="str">
        <f ca="1">IF(Sched5[[#This Row],[Pmt No]]&lt;&gt;"",IF(Sched5[[#This Row],[Scheduled Payment]]+Sched5[[#This Row],[Extra Payment]]&lt;=Sched5[[#This Row],[Beginning Balance]],Sched5[[#This Row],[Beginning Balance]]-Sched5[[#This Row],[Principal]],0),"")</f>
        <v/>
      </c>
      <c r="K369" s="4" t="str">
        <f ca="1">IF(Sched5[[#This Row],[Pmt No]]&lt;&gt;"",SUM(INDEX(Sched5[Interest],1,1):Sched5[[#This Row],[Interest]]),"")</f>
        <v/>
      </c>
    </row>
    <row r="370" spans="2:11" x14ac:dyDescent="0.2">
      <c r="B370" s="2" t="str">
        <f ca="1">IF(LoanIsGood,IF(ROW()-ROW(Sched5[[#Headers],[Pmt No]])&gt;ScheduledNumberOfPayments,"",ROW()-ROW(Sched5[[#Headers],[Pmt No]])),"")</f>
        <v/>
      </c>
      <c r="C370" s="3" t="str">
        <f ca="1">IF(Sched5[[#This Row],[Pmt No]]&lt;&gt;"",EOMONTH(LoanStartDate,ROW(Sched5[[#This Row],[Pmt No]])-ROW(Sched5[[#Headers],[Pmt No]])-2)+DAY(LoanStartDate),"")</f>
        <v/>
      </c>
      <c r="D370" s="4" t="str">
        <f ca="1">IF(Sched5[[#This Row],[Pmt No]]&lt;&gt;"",IF(ROW()-ROW(Sched5[[#Headers],[Beginning Balance]])=1,LoanAmount,INDEX(Sched5[Ending Balance],ROW()-ROW(Sched5[[#Headers],[Beginning Balance]])-1)),"")</f>
        <v/>
      </c>
      <c r="E370" s="4" t="str">
        <f ca="1">IF(Sched5[[#This Row],[Pmt No]]&lt;&gt;"",ScheduledPayment,"")</f>
        <v/>
      </c>
      <c r="F370" s="4" t="str">
        <f ca="1">IF(Sched5[[#This Row],[Pmt No]]&lt;&gt;"",IF(Sched5[[#This Row],[Scheduled Payment]]+ExtraPayments&lt;Sched5[[#This Row],[Beginning Balance]],ExtraPayments,IF(Sched5[[#This Row],[Beginning Balance]]-Sched5[[#This Row],[Scheduled Payment]]&gt;0,Sched5[[#This Row],[Beginning Balance]]-Sched5[[#This Row],[Scheduled Payment]],0)),"")</f>
        <v/>
      </c>
      <c r="G370" s="4" t="str">
        <f ca="1">IF(Sched5[[#This Row],[Pmt No]]&lt;&gt;"",IF(Sched5[[#This Row],[Scheduled Payment]]+Sched5[[#This Row],[Extra Payment]]&lt;=Sched5[[#This Row],[Beginning Balance]],Sched5[[#This Row],[Scheduled Payment]]+Sched5[[#This Row],[Extra Payment]],Sched5[[#This Row],[Beginning Balance]]),"")</f>
        <v/>
      </c>
      <c r="H370" s="4" t="str">
        <f ca="1">IF(Sched5[[#This Row],[Pmt No]]&lt;&gt;"",Sched5[[#This Row],[Total Payment]]-Sched5[[#This Row],[Interest]],"")</f>
        <v/>
      </c>
      <c r="I370" s="4" t="str">
        <f ca="1">IF(Sched5[[#This Row],[Pmt No]]&lt;&gt;"",Sched5[[#This Row],[Beginning Balance]]*(InterestRate/PaymentsPerYear),"")</f>
        <v/>
      </c>
      <c r="J370" s="4" t="str">
        <f ca="1">IF(Sched5[[#This Row],[Pmt No]]&lt;&gt;"",IF(Sched5[[#This Row],[Scheduled Payment]]+Sched5[[#This Row],[Extra Payment]]&lt;=Sched5[[#This Row],[Beginning Balance]],Sched5[[#This Row],[Beginning Balance]]-Sched5[[#This Row],[Principal]],0),"")</f>
        <v/>
      </c>
      <c r="K370" s="4" t="str">
        <f ca="1">IF(Sched5[[#This Row],[Pmt No]]&lt;&gt;"",SUM(INDEX(Sched5[Interest],1,1):Sched5[[#This Row],[Interest]]),"")</f>
        <v/>
      </c>
    </row>
    <row r="371" spans="2:11" x14ac:dyDescent="0.2">
      <c r="B371" s="2" t="str">
        <f ca="1">IF(LoanIsGood,IF(ROW()-ROW(Sched5[[#Headers],[Pmt No]])&gt;ScheduledNumberOfPayments,"",ROW()-ROW(Sched5[[#Headers],[Pmt No]])),"")</f>
        <v/>
      </c>
      <c r="C371" s="3" t="str">
        <f ca="1">IF(Sched5[[#This Row],[Pmt No]]&lt;&gt;"",EOMONTH(LoanStartDate,ROW(Sched5[[#This Row],[Pmt No]])-ROW(Sched5[[#Headers],[Pmt No]])-2)+DAY(LoanStartDate),"")</f>
        <v/>
      </c>
      <c r="D371" s="4" t="str">
        <f ca="1">IF(Sched5[[#This Row],[Pmt No]]&lt;&gt;"",IF(ROW()-ROW(Sched5[[#Headers],[Beginning Balance]])=1,LoanAmount,INDEX(Sched5[Ending Balance],ROW()-ROW(Sched5[[#Headers],[Beginning Balance]])-1)),"")</f>
        <v/>
      </c>
      <c r="E371" s="4" t="str">
        <f ca="1">IF(Sched5[[#This Row],[Pmt No]]&lt;&gt;"",ScheduledPayment,"")</f>
        <v/>
      </c>
      <c r="F371" s="4" t="str">
        <f ca="1">IF(Sched5[[#This Row],[Pmt No]]&lt;&gt;"",IF(Sched5[[#This Row],[Scheduled Payment]]+ExtraPayments&lt;Sched5[[#This Row],[Beginning Balance]],ExtraPayments,IF(Sched5[[#This Row],[Beginning Balance]]-Sched5[[#This Row],[Scheduled Payment]]&gt;0,Sched5[[#This Row],[Beginning Balance]]-Sched5[[#This Row],[Scheduled Payment]],0)),"")</f>
        <v/>
      </c>
      <c r="G371" s="4" t="str">
        <f ca="1">IF(Sched5[[#This Row],[Pmt No]]&lt;&gt;"",IF(Sched5[[#This Row],[Scheduled Payment]]+Sched5[[#This Row],[Extra Payment]]&lt;=Sched5[[#This Row],[Beginning Balance]],Sched5[[#This Row],[Scheduled Payment]]+Sched5[[#This Row],[Extra Payment]],Sched5[[#This Row],[Beginning Balance]]),"")</f>
        <v/>
      </c>
      <c r="H371" s="4" t="str">
        <f ca="1">IF(Sched5[[#This Row],[Pmt No]]&lt;&gt;"",Sched5[[#This Row],[Total Payment]]-Sched5[[#This Row],[Interest]],"")</f>
        <v/>
      </c>
      <c r="I371" s="4" t="str">
        <f ca="1">IF(Sched5[[#This Row],[Pmt No]]&lt;&gt;"",Sched5[[#This Row],[Beginning Balance]]*(InterestRate/PaymentsPerYear),"")</f>
        <v/>
      </c>
      <c r="J371" s="4" t="str">
        <f ca="1">IF(Sched5[[#This Row],[Pmt No]]&lt;&gt;"",IF(Sched5[[#This Row],[Scheduled Payment]]+Sched5[[#This Row],[Extra Payment]]&lt;=Sched5[[#This Row],[Beginning Balance]],Sched5[[#This Row],[Beginning Balance]]-Sched5[[#This Row],[Principal]],0),"")</f>
        <v/>
      </c>
      <c r="K371" s="4" t="str">
        <f ca="1">IF(Sched5[[#This Row],[Pmt No]]&lt;&gt;"",SUM(INDEX(Sched5[Interest],1,1):Sched5[[#This Row],[Interest]]),"")</f>
        <v/>
      </c>
    </row>
    <row r="372" spans="2:11" x14ac:dyDescent="0.2">
      <c r="B372" s="2" t="str">
        <f ca="1">IF(LoanIsGood,IF(ROW()-ROW(Sched5[[#Headers],[Pmt No]])&gt;ScheduledNumberOfPayments,"",ROW()-ROW(Sched5[[#Headers],[Pmt No]])),"")</f>
        <v/>
      </c>
      <c r="C372" s="3" t="str">
        <f ca="1">IF(Sched5[[#This Row],[Pmt No]]&lt;&gt;"",EOMONTH(LoanStartDate,ROW(Sched5[[#This Row],[Pmt No]])-ROW(Sched5[[#Headers],[Pmt No]])-2)+DAY(LoanStartDate),"")</f>
        <v/>
      </c>
      <c r="D372" s="4" t="str">
        <f ca="1">IF(Sched5[[#This Row],[Pmt No]]&lt;&gt;"",IF(ROW()-ROW(Sched5[[#Headers],[Beginning Balance]])=1,LoanAmount,INDEX(Sched5[Ending Balance],ROW()-ROW(Sched5[[#Headers],[Beginning Balance]])-1)),"")</f>
        <v/>
      </c>
      <c r="E372" s="4" t="str">
        <f ca="1">IF(Sched5[[#This Row],[Pmt No]]&lt;&gt;"",ScheduledPayment,"")</f>
        <v/>
      </c>
      <c r="F372" s="4" t="str">
        <f ca="1">IF(Sched5[[#This Row],[Pmt No]]&lt;&gt;"",IF(Sched5[[#This Row],[Scheduled Payment]]+ExtraPayments&lt;Sched5[[#This Row],[Beginning Balance]],ExtraPayments,IF(Sched5[[#This Row],[Beginning Balance]]-Sched5[[#This Row],[Scheduled Payment]]&gt;0,Sched5[[#This Row],[Beginning Balance]]-Sched5[[#This Row],[Scheduled Payment]],0)),"")</f>
        <v/>
      </c>
      <c r="G372" s="4" t="str">
        <f ca="1">IF(Sched5[[#This Row],[Pmt No]]&lt;&gt;"",IF(Sched5[[#This Row],[Scheduled Payment]]+Sched5[[#This Row],[Extra Payment]]&lt;=Sched5[[#This Row],[Beginning Balance]],Sched5[[#This Row],[Scheduled Payment]]+Sched5[[#This Row],[Extra Payment]],Sched5[[#This Row],[Beginning Balance]]),"")</f>
        <v/>
      </c>
      <c r="H372" s="4" t="str">
        <f ca="1">IF(Sched5[[#This Row],[Pmt No]]&lt;&gt;"",Sched5[[#This Row],[Total Payment]]-Sched5[[#This Row],[Interest]],"")</f>
        <v/>
      </c>
      <c r="I372" s="4" t="str">
        <f ca="1">IF(Sched5[[#This Row],[Pmt No]]&lt;&gt;"",Sched5[[#This Row],[Beginning Balance]]*(InterestRate/PaymentsPerYear),"")</f>
        <v/>
      </c>
      <c r="J372" s="4" t="str">
        <f ca="1">IF(Sched5[[#This Row],[Pmt No]]&lt;&gt;"",IF(Sched5[[#This Row],[Scheduled Payment]]+Sched5[[#This Row],[Extra Payment]]&lt;=Sched5[[#This Row],[Beginning Balance]],Sched5[[#This Row],[Beginning Balance]]-Sched5[[#This Row],[Principal]],0),"")</f>
        <v/>
      </c>
      <c r="K372" s="4" t="str">
        <f ca="1">IF(Sched5[[#This Row],[Pmt No]]&lt;&gt;"",SUM(INDEX(Sched5[Interest],1,1):Sched5[[#This Row],[Interest]]),"")</f>
        <v/>
      </c>
    </row>
    <row r="373" spans="2:11" x14ac:dyDescent="0.2">
      <c r="B373" s="2" t="str">
        <f ca="1">IF(LoanIsGood,IF(ROW()-ROW(Sched5[[#Headers],[Pmt No]])&gt;ScheduledNumberOfPayments,"",ROW()-ROW(Sched5[[#Headers],[Pmt No]])),"")</f>
        <v/>
      </c>
      <c r="C373" s="3" t="str">
        <f ca="1">IF(Sched5[[#This Row],[Pmt No]]&lt;&gt;"",EOMONTH(LoanStartDate,ROW(Sched5[[#This Row],[Pmt No]])-ROW(Sched5[[#Headers],[Pmt No]])-2)+DAY(LoanStartDate),"")</f>
        <v/>
      </c>
      <c r="D373" s="4" t="str">
        <f ca="1">IF(Sched5[[#This Row],[Pmt No]]&lt;&gt;"",IF(ROW()-ROW(Sched5[[#Headers],[Beginning Balance]])=1,LoanAmount,INDEX(Sched5[Ending Balance],ROW()-ROW(Sched5[[#Headers],[Beginning Balance]])-1)),"")</f>
        <v/>
      </c>
      <c r="E373" s="4" t="str">
        <f ca="1">IF(Sched5[[#This Row],[Pmt No]]&lt;&gt;"",ScheduledPayment,"")</f>
        <v/>
      </c>
      <c r="F373" s="4" t="str">
        <f ca="1">IF(Sched5[[#This Row],[Pmt No]]&lt;&gt;"",IF(Sched5[[#This Row],[Scheduled Payment]]+ExtraPayments&lt;Sched5[[#This Row],[Beginning Balance]],ExtraPayments,IF(Sched5[[#This Row],[Beginning Balance]]-Sched5[[#This Row],[Scheduled Payment]]&gt;0,Sched5[[#This Row],[Beginning Balance]]-Sched5[[#This Row],[Scheduled Payment]],0)),"")</f>
        <v/>
      </c>
      <c r="G373" s="4" t="str">
        <f ca="1">IF(Sched5[[#This Row],[Pmt No]]&lt;&gt;"",IF(Sched5[[#This Row],[Scheduled Payment]]+Sched5[[#This Row],[Extra Payment]]&lt;=Sched5[[#This Row],[Beginning Balance]],Sched5[[#This Row],[Scheduled Payment]]+Sched5[[#This Row],[Extra Payment]],Sched5[[#This Row],[Beginning Balance]]),"")</f>
        <v/>
      </c>
      <c r="H373" s="4" t="str">
        <f ca="1">IF(Sched5[[#This Row],[Pmt No]]&lt;&gt;"",Sched5[[#This Row],[Total Payment]]-Sched5[[#This Row],[Interest]],"")</f>
        <v/>
      </c>
      <c r="I373" s="4" t="str">
        <f ca="1">IF(Sched5[[#This Row],[Pmt No]]&lt;&gt;"",Sched5[[#This Row],[Beginning Balance]]*(InterestRate/PaymentsPerYear),"")</f>
        <v/>
      </c>
      <c r="J373" s="4" t="str">
        <f ca="1">IF(Sched5[[#This Row],[Pmt No]]&lt;&gt;"",IF(Sched5[[#This Row],[Scheduled Payment]]+Sched5[[#This Row],[Extra Payment]]&lt;=Sched5[[#This Row],[Beginning Balance]],Sched5[[#This Row],[Beginning Balance]]-Sched5[[#This Row],[Principal]],0),"")</f>
        <v/>
      </c>
      <c r="K373" s="4" t="str">
        <f ca="1">IF(Sched5[[#This Row],[Pmt No]]&lt;&gt;"",SUM(INDEX(Sched5[Interest],1,1):Sched5[[#This Row],[Interest]]),"")</f>
        <v/>
      </c>
    </row>
  </sheetData>
  <mergeCells count="7">
    <mergeCell ref="A1:B1"/>
    <mergeCell ref="J1:K1"/>
    <mergeCell ref="D3:E3"/>
    <mergeCell ref="H3:I3"/>
    <mergeCell ref="D1:E1"/>
    <mergeCell ref="F1:G1"/>
    <mergeCell ref="H1:I1"/>
  </mergeCells>
  <conditionalFormatting sqref="B14:K373">
    <cfRule type="expression" dxfId="0" priority="1">
      <formula>($B14="")+(($D14=0)*($F14=0))</formula>
    </cfRule>
  </conditionalFormatting>
  <dataValidations count="1">
    <dataValidation allowBlank="1" showErrorMessage="1" sqref="C1:D1 F1 J1 L1:XFD1 A1 A2:XFD1048576" xr:uid="{DC543DDC-73B7-445E-9B13-B09CCCC1F9D5}"/>
  </dataValidations>
  <hyperlinks>
    <hyperlink ref="A1" location="Introduction!A1" display="Introduction" xr:uid="{3F9AB7CE-CDC7-4AE1-A8A5-0EE161678BC8}"/>
    <hyperlink ref="D1" location="'Loan Schedule 1'!A1" display="Loan 1 Schedule" xr:uid="{760E9C53-09AF-463C-9228-DCC3DAF58FA6}"/>
    <hyperlink ref="C1" location="Dashboard!A1" display="Dashboard" xr:uid="{5FC9C826-F230-41F2-9236-D1AE6B3F0831}"/>
    <hyperlink ref="J1" location="'Loan Schedule 5'!A1" display="Loan 5 Schedule" xr:uid="{7D171185-4CB2-4B8C-B342-D9629F50A111}"/>
    <hyperlink ref="F1" location="'Loan Schedule 1'!A1" display="Loan 1 Schedule" xr:uid="{EA9FC173-92D6-42D7-8A5A-74C9C42D0915}"/>
    <hyperlink ref="F1:G1" location="'Loan Schedule 2'!A1" display="'Loan Schedule 2'!A1" xr:uid="{8E4FD5AD-2E58-465D-A7E0-FFDEF9B0927C}"/>
    <hyperlink ref="H1" location="'Loan Schedule 3'!A1" display="Loan 3 Schedule" xr:uid="{620A9607-ED6F-425C-B1EF-E35CF964B9B7}"/>
    <hyperlink ref="J1:K1" location="'Loan Schedule 4'!A1" display="'Loan Schedule 4'!A1" xr:uid="{8082705F-8C1D-4B80-BF91-98F84CB39BEE}"/>
  </hyperlinks>
  <printOptions horizontalCentered="1"/>
  <pageMargins left="0.4" right="0.4" top="0.4" bottom="0.5" header="0.3" footer="0.3"/>
  <pageSetup scale="79" fitToHeight="0" orientation="landscape"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80</vt:i4>
      </vt:variant>
    </vt:vector>
  </HeadingPairs>
  <TitlesOfParts>
    <vt:vector size="87" baseType="lpstr">
      <vt:lpstr>Introduction</vt:lpstr>
      <vt:lpstr>Dashboard</vt:lpstr>
      <vt:lpstr>Loan Schedule 1</vt:lpstr>
      <vt:lpstr>Loan Schedule 2</vt:lpstr>
      <vt:lpstr>Loan Schedule 3</vt:lpstr>
      <vt:lpstr>Loan Schedule 4</vt:lpstr>
      <vt:lpstr>Loan Schedule 5</vt:lpstr>
      <vt:lpstr>'Loan Schedule 1'!ColumnTitle1</vt:lpstr>
      <vt:lpstr>'Loan Schedule 2'!ColumnTitle1</vt:lpstr>
      <vt:lpstr>'Loan Schedule 3'!ColumnTitle1</vt:lpstr>
      <vt:lpstr>'Loan Schedule 4'!ColumnTitle1</vt:lpstr>
      <vt:lpstr>'Loan Schedule 5'!ColumnTitle1</vt:lpstr>
      <vt:lpstr>'Loan Schedule 1'!End_Bal</vt:lpstr>
      <vt:lpstr>'Loan Schedule 2'!End_Bal</vt:lpstr>
      <vt:lpstr>'Loan Schedule 3'!End_Bal</vt:lpstr>
      <vt:lpstr>'Loan Schedule 4'!End_Bal</vt:lpstr>
      <vt:lpstr>'Loan Schedule 5'!End_Bal</vt:lpstr>
      <vt:lpstr>'Loan Schedule 1'!ExtraPayments</vt:lpstr>
      <vt:lpstr>'Loan Schedule 2'!ExtraPayments</vt:lpstr>
      <vt:lpstr>'Loan Schedule 3'!ExtraPayments</vt:lpstr>
      <vt:lpstr>'Loan Schedule 4'!ExtraPayments</vt:lpstr>
      <vt:lpstr>'Loan Schedule 5'!ExtraPayments</vt:lpstr>
      <vt:lpstr>'Loan Schedule 1'!InterestRate</vt:lpstr>
      <vt:lpstr>'Loan Schedule 2'!InterestRate</vt:lpstr>
      <vt:lpstr>'Loan Schedule 3'!InterestRate</vt:lpstr>
      <vt:lpstr>'Loan Schedule 4'!InterestRate</vt:lpstr>
      <vt:lpstr>'Loan Schedule 5'!InterestRate</vt:lpstr>
      <vt:lpstr>'Loan Schedule 1'!LenderName</vt:lpstr>
      <vt:lpstr>'Loan Schedule 2'!LenderName</vt:lpstr>
      <vt:lpstr>'Loan Schedule 3'!LenderName</vt:lpstr>
      <vt:lpstr>'Loan Schedule 4'!LenderName</vt:lpstr>
      <vt:lpstr>'Loan Schedule 5'!LenderName</vt:lpstr>
      <vt:lpstr>'Loan Schedule 1'!LoanAmount</vt:lpstr>
      <vt:lpstr>'Loan Schedule 2'!LoanAmount</vt:lpstr>
      <vt:lpstr>'Loan Schedule 3'!LoanAmount</vt:lpstr>
      <vt:lpstr>'Loan Schedule 4'!LoanAmount</vt:lpstr>
      <vt:lpstr>'Loan Schedule 5'!LoanAmount</vt:lpstr>
      <vt:lpstr>'Loan Schedule 1'!LoanPeriod</vt:lpstr>
      <vt:lpstr>'Loan Schedule 2'!LoanPeriod</vt:lpstr>
      <vt:lpstr>'Loan Schedule 3'!LoanPeriod</vt:lpstr>
      <vt:lpstr>'Loan Schedule 4'!LoanPeriod</vt:lpstr>
      <vt:lpstr>'Loan Schedule 5'!LoanPeriod</vt:lpstr>
      <vt:lpstr>'Loan Schedule 1'!LoanStartDate</vt:lpstr>
      <vt:lpstr>'Loan Schedule 2'!LoanStartDate</vt:lpstr>
      <vt:lpstr>'Loan Schedule 3'!LoanStartDate</vt:lpstr>
      <vt:lpstr>'Loan Schedule 4'!LoanStartDate</vt:lpstr>
      <vt:lpstr>'Loan Schedule 5'!LoanStartDate</vt:lpstr>
      <vt:lpstr>'Loan Schedule 1'!PaymentsPerYear</vt:lpstr>
      <vt:lpstr>'Loan Schedule 2'!PaymentsPerYear</vt:lpstr>
      <vt:lpstr>'Loan Schedule 3'!PaymentsPerYear</vt:lpstr>
      <vt:lpstr>'Loan Schedule 4'!PaymentsPerYear</vt:lpstr>
      <vt:lpstr>'Loan Schedule 5'!PaymentsPerYear</vt:lpstr>
      <vt:lpstr>'Loan Schedule 1'!Print_Titles</vt:lpstr>
      <vt:lpstr>'Loan Schedule 2'!Print_Titles</vt:lpstr>
      <vt:lpstr>'Loan Schedule 3'!Print_Titles</vt:lpstr>
      <vt:lpstr>'Loan Schedule 4'!Print_Titles</vt:lpstr>
      <vt:lpstr>'Loan Schedule 5'!Print_Titles</vt:lpstr>
      <vt:lpstr>'Loan Schedule 1'!RowTitleRegion1..E9</vt:lpstr>
      <vt:lpstr>'Loan Schedule 2'!RowTitleRegion1..E9</vt:lpstr>
      <vt:lpstr>'Loan Schedule 3'!RowTitleRegion1..E9</vt:lpstr>
      <vt:lpstr>'Loan Schedule 4'!RowTitleRegion1..E9</vt:lpstr>
      <vt:lpstr>'Loan Schedule 5'!RowTitleRegion1..E9</vt:lpstr>
      <vt:lpstr>'Loan Schedule 1'!RowTitleRegion2..I7</vt:lpstr>
      <vt:lpstr>'Loan Schedule 2'!RowTitleRegion2..I7</vt:lpstr>
      <vt:lpstr>'Loan Schedule 3'!RowTitleRegion2..I7</vt:lpstr>
      <vt:lpstr>'Loan Schedule 4'!RowTitleRegion2..I7</vt:lpstr>
      <vt:lpstr>'Loan Schedule 5'!RowTitleRegion2..I7</vt:lpstr>
      <vt:lpstr>'Loan Schedule 1'!RowTitleRegion3..E9</vt:lpstr>
      <vt:lpstr>'Loan Schedule 2'!RowTitleRegion3..E9</vt:lpstr>
      <vt:lpstr>'Loan Schedule 3'!RowTitleRegion3..E9</vt:lpstr>
      <vt:lpstr>'Loan Schedule 4'!RowTitleRegion3..E9</vt:lpstr>
      <vt:lpstr>'Loan Schedule 5'!RowTitleRegion3..E9</vt:lpstr>
      <vt:lpstr>'Loan Schedule 1'!RowTitleRegion4..H9</vt:lpstr>
      <vt:lpstr>'Loan Schedule 2'!RowTitleRegion4..H9</vt:lpstr>
      <vt:lpstr>'Loan Schedule 3'!RowTitleRegion4..H9</vt:lpstr>
      <vt:lpstr>'Loan Schedule 4'!RowTitleRegion4..H9</vt:lpstr>
      <vt:lpstr>'Loan Schedule 5'!RowTitleRegion4..H9</vt:lpstr>
      <vt:lpstr>'Loan Schedule 1'!ScheduledNumberOfPayments</vt:lpstr>
      <vt:lpstr>'Loan Schedule 2'!ScheduledNumberOfPayments</vt:lpstr>
      <vt:lpstr>'Loan Schedule 3'!ScheduledNumberOfPayments</vt:lpstr>
      <vt:lpstr>'Loan Schedule 4'!ScheduledNumberOfPayments</vt:lpstr>
      <vt:lpstr>'Loan Schedule 5'!ScheduledNumberOfPayments</vt:lpstr>
      <vt:lpstr>'Loan Schedule 1'!ScheduledPayment</vt:lpstr>
      <vt:lpstr>'Loan Schedule 2'!ScheduledPayment</vt:lpstr>
      <vt:lpstr>'Loan Schedule 3'!ScheduledPayment</vt:lpstr>
      <vt:lpstr>'Loan Schedule 4'!ScheduledPayment</vt:lpstr>
      <vt:lpstr>'Loan Schedule 5'!ScheduledPayment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Natalie</dc:creator>
  <cp:lastModifiedBy>QSK1184</cp:lastModifiedBy>
  <dcterms:created xsi:type="dcterms:W3CDTF">2016-12-02T10:43:28Z</dcterms:created>
  <dcterms:modified xsi:type="dcterms:W3CDTF">2024-09-20T12:15:58Z</dcterms:modified>
  <cp:version/>
</cp:coreProperties>
</file>