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Finance\"/>
    </mc:Choice>
  </mc:AlternateContent>
  <xr:revisionPtr revIDLastSave="0" documentId="13_ncr:1_{1F22F20E-383A-4AFD-94AB-DEDEE6EAACD2}" xr6:coauthVersionLast="47" xr6:coauthVersionMax="47" xr10:uidLastSave="{00000000-0000-0000-0000-000000000000}"/>
  <bookViews>
    <workbookView xWindow="-120" yWindow="-120" windowWidth="29040" windowHeight="15840" xr2:uid="{59869ED7-88C8-0644-B56C-B351D43EDA1B}"/>
  </bookViews>
  <sheets>
    <sheet name="Introduction" sheetId="3" r:id="rId1"/>
    <sheet name="Salary Calculation" sheetId="1" r:id="rId2"/>
    <sheet name="Personal Budget" sheetId="2" r:id="rId3"/>
    <sheet name="Monthly Savings Evolution" sheetId="6" r:id="rId4"/>
  </sheets>
  <definedNames>
    <definedName name="_aaa1" hidden="1">{#N/A,#N/A,FALSE,"Antony Financials";#N/A,#N/A,FALSE,"Cowboy Financials";#N/A,#N/A,FALSE,"Combined";#N/A,#N/A,FALSE,"Valuematrix";#N/A,#N/A,FALSE,"DCFAntony";#N/A,#N/A,FALSE,"DCFCowboy";#N/A,#N/A,FALSE,"DCFCombined"}</definedName>
    <definedName name="_xlnm._FilterDatabase" localSheetId="3" hidden="1">'Monthly Savings Evolution'!#REF!</definedName>
    <definedName name="_xlnm._FilterDatabase" localSheetId="2" hidden="1">'Personal Budget'!#REF!</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7" i="6" l="1"/>
  <c r="AL17" i="6"/>
  <c r="AK17" i="6"/>
  <c r="AJ17" i="6"/>
  <c r="AI17"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E35" i="2"/>
  <c r="E34" i="2"/>
  <c r="E33" i="2"/>
  <c r="E32" i="2"/>
  <c r="E31" i="2"/>
  <c r="E30" i="2"/>
  <c r="E9" i="2" l="1"/>
  <c r="E10" i="2"/>
  <c r="E11" i="2"/>
  <c r="E12" i="2"/>
  <c r="E13" i="2"/>
  <c r="E14" i="2"/>
  <c r="E15" i="2"/>
  <c r="E16" i="2"/>
  <c r="E17" i="2"/>
  <c r="E18" i="2"/>
  <c r="E19" i="2"/>
  <c r="E20" i="2"/>
  <c r="E21" i="2"/>
  <c r="E22" i="2"/>
  <c r="E23" i="2"/>
  <c r="E8" i="2"/>
  <c r="C24" i="2"/>
  <c r="E4" i="2"/>
  <c r="E27" i="2"/>
  <c r="C28" i="2"/>
  <c r="E28" i="2" s="1"/>
  <c r="E29" i="2"/>
  <c r="E36" i="2" l="1"/>
  <c r="C36" i="2"/>
  <c r="AJ10" i="6" s="1"/>
  <c r="AJ12" i="6" s="1"/>
  <c r="E24" i="2"/>
  <c r="AM10" i="6" l="1"/>
  <c r="AM12" i="6" s="1"/>
  <c r="AI10" i="6"/>
  <c r="AI12" i="6" s="1"/>
  <c r="L10" i="6"/>
  <c r="L12" i="6" s="1"/>
  <c r="O10" i="6"/>
  <c r="O12" i="6" s="1"/>
  <c r="AE10" i="6"/>
  <c r="AE12" i="6" s="1"/>
  <c r="E10" i="6"/>
  <c r="E12" i="6" s="1"/>
  <c r="D10" i="6"/>
  <c r="D12" i="6" s="1"/>
  <c r="T10" i="6"/>
  <c r="T12" i="6" s="1"/>
  <c r="K10" i="6"/>
  <c r="K12" i="6" s="1"/>
  <c r="AG10" i="6"/>
  <c r="AG12" i="6" s="1"/>
  <c r="S10" i="6"/>
  <c r="S12" i="6" s="1"/>
  <c r="AB10" i="6"/>
  <c r="AB12" i="6" s="1"/>
  <c r="G10" i="6"/>
  <c r="G12" i="6" s="1"/>
  <c r="AL10" i="6"/>
  <c r="AL12" i="6" s="1"/>
  <c r="W10" i="6"/>
  <c r="W12" i="6" s="1"/>
  <c r="J10" i="6"/>
  <c r="J12" i="6" s="1"/>
  <c r="AA10" i="6"/>
  <c r="AA12" i="6" s="1"/>
  <c r="Z10" i="6"/>
  <c r="Z12" i="6" s="1"/>
  <c r="P10" i="6"/>
  <c r="P12" i="6" s="1"/>
  <c r="H10" i="6"/>
  <c r="H12" i="6" s="1"/>
  <c r="M10" i="6"/>
  <c r="M12" i="6" s="1"/>
  <c r="AF10" i="6"/>
  <c r="AF12" i="6" s="1"/>
  <c r="U10" i="6"/>
  <c r="U12" i="6" s="1"/>
  <c r="X10" i="6"/>
  <c r="X12" i="6" s="1"/>
  <c r="AC10" i="6"/>
  <c r="AC12" i="6" s="1"/>
  <c r="R10" i="6"/>
  <c r="R12" i="6" s="1"/>
  <c r="AK10" i="6"/>
  <c r="AK12" i="6" s="1"/>
  <c r="I10" i="6"/>
  <c r="I12" i="6" s="1"/>
  <c r="N10" i="6"/>
  <c r="N12" i="6" s="1"/>
  <c r="AH10" i="6"/>
  <c r="AH12" i="6" s="1"/>
  <c r="F10" i="6"/>
  <c r="F12" i="6" s="1"/>
  <c r="Q10" i="6"/>
  <c r="Q12" i="6" s="1"/>
  <c r="AD10" i="6"/>
  <c r="AD12" i="6" s="1"/>
  <c r="C10" i="6"/>
  <c r="C12" i="6" s="1"/>
  <c r="V10" i="6"/>
  <c r="V12" i="6" s="1"/>
  <c r="Y10" i="6"/>
  <c r="Y12" i="6" s="1"/>
  <c r="D9" i="1"/>
  <c r="F8" i="1"/>
  <c r="D15" i="1" l="1"/>
  <c r="F15" i="1" s="1"/>
  <c r="D14" i="1"/>
  <c r="F14" i="1" s="1"/>
  <c r="D17" i="1"/>
  <c r="F17" i="1" s="1"/>
  <c r="D13" i="1"/>
  <c r="F13" i="1" s="1"/>
  <c r="D16" i="1"/>
  <c r="F16" i="1" s="1"/>
  <c r="D12" i="1"/>
  <c r="F12" i="1" s="1"/>
  <c r="F9" i="1" l="1"/>
  <c r="D18" i="1" l="1"/>
  <c r="D20" i="1" l="1"/>
  <c r="F18" i="1"/>
  <c r="C5" i="2" l="1"/>
  <c r="C39" i="2" s="1"/>
  <c r="AF5" i="6"/>
  <c r="AF8" i="6" s="1"/>
  <c r="AF14" i="6" s="1"/>
  <c r="AJ5" i="6"/>
  <c r="AJ8" i="6" s="1"/>
  <c r="AJ14" i="6" s="1"/>
  <c r="C5" i="6"/>
  <c r="C8" i="6" s="1"/>
  <c r="C14" i="6" s="1"/>
  <c r="G5" i="6"/>
  <c r="G8" i="6" s="1"/>
  <c r="G14" i="6" s="1"/>
  <c r="K5" i="6"/>
  <c r="K8" i="6" s="1"/>
  <c r="K14" i="6" s="1"/>
  <c r="O5" i="6"/>
  <c r="O8" i="6" s="1"/>
  <c r="O14" i="6" s="1"/>
  <c r="S5" i="6"/>
  <c r="S8" i="6" s="1"/>
  <c r="S14" i="6" s="1"/>
  <c r="W5" i="6"/>
  <c r="W8" i="6" s="1"/>
  <c r="W14" i="6" s="1"/>
  <c r="AA5" i="6"/>
  <c r="AA8" i="6" s="1"/>
  <c r="AA14" i="6" s="1"/>
  <c r="AI5" i="6"/>
  <c r="AI8" i="6" s="1"/>
  <c r="AI14" i="6" s="1"/>
  <c r="F5" i="6"/>
  <c r="F8" i="6" s="1"/>
  <c r="F14" i="6" s="1"/>
  <c r="V5" i="6"/>
  <c r="V8" i="6" s="1"/>
  <c r="V14" i="6" s="1"/>
  <c r="AG5" i="6"/>
  <c r="AG8" i="6" s="1"/>
  <c r="AG14" i="6" s="1"/>
  <c r="AK5" i="6"/>
  <c r="AK8" i="6" s="1"/>
  <c r="AK14" i="6" s="1"/>
  <c r="D5" i="6"/>
  <c r="D8" i="6" s="1"/>
  <c r="D14" i="6" s="1"/>
  <c r="H5" i="6"/>
  <c r="H8" i="6" s="1"/>
  <c r="H14" i="6" s="1"/>
  <c r="L5" i="6"/>
  <c r="L8" i="6" s="1"/>
  <c r="L14" i="6" s="1"/>
  <c r="P5" i="6"/>
  <c r="P8" i="6" s="1"/>
  <c r="P14" i="6" s="1"/>
  <c r="T5" i="6"/>
  <c r="T8" i="6" s="1"/>
  <c r="T14" i="6" s="1"/>
  <c r="X5" i="6"/>
  <c r="X8" i="6" s="1"/>
  <c r="X14" i="6" s="1"/>
  <c r="AB5" i="6"/>
  <c r="AB8" i="6" s="1"/>
  <c r="AB14" i="6" s="1"/>
  <c r="AM5" i="6"/>
  <c r="AM8" i="6" s="1"/>
  <c r="AM14" i="6" s="1"/>
  <c r="N5" i="6"/>
  <c r="N8" i="6" s="1"/>
  <c r="N14" i="6" s="1"/>
  <c r="AD5" i="6"/>
  <c r="AD8" i="6" s="1"/>
  <c r="AD14" i="6" s="1"/>
  <c r="AH5" i="6"/>
  <c r="AH8" i="6" s="1"/>
  <c r="AH14" i="6" s="1"/>
  <c r="AL5" i="6"/>
  <c r="AL8" i="6" s="1"/>
  <c r="AL14" i="6" s="1"/>
  <c r="E5" i="6"/>
  <c r="E8" i="6" s="1"/>
  <c r="E14" i="6" s="1"/>
  <c r="I5" i="6"/>
  <c r="I8" i="6" s="1"/>
  <c r="I14" i="6" s="1"/>
  <c r="M5" i="6"/>
  <c r="M8" i="6" s="1"/>
  <c r="M14" i="6" s="1"/>
  <c r="Q5" i="6"/>
  <c r="Q8" i="6" s="1"/>
  <c r="Q14" i="6" s="1"/>
  <c r="U5" i="6"/>
  <c r="U8" i="6" s="1"/>
  <c r="U14" i="6" s="1"/>
  <c r="Y5" i="6"/>
  <c r="Y8" i="6" s="1"/>
  <c r="Y14" i="6" s="1"/>
  <c r="AC5" i="6"/>
  <c r="AC8" i="6" s="1"/>
  <c r="AC14" i="6" s="1"/>
  <c r="AE5" i="6"/>
  <c r="AE8" i="6" s="1"/>
  <c r="AE14" i="6" s="1"/>
  <c r="J5" i="6"/>
  <c r="J8" i="6" s="1"/>
  <c r="J14" i="6" s="1"/>
  <c r="R5" i="6"/>
  <c r="R8" i="6" s="1"/>
  <c r="R14" i="6" s="1"/>
  <c r="Z5" i="6"/>
  <c r="Z8" i="6" s="1"/>
  <c r="Z14" i="6" s="1"/>
  <c r="F20" i="1"/>
  <c r="E5" i="2" s="1"/>
  <c r="E39" i="2" l="1"/>
  <c r="F39" i="2" s="1"/>
  <c r="F35" i="2"/>
  <c r="F31" i="2"/>
  <c r="F27" i="2"/>
  <c r="F21" i="2"/>
  <c r="F17" i="2"/>
  <c r="F13" i="2"/>
  <c r="F9" i="2"/>
  <c r="F33" i="2"/>
  <c r="F29" i="2"/>
  <c r="F19" i="2"/>
  <c r="F11" i="2"/>
  <c r="F32" i="2"/>
  <c r="F28" i="2"/>
  <c r="F18" i="2"/>
  <c r="F10" i="2"/>
  <c r="F34" i="2"/>
  <c r="F30" i="2"/>
  <c r="F24" i="2"/>
  <c r="F20" i="2"/>
  <c r="F16" i="2"/>
  <c r="F12" i="2"/>
  <c r="F8" i="2"/>
  <c r="F23" i="2"/>
  <c r="F15" i="2"/>
  <c r="F36" i="2"/>
  <c r="F22" i="2"/>
  <c r="F14" i="2"/>
  <c r="C15" i="6"/>
  <c r="C18" i="6" s="1"/>
  <c r="C22" i="6" s="1"/>
  <c r="I15" i="6"/>
  <c r="I18" i="6" s="1"/>
  <c r="I22" i="6" s="1"/>
  <c r="T15" i="6"/>
  <c r="T18" i="6" s="1"/>
  <c r="T22" i="6" s="1"/>
  <c r="W15" i="6"/>
  <c r="W18" i="6" s="1"/>
  <c r="W22" i="6" s="1"/>
  <c r="D15" i="6"/>
  <c r="D18" i="6" s="1"/>
  <c r="D22" i="6" s="1"/>
  <c r="AD15" i="6"/>
  <c r="AD18" i="6" s="1"/>
  <c r="AD22" i="6" s="1"/>
  <c r="L15" i="6"/>
  <c r="L18" i="6" s="1"/>
  <c r="L22" i="6" s="1"/>
  <c r="AC15" i="6"/>
  <c r="AC18" i="6" s="1"/>
  <c r="AC22" i="6" s="1"/>
  <c r="O15" i="6"/>
  <c r="O18" i="6" s="1"/>
  <c r="O22" i="6" s="1"/>
  <c r="N15" i="6"/>
  <c r="N18" i="6" s="1"/>
  <c r="N22" i="6" s="1"/>
  <c r="AM15" i="6"/>
  <c r="AM18" i="6" s="1"/>
  <c r="AM22" i="6" s="1"/>
  <c r="AG15" i="6"/>
  <c r="AG18" i="6" s="1"/>
  <c r="AG22" i="6" s="1"/>
  <c r="AI15" i="6"/>
  <c r="AI18" i="6" s="1"/>
  <c r="AI22" i="6" s="1"/>
  <c r="AJ15" i="6"/>
  <c r="AJ18" i="6" s="1"/>
  <c r="AJ22" i="6" s="1"/>
  <c r="K15" i="6"/>
  <c r="K18" i="6" s="1"/>
  <c r="K22" i="6" s="1"/>
  <c r="AH15" i="6"/>
  <c r="AH18" i="6" s="1"/>
  <c r="AH22" i="6" s="1"/>
  <c r="G15" i="6"/>
  <c r="G18" i="6" s="1"/>
  <c r="G22" i="6" s="1"/>
  <c r="E15" i="6"/>
  <c r="E18" i="6" s="1"/>
  <c r="E22" i="6" s="1"/>
  <c r="Q15" i="6"/>
  <c r="Q18" i="6" s="1"/>
  <c r="Q22" i="6" s="1"/>
  <c r="F15" i="6"/>
  <c r="F18" i="6" s="1"/>
  <c r="F22" i="6" s="1"/>
  <c r="V15" i="6"/>
  <c r="V18" i="6" s="1"/>
  <c r="V22" i="6" s="1"/>
  <c r="AE15" i="6"/>
  <c r="AE18" i="6" s="1"/>
  <c r="AE22" i="6" s="1"/>
  <c r="M15" i="6"/>
  <c r="M18" i="6" s="1"/>
  <c r="M22" i="6" s="1"/>
  <c r="P15" i="6"/>
  <c r="P18" i="6" s="1"/>
  <c r="P22" i="6" s="1"/>
  <c r="J15" i="6"/>
  <c r="J18" i="6" s="1"/>
  <c r="J22" i="6" s="1"/>
  <c r="X15" i="6"/>
  <c r="X18" i="6" s="1"/>
  <c r="X22" i="6" s="1"/>
  <c r="AK15" i="6"/>
  <c r="AK18" i="6" s="1"/>
  <c r="AK22" i="6" s="1"/>
  <c r="AL15" i="6"/>
  <c r="AL18" i="6" s="1"/>
  <c r="AL22" i="6" s="1"/>
  <c r="Y15" i="6"/>
  <c r="Y18" i="6" s="1"/>
  <c r="Y22" i="6" s="1"/>
  <c r="AA15" i="6"/>
  <c r="AA18" i="6" s="1"/>
  <c r="AA22" i="6" s="1"/>
  <c r="U15" i="6"/>
  <c r="U18" i="6" s="1"/>
  <c r="U22" i="6" s="1"/>
  <c r="AB15" i="6"/>
  <c r="AB18" i="6" s="1"/>
  <c r="AB22" i="6" s="1"/>
  <c r="R15" i="6"/>
  <c r="R18" i="6" s="1"/>
  <c r="R22" i="6" s="1"/>
  <c r="AF15" i="6"/>
  <c r="AF18" i="6" s="1"/>
  <c r="AF22" i="6" s="1"/>
  <c r="H15" i="6"/>
  <c r="H18" i="6" s="1"/>
  <c r="H22" i="6" s="1"/>
  <c r="Z15" i="6"/>
  <c r="Z18" i="6" s="1"/>
  <c r="Z22" i="6" s="1"/>
  <c r="S15" i="6"/>
  <c r="S18" i="6" s="1"/>
  <c r="S22" i="6" s="1"/>
</calcChain>
</file>

<file path=xl/sharedStrings.xml><?xml version="1.0" encoding="utf-8"?>
<sst xmlns="http://schemas.openxmlformats.org/spreadsheetml/2006/main" count="104" uniqueCount="79">
  <si>
    <t>Subtotal Ausgaben</t>
  </si>
  <si>
    <t>Shopping</t>
  </si>
  <si>
    <t>Leftover</t>
  </si>
  <si>
    <t>Title</t>
  </si>
  <si>
    <t>Navigation</t>
  </si>
  <si>
    <t>Content</t>
  </si>
  <si>
    <t>Customization difficulty (1-3)</t>
  </si>
  <si>
    <t>Explanation of sheets</t>
  </si>
  <si>
    <t>How to customize</t>
  </si>
  <si>
    <t>1)</t>
  </si>
  <si>
    <t>2)</t>
  </si>
  <si>
    <t>Personal Budget</t>
  </si>
  <si>
    <t>USD</t>
  </si>
  <si>
    <t>Gross Salary</t>
  </si>
  <si>
    <t>Monthly</t>
  </si>
  <si>
    <t>Annually</t>
  </si>
  <si>
    <t>Gross to net deductions</t>
  </si>
  <si>
    <t>Taxes</t>
  </si>
  <si>
    <t>Health Insurance</t>
  </si>
  <si>
    <t>Unemployment Insurance</t>
  </si>
  <si>
    <t>Net Salary</t>
  </si>
  <si>
    <t>Salary Calculator</t>
  </si>
  <si>
    <t>Rent</t>
  </si>
  <si>
    <t>Car insurance</t>
  </si>
  <si>
    <t>Gasoline</t>
  </si>
  <si>
    <t>Online services (Netflix, iCloud, etc.)</t>
  </si>
  <si>
    <t>Cell phone plan</t>
  </si>
  <si>
    <t>Wifi</t>
  </si>
  <si>
    <t>Legal insurance</t>
  </si>
  <si>
    <t>Other</t>
  </si>
  <si>
    <t>Monthly fix costs</t>
  </si>
  <si>
    <t>Monthly variable costs</t>
  </si>
  <si>
    <t>Groceries</t>
  </si>
  <si>
    <t>Eating out at restaurants</t>
  </si>
  <si>
    <t>Leisure</t>
  </si>
  <si>
    <t>Subtotal variable costs</t>
  </si>
  <si>
    <t>Net disposable income</t>
  </si>
  <si>
    <t>Monthly net salary</t>
  </si>
  <si>
    <t>Passive income (bonds, dividends, etc.)</t>
  </si>
  <si>
    <t>Additional income</t>
  </si>
  <si>
    <t>Total monthly income</t>
  </si>
  <si>
    <t>Recurring expenses</t>
  </si>
  <si>
    <t>Additional Expenses</t>
  </si>
  <si>
    <t>Total savings per month</t>
  </si>
  <si>
    <t>Cumulative savings per month</t>
  </si>
  <si>
    <t>Total value stock portfolio</t>
  </si>
  <si>
    <t>Total value other assets</t>
  </si>
  <si>
    <t>Total assets</t>
  </si>
  <si>
    <t>Cash balance from cumulative savings</t>
  </si>
  <si>
    <t>Cash Other</t>
  </si>
  <si>
    <t>Monthly movements</t>
  </si>
  <si>
    <t>Total asset balances at month-end</t>
  </si>
  <si>
    <t>Annual gross salary</t>
  </si>
  <si>
    <t>Number of salary payments per year</t>
  </si>
  <si>
    <t>Monthly Savings Evolution</t>
  </si>
  <si>
    <t>Salary Calculation</t>
  </si>
  <si>
    <t>After calculating your net salary, list all of your expenses and categorize them into fixed and variable costs. After paying all expenses, your net disposable income is what flows into your savings account.</t>
  </si>
  <si>
    <t>On a monthly basis, you can track your cumulative savings coming from the personal budget sheet. Using the adjustment cells to account for specific transaction within a month (dividend payments, or buying a new car).</t>
  </si>
  <si>
    <t>Enter your salary details, deduct all relevant expenses, and come up with your monthly net income figure.</t>
  </si>
  <si>
    <t>Categorize your expenses into fixed and variable costs to see where your money goes, and use this information to extrapolate your net worth into the future.</t>
  </si>
  <si>
    <t>With this file, you can manage your personal budget, from gross salary all the way until your net disposable income.</t>
  </si>
  <si>
    <t>Plenty of placeholders allow for a specific customization to suit your needs.</t>
  </si>
  <si>
    <t>Using the adjustment cells to account for specific transaction within a month (dividend payments, or buying a new car).</t>
  </si>
  <si>
    <t>In a last step, you can track the monthly performance of your assets to determine your net worth, and display it visually.</t>
  </si>
  <si>
    <t>You can adjust all cells colored in light green, following the instructions above</t>
  </si>
  <si>
    <t>Cells in grey are calculated automatically. No need for you to take action on these!</t>
  </si>
  <si>
    <t>Subtotal fixed costs</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</si>
  <si>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</si>
  <si>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</si>
  <si>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</si>
  <si>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</si>
  <si>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</si>
  <si>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</si>
  <si>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</si>
  <si>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</si>
  <si>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</si>
  <si>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</si>
  <si>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</si>
  <si>
    <t xml:space="preserve">Personal Budget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</si>
</sst>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_-* #,##0\ [$€-407]_-;\-* #,##0\ [$€-407]_-;_-* &quot;-&quot;??\ [$€-407]_-;_-@_-"/>
    <numFmt numFmtId="165" formatCode="#,##0\ &quot;CHF&quot;"/>
    <numFmt numFmtId="166" formatCode="_ * #,##0_ ;_ * \-#,##0_ ;_ * &quot;-&quot;??_ ;_ @_ "/>
    <numFmt numFmtId="167" formatCode="_ [$CHF-807]\ * #,##0_ ;_ [$CHF-807]\ * \-#,##0_ ;_ [$CHF-807]\ * &quot;-&quot;??_ ;_ @_ "/>
    <numFmt numFmtId="168" formatCode="_-[$$-409]* #,##0_ ;_-[$$-409]* \-#,##0\ ;_-[$$-409]* &quot;-&quot;??_ ;_-@_ "/>
    <numFmt numFmtId="169" formatCode="&quot;$&quot;#,##0"/>
    <numFmt numFmtId="170" formatCode="0.0%"/>
  </numFmts>
  <fonts count="17" x14ac:knownFonts="1">
    <font>
      <sz val="12"/>
      <color theme="1"/>
      <name val="Calibri"/>
      <family val="2"/>
      <scheme val="minor"/>
    </font>
    <font>
      <sz val="10"/>
      <color theme="1"/>
      <name val="Arial"/>
      <family val="2"/>
    </font>
    <font>
      <sz val="12"/>
      <color theme="1"/>
      <name val="Calibri"/>
      <family val="2"/>
      <scheme val="minor"/>
    </font>
    <font>
      <b/>
      <sz val="12"/>
      <color theme="0"/>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
      <sz val="10"/>
      <color theme="1"/>
      <name val="Arial"/>
      <family val="2"/>
    </font>
    <font>
      <b/>
      <sz val="10"/>
      <color theme="1"/>
      <name val="Arial"/>
      <family val="2"/>
    </font>
    <font>
      <b/>
      <sz val="10"/>
      <name val="Arial"/>
      <family val="2"/>
    </font>
    <font>
      <u/>
      <sz val="10"/>
      <color theme="10"/>
      <name val="Arial"/>
      <family val="2"/>
    </font>
    <font>
      <u/>
      <sz val="10"/>
      <color theme="1"/>
      <name val="Arial"/>
      <family val="2"/>
    </font>
    <font>
      <sz val="11"/>
      <color theme="1"/>
      <name val="Arial"/>
      <family val="2"/>
    </font>
    <font>
      <b/>
      <sz val="12"/>
      <color theme="0"/>
      <name val="Arial"/>
      <family val="2"/>
    </font>
    <font>
      <b/>
      <sz val="12"/>
      <color theme="1"/>
      <name val="Arial"/>
      <family val="2"/>
    </font>
    <font>
      <b/>
      <sz val="11"/>
      <color theme="0"/>
      <name val="Arial"/>
      <family val="2"/>
    </font>
    <font>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8FCFAD"/>
        <bgColor indexed="64"/>
      </patternFill>
    </fill>
    <fill>
      <patternFill patternType="solid">
        <fgColor rgb="FF50B47F"/>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top/>
      <bottom style="double">
        <color auto="1"/>
      </bottom>
      <diagonal/>
    </border>
    <border>
      <left style="thin">
        <color auto="1"/>
      </left>
      <right/>
      <top/>
      <bottom style="double">
        <color auto="1"/>
      </bottom>
      <diagonal/>
    </border>
    <border>
      <left style="thin">
        <color auto="1"/>
      </left>
      <right style="thin">
        <color auto="1"/>
      </right>
      <top/>
      <bottom style="double">
        <color indexed="64"/>
      </bottom>
      <diagonal/>
    </border>
    <border>
      <left style="thin">
        <color indexed="64"/>
      </left>
      <right style="thin">
        <color auto="1"/>
      </right>
      <top/>
      <bottom style="medium">
        <color indexed="64"/>
      </bottom>
      <diagonal/>
    </border>
    <border>
      <left style="thin">
        <color auto="1"/>
      </left>
      <right style="thin">
        <color indexed="64"/>
      </right>
      <top style="thin">
        <color indexed="64"/>
      </top>
      <bottom/>
      <diagonal/>
    </border>
  </borders>
  <cellStyleXfs count="7">
    <xf numFmtId="0" fontId="0" fillId="0" borderId="0"/>
    <xf numFmtId="43" fontId="2" fillId="0" borderId="0" applyFont="0" applyFill="0" applyBorder="0" applyAlignment="0" applyProtection="0"/>
    <xf numFmtId="9" fontId="2" fillId="0" borderId="0" applyFont="0" applyFill="0" applyBorder="0" applyAlignment="0" applyProtection="0"/>
    <xf numFmtId="0" fontId="7" fillId="0" borderId="0"/>
    <xf numFmtId="0" fontId="10" fillId="0" borderId="0" applyNumberFormat="0" applyFill="0" applyBorder="0" applyAlignment="0" applyProtection="0"/>
    <xf numFmtId="0" fontId="12" fillId="0" borderId="0"/>
    <xf numFmtId="0" fontId="1" fillId="0" borderId="0"/>
  </cellStyleXfs>
  <cellXfs count="78">
    <xf numFmtId="0" fontId="0" fillId="0" borderId="0" xfId="0"/>
    <xf numFmtId="0" fontId="4" fillId="0" borderId="0" xfId="0" applyFont="1"/>
    <xf numFmtId="0" fontId="0" fillId="0" borderId="4" xfId="0" applyBorder="1"/>
    <xf numFmtId="0" fontId="0" fillId="0" borderId="5" xfId="0" applyBorder="1"/>
    <xf numFmtId="0" fontId="5" fillId="0" borderId="0" xfId="0" applyFont="1" applyAlignment="1">
      <alignment horizontal="right"/>
    </xf>
    <xf numFmtId="167" fontId="5" fillId="0" borderId="0" xfId="0" applyNumberFormat="1" applyFont="1"/>
    <xf numFmtId="0" fontId="3" fillId="0" borderId="0" xfId="0" applyFont="1"/>
    <xf numFmtId="0" fontId="6" fillId="0" borderId="0" xfId="0" applyFont="1"/>
    <xf numFmtId="0" fontId="4" fillId="0" borderId="2" xfId="0" applyFont="1" applyBorder="1"/>
    <xf numFmtId="0" fontId="7" fillId="0" borderId="0" xfId="3"/>
    <xf numFmtId="0" fontId="0" fillId="3" borderId="0" xfId="0" applyFill="1"/>
    <xf numFmtId="0" fontId="8" fillId="0" borderId="0" xfId="3" applyFont="1"/>
    <xf numFmtId="0" fontId="9" fillId="3" borderId="0" xfId="0" applyFont="1" applyFill="1"/>
    <xf numFmtId="0" fontId="11" fillId="3" borderId="0" xfId="4" applyFont="1" applyFill="1"/>
    <xf numFmtId="0" fontId="8" fillId="0" borderId="0" xfId="3" applyFont="1" applyAlignment="1">
      <alignment horizontal="right"/>
    </xf>
    <xf numFmtId="168" fontId="13" fillId="0" borderId="0" xfId="5" applyNumberFormat="1" applyFont="1" applyAlignment="1">
      <alignment vertical="center" wrapText="1"/>
    </xf>
    <xf numFmtId="0" fontId="14" fillId="0" borderId="0" xfId="0" applyFont="1" applyAlignment="1">
      <alignment horizontal="center"/>
    </xf>
    <xf numFmtId="0" fontId="14" fillId="2" borderId="0" xfId="0" applyFont="1" applyFill="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3" fillId="5" borderId="0" xfId="5" applyFont="1" applyFill="1" applyAlignment="1">
      <alignment vertical="center"/>
    </xf>
    <xf numFmtId="0" fontId="15" fillId="5" borderId="0" xfId="5" applyFont="1" applyFill="1" applyAlignment="1">
      <alignment vertical="center"/>
    </xf>
    <xf numFmtId="0" fontId="3" fillId="5" borderId="0" xfId="5" applyFont="1" applyFill="1" applyAlignment="1">
      <alignment vertical="center"/>
    </xf>
    <xf numFmtId="0" fontId="2" fillId="0" borderId="0" xfId="0" applyFont="1"/>
    <xf numFmtId="0" fontId="3" fillId="5" borderId="0" xfId="5" applyFont="1" applyFill="1" applyAlignment="1">
      <alignment vertical="center" wrapText="1"/>
    </xf>
    <xf numFmtId="165" fontId="2" fillId="2" borderId="0" xfId="0" applyNumberFormat="1" applyFont="1" applyFill="1"/>
    <xf numFmtId="166" fontId="16" fillId="4" borderId="1" xfId="1" applyNumberFormat="1" applyFont="1" applyFill="1" applyBorder="1" applyAlignment="1">
      <alignment horizontal="center"/>
    </xf>
    <xf numFmtId="0" fontId="2" fillId="2" borderId="0" xfId="0" applyFont="1" applyFill="1"/>
    <xf numFmtId="0" fontId="4" fillId="0" borderId="0" xfId="0" applyFont="1" applyAlignment="1">
      <alignment horizontal="center"/>
    </xf>
    <xf numFmtId="0" fontId="4" fillId="2" borderId="0" xfId="0" applyFont="1" applyFill="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168" fontId="3" fillId="5" borderId="3" xfId="5" applyNumberFormat="1" applyFont="1" applyFill="1" applyBorder="1" applyAlignment="1">
      <alignment vertical="center" wrapText="1"/>
    </xf>
    <xf numFmtId="168" fontId="3" fillId="0" borderId="0" xfId="5" applyNumberFormat="1" applyFont="1" applyAlignment="1">
      <alignment vertical="center" wrapText="1"/>
    </xf>
    <xf numFmtId="168" fontId="2" fillId="0" borderId="3" xfId="0" applyNumberFormat="1" applyFont="1" applyBorder="1"/>
    <xf numFmtId="168" fontId="2" fillId="0" borderId="0" xfId="0" applyNumberFormat="1" applyFont="1"/>
    <xf numFmtId="0" fontId="3" fillId="5" borderId="3" xfId="5" applyFont="1" applyFill="1" applyBorder="1" applyAlignment="1">
      <alignment vertical="center" wrapText="1"/>
    </xf>
    <xf numFmtId="0" fontId="3" fillId="0" borderId="0" xfId="5" applyFont="1" applyAlignment="1">
      <alignment vertical="center" wrapText="1"/>
    </xf>
    <xf numFmtId="170" fontId="16" fillId="4" borderId="0" xfId="2" applyNumberFormat="1" applyFont="1" applyFill="1" applyAlignment="1">
      <alignment horizontal="center"/>
    </xf>
    <xf numFmtId="169" fontId="16" fillId="3" borderId="3" xfId="5" applyNumberFormat="1" applyFont="1" applyFill="1" applyBorder="1" applyAlignment="1">
      <alignment horizontal="center"/>
    </xf>
    <xf numFmtId="168" fontId="2" fillId="2" borderId="0" xfId="0" applyNumberFormat="1" applyFont="1" applyFill="1"/>
    <xf numFmtId="169" fontId="16" fillId="3" borderId="8" xfId="5" applyNumberFormat="1" applyFont="1" applyFill="1" applyBorder="1" applyAlignment="1">
      <alignment horizontal="center"/>
    </xf>
    <xf numFmtId="168" fontId="4" fillId="2" borderId="0" xfId="0" applyNumberFormat="1" applyFont="1" applyFill="1"/>
    <xf numFmtId="164" fontId="2" fillId="0" borderId="0" xfId="0" applyNumberFormat="1" applyFont="1"/>
    <xf numFmtId="0" fontId="2" fillId="0" borderId="6" xfId="0" applyFont="1" applyBorder="1"/>
    <xf numFmtId="0" fontId="2" fillId="2" borderId="3" xfId="0" applyFont="1" applyFill="1" applyBorder="1"/>
    <xf numFmtId="0" fontId="2" fillId="0" borderId="7" xfId="0" applyFont="1" applyBorder="1"/>
    <xf numFmtId="169" fontId="2" fillId="4" borderId="3" xfId="5" applyNumberFormat="1" applyFont="1" applyFill="1" applyBorder="1" applyAlignment="1">
      <alignment horizontal="center"/>
    </xf>
    <xf numFmtId="0" fontId="2" fillId="0" borderId="2" xfId="0" applyFont="1" applyBorder="1"/>
    <xf numFmtId="169" fontId="2" fillId="3" borderId="3" xfId="5" applyNumberFormat="1" applyFont="1" applyFill="1" applyBorder="1" applyAlignment="1">
      <alignment horizontal="center"/>
    </xf>
    <xf numFmtId="169" fontId="4" fillId="3" borderId="3" xfId="5" applyNumberFormat="1" applyFont="1" applyFill="1" applyBorder="1" applyAlignment="1">
      <alignment horizontal="center"/>
    </xf>
    <xf numFmtId="169" fontId="4" fillId="3" borderId="9" xfId="5" applyNumberFormat="1" applyFont="1" applyFill="1" applyBorder="1" applyAlignment="1">
      <alignment horizontal="center"/>
    </xf>
    <xf numFmtId="169" fontId="3" fillId="5" borderId="3" xfId="5" applyNumberFormat="1" applyFont="1" applyFill="1" applyBorder="1" applyAlignment="1">
      <alignment horizontal="center"/>
    </xf>
    <xf numFmtId="169" fontId="2" fillId="4" borderId="1" xfId="5" applyNumberFormat="1" applyFont="1" applyFill="1" applyBorder="1" applyAlignment="1">
      <alignment horizontal="center"/>
    </xf>
    <xf numFmtId="169" fontId="2" fillId="4" borderId="7" xfId="5" applyNumberFormat="1" applyFont="1" applyFill="1" applyBorder="1" applyAlignment="1">
      <alignment horizontal="center"/>
    </xf>
    <xf numFmtId="169" fontId="2" fillId="3" borderId="7" xfId="5" applyNumberFormat="1" applyFont="1" applyFill="1" applyBorder="1" applyAlignment="1">
      <alignment horizontal="center"/>
    </xf>
    <xf numFmtId="17" fontId="3" fillId="5" borderId="0" xfId="0" applyNumberFormat="1" applyFont="1" applyFill="1" applyAlignment="1">
      <alignment horizontal="center"/>
    </xf>
    <xf numFmtId="169" fontId="2" fillId="3" borderId="0" xfId="5" applyNumberFormat="1" applyFont="1" applyFill="1" applyAlignment="1">
      <alignment horizontal="center"/>
    </xf>
    <xf numFmtId="169" fontId="4" fillId="3" borderId="0" xfId="5" applyNumberFormat="1" applyFont="1" applyFill="1" applyAlignment="1">
      <alignment horizontal="center"/>
    </xf>
    <xf numFmtId="169" fontId="2" fillId="4" borderId="0" xfId="5" applyNumberFormat="1" applyFont="1" applyFill="1" applyAlignment="1">
      <alignment horizontal="center"/>
    </xf>
    <xf numFmtId="169" fontId="2" fillId="4" borderId="4" xfId="5" applyNumberFormat="1" applyFont="1" applyFill="1" applyBorder="1" applyAlignment="1">
      <alignment horizontal="center"/>
    </xf>
    <xf numFmtId="169" fontId="2" fillId="4" borderId="5" xfId="5" applyNumberFormat="1" applyFont="1" applyFill="1" applyBorder="1" applyAlignment="1">
      <alignment horizontal="center"/>
    </xf>
    <xf numFmtId="9" fontId="2" fillId="3" borderId="3" xfId="2" applyFont="1" applyFill="1" applyBorder="1" applyAlignment="1">
      <alignment horizontal="center"/>
    </xf>
    <xf numFmtId="9" fontId="2" fillId="3" borderId="7" xfId="2" applyFont="1" applyFill="1" applyBorder="1" applyAlignment="1">
      <alignment horizontal="center"/>
    </xf>
    <xf numFmtId="9" fontId="4" fillId="3" borderId="3" xfId="2" applyFont="1" applyFill="1" applyBorder="1" applyAlignment="1">
      <alignment horizontal="center"/>
    </xf>
    <xf numFmtId="9" fontId="2" fillId="0" borderId="0" xfId="2" applyFont="1"/>
    <xf numFmtId="9" fontId="13" fillId="5" borderId="0" xfId="2" applyFont="1" applyFill="1" applyAlignment="1">
      <alignment vertical="center"/>
    </xf>
    <xf numFmtId="9" fontId="13" fillId="5" borderId="0" xfId="2" applyFont="1" applyFill="1" applyBorder="1" applyAlignment="1">
      <alignment vertical="center"/>
    </xf>
    <xf numFmtId="9" fontId="4" fillId="3" borderId="9" xfId="2" applyFont="1" applyFill="1" applyBorder="1" applyAlignment="1">
      <alignment horizontal="center"/>
    </xf>
    <xf numFmtId="0" fontId="1" fillId="0" borderId="0" xfId="3" applyFont="1"/>
    <xf numFmtId="0" fontId="8" fillId="0" borderId="0" xfId="3" quotePrefix="1" applyFont="1" applyAlignment="1">
      <alignment horizontal="right"/>
    </xf>
    <xf numFmtId="0" fontId="8" fillId="0" borderId="0" xfId="0" applyFont="1"/>
    <xf numFmtId="0" fontId="1" fillId="0" borderId="0" xfId="0" applyFont="1" applyAlignment="1">
      <alignment horizontal="right"/>
    </xf>
    <xf numFmtId="0" fontId="1" fillId="0" borderId="0" xfId="0" applyFont="1" applyAlignment="1">
      <alignment horizontal="left"/>
    </xf>
    <xf numFmtId="0" fontId="1" fillId="0" borderId="0" xfId="0" applyFont="1"/>
    <xf numFmtId="0" fontId="1" fillId="0" borderId="0" xfId="6"/>
    <xf numFmtId="0" fontId="8" fillId="0" borderId="0" xfId="0" applyFont="1" applyAlignment="1">
      <alignment horizontal="right"/>
    </xf>
    <xf numFmtId="0" fontId="10" fillId="0" borderId="0" xfId="4"/>
  </cellXfs>
  <cellStyles count="7">
    <cellStyle name="Comma" xfId="1" builtinId="3"/>
    <cellStyle name="Hyperlink 2" xfId="4" xr:uid="{1CA141BF-5E6D-3E4A-9CFE-13D3631E12E4}"/>
    <cellStyle name="Normal" xfId="0" builtinId="0"/>
    <cellStyle name="Normal 2" xfId="3" xr:uid="{B6F18862-4CF8-094C-8F26-FC5825D474AE}"/>
    <cellStyle name="Normal 2 2" xfId="6" xr:uid="{85EA0670-E874-4CBF-B976-EAA9AC9DD39F}"/>
    <cellStyle name="Percent" xfId="2" builtinId="5"/>
    <cellStyle name="Standard 2" xfId="5" xr:uid="{0AC6EB1C-FF61-6843-B921-96EB4ABD0F68}"/>
  </cellStyles>
  <dxfs count="0"/>
  <tableStyles count="1" defaultTableStyle="TableStyleMedium2" defaultPivotStyle="PivotStyleLight16">
    <tableStyle name="Invisible" pivot="0" table="0" count="0" xr9:uid="{27368CAD-49B8-4F89-91B5-4A8A0955DD81}"/>
  </tableStyles>
  <colors>
    <mruColors>
      <color rgb="FF50B47F"/>
      <color rgb="FF8FCF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Saings Evolution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'Monthly Savings Evolution'!$B$15</c:f>
              <c:strCache>
                <c:ptCount val="1"/>
                <c:pt idx="0">
                  <c:v>Cumulative savings per month</c:v>
                </c:pt>
              </c:strCache>
            </c:strRef>
          </c:tx>
          <c:spPr>
            <a:solidFill>
              <a:schemeClr val="bg1">
                <a:lumMod val="7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'Monthly Savings Evolution'!$C$17:$AM$17</c:f>
              <c:numCache>
                <c:formatCode>mmm\-yy</c:formatCode>
                <c:ptCount val="37"/>
                <c:pt idx="0">
                  <c:v>43983</c:v>
                </c:pt>
                <c:pt idx="1">
                  <c:v>44013</c:v>
                </c:pt>
                <c:pt idx="2">
                  <c:v>44044</c:v>
                </c:pt>
                <c:pt idx="3">
                  <c:v>44075</c:v>
                </c:pt>
                <c:pt idx="4">
                  <c:v>44105</c:v>
                </c:pt>
                <c:pt idx="5">
                  <c:v>44136</c:v>
                </c:pt>
                <c:pt idx="6">
                  <c:v>44166</c:v>
                </c:pt>
                <c:pt idx="7">
                  <c:v>44197</c:v>
                </c:pt>
                <c:pt idx="8">
                  <c:v>44228</c:v>
                </c:pt>
                <c:pt idx="9">
                  <c:v>44256</c:v>
                </c:pt>
                <c:pt idx="10">
                  <c:v>44287</c:v>
                </c:pt>
                <c:pt idx="11">
                  <c:v>44317</c:v>
                </c:pt>
                <c:pt idx="12">
                  <c:v>44348</c:v>
                </c:pt>
                <c:pt idx="13">
                  <c:v>44378</c:v>
                </c:pt>
                <c:pt idx="14">
                  <c:v>44409</c:v>
                </c:pt>
                <c:pt idx="15">
                  <c:v>44440</c:v>
                </c:pt>
                <c:pt idx="16">
                  <c:v>44470</c:v>
                </c:pt>
                <c:pt idx="17">
                  <c:v>44501</c:v>
                </c:pt>
                <c:pt idx="18">
                  <c:v>44531</c:v>
                </c:pt>
                <c:pt idx="19">
                  <c:v>44562</c:v>
                </c:pt>
                <c:pt idx="20">
                  <c:v>44593</c:v>
                </c:pt>
                <c:pt idx="21">
                  <c:v>44621</c:v>
                </c:pt>
                <c:pt idx="22">
                  <c:v>44652</c:v>
                </c:pt>
                <c:pt idx="23">
                  <c:v>44682</c:v>
                </c:pt>
                <c:pt idx="24">
                  <c:v>44713</c:v>
                </c:pt>
                <c:pt idx="25">
                  <c:v>44743</c:v>
                </c:pt>
                <c:pt idx="26">
                  <c:v>44774</c:v>
                </c:pt>
                <c:pt idx="27">
                  <c:v>44805</c:v>
                </c:pt>
                <c:pt idx="28">
                  <c:v>44835</c:v>
                </c:pt>
                <c:pt idx="29">
                  <c:v>44866</c:v>
                </c:pt>
                <c:pt idx="30">
                  <c:v>44896</c:v>
                </c:pt>
                <c:pt idx="31">
                  <c:v>44927</c:v>
                </c:pt>
                <c:pt idx="32">
                  <c:v>44958</c:v>
                </c:pt>
                <c:pt idx="33">
                  <c:v>44986</c:v>
                </c:pt>
                <c:pt idx="34">
                  <c:v>45017</c:v>
                </c:pt>
                <c:pt idx="35">
                  <c:v>45047</c:v>
                </c:pt>
                <c:pt idx="36">
                  <c:v>45078</c:v>
                </c:pt>
              </c:numCache>
            </c:numRef>
          </c:cat>
          <c:val>
            <c:numRef>
              <c:f>'Monthly Savings Evolution'!$C$15:$AM$15</c:f>
              <c:numCache>
                <c:formatCode>"$"#,##0</c:formatCode>
                <c:ptCount val="37"/>
                <c:pt idx="0">
                  <c:v>1871.6666666666661</c:v>
                </c:pt>
                <c:pt idx="1">
                  <c:v>3743.3333333333321</c:v>
                </c:pt>
                <c:pt idx="2">
                  <c:v>5614.9999999999982</c:v>
                </c:pt>
                <c:pt idx="3">
                  <c:v>7486.6666666666642</c:v>
                </c:pt>
                <c:pt idx="4">
                  <c:v>9358.3333333333303</c:v>
                </c:pt>
                <c:pt idx="5">
                  <c:v>11229.999999999996</c:v>
                </c:pt>
                <c:pt idx="6">
                  <c:v>13101.666666666662</c:v>
                </c:pt>
                <c:pt idx="7">
                  <c:v>14973.333333333328</c:v>
                </c:pt>
                <c:pt idx="8">
                  <c:v>16844.999999999993</c:v>
                </c:pt>
                <c:pt idx="9">
                  <c:v>18716.666666666657</c:v>
                </c:pt>
                <c:pt idx="10">
                  <c:v>20588.333333333321</c:v>
                </c:pt>
                <c:pt idx="11">
                  <c:v>22459.999999999985</c:v>
                </c:pt>
                <c:pt idx="12">
                  <c:v>24331.66666666665</c:v>
                </c:pt>
                <c:pt idx="13">
                  <c:v>26203.333333333314</c:v>
                </c:pt>
                <c:pt idx="14">
                  <c:v>28074.999999999978</c:v>
                </c:pt>
                <c:pt idx="15">
                  <c:v>29946.666666666642</c:v>
                </c:pt>
                <c:pt idx="16">
                  <c:v>31818.333333333307</c:v>
                </c:pt>
                <c:pt idx="17">
                  <c:v>33689.999999999971</c:v>
                </c:pt>
                <c:pt idx="18">
                  <c:v>35561.666666666635</c:v>
                </c:pt>
                <c:pt idx="19">
                  <c:v>37433.333333333299</c:v>
                </c:pt>
                <c:pt idx="20">
                  <c:v>39304.999999999964</c:v>
                </c:pt>
                <c:pt idx="21">
                  <c:v>41176.666666666628</c:v>
                </c:pt>
                <c:pt idx="22">
                  <c:v>43048.333333333292</c:v>
                </c:pt>
                <c:pt idx="23">
                  <c:v>44919.999999999956</c:v>
                </c:pt>
                <c:pt idx="24">
                  <c:v>46791.666666666621</c:v>
                </c:pt>
                <c:pt idx="25">
                  <c:v>48663.333333333285</c:v>
                </c:pt>
                <c:pt idx="26">
                  <c:v>50534.999999999949</c:v>
                </c:pt>
                <c:pt idx="27">
                  <c:v>52406.666666666613</c:v>
                </c:pt>
                <c:pt idx="28">
                  <c:v>54278.333333333278</c:v>
                </c:pt>
                <c:pt idx="29">
                  <c:v>56149.999999999942</c:v>
                </c:pt>
                <c:pt idx="30">
                  <c:v>58021.666666666606</c:v>
                </c:pt>
                <c:pt idx="31">
                  <c:v>59893.33333333327</c:v>
                </c:pt>
                <c:pt idx="32">
                  <c:v>61764.999999999935</c:v>
                </c:pt>
                <c:pt idx="33">
                  <c:v>63636.666666666599</c:v>
                </c:pt>
                <c:pt idx="34">
                  <c:v>65508.333333333263</c:v>
                </c:pt>
                <c:pt idx="35">
                  <c:v>67379.999999999927</c:v>
                </c:pt>
                <c:pt idx="36">
                  <c:v>69251.666666666599</c:v>
                </c:pt>
              </c:numCache>
            </c:numRef>
          </c:val>
          <c:extLst>
            <c:ext xmlns:c16="http://schemas.microsoft.com/office/drawing/2014/chart" uri="{C3380CC4-5D6E-409C-BE32-E72D297353CC}">
              <c16:uniqueId val="{00000000-29EA-4839-B33C-C06E96D3E380}"/>
            </c:ext>
          </c:extLst>
        </c:ser>
        <c:dLbls>
          <c:showLegendKey val="0"/>
          <c:showVal val="0"/>
          <c:showCatName val="0"/>
          <c:showSerName val="0"/>
          <c:showPercent val="0"/>
          <c:showBubbleSize val="0"/>
        </c:dLbls>
        <c:gapWidth val="219"/>
        <c:overlap val="-27"/>
        <c:axId val="1323426159"/>
        <c:axId val="1315442015"/>
      </c:barChart>
      <c:lineChart>
        <c:grouping val="stacked"/>
        <c:varyColors val="0"/>
        <c:ser>
          <c:idx val="1"/>
          <c:order val="1"/>
          <c:tx>
            <c:strRef>
              <c:f>'Monthly Savings Evolution'!$B$17</c:f>
              <c:strCache>
                <c:ptCount val="1"/>
                <c:pt idx="0">
                  <c:v>Total asset balances at month-end</c:v>
                </c:pt>
              </c:strCache>
            </c:strRef>
          </c:tx>
          <c:spPr>
            <a:ln w="57150" cap="rnd">
              <a:solidFill>
                <a:srgbClr val="50B47F"/>
              </a:solidFill>
              <a:round/>
            </a:ln>
            <a:effectLst/>
          </c:spPr>
          <c:marker>
            <c:symbol val="circle"/>
            <c:size val="5"/>
            <c:spPr>
              <a:noFill/>
              <a:ln w="57150">
                <a:solidFill>
                  <a:srgbClr val="50B47F"/>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'Monthly Savings Evolution'!$C$17:$AM$17</c:f>
              <c:numCache>
                <c:formatCode>mmm\-yy</c:formatCode>
                <c:ptCount val="37"/>
                <c:pt idx="0">
                  <c:v>43983</c:v>
                </c:pt>
                <c:pt idx="1">
                  <c:v>44013</c:v>
                </c:pt>
                <c:pt idx="2">
                  <c:v>44044</c:v>
                </c:pt>
                <c:pt idx="3">
                  <c:v>44075</c:v>
                </c:pt>
                <c:pt idx="4">
                  <c:v>44105</c:v>
                </c:pt>
                <c:pt idx="5">
                  <c:v>44136</c:v>
                </c:pt>
                <c:pt idx="6">
                  <c:v>44166</c:v>
                </c:pt>
                <c:pt idx="7">
                  <c:v>44197</c:v>
                </c:pt>
                <c:pt idx="8">
                  <c:v>44228</c:v>
                </c:pt>
                <c:pt idx="9">
                  <c:v>44256</c:v>
                </c:pt>
                <c:pt idx="10">
                  <c:v>44287</c:v>
                </c:pt>
                <c:pt idx="11">
                  <c:v>44317</c:v>
                </c:pt>
                <c:pt idx="12">
                  <c:v>44348</c:v>
                </c:pt>
                <c:pt idx="13">
                  <c:v>44378</c:v>
                </c:pt>
                <c:pt idx="14">
                  <c:v>44409</c:v>
                </c:pt>
                <c:pt idx="15">
                  <c:v>44440</c:v>
                </c:pt>
                <c:pt idx="16">
                  <c:v>44470</c:v>
                </c:pt>
                <c:pt idx="17">
                  <c:v>44501</c:v>
                </c:pt>
                <c:pt idx="18">
                  <c:v>44531</c:v>
                </c:pt>
                <c:pt idx="19">
                  <c:v>44562</c:v>
                </c:pt>
                <c:pt idx="20">
                  <c:v>44593</c:v>
                </c:pt>
                <c:pt idx="21">
                  <c:v>44621</c:v>
                </c:pt>
                <c:pt idx="22">
                  <c:v>44652</c:v>
                </c:pt>
                <c:pt idx="23">
                  <c:v>44682</c:v>
                </c:pt>
                <c:pt idx="24">
                  <c:v>44713</c:v>
                </c:pt>
                <c:pt idx="25">
                  <c:v>44743</c:v>
                </c:pt>
                <c:pt idx="26">
                  <c:v>44774</c:v>
                </c:pt>
                <c:pt idx="27">
                  <c:v>44805</c:v>
                </c:pt>
                <c:pt idx="28">
                  <c:v>44835</c:v>
                </c:pt>
                <c:pt idx="29">
                  <c:v>44866</c:v>
                </c:pt>
                <c:pt idx="30">
                  <c:v>44896</c:v>
                </c:pt>
                <c:pt idx="31">
                  <c:v>44927</c:v>
                </c:pt>
                <c:pt idx="32">
                  <c:v>44958</c:v>
                </c:pt>
                <c:pt idx="33">
                  <c:v>44986</c:v>
                </c:pt>
                <c:pt idx="34">
                  <c:v>45017</c:v>
                </c:pt>
                <c:pt idx="35">
                  <c:v>45047</c:v>
                </c:pt>
                <c:pt idx="36">
                  <c:v>45078</c:v>
                </c:pt>
              </c:numCache>
            </c:numRef>
          </c:cat>
          <c:val>
            <c:numRef>
              <c:f>'Monthly Savings Evolution'!$C$22:$AM$22</c:f>
              <c:numCache>
                <c:formatCode>"$"#,##0</c:formatCode>
                <c:ptCount val="37"/>
                <c:pt idx="0">
                  <c:v>13371.666666666666</c:v>
                </c:pt>
                <c:pt idx="1">
                  <c:v>18343.333333333332</c:v>
                </c:pt>
                <c:pt idx="2">
                  <c:v>19015</c:v>
                </c:pt>
                <c:pt idx="3">
                  <c:v>19286.666666666664</c:v>
                </c:pt>
                <c:pt idx="4">
                  <c:v>11658.33333333333</c:v>
                </c:pt>
                <c:pt idx="5">
                  <c:v>26029.999999999996</c:v>
                </c:pt>
                <c:pt idx="6">
                  <c:v>18401.666666666664</c:v>
                </c:pt>
                <c:pt idx="7">
                  <c:v>32773.333333333328</c:v>
                </c:pt>
                <c:pt idx="8">
                  <c:v>25144.999999999993</c:v>
                </c:pt>
                <c:pt idx="9">
                  <c:v>39516.666666666657</c:v>
                </c:pt>
                <c:pt idx="10">
                  <c:v>31888.333333333321</c:v>
                </c:pt>
                <c:pt idx="11">
                  <c:v>46259.999999999985</c:v>
                </c:pt>
                <c:pt idx="12">
                  <c:v>38631.66666666665</c:v>
                </c:pt>
                <c:pt idx="13">
                  <c:v>53003.333333333314</c:v>
                </c:pt>
                <c:pt idx="14">
                  <c:v>45374.999999999978</c:v>
                </c:pt>
                <c:pt idx="15">
                  <c:v>59746.666666666642</c:v>
                </c:pt>
                <c:pt idx="16">
                  <c:v>52118.333333333307</c:v>
                </c:pt>
                <c:pt idx="17">
                  <c:v>66489.999999999971</c:v>
                </c:pt>
                <c:pt idx="18">
                  <c:v>58861.666666666635</c:v>
                </c:pt>
                <c:pt idx="19">
                  <c:v>73233.333333333299</c:v>
                </c:pt>
                <c:pt idx="20">
                  <c:v>65604.999999999971</c:v>
                </c:pt>
                <c:pt idx="21">
                  <c:v>79976.666666666628</c:v>
                </c:pt>
                <c:pt idx="22">
                  <c:v>72348.333333333285</c:v>
                </c:pt>
                <c:pt idx="23">
                  <c:v>86719.999999999956</c:v>
                </c:pt>
                <c:pt idx="24">
                  <c:v>79091.666666666628</c:v>
                </c:pt>
                <c:pt idx="25">
                  <c:v>93463.333333333285</c:v>
                </c:pt>
                <c:pt idx="26">
                  <c:v>85834.999999999942</c:v>
                </c:pt>
                <c:pt idx="27">
                  <c:v>100206.66666666661</c:v>
                </c:pt>
                <c:pt idx="28">
                  <c:v>92578.333333333285</c:v>
                </c:pt>
                <c:pt idx="29">
                  <c:v>106949.99999999994</c:v>
                </c:pt>
                <c:pt idx="30">
                  <c:v>99321.666666666599</c:v>
                </c:pt>
                <c:pt idx="31">
                  <c:v>113693.33333333327</c:v>
                </c:pt>
                <c:pt idx="32">
                  <c:v>106064.99999999994</c:v>
                </c:pt>
                <c:pt idx="33">
                  <c:v>120436.6666666666</c:v>
                </c:pt>
                <c:pt idx="34">
                  <c:v>112808.33333333326</c:v>
                </c:pt>
                <c:pt idx="35">
                  <c:v>127179.99999999993</c:v>
                </c:pt>
                <c:pt idx="36">
                  <c:v>119551.6666666666</c:v>
                </c:pt>
              </c:numCache>
            </c:numRef>
          </c:val>
          <c:smooth val="0"/>
          <c:extLst>
            <c:ext xmlns:c16="http://schemas.microsoft.com/office/drawing/2014/chart" uri="{C3380CC4-5D6E-409C-BE32-E72D297353CC}">
              <c16:uniqueId val="{00000001-29EA-4839-B33C-C06E96D3E380}"/>
            </c:ext>
          </c:extLst>
        </c:ser>
        <c:dLbls>
          <c:showLegendKey val="0"/>
          <c:showVal val="0"/>
          <c:showCatName val="0"/>
          <c:showSerName val="0"/>
          <c:showPercent val="0"/>
          <c:showBubbleSize val="0"/>
        </c:dLbls>
        <c:marker val="1"/>
        <c:smooth val="0"/>
        <c:axId val="1323426159"/>
        <c:axId val="1315442015"/>
      </c:lineChart>
      <c:dateAx>
        <c:axId val="132342615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315442015"/>
        <c:crosses val="autoZero"/>
        <c:auto val="1"/>
        <c:lblOffset val="100"/>
        <c:baseTimeUnit val="months"/>
      </c:dateAx>
      <c:valAx>
        <c:axId val="131544201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2342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47624</xdr:colOff>
      <xdr:row>30</xdr:row>
      <xdr:rowOff>19050</xdr:rowOff>
    </xdr:from>
    <xdr:to>
      <xdr:col>12</xdr:col>
      <xdr:colOff>437029</xdr:colOff>
      <xdr:row>34</xdr:row>
      <xdr:rowOff>38100</xdr:rowOff>
    </xdr:to>
    <xdr:grpSp>
      <xdr:nvGrpSpPr>
        <xdr:cNvPr id="3" name="Group 2">
          <a:extLst>
            <a:ext uri="{FF2B5EF4-FFF2-40B4-BE49-F238E27FC236}">
              <a16:creationId xmlns:a16="http://schemas.microsoft.com/office/drawing/2014/main" id="{39493640-368A-4BB4-94E3-1EC98FD083E2}"/>
            </a:ext>
          </a:extLst>
        </xdr:cNvPr>
        <xdr:cNvGrpSpPr/>
      </xdr:nvGrpSpPr>
      <xdr:grpSpPr>
        <a:xfrm>
          <a:off x="5057774" y="5591175"/>
          <a:ext cx="6390155" cy="819150"/>
          <a:chOff x="4257674" y="8324850"/>
          <a:chExt cx="7353301" cy="666750"/>
        </a:xfrm>
      </xdr:grpSpPr>
      <xdr:pic>
        <xdr:nvPicPr>
          <xdr:cNvPr id="4" name="Picture 3">
            <a:extLst>
              <a:ext uri="{FF2B5EF4-FFF2-40B4-BE49-F238E27FC236}">
                <a16:creationId xmlns:a16="http://schemas.microsoft.com/office/drawing/2014/main" id="{1A63BC97-4441-49F7-88D9-21DE6A584D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5" name="Rectangle 4">
            <a:extLst>
              <a:ext uri="{FF2B5EF4-FFF2-40B4-BE49-F238E27FC236}">
                <a16:creationId xmlns:a16="http://schemas.microsoft.com/office/drawing/2014/main" id="{0FA2530A-A40E-494D-9F79-C609A8CB3560}"/>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18FC50E-EB64-4632-BFB3-7E3FA7236E88}"/>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66674</xdr:colOff>
      <xdr:row>38</xdr:row>
      <xdr:rowOff>95250</xdr:rowOff>
    </xdr:from>
    <xdr:to>
      <xdr:col>12</xdr:col>
      <xdr:colOff>456079</xdr:colOff>
      <xdr:row>42</xdr:row>
      <xdr:rowOff>114300</xdr:rowOff>
    </xdr:to>
    <xdr:grpSp>
      <xdr:nvGrpSpPr>
        <xdr:cNvPr id="7" name="Group 6">
          <a:extLst>
            <a:ext uri="{FF2B5EF4-FFF2-40B4-BE49-F238E27FC236}">
              <a16:creationId xmlns:a16="http://schemas.microsoft.com/office/drawing/2014/main" id="{FB6F0C5C-3974-4579-B89C-71D15EC7B99B}"/>
            </a:ext>
          </a:extLst>
        </xdr:cNvPr>
        <xdr:cNvGrpSpPr/>
      </xdr:nvGrpSpPr>
      <xdr:grpSpPr>
        <a:xfrm>
          <a:off x="5076824" y="7267575"/>
          <a:ext cx="6390155" cy="819150"/>
          <a:chOff x="4276724" y="9696450"/>
          <a:chExt cx="7353301" cy="666750"/>
        </a:xfrm>
      </xdr:grpSpPr>
      <xdr:pic>
        <xdr:nvPicPr>
          <xdr:cNvPr id="8" name="Picture 7">
            <a:extLst>
              <a:ext uri="{FF2B5EF4-FFF2-40B4-BE49-F238E27FC236}">
                <a16:creationId xmlns:a16="http://schemas.microsoft.com/office/drawing/2014/main" id="{905F251D-926E-4F5A-8CCC-FA5650CC93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9" name="Rectangle 8">
            <a:extLst>
              <a:ext uri="{FF2B5EF4-FFF2-40B4-BE49-F238E27FC236}">
                <a16:creationId xmlns:a16="http://schemas.microsoft.com/office/drawing/2014/main" id="{59149A2E-319C-4524-B23A-D471A3F80668}"/>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85725</xdr:colOff>
      <xdr:row>44</xdr:row>
      <xdr:rowOff>47625</xdr:rowOff>
    </xdr:from>
    <xdr:to>
      <xdr:col>12</xdr:col>
      <xdr:colOff>420024</xdr:colOff>
      <xdr:row>48</xdr:row>
      <xdr:rowOff>133350</xdr:rowOff>
    </xdr:to>
    <xdr:grpSp>
      <xdr:nvGrpSpPr>
        <xdr:cNvPr id="10" name="Group 9">
          <a:extLst>
            <a:ext uri="{FF2B5EF4-FFF2-40B4-BE49-F238E27FC236}">
              <a16:creationId xmlns:a16="http://schemas.microsoft.com/office/drawing/2014/main" id="{9277E00D-8093-4F43-9A48-65F157967271}"/>
            </a:ext>
          </a:extLst>
        </xdr:cNvPr>
        <xdr:cNvGrpSpPr/>
      </xdr:nvGrpSpPr>
      <xdr:grpSpPr>
        <a:xfrm>
          <a:off x="5095875" y="8420100"/>
          <a:ext cx="6335049" cy="885825"/>
          <a:chOff x="4295775" y="10620375"/>
          <a:chExt cx="7334250" cy="733425"/>
        </a:xfrm>
      </xdr:grpSpPr>
      <xdr:pic>
        <xdr:nvPicPr>
          <xdr:cNvPr id="11" name="Picture 10">
            <a:extLst>
              <a:ext uri="{FF2B5EF4-FFF2-40B4-BE49-F238E27FC236}">
                <a16:creationId xmlns:a16="http://schemas.microsoft.com/office/drawing/2014/main" id="{78755FBD-AF1B-4141-BF79-103DAFE68A5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2" name="Rectangle 11">
            <a:extLst>
              <a:ext uri="{FF2B5EF4-FFF2-40B4-BE49-F238E27FC236}">
                <a16:creationId xmlns:a16="http://schemas.microsoft.com/office/drawing/2014/main" id="{FFE496A3-D1F3-4D2B-9DF8-16150193E605}"/>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465043</xdr:colOff>
      <xdr:row>22</xdr:row>
      <xdr:rowOff>191619</xdr:rowOff>
    </xdr:from>
    <xdr:to>
      <xdr:col>21</xdr:col>
      <xdr:colOff>324971</xdr:colOff>
      <xdr:row>50</xdr:row>
      <xdr:rowOff>168089</xdr:rowOff>
    </xdr:to>
    <xdr:graphicFrame macro="">
      <xdr:nvGraphicFramePr>
        <xdr:cNvPr id="6" name="Chart 5">
          <a:extLst>
            <a:ext uri="{FF2B5EF4-FFF2-40B4-BE49-F238E27FC236}">
              <a16:creationId xmlns:a16="http://schemas.microsoft.com/office/drawing/2014/main" id="{F560105F-D17C-4ECC-8B26-8BDB4C353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1014C-BCD8-C24A-8DFC-0C9CAEDA9352}">
  <sheetPr>
    <tabColor rgb="FFC00000"/>
  </sheetPr>
  <dimension ref="A1:N56"/>
  <sheetViews>
    <sheetView showGridLines="0" showRowColHeaders="0" tabSelected="1" topLeftCell="A24" zoomScaleNormal="100" workbookViewId="0">
      <selection activeCell="C50" sqref="C50:H59"/>
    </sheetView>
  </sheetViews>
  <sheetFormatPr defaultColWidth="8.75" defaultRowHeight="15.75" x14ac:dyDescent="0.25"/>
  <cols>
    <col min="1" max="1" width="23.75" style="10" customWidth="1"/>
    <col min="2" max="2" width="20" style="9" customWidth="1"/>
    <col min="3" max="3" width="22" style="9" customWidth="1"/>
    <col min="4" max="16384" width="8.75" style="9"/>
  </cols>
  <sheetData>
    <row r="1" spans="1:4" x14ac:dyDescent="0.25">
      <c r="A1"/>
    </row>
    <row r="2" spans="1:4" x14ac:dyDescent="0.25">
      <c r="A2"/>
    </row>
    <row r="3" spans="1:4" x14ac:dyDescent="0.25">
      <c r="A3"/>
    </row>
    <row r="4" spans="1:4" ht="3.4" customHeight="1" x14ac:dyDescent="0.25">
      <c r="A4"/>
    </row>
    <row r="5" spans="1:4" x14ac:dyDescent="0.25">
      <c r="B5" s="11" t="s">
        <v>3</v>
      </c>
      <c r="D5" s="11" t="s">
        <v>78</v>
      </c>
    </row>
    <row r="7" spans="1:4" ht="12.75" x14ac:dyDescent="0.2">
      <c r="A7" s="12" t="s">
        <v>4</v>
      </c>
      <c r="B7" s="11" t="s">
        <v>5</v>
      </c>
      <c r="D7" s="69" t="s">
        <v>60</v>
      </c>
    </row>
    <row r="8" spans="1:4" x14ac:dyDescent="0.25">
      <c r="D8" s="69" t="s">
        <v>59</v>
      </c>
    </row>
    <row r="9" spans="1:4" ht="12.75" x14ac:dyDescent="0.2">
      <c r="A9" s="13"/>
      <c r="D9" s="69" t="s">
        <v>61</v>
      </c>
    </row>
    <row r="10" spans="1:4" ht="12.75" x14ac:dyDescent="0.2">
      <c r="A10" s="13" t="s">
        <v>21</v>
      </c>
    </row>
    <row r="11" spans="1:4" ht="12.75" x14ac:dyDescent="0.2">
      <c r="A11" s="13" t="s">
        <v>11</v>
      </c>
    </row>
    <row r="12" spans="1:4" ht="12.75" x14ac:dyDescent="0.2">
      <c r="A12" s="13" t="s">
        <v>54</v>
      </c>
    </row>
    <row r="13" spans="1:4" ht="12.75" x14ac:dyDescent="0.2">
      <c r="A13" s="13"/>
    </row>
    <row r="14" spans="1:4" ht="12.75" x14ac:dyDescent="0.2">
      <c r="A14" s="13"/>
      <c r="B14" s="11" t="s">
        <v>6</v>
      </c>
      <c r="D14" s="11">
        <v>1</v>
      </c>
    </row>
    <row r="16" spans="1:4" x14ac:dyDescent="0.25">
      <c r="B16" s="11" t="s">
        <v>7</v>
      </c>
      <c r="C16" s="70" t="s">
        <v>55</v>
      </c>
      <c r="D16" s="69" t="s">
        <v>58</v>
      </c>
    </row>
    <row r="17" spans="2:14" x14ac:dyDescent="0.25">
      <c r="C17" s="14" t="s">
        <v>11</v>
      </c>
      <c r="D17" s="69" t="s">
        <v>56</v>
      </c>
    </row>
    <row r="18" spans="2:14" x14ac:dyDescent="0.25">
      <c r="C18" s="14" t="s">
        <v>54</v>
      </c>
      <c r="D18" s="69" t="s">
        <v>57</v>
      </c>
    </row>
    <row r="19" spans="2:14" x14ac:dyDescent="0.25">
      <c r="D19" s="69" t="s">
        <v>62</v>
      </c>
    </row>
    <row r="20" spans="2:14" x14ac:dyDescent="0.25">
      <c r="D20" s="69" t="s">
        <v>63</v>
      </c>
    </row>
    <row r="22" spans="2:14" x14ac:dyDescent="0.25">
      <c r="C22" s="14"/>
    </row>
    <row r="23" spans="2:14" x14ac:dyDescent="0.25">
      <c r="B23" s="11" t="s">
        <v>8</v>
      </c>
      <c r="C23" s="14" t="s">
        <v>9</v>
      </c>
      <c r="D23" s="69" t="s">
        <v>64</v>
      </c>
    </row>
    <row r="24" spans="2:14" x14ac:dyDescent="0.25">
      <c r="C24" s="14" t="s">
        <v>10</v>
      </c>
      <c r="D24" s="69" t="s">
        <v>65</v>
      </c>
    </row>
    <row r="27" spans="2:14" x14ac:dyDescent="0.25">
      <c r="B27" s="71" t="s">
        <v>67</v>
      </c>
      <c r="C27" s="72"/>
      <c r="D27" s="73" t="s">
        <v>68</v>
      </c>
      <c r="E27" s="74"/>
      <c r="F27" s="74"/>
      <c r="G27" s="74"/>
      <c r="H27" s="75"/>
      <c r="I27" s="75"/>
      <c r="J27" s="75"/>
      <c r="K27" s="75"/>
      <c r="L27" s="75"/>
      <c r="M27" s="75"/>
      <c r="N27" s="75"/>
    </row>
    <row r="28" spans="2:14" x14ac:dyDescent="0.25">
      <c r="B28" s="74"/>
      <c r="C28" s="74"/>
      <c r="D28" s="73" t="s">
        <v>69</v>
      </c>
      <c r="E28" s="74"/>
      <c r="F28" s="74"/>
      <c r="G28" s="74"/>
      <c r="H28" s="75"/>
      <c r="I28" s="75"/>
      <c r="J28" s="75"/>
      <c r="K28" s="75"/>
      <c r="L28" s="75"/>
      <c r="M28" s="75"/>
      <c r="N28" s="75"/>
    </row>
    <row r="29" spans="2:14" x14ac:dyDescent="0.25">
      <c r="B29" s="74"/>
      <c r="C29" s="74"/>
      <c r="D29" s="74"/>
      <c r="E29" s="74"/>
      <c r="F29" s="74"/>
      <c r="G29" s="74"/>
      <c r="H29" s="75"/>
      <c r="I29" s="75"/>
      <c r="J29" s="75"/>
      <c r="K29" s="75"/>
      <c r="L29" s="75"/>
      <c r="M29" s="75"/>
      <c r="N29" s="75"/>
    </row>
    <row r="30" spans="2:14" x14ac:dyDescent="0.25">
      <c r="B30" s="74"/>
      <c r="C30" s="76" t="s">
        <v>70</v>
      </c>
      <c r="D30" s="74" t="s">
        <v>71</v>
      </c>
      <c r="E30" s="74"/>
      <c r="F30" s="74"/>
      <c r="G30" s="74"/>
      <c r="H30" s="75"/>
      <c r="I30" s="75"/>
      <c r="J30" s="75"/>
      <c r="K30" s="75"/>
      <c r="L30" s="75"/>
      <c r="M30" s="75"/>
      <c r="N30" s="75"/>
    </row>
    <row r="31" spans="2:14" x14ac:dyDescent="0.25">
      <c r="B31" s="74"/>
      <c r="C31" s="74"/>
      <c r="D31" s="72"/>
      <c r="E31" s="74"/>
      <c r="F31" s="74"/>
      <c r="G31" s="74"/>
      <c r="H31" s="75"/>
      <c r="I31" s="75"/>
      <c r="J31" s="75"/>
      <c r="K31" s="75"/>
      <c r="L31" s="75"/>
      <c r="M31" s="75"/>
      <c r="N31" s="75"/>
    </row>
    <row r="32" spans="2:14" x14ac:dyDescent="0.25">
      <c r="B32" s="74"/>
      <c r="C32" s="74"/>
      <c r="D32" s="72"/>
      <c r="E32" s="74"/>
      <c r="F32" s="74"/>
      <c r="G32" s="74"/>
      <c r="H32" s="75"/>
      <c r="I32" s="75"/>
      <c r="J32" s="75"/>
      <c r="K32" s="75"/>
      <c r="L32" s="75"/>
      <c r="M32" s="75"/>
      <c r="N32" s="75"/>
    </row>
    <row r="33" spans="2:14" x14ac:dyDescent="0.25">
      <c r="B33" s="74"/>
      <c r="C33" s="74"/>
      <c r="D33" s="72"/>
      <c r="E33" s="74"/>
      <c r="F33" s="74"/>
      <c r="G33" s="74"/>
      <c r="H33" s="75"/>
      <c r="I33" s="75"/>
      <c r="J33" s="75"/>
      <c r="K33" s="75"/>
      <c r="L33" s="75"/>
      <c r="M33" s="75"/>
      <c r="N33" s="75"/>
    </row>
    <row r="34" spans="2:14" x14ac:dyDescent="0.25">
      <c r="B34" s="74"/>
      <c r="C34" s="74"/>
      <c r="D34" s="72"/>
      <c r="E34" s="74"/>
      <c r="F34" s="74"/>
      <c r="G34" s="74"/>
      <c r="H34" s="75"/>
      <c r="I34" s="75"/>
      <c r="J34" s="75"/>
      <c r="K34" s="75"/>
      <c r="L34" s="75"/>
      <c r="M34" s="75"/>
      <c r="N34" s="75"/>
    </row>
    <row r="35" spans="2:14" x14ac:dyDescent="0.25">
      <c r="B35" s="74"/>
      <c r="C35" s="74"/>
      <c r="D35" s="72"/>
      <c r="E35" s="74"/>
      <c r="F35" s="74"/>
      <c r="G35" s="74"/>
      <c r="H35" s="75"/>
      <c r="I35" s="75"/>
      <c r="J35" s="75"/>
      <c r="K35" s="75"/>
      <c r="L35" s="75"/>
      <c r="M35" s="75"/>
      <c r="N35" s="75"/>
    </row>
    <row r="36" spans="2:14" x14ac:dyDescent="0.25">
      <c r="B36" s="74"/>
      <c r="C36" s="76" t="s">
        <v>72</v>
      </c>
      <c r="D36" s="74" t="s">
        <v>73</v>
      </c>
      <c r="E36" s="74"/>
      <c r="F36" s="74"/>
      <c r="G36" s="74"/>
      <c r="H36" s="75"/>
      <c r="I36" s="75"/>
      <c r="J36" s="75"/>
      <c r="K36" s="75"/>
      <c r="L36" s="75"/>
      <c r="M36" s="75"/>
      <c r="N36" s="75"/>
    </row>
    <row r="37" spans="2:14" x14ac:dyDescent="0.25">
      <c r="B37" s="74"/>
      <c r="C37" s="74"/>
      <c r="D37" s="74"/>
      <c r="E37" s="74"/>
      <c r="F37" s="74"/>
      <c r="G37" s="74"/>
      <c r="H37" s="75"/>
      <c r="I37" s="75"/>
      <c r="J37" s="75"/>
      <c r="K37" s="75"/>
      <c r="L37" s="75"/>
      <c r="M37" s="75"/>
      <c r="N37" s="75"/>
    </row>
    <row r="38" spans="2:14" x14ac:dyDescent="0.25">
      <c r="B38" s="74"/>
      <c r="C38" s="76" t="s">
        <v>74</v>
      </c>
      <c r="D38" s="74" t="s">
        <v>75</v>
      </c>
      <c r="E38" s="74"/>
      <c r="F38" s="74"/>
      <c r="G38" s="74"/>
      <c r="H38" s="75"/>
      <c r="I38" s="75"/>
      <c r="J38" s="75"/>
      <c r="K38" s="75"/>
      <c r="L38" s="75"/>
      <c r="M38" s="75"/>
      <c r="N38" s="75"/>
    </row>
    <row r="39" spans="2:14" x14ac:dyDescent="0.25">
      <c r="B39" s="74"/>
      <c r="C39" s="74"/>
      <c r="D39" s="74"/>
      <c r="E39" s="74"/>
      <c r="F39" s="74"/>
      <c r="G39" s="74"/>
      <c r="H39" s="75"/>
      <c r="I39" s="75"/>
      <c r="J39" s="75"/>
      <c r="K39" s="75"/>
      <c r="L39" s="75"/>
      <c r="M39" s="75"/>
      <c r="N39" s="75"/>
    </row>
    <row r="40" spans="2:14" x14ac:dyDescent="0.25">
      <c r="B40" s="74"/>
      <c r="C40" s="74"/>
      <c r="D40" s="74"/>
      <c r="E40" s="74"/>
      <c r="F40" s="74"/>
      <c r="G40" s="74"/>
      <c r="H40" s="75"/>
      <c r="I40" s="75"/>
      <c r="J40" s="75"/>
      <c r="K40" s="75"/>
      <c r="L40" s="75"/>
      <c r="M40" s="75"/>
      <c r="N40" s="75"/>
    </row>
    <row r="41" spans="2:14" x14ac:dyDescent="0.25">
      <c r="B41" s="74"/>
      <c r="C41" s="74"/>
      <c r="D41" s="74"/>
      <c r="E41" s="74"/>
      <c r="F41" s="74"/>
      <c r="G41" s="74"/>
      <c r="H41" s="75"/>
      <c r="I41" s="75"/>
      <c r="J41" s="75"/>
      <c r="K41" s="75"/>
      <c r="L41" s="75"/>
      <c r="M41" s="75"/>
      <c r="N41" s="75"/>
    </row>
    <row r="42" spans="2:14" x14ac:dyDescent="0.25">
      <c r="B42" s="74"/>
      <c r="C42" s="74"/>
      <c r="D42" s="74"/>
      <c r="E42" s="74"/>
      <c r="F42" s="74"/>
      <c r="G42" s="74"/>
      <c r="H42" s="75"/>
      <c r="I42" s="75"/>
      <c r="J42" s="75"/>
      <c r="K42" s="75"/>
      <c r="L42" s="75"/>
      <c r="M42" s="75"/>
      <c r="N42" s="75"/>
    </row>
    <row r="43" spans="2:14" x14ac:dyDescent="0.25">
      <c r="B43" s="74"/>
      <c r="C43" s="74"/>
      <c r="D43" s="74"/>
      <c r="E43" s="74"/>
      <c r="F43" s="74"/>
      <c r="G43" s="74"/>
      <c r="H43" s="75"/>
      <c r="I43" s="75"/>
      <c r="J43" s="75"/>
      <c r="K43" s="75"/>
      <c r="L43" s="75"/>
      <c r="M43" s="75"/>
      <c r="N43" s="75"/>
    </row>
    <row r="44" spans="2:14" x14ac:dyDescent="0.25">
      <c r="B44" s="74"/>
      <c r="C44" s="76" t="s">
        <v>76</v>
      </c>
      <c r="D44" s="74" t="s">
        <v>77</v>
      </c>
      <c r="E44" s="74"/>
      <c r="F44" s="74"/>
      <c r="G44" s="74"/>
      <c r="H44" s="75"/>
      <c r="I44" s="75"/>
      <c r="J44" s="75"/>
      <c r="K44" s="75"/>
      <c r="L44" s="75"/>
      <c r="M44" s="75"/>
      <c r="N44" s="75"/>
    </row>
    <row r="45" spans="2:14" x14ac:dyDescent="0.25">
      <c r="B45" s="74"/>
      <c r="C45" s="74"/>
      <c r="D45" s="74"/>
      <c r="E45" s="74"/>
      <c r="F45" s="74"/>
      <c r="G45" s="74"/>
      <c r="H45" s="75"/>
      <c r="I45" s="75"/>
      <c r="J45" s="75"/>
      <c r="K45" s="75"/>
      <c r="L45" s="75"/>
      <c r="M45" s="75"/>
      <c r="N45" s="75"/>
    </row>
    <row r="46" spans="2:14" x14ac:dyDescent="0.25">
      <c r="B46" s="74"/>
      <c r="C46" s="74"/>
      <c r="D46" s="74"/>
      <c r="E46" s="74"/>
      <c r="F46" s="74"/>
      <c r="G46" s="74"/>
      <c r="H46" s="75"/>
      <c r="I46" s="75"/>
      <c r="J46" s="75"/>
      <c r="K46" s="75"/>
      <c r="L46" s="75"/>
      <c r="M46" s="75"/>
      <c r="N46" s="75"/>
    </row>
    <row r="47" spans="2:14" x14ac:dyDescent="0.25">
      <c r="B47" s="74"/>
      <c r="C47" s="74"/>
      <c r="D47" s="74"/>
      <c r="E47" s="74"/>
      <c r="F47" s="74"/>
      <c r="G47" s="74"/>
      <c r="H47" s="75"/>
      <c r="I47" s="75"/>
      <c r="J47" s="75"/>
      <c r="K47" s="75"/>
      <c r="L47" s="75"/>
      <c r="M47" s="75"/>
      <c r="N47" s="75"/>
    </row>
    <row r="48" spans="2:14" x14ac:dyDescent="0.25">
      <c r="B48" s="74"/>
      <c r="C48" s="74"/>
      <c r="D48" s="74"/>
      <c r="E48" s="74"/>
      <c r="F48" s="74"/>
      <c r="G48" s="74"/>
      <c r="H48" s="75"/>
      <c r="I48" s="75"/>
      <c r="J48" s="75"/>
      <c r="K48" s="75"/>
      <c r="L48" s="75"/>
      <c r="M48" s="75"/>
      <c r="N48" s="75"/>
    </row>
    <row r="49" spans="2:14" x14ac:dyDescent="0.25">
      <c r="B49" s="74"/>
      <c r="C49" s="74"/>
      <c r="D49" s="74"/>
      <c r="E49" s="74"/>
      <c r="F49" s="74"/>
      <c r="G49" s="74"/>
      <c r="H49" s="75"/>
      <c r="I49" s="75"/>
      <c r="J49" s="75"/>
      <c r="K49" s="75"/>
      <c r="L49" s="75"/>
      <c r="M49" s="75"/>
      <c r="N49" s="75"/>
    </row>
    <row r="50" spans="2:14" x14ac:dyDescent="0.25">
      <c r="B50" s="74"/>
      <c r="C50" s="74"/>
      <c r="D50" s="73"/>
      <c r="E50" s="74"/>
      <c r="F50" s="74"/>
      <c r="G50" s="74"/>
      <c r="H50" s="75"/>
      <c r="I50" s="75"/>
      <c r="J50" s="75"/>
      <c r="K50" s="75"/>
      <c r="L50" s="75"/>
      <c r="M50" s="75"/>
      <c r="N50" s="75"/>
    </row>
    <row r="51" spans="2:14" x14ac:dyDescent="0.25">
      <c r="B51" s="74"/>
      <c r="C51" s="74"/>
      <c r="D51" s="75"/>
      <c r="E51" s="74"/>
      <c r="F51" s="74"/>
      <c r="G51" s="74"/>
      <c r="H51" s="75"/>
      <c r="I51" s="75"/>
      <c r="J51" s="75"/>
      <c r="K51" s="75"/>
      <c r="L51" s="75"/>
      <c r="M51" s="75"/>
      <c r="N51" s="75"/>
    </row>
    <row r="52" spans="2:14" x14ac:dyDescent="0.25">
      <c r="B52" s="74"/>
      <c r="C52" s="74"/>
      <c r="D52" s="77"/>
      <c r="E52" s="74"/>
      <c r="F52" s="74"/>
      <c r="G52" s="74"/>
      <c r="H52" s="75"/>
      <c r="I52" s="75"/>
      <c r="J52" s="75"/>
      <c r="K52" s="75"/>
      <c r="L52" s="75"/>
      <c r="M52" s="75"/>
      <c r="N52" s="75"/>
    </row>
    <row r="53" spans="2:14" x14ac:dyDescent="0.25">
      <c r="B53" s="74"/>
      <c r="C53" s="74"/>
      <c r="D53" s="75"/>
      <c r="E53" s="74"/>
      <c r="F53" s="74"/>
      <c r="G53" s="74"/>
      <c r="H53" s="75"/>
      <c r="I53" s="75"/>
      <c r="J53" s="75"/>
      <c r="K53" s="75"/>
      <c r="L53" s="75"/>
      <c r="M53" s="75"/>
      <c r="N53" s="75"/>
    </row>
    <row r="54" spans="2:14" x14ac:dyDescent="0.25">
      <c r="B54" s="74"/>
      <c r="C54" s="74"/>
      <c r="D54" s="75"/>
      <c r="E54" s="74"/>
      <c r="F54" s="74"/>
      <c r="G54" s="74"/>
      <c r="H54" s="75"/>
      <c r="I54" s="75"/>
      <c r="J54" s="75"/>
      <c r="K54" s="75"/>
      <c r="L54" s="75"/>
      <c r="M54" s="75"/>
      <c r="N54" s="75"/>
    </row>
    <row r="55" spans="2:14" x14ac:dyDescent="0.25">
      <c r="B55" s="74"/>
      <c r="C55" s="74"/>
      <c r="D55" s="75"/>
      <c r="E55" s="74"/>
      <c r="F55" s="74"/>
      <c r="G55" s="74"/>
      <c r="H55" s="75"/>
      <c r="I55" s="75"/>
      <c r="J55" s="75"/>
      <c r="K55" s="75"/>
      <c r="L55" s="75"/>
      <c r="M55" s="75"/>
      <c r="N55" s="75"/>
    </row>
    <row r="56" spans="2:14" x14ac:dyDescent="0.25">
      <c r="B56" s="75"/>
      <c r="C56" s="75"/>
      <c r="D56" s="75"/>
      <c r="E56" s="75"/>
      <c r="F56" s="75"/>
      <c r="G56" s="75"/>
      <c r="H56" s="75"/>
      <c r="I56" s="75"/>
      <c r="J56" s="75"/>
      <c r="K56" s="75"/>
      <c r="L56" s="75"/>
      <c r="M56" s="75"/>
      <c r="N56" s="75"/>
    </row>
  </sheetData>
  <conditionalFormatting sqref="D14">
    <cfRule type="iconSet" priority="1">
      <iconSet reverse="1">
        <cfvo type="percent" val="0"/>
        <cfvo type="num" val="1" gte="0"/>
        <cfvo type="num" val="2" gte="0"/>
      </iconSet>
    </cfRule>
  </conditionalFormatting>
  <hyperlinks>
    <hyperlink ref="A10" location="'Salary Calculation'!A1" display="Salary Calculator" xr:uid="{804D0DA5-3F8E-F64C-B69B-FB5FAC033610}"/>
    <hyperlink ref="A11" location="'Personal Budget'!A1" display="Personal Budget" xr:uid="{4D9FF953-6E53-A54C-97DE-91A793F08660}"/>
    <hyperlink ref="A12" location="'Monthly Savings Evolution'!A1" display="Monthly Savings Evolution" xr:uid="{41AAC389-9C14-BC4C-B876-C519EA697211}"/>
  </hyperlinks>
  <pageMargins left="0.7" right="0.7" top="0.75" bottom="0.75" header="0.3" footer="0.3"/>
  <pageSetup paperSize="9" orientation="portrait" horizontalDpi="200" verticalDpi="200"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81AA-42E8-3D4D-95B1-4324BDF5327F}">
  <sheetPr>
    <tabColor rgb="FF50B47F"/>
  </sheetPr>
  <dimension ref="A1:G20"/>
  <sheetViews>
    <sheetView showGridLines="0" zoomScale="130" zoomScaleNormal="130" workbookViewId="0">
      <selection activeCell="B10" sqref="B10"/>
    </sheetView>
  </sheetViews>
  <sheetFormatPr defaultColWidth="11.25" defaultRowHeight="15.75" outlineLevelRow="1" x14ac:dyDescent="0.25"/>
  <cols>
    <col min="1" max="1" width="4.25" style="23" customWidth="1"/>
    <col min="2" max="2" width="34.75" style="23" customWidth="1"/>
    <col min="3" max="3" width="10.5" style="23" bestFit="1" customWidth="1"/>
    <col min="4" max="4" width="13.25" style="23" bestFit="1" customWidth="1"/>
    <col min="5" max="5" width="2.5" style="27" customWidth="1"/>
    <col min="6" max="6" width="13.75" style="23" bestFit="1" customWidth="1"/>
    <col min="7" max="7" width="11.25" style="23"/>
    <col min="8" max="8" width="11.25" style="23" customWidth="1"/>
    <col min="9" max="16384" width="11.25" style="23"/>
  </cols>
  <sheetData>
    <row r="1" spans="1:6" s="22" customFormat="1" ht="33.75" customHeight="1" x14ac:dyDescent="0.25">
      <c r="A1" s="22" t="s">
        <v>21</v>
      </c>
    </row>
    <row r="4" spans="1:6" x14ac:dyDescent="0.25">
      <c r="B4" s="24" t="s">
        <v>52</v>
      </c>
      <c r="C4" s="24"/>
      <c r="D4" s="53">
        <v>85000</v>
      </c>
      <c r="E4" s="25"/>
    </row>
    <row r="5" spans="1:6" x14ac:dyDescent="0.25">
      <c r="B5" s="24" t="s">
        <v>53</v>
      </c>
      <c r="C5" s="24"/>
      <c r="D5" s="26">
        <v>12</v>
      </c>
    </row>
    <row r="7" spans="1:6" x14ac:dyDescent="0.25">
      <c r="D7" s="28" t="s">
        <v>14</v>
      </c>
      <c r="E7" s="29"/>
      <c r="F7" s="28" t="s">
        <v>15</v>
      </c>
    </row>
    <row r="8" spans="1:6" x14ac:dyDescent="0.25">
      <c r="D8" s="30" t="s">
        <v>12</v>
      </c>
      <c r="E8" s="30"/>
      <c r="F8" s="31" t="str">
        <f>D8</f>
        <v>USD</v>
      </c>
    </row>
    <row r="9" spans="1:6" s="1" customFormat="1" x14ac:dyDescent="0.25">
      <c r="B9" s="24" t="s">
        <v>13</v>
      </c>
      <c r="C9" s="24"/>
      <c r="D9" s="32">
        <f>D4/D5</f>
        <v>7083.333333333333</v>
      </c>
      <c r="E9" s="33"/>
      <c r="F9" s="32">
        <f>D9*$D$5</f>
        <v>85000</v>
      </c>
    </row>
    <row r="10" spans="1:6" x14ac:dyDescent="0.25">
      <c r="B10" s="1"/>
      <c r="D10" s="34"/>
      <c r="E10" s="35"/>
      <c r="F10" s="34"/>
    </row>
    <row r="11" spans="1:6" x14ac:dyDescent="0.25">
      <c r="B11" s="24" t="s">
        <v>16</v>
      </c>
      <c r="C11" s="24"/>
      <c r="D11" s="36"/>
      <c r="E11" s="37"/>
      <c r="F11" s="36"/>
    </row>
    <row r="12" spans="1:6" x14ac:dyDescent="0.25">
      <c r="B12" s="23" t="s">
        <v>17</v>
      </c>
      <c r="C12" s="38">
        <v>0.15</v>
      </c>
      <c r="D12" s="39">
        <f>IFERROR($C12*-$D$9,"")</f>
        <v>-1062.5</v>
      </c>
      <c r="E12" s="35"/>
      <c r="F12" s="39">
        <f>IFERROR(D12*$D$5,"")</f>
        <v>-12750</v>
      </c>
    </row>
    <row r="13" spans="1:6" outlineLevel="1" x14ac:dyDescent="0.25">
      <c r="B13" s="23" t="s">
        <v>29</v>
      </c>
      <c r="C13" s="38">
        <v>0.05</v>
      </c>
      <c r="D13" s="39">
        <f t="shared" ref="D13:D17" si="0">IFERROR($C13*-$D$9,"")</f>
        <v>-354.16666666666669</v>
      </c>
      <c r="E13" s="35"/>
      <c r="F13" s="39">
        <f t="shared" ref="F13:F16" si="1">IFERROR(D13*$D$5,"")</f>
        <v>-4250</v>
      </c>
    </row>
    <row r="14" spans="1:6" outlineLevel="1" x14ac:dyDescent="0.25">
      <c r="B14" s="23" t="s">
        <v>29</v>
      </c>
      <c r="C14" s="38"/>
      <c r="D14" s="39">
        <f t="shared" si="0"/>
        <v>0</v>
      </c>
      <c r="E14" s="35"/>
      <c r="F14" s="39">
        <f t="shared" si="1"/>
        <v>0</v>
      </c>
    </row>
    <row r="15" spans="1:6" outlineLevel="1" x14ac:dyDescent="0.25">
      <c r="B15" s="23" t="s">
        <v>29</v>
      </c>
      <c r="C15" s="38"/>
      <c r="D15" s="39">
        <f t="shared" si="0"/>
        <v>0</v>
      </c>
      <c r="E15" s="35"/>
      <c r="F15" s="39">
        <f t="shared" si="1"/>
        <v>0</v>
      </c>
    </row>
    <row r="16" spans="1:6" x14ac:dyDescent="0.25">
      <c r="B16" s="23" t="s">
        <v>18</v>
      </c>
      <c r="C16" s="38">
        <v>7.4999999999999997E-2</v>
      </c>
      <c r="D16" s="39">
        <f t="shared" si="0"/>
        <v>-531.25</v>
      </c>
      <c r="E16" s="40"/>
      <c r="F16" s="39">
        <f t="shared" si="1"/>
        <v>-6375</v>
      </c>
    </row>
    <row r="17" spans="2:7" ht="16.5" thickBot="1" x14ac:dyDescent="0.3">
      <c r="B17" s="23" t="s">
        <v>19</v>
      </c>
      <c r="C17" s="38">
        <v>4.4999999999999998E-2</v>
      </c>
      <c r="D17" s="41">
        <f t="shared" si="0"/>
        <v>-318.75</v>
      </c>
      <c r="E17" s="40"/>
      <c r="F17" s="41">
        <f>IFERROR(D17*$D$5,"")</f>
        <v>-3825</v>
      </c>
    </row>
    <row r="18" spans="2:7" x14ac:dyDescent="0.25">
      <c r="D18" s="39">
        <f>SUM(D12:D17)</f>
        <v>-2266.666666666667</v>
      </c>
      <c r="E18" s="42"/>
      <c r="F18" s="39">
        <f>SUM(F12:F17)</f>
        <v>-27200</v>
      </c>
      <c r="G18" s="43"/>
    </row>
    <row r="19" spans="2:7" ht="16.5" thickBot="1" x14ac:dyDescent="0.3">
      <c r="D19" s="44"/>
      <c r="E19" s="45"/>
      <c r="F19" s="46"/>
    </row>
    <row r="20" spans="2:7" ht="16.5" thickTop="1" x14ac:dyDescent="0.25">
      <c r="B20" s="24" t="s">
        <v>20</v>
      </c>
      <c r="C20" s="24"/>
      <c r="D20" s="32">
        <f>D9+D18</f>
        <v>4816.6666666666661</v>
      </c>
      <c r="E20" s="33"/>
      <c r="F20" s="32">
        <f>F9+F18</f>
        <v>57800</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C7FF7-124A-D047-9E3E-F1810DCDD276}">
  <sheetPr>
    <tabColor rgb="FF50B47F"/>
  </sheetPr>
  <dimension ref="A1:F39"/>
  <sheetViews>
    <sheetView showGridLines="0" zoomScale="85" zoomScaleNormal="85" workbookViewId="0"/>
  </sheetViews>
  <sheetFormatPr defaultColWidth="9.25" defaultRowHeight="15.75" outlineLevelRow="1" x14ac:dyDescent="0.25"/>
  <cols>
    <col min="1" max="1" width="6.75" customWidth="1"/>
    <col min="2" max="2" width="34.25" bestFit="1" customWidth="1"/>
    <col min="3" max="3" width="14.5" bestFit="1" customWidth="1"/>
    <col min="4" max="4" width="1.75" customWidth="1"/>
    <col min="5" max="5" width="15.5" bestFit="1" customWidth="1"/>
    <col min="6" max="10" width="8.75" customWidth="1"/>
  </cols>
  <sheetData>
    <row r="1" spans="1:6" s="20" customFormat="1" ht="33.75" customHeight="1" x14ac:dyDescent="0.25">
      <c r="A1" s="20" t="s">
        <v>11</v>
      </c>
    </row>
    <row r="3" spans="1:6" x14ac:dyDescent="0.25">
      <c r="C3" s="16" t="s">
        <v>14</v>
      </c>
      <c r="D3" s="17"/>
      <c r="E3" s="16" t="s">
        <v>15</v>
      </c>
    </row>
    <row r="4" spans="1:6" x14ac:dyDescent="0.25">
      <c r="C4" s="18" t="s">
        <v>12</v>
      </c>
      <c r="D4" s="18"/>
      <c r="E4" s="19" t="str">
        <f>C4</f>
        <v>USD</v>
      </c>
    </row>
    <row r="5" spans="1:6" x14ac:dyDescent="0.25">
      <c r="B5" s="20" t="s">
        <v>20</v>
      </c>
      <c r="C5" s="52">
        <f>'Salary Calculation'!D20</f>
        <v>4816.6666666666661</v>
      </c>
      <c r="D5" s="15"/>
      <c r="E5" s="52">
        <f>'Salary Calculation'!F20</f>
        <v>57800</v>
      </c>
    </row>
    <row r="6" spans="1:6" x14ac:dyDescent="0.25">
      <c r="B6" s="4"/>
      <c r="C6" s="5"/>
    </row>
    <row r="7" spans="1:6" x14ac:dyDescent="0.25">
      <c r="B7" s="20" t="s">
        <v>30</v>
      </c>
      <c r="C7" s="20"/>
      <c r="D7" s="6"/>
      <c r="E7" s="20"/>
      <c r="F7" s="20"/>
    </row>
    <row r="8" spans="1:6" x14ac:dyDescent="0.25">
      <c r="B8" t="s">
        <v>22</v>
      </c>
      <c r="C8" s="47">
        <v>-1700</v>
      </c>
      <c r="D8" s="48"/>
      <c r="E8" s="49">
        <f>C8*12</f>
        <v>-20400</v>
      </c>
      <c r="F8" s="62">
        <f>IFERROR(E8/$E$5,"")</f>
        <v>-0.35294117647058826</v>
      </c>
    </row>
    <row r="9" spans="1:6" x14ac:dyDescent="0.25">
      <c r="B9" t="s">
        <v>23</v>
      </c>
      <c r="C9" s="47">
        <v>-60</v>
      </c>
      <c r="D9" s="48"/>
      <c r="E9" s="49">
        <f t="shared" ref="E9:E23" si="0">C9*12</f>
        <v>-720</v>
      </c>
      <c r="F9" s="62">
        <f t="shared" ref="F9:F23" si="1">IFERROR(E9/$E$5,"")</f>
        <v>-1.2456747404844291E-2</v>
      </c>
    </row>
    <row r="10" spans="1:6" x14ac:dyDescent="0.25">
      <c r="B10" t="s">
        <v>24</v>
      </c>
      <c r="C10" s="47">
        <v>-150</v>
      </c>
      <c r="D10" s="48"/>
      <c r="E10" s="49">
        <f t="shared" si="0"/>
        <v>-1800</v>
      </c>
      <c r="F10" s="62">
        <f t="shared" si="1"/>
        <v>-3.1141868512110725E-2</v>
      </c>
    </row>
    <row r="11" spans="1:6" x14ac:dyDescent="0.25">
      <c r="B11" t="s">
        <v>25</v>
      </c>
      <c r="C11" s="47">
        <v>-25</v>
      </c>
      <c r="D11" s="48"/>
      <c r="E11" s="49">
        <f t="shared" si="0"/>
        <v>-300</v>
      </c>
      <c r="F11" s="62">
        <f t="shared" si="1"/>
        <v>-5.1903114186851208E-3</v>
      </c>
    </row>
    <row r="12" spans="1:6" x14ac:dyDescent="0.25">
      <c r="B12" t="s">
        <v>26</v>
      </c>
      <c r="C12" s="47">
        <v>-20</v>
      </c>
      <c r="D12" s="48"/>
      <c r="E12" s="49">
        <f t="shared" si="0"/>
        <v>-240</v>
      </c>
      <c r="F12" s="62">
        <f t="shared" si="1"/>
        <v>-4.1522491349480972E-3</v>
      </c>
    </row>
    <row r="13" spans="1:6" x14ac:dyDescent="0.25">
      <c r="B13" t="s">
        <v>27</v>
      </c>
      <c r="C13" s="47">
        <v>-40</v>
      </c>
      <c r="D13" s="48"/>
      <c r="E13" s="49">
        <f t="shared" si="0"/>
        <v>-480</v>
      </c>
      <c r="F13" s="62">
        <f t="shared" si="1"/>
        <v>-8.3044982698961944E-3</v>
      </c>
    </row>
    <row r="14" spans="1:6" x14ac:dyDescent="0.25">
      <c r="B14" t="s">
        <v>28</v>
      </c>
      <c r="C14" s="47">
        <v>-10</v>
      </c>
      <c r="D14" s="48"/>
      <c r="E14" s="49">
        <f t="shared" si="0"/>
        <v>-120</v>
      </c>
      <c r="F14" s="62">
        <f t="shared" si="1"/>
        <v>-2.0761245674740486E-3</v>
      </c>
    </row>
    <row r="15" spans="1:6" outlineLevel="1" x14ac:dyDescent="0.25">
      <c r="B15" t="s">
        <v>29</v>
      </c>
      <c r="C15" s="47"/>
      <c r="D15" s="48"/>
      <c r="E15" s="49">
        <f t="shared" si="0"/>
        <v>0</v>
      </c>
      <c r="F15" s="62">
        <f t="shared" si="1"/>
        <v>0</v>
      </c>
    </row>
    <row r="16" spans="1:6" outlineLevel="1" x14ac:dyDescent="0.25">
      <c r="B16" t="s">
        <v>29</v>
      </c>
      <c r="C16" s="47"/>
      <c r="D16" s="48"/>
      <c r="E16" s="49">
        <f t="shared" si="0"/>
        <v>0</v>
      </c>
      <c r="F16" s="62">
        <f t="shared" si="1"/>
        <v>0</v>
      </c>
    </row>
    <row r="17" spans="2:6" outlineLevel="1" x14ac:dyDescent="0.25">
      <c r="B17" t="s">
        <v>29</v>
      </c>
      <c r="C17" s="47"/>
      <c r="D17" s="48"/>
      <c r="E17" s="49">
        <f t="shared" si="0"/>
        <v>0</v>
      </c>
      <c r="F17" s="62">
        <f t="shared" si="1"/>
        <v>0</v>
      </c>
    </row>
    <row r="18" spans="2:6" outlineLevel="1" x14ac:dyDescent="0.25">
      <c r="B18" t="s">
        <v>29</v>
      </c>
      <c r="C18" s="47"/>
      <c r="D18" s="48"/>
      <c r="E18" s="49">
        <f t="shared" si="0"/>
        <v>0</v>
      </c>
      <c r="F18" s="62">
        <f t="shared" si="1"/>
        <v>0</v>
      </c>
    </row>
    <row r="19" spans="2:6" outlineLevel="1" x14ac:dyDescent="0.25">
      <c r="B19" t="s">
        <v>29</v>
      </c>
      <c r="C19" s="47"/>
      <c r="D19" s="48"/>
      <c r="E19" s="49">
        <f t="shared" si="0"/>
        <v>0</v>
      </c>
      <c r="F19" s="62">
        <f t="shared" si="1"/>
        <v>0</v>
      </c>
    </row>
    <row r="20" spans="2:6" outlineLevel="1" x14ac:dyDescent="0.25">
      <c r="B20" t="s">
        <v>29</v>
      </c>
      <c r="C20" s="47"/>
      <c r="D20" s="48"/>
      <c r="E20" s="49">
        <f t="shared" si="0"/>
        <v>0</v>
      </c>
      <c r="F20" s="62">
        <f t="shared" si="1"/>
        <v>0</v>
      </c>
    </row>
    <row r="21" spans="2:6" outlineLevel="1" x14ac:dyDescent="0.25">
      <c r="B21" t="s">
        <v>29</v>
      </c>
      <c r="C21" s="47"/>
      <c r="D21" s="48"/>
      <c r="E21" s="49">
        <f t="shared" si="0"/>
        <v>0</v>
      </c>
      <c r="F21" s="62">
        <f t="shared" si="1"/>
        <v>0</v>
      </c>
    </row>
    <row r="22" spans="2:6" outlineLevel="1" x14ac:dyDescent="0.25">
      <c r="B22" t="s">
        <v>29</v>
      </c>
      <c r="C22" s="47"/>
      <c r="D22" s="48"/>
      <c r="E22" s="49">
        <f t="shared" si="0"/>
        <v>0</v>
      </c>
      <c r="F22" s="62">
        <f t="shared" si="1"/>
        <v>0</v>
      </c>
    </row>
    <row r="23" spans="2:6" ht="16.5" outlineLevel="1" thickBot="1" x14ac:dyDescent="0.3">
      <c r="B23" t="s">
        <v>29</v>
      </c>
      <c r="C23" s="54"/>
      <c r="D23" s="48"/>
      <c r="E23" s="55">
        <f t="shared" si="0"/>
        <v>0</v>
      </c>
      <c r="F23" s="63">
        <f t="shared" si="1"/>
        <v>0</v>
      </c>
    </row>
    <row r="24" spans="2:6" ht="16.5" thickTop="1" x14ac:dyDescent="0.25">
      <c r="B24" s="7" t="s">
        <v>66</v>
      </c>
      <c r="C24" s="50">
        <f>SUM(C8:C23)</f>
        <v>-2005</v>
      </c>
      <c r="D24" s="8"/>
      <c r="E24" s="50">
        <f>SUM(E8:E23)</f>
        <v>-24060</v>
      </c>
      <c r="F24" s="64">
        <f>IFERROR(E24/$E$5,"")</f>
        <v>-0.41626297577854671</v>
      </c>
    </row>
    <row r="25" spans="2:6" x14ac:dyDescent="0.25">
      <c r="C25" s="23"/>
      <c r="D25" s="23"/>
      <c r="E25" s="23"/>
      <c r="F25" s="65"/>
    </row>
    <row r="26" spans="2:6" x14ac:dyDescent="0.25">
      <c r="B26" s="20" t="s">
        <v>31</v>
      </c>
      <c r="C26" s="20"/>
      <c r="D26" s="6"/>
      <c r="E26" s="20"/>
      <c r="F26" s="66"/>
    </row>
    <row r="27" spans="2:6" x14ac:dyDescent="0.25">
      <c r="B27" t="s">
        <v>32</v>
      </c>
      <c r="C27" s="47">
        <v>-300</v>
      </c>
      <c r="D27" s="48"/>
      <c r="E27" s="49">
        <f>+C27*12</f>
        <v>-3600</v>
      </c>
      <c r="F27" s="62">
        <f t="shared" ref="F27:F35" si="2">IFERROR(E27/$E$5,"")</f>
        <v>-6.228373702422145E-2</v>
      </c>
    </row>
    <row r="28" spans="2:6" x14ac:dyDescent="0.25">
      <c r="B28" t="s">
        <v>33</v>
      </c>
      <c r="C28" s="47">
        <f>-8.5*5*4</f>
        <v>-170</v>
      </c>
      <c r="D28" s="48"/>
      <c r="E28" s="49">
        <f>+C28*12</f>
        <v>-2040</v>
      </c>
      <c r="F28" s="62">
        <f t="shared" si="2"/>
        <v>-3.5294117647058823E-2</v>
      </c>
    </row>
    <row r="29" spans="2:6" x14ac:dyDescent="0.25">
      <c r="B29" t="s">
        <v>1</v>
      </c>
      <c r="C29" s="47">
        <v>-250</v>
      </c>
      <c r="D29" s="48"/>
      <c r="E29" s="49">
        <f t="shared" ref="E29:E35" si="3">+C29*12</f>
        <v>-3000</v>
      </c>
      <c r="F29" s="62">
        <f t="shared" si="2"/>
        <v>-5.1903114186851208E-2</v>
      </c>
    </row>
    <row r="30" spans="2:6" x14ac:dyDescent="0.25">
      <c r="B30" t="s">
        <v>34</v>
      </c>
      <c r="C30" s="47"/>
      <c r="D30" s="48"/>
      <c r="E30" s="49">
        <f t="shared" si="3"/>
        <v>0</v>
      </c>
      <c r="F30" s="62">
        <f t="shared" si="2"/>
        <v>0</v>
      </c>
    </row>
    <row r="31" spans="2:6" outlineLevel="1" x14ac:dyDescent="0.25">
      <c r="B31" t="s">
        <v>29</v>
      </c>
      <c r="C31" s="47"/>
      <c r="D31" s="48"/>
      <c r="E31" s="49">
        <f t="shared" si="3"/>
        <v>0</v>
      </c>
      <c r="F31" s="62">
        <f t="shared" si="2"/>
        <v>0</v>
      </c>
    </row>
    <row r="32" spans="2:6" outlineLevel="1" x14ac:dyDescent="0.25">
      <c r="B32" t="s">
        <v>29</v>
      </c>
      <c r="C32" s="47"/>
      <c r="D32" s="48"/>
      <c r="E32" s="49">
        <f t="shared" si="3"/>
        <v>0</v>
      </c>
      <c r="F32" s="62">
        <f t="shared" si="2"/>
        <v>0</v>
      </c>
    </row>
    <row r="33" spans="2:6" outlineLevel="1" x14ac:dyDescent="0.25">
      <c r="B33" t="s">
        <v>29</v>
      </c>
      <c r="C33" s="47"/>
      <c r="D33" s="48"/>
      <c r="E33" s="49">
        <f t="shared" si="3"/>
        <v>0</v>
      </c>
      <c r="F33" s="62">
        <f t="shared" si="2"/>
        <v>0</v>
      </c>
    </row>
    <row r="34" spans="2:6" outlineLevel="1" x14ac:dyDescent="0.25">
      <c r="B34" t="s">
        <v>29</v>
      </c>
      <c r="C34" s="47"/>
      <c r="D34" s="48"/>
      <c r="E34" s="49">
        <f t="shared" si="3"/>
        <v>0</v>
      </c>
      <c r="F34" s="62">
        <f t="shared" si="2"/>
        <v>0</v>
      </c>
    </row>
    <row r="35" spans="2:6" ht="16.5" outlineLevel="1" thickBot="1" x14ac:dyDescent="0.3">
      <c r="B35" t="s">
        <v>29</v>
      </c>
      <c r="C35" s="54">
        <v>-220</v>
      </c>
      <c r="D35" s="48"/>
      <c r="E35" s="55">
        <f t="shared" si="3"/>
        <v>-2640</v>
      </c>
      <c r="F35" s="63">
        <f t="shared" si="2"/>
        <v>-4.5674740484429065E-2</v>
      </c>
    </row>
    <row r="36" spans="2:6" ht="16.5" thickTop="1" x14ac:dyDescent="0.25">
      <c r="B36" s="7" t="s">
        <v>35</v>
      </c>
      <c r="C36" s="50">
        <f>SUM(C27:C35)</f>
        <v>-940</v>
      </c>
      <c r="D36" s="8"/>
      <c r="E36" s="50">
        <f>SUM(E27:E35)</f>
        <v>-11280</v>
      </c>
      <c r="F36" s="64">
        <f>IFERROR(E36/$E$5,"")</f>
        <v>-0.19515570934256055</v>
      </c>
    </row>
    <row r="37" spans="2:6" x14ac:dyDescent="0.25">
      <c r="C37" s="23"/>
      <c r="D37" s="23"/>
      <c r="E37" s="23"/>
      <c r="F37" s="65"/>
    </row>
    <row r="38" spans="2:6" x14ac:dyDescent="0.25">
      <c r="B38" s="20" t="s">
        <v>2</v>
      </c>
      <c r="C38" s="20"/>
      <c r="D38" s="6"/>
      <c r="E38" s="20"/>
      <c r="F38" s="67"/>
    </row>
    <row r="39" spans="2:6" x14ac:dyDescent="0.25">
      <c r="B39" s="1" t="s">
        <v>36</v>
      </c>
      <c r="C39" s="51">
        <f>C5+C24+C36</f>
        <v>1871.6666666666661</v>
      </c>
      <c r="D39" s="8"/>
      <c r="E39" s="51">
        <f>E5+E24+E36</f>
        <v>22460</v>
      </c>
      <c r="F39" s="68">
        <f>IFERROR(E39/$E$5,"")</f>
        <v>0.38858131487889275</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77C2-7798-40BC-9F16-2168EC100998}">
  <sheetPr>
    <tabColor rgb="FF50B47F"/>
  </sheetPr>
  <dimension ref="A1:AM30"/>
  <sheetViews>
    <sheetView showGridLines="0" zoomScale="85" zoomScaleNormal="85" workbookViewId="0">
      <selection activeCell="C16" sqref="C16"/>
    </sheetView>
  </sheetViews>
  <sheetFormatPr defaultColWidth="9.25" defaultRowHeight="15.75" outlineLevelRow="1" x14ac:dyDescent="0.25"/>
  <cols>
    <col min="1" max="1" width="4.75" customWidth="1"/>
    <col min="2" max="2" width="43.75" bestFit="1" customWidth="1"/>
  </cols>
  <sheetData>
    <row r="1" spans="1:39" s="21" customFormat="1" ht="33.75" customHeight="1" x14ac:dyDescent="0.25">
      <c r="A1" s="21" t="s">
        <v>11</v>
      </c>
    </row>
    <row r="4" spans="1:39" x14ac:dyDescent="0.25">
      <c r="B4" s="56" t="s">
        <v>50</v>
      </c>
      <c r="C4" s="56">
        <v>43983</v>
      </c>
      <c r="D4" s="56">
        <v>44013</v>
      </c>
      <c r="E4" s="56">
        <v>44044</v>
      </c>
      <c r="F4" s="56">
        <v>44075</v>
      </c>
      <c r="G4" s="56">
        <v>44105</v>
      </c>
      <c r="H4" s="56">
        <v>44136</v>
      </c>
      <c r="I4" s="56">
        <v>44166</v>
      </c>
      <c r="J4" s="56">
        <v>44197</v>
      </c>
      <c r="K4" s="56">
        <v>44228</v>
      </c>
      <c r="L4" s="56">
        <v>44256</v>
      </c>
      <c r="M4" s="56">
        <v>44287</v>
      </c>
      <c r="N4" s="56">
        <v>44317</v>
      </c>
      <c r="O4" s="56">
        <v>44348</v>
      </c>
      <c r="P4" s="56">
        <v>44378</v>
      </c>
      <c r="Q4" s="56">
        <v>44409</v>
      </c>
      <c r="R4" s="56">
        <v>44440</v>
      </c>
      <c r="S4" s="56">
        <v>44470</v>
      </c>
      <c r="T4" s="56">
        <v>44501</v>
      </c>
      <c r="U4" s="56">
        <v>44531</v>
      </c>
      <c r="V4" s="56">
        <v>44562</v>
      </c>
      <c r="W4" s="56">
        <v>44593</v>
      </c>
      <c r="X4" s="56">
        <v>44621</v>
      </c>
      <c r="Y4" s="56">
        <v>44652</v>
      </c>
      <c r="Z4" s="56">
        <v>44682</v>
      </c>
      <c r="AA4" s="56">
        <v>44713</v>
      </c>
      <c r="AB4" s="56">
        <v>44743</v>
      </c>
      <c r="AC4" s="56">
        <v>44774</v>
      </c>
      <c r="AD4" s="56">
        <v>44805</v>
      </c>
      <c r="AE4" s="56">
        <v>44835</v>
      </c>
      <c r="AF4" s="56">
        <v>44866</v>
      </c>
      <c r="AG4" s="56">
        <v>44896</v>
      </c>
      <c r="AH4" s="56">
        <v>44927</v>
      </c>
      <c r="AI4" s="56">
        <v>44958</v>
      </c>
      <c r="AJ4" s="56">
        <v>44986</v>
      </c>
      <c r="AK4" s="56">
        <v>45017</v>
      </c>
      <c r="AL4" s="56">
        <v>45047</v>
      </c>
      <c r="AM4" s="56">
        <v>45078</v>
      </c>
    </row>
    <row r="5" spans="1:39" x14ac:dyDescent="0.25">
      <c r="B5" t="s">
        <v>37</v>
      </c>
      <c r="C5" s="57">
        <f>'Salary Calculation'!$D$20</f>
        <v>4816.6666666666661</v>
      </c>
      <c r="D5" s="57">
        <f>'Salary Calculation'!$D$20</f>
        <v>4816.6666666666661</v>
      </c>
      <c r="E5" s="57">
        <f>'Salary Calculation'!$D$20</f>
        <v>4816.6666666666661</v>
      </c>
      <c r="F5" s="57">
        <f>'Salary Calculation'!$D$20</f>
        <v>4816.6666666666661</v>
      </c>
      <c r="G5" s="57">
        <f>'Salary Calculation'!$D$20</f>
        <v>4816.6666666666661</v>
      </c>
      <c r="H5" s="57">
        <f>'Salary Calculation'!$D$20</f>
        <v>4816.6666666666661</v>
      </c>
      <c r="I5" s="57">
        <f>'Salary Calculation'!$D$20</f>
        <v>4816.6666666666661</v>
      </c>
      <c r="J5" s="57">
        <f>'Salary Calculation'!$D$20</f>
        <v>4816.6666666666661</v>
      </c>
      <c r="K5" s="57">
        <f>'Salary Calculation'!$D$20</f>
        <v>4816.6666666666661</v>
      </c>
      <c r="L5" s="57">
        <f>'Salary Calculation'!$D$20</f>
        <v>4816.6666666666661</v>
      </c>
      <c r="M5" s="57">
        <f>'Salary Calculation'!$D$20</f>
        <v>4816.6666666666661</v>
      </c>
      <c r="N5" s="57">
        <f>'Salary Calculation'!$D$20</f>
        <v>4816.6666666666661</v>
      </c>
      <c r="O5" s="57">
        <f>'Salary Calculation'!$D$20</f>
        <v>4816.6666666666661</v>
      </c>
      <c r="P5" s="57">
        <f>'Salary Calculation'!$D$20</f>
        <v>4816.6666666666661</v>
      </c>
      <c r="Q5" s="57">
        <f>'Salary Calculation'!$D$20</f>
        <v>4816.6666666666661</v>
      </c>
      <c r="R5" s="57">
        <f>'Salary Calculation'!$D$20</f>
        <v>4816.6666666666661</v>
      </c>
      <c r="S5" s="57">
        <f>'Salary Calculation'!$D$20</f>
        <v>4816.6666666666661</v>
      </c>
      <c r="T5" s="57">
        <f>'Salary Calculation'!$D$20</f>
        <v>4816.6666666666661</v>
      </c>
      <c r="U5" s="57">
        <f>'Salary Calculation'!$D$20</f>
        <v>4816.6666666666661</v>
      </c>
      <c r="V5" s="57">
        <f>'Salary Calculation'!$D$20</f>
        <v>4816.6666666666661</v>
      </c>
      <c r="W5" s="57">
        <f>'Salary Calculation'!$D$20</f>
        <v>4816.6666666666661</v>
      </c>
      <c r="X5" s="57">
        <f>'Salary Calculation'!$D$20</f>
        <v>4816.6666666666661</v>
      </c>
      <c r="Y5" s="57">
        <f>'Salary Calculation'!$D$20</f>
        <v>4816.6666666666661</v>
      </c>
      <c r="Z5" s="57">
        <f>'Salary Calculation'!$D$20</f>
        <v>4816.6666666666661</v>
      </c>
      <c r="AA5" s="57">
        <f>'Salary Calculation'!$D$20</f>
        <v>4816.6666666666661</v>
      </c>
      <c r="AB5" s="57">
        <f>'Salary Calculation'!$D$20</f>
        <v>4816.6666666666661</v>
      </c>
      <c r="AC5" s="57">
        <f>'Salary Calculation'!$D$20</f>
        <v>4816.6666666666661</v>
      </c>
      <c r="AD5" s="57">
        <f>'Salary Calculation'!$D$20</f>
        <v>4816.6666666666661</v>
      </c>
      <c r="AE5" s="57">
        <f>'Salary Calculation'!$D$20</f>
        <v>4816.6666666666661</v>
      </c>
      <c r="AF5" s="57">
        <f>'Salary Calculation'!$D$20</f>
        <v>4816.6666666666661</v>
      </c>
      <c r="AG5" s="57">
        <f>'Salary Calculation'!$D$20</f>
        <v>4816.6666666666661</v>
      </c>
      <c r="AH5" s="57">
        <f>'Salary Calculation'!$D$20</f>
        <v>4816.6666666666661</v>
      </c>
      <c r="AI5" s="57">
        <f>'Salary Calculation'!$D$20</f>
        <v>4816.6666666666661</v>
      </c>
      <c r="AJ5" s="57">
        <f>'Salary Calculation'!$D$20</f>
        <v>4816.6666666666661</v>
      </c>
      <c r="AK5" s="57">
        <f>'Salary Calculation'!$D$20</f>
        <v>4816.6666666666661</v>
      </c>
      <c r="AL5" s="57">
        <f>'Salary Calculation'!$D$20</f>
        <v>4816.6666666666661</v>
      </c>
      <c r="AM5" s="57">
        <f>'Salary Calculation'!$D$20</f>
        <v>4816.6666666666661</v>
      </c>
    </row>
    <row r="6" spans="1:39" x14ac:dyDescent="0.25">
      <c r="B6" t="s">
        <v>38</v>
      </c>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row>
    <row r="7" spans="1:39" x14ac:dyDescent="0.25">
      <c r="B7" s="2" t="s">
        <v>39</v>
      </c>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row>
    <row r="8" spans="1:39" x14ac:dyDescent="0.25">
      <c r="B8" s="7" t="s">
        <v>40</v>
      </c>
      <c r="C8" s="58">
        <f t="shared" ref="C8:AM8" si="0">SUM(C5:C7)</f>
        <v>4816.6666666666661</v>
      </c>
      <c r="D8" s="58">
        <f t="shared" si="0"/>
        <v>4816.6666666666661</v>
      </c>
      <c r="E8" s="58">
        <f t="shared" si="0"/>
        <v>4816.6666666666661</v>
      </c>
      <c r="F8" s="58">
        <f t="shared" si="0"/>
        <v>4816.6666666666661</v>
      </c>
      <c r="G8" s="58">
        <f t="shared" si="0"/>
        <v>4816.6666666666661</v>
      </c>
      <c r="H8" s="58">
        <f t="shared" si="0"/>
        <v>4816.6666666666661</v>
      </c>
      <c r="I8" s="58">
        <f t="shared" si="0"/>
        <v>4816.6666666666661</v>
      </c>
      <c r="J8" s="58">
        <f t="shared" si="0"/>
        <v>4816.6666666666661</v>
      </c>
      <c r="K8" s="58">
        <f t="shared" si="0"/>
        <v>4816.6666666666661</v>
      </c>
      <c r="L8" s="58">
        <f t="shared" si="0"/>
        <v>4816.6666666666661</v>
      </c>
      <c r="M8" s="58">
        <f t="shared" si="0"/>
        <v>4816.6666666666661</v>
      </c>
      <c r="N8" s="58">
        <f t="shared" si="0"/>
        <v>4816.6666666666661</v>
      </c>
      <c r="O8" s="58">
        <f t="shared" si="0"/>
        <v>4816.6666666666661</v>
      </c>
      <c r="P8" s="58">
        <f t="shared" si="0"/>
        <v>4816.6666666666661</v>
      </c>
      <c r="Q8" s="58">
        <f t="shared" si="0"/>
        <v>4816.6666666666661</v>
      </c>
      <c r="R8" s="58">
        <f t="shared" si="0"/>
        <v>4816.6666666666661</v>
      </c>
      <c r="S8" s="58">
        <f t="shared" si="0"/>
        <v>4816.6666666666661</v>
      </c>
      <c r="T8" s="58">
        <f t="shared" si="0"/>
        <v>4816.6666666666661</v>
      </c>
      <c r="U8" s="58">
        <f t="shared" si="0"/>
        <v>4816.6666666666661</v>
      </c>
      <c r="V8" s="58">
        <f t="shared" si="0"/>
        <v>4816.6666666666661</v>
      </c>
      <c r="W8" s="58">
        <f t="shared" si="0"/>
        <v>4816.6666666666661</v>
      </c>
      <c r="X8" s="58">
        <f t="shared" si="0"/>
        <v>4816.6666666666661</v>
      </c>
      <c r="Y8" s="58">
        <f t="shared" si="0"/>
        <v>4816.6666666666661</v>
      </c>
      <c r="Z8" s="58">
        <f t="shared" si="0"/>
        <v>4816.6666666666661</v>
      </c>
      <c r="AA8" s="58">
        <f t="shared" si="0"/>
        <v>4816.6666666666661</v>
      </c>
      <c r="AB8" s="58">
        <f t="shared" si="0"/>
        <v>4816.6666666666661</v>
      </c>
      <c r="AC8" s="58">
        <f t="shared" si="0"/>
        <v>4816.6666666666661</v>
      </c>
      <c r="AD8" s="58">
        <f t="shared" si="0"/>
        <v>4816.6666666666661</v>
      </c>
      <c r="AE8" s="58">
        <f t="shared" si="0"/>
        <v>4816.6666666666661</v>
      </c>
      <c r="AF8" s="58">
        <f t="shared" si="0"/>
        <v>4816.6666666666661</v>
      </c>
      <c r="AG8" s="58">
        <f t="shared" si="0"/>
        <v>4816.6666666666661</v>
      </c>
      <c r="AH8" s="58">
        <f t="shared" si="0"/>
        <v>4816.6666666666661</v>
      </c>
      <c r="AI8" s="58">
        <f t="shared" si="0"/>
        <v>4816.6666666666661</v>
      </c>
      <c r="AJ8" s="58">
        <f t="shared" si="0"/>
        <v>4816.6666666666661</v>
      </c>
      <c r="AK8" s="58">
        <f t="shared" si="0"/>
        <v>4816.6666666666661</v>
      </c>
      <c r="AL8" s="58">
        <f t="shared" si="0"/>
        <v>4816.6666666666661</v>
      </c>
      <c r="AM8" s="58">
        <f t="shared" si="0"/>
        <v>4816.6666666666661</v>
      </c>
    </row>
    <row r="10" spans="1:39" x14ac:dyDescent="0.25">
      <c r="B10" t="s">
        <v>41</v>
      </c>
      <c r="C10" s="57">
        <f>'Personal Budget'!$C$24+'Personal Budget'!$C$36</f>
        <v>-2945</v>
      </c>
      <c r="D10" s="57">
        <f>'Personal Budget'!$C$24+'Personal Budget'!$C$36</f>
        <v>-2945</v>
      </c>
      <c r="E10" s="57">
        <f>'Personal Budget'!$C$24+'Personal Budget'!$C$36</f>
        <v>-2945</v>
      </c>
      <c r="F10" s="57">
        <f>'Personal Budget'!$C$24+'Personal Budget'!$C$36</f>
        <v>-2945</v>
      </c>
      <c r="G10" s="57">
        <f>'Personal Budget'!$C$24+'Personal Budget'!$C$36</f>
        <v>-2945</v>
      </c>
      <c r="H10" s="57">
        <f>'Personal Budget'!$C$24+'Personal Budget'!$C$36</f>
        <v>-2945</v>
      </c>
      <c r="I10" s="57">
        <f>'Personal Budget'!$C$24+'Personal Budget'!$C$36</f>
        <v>-2945</v>
      </c>
      <c r="J10" s="57">
        <f>'Personal Budget'!$C$24+'Personal Budget'!$C$36</f>
        <v>-2945</v>
      </c>
      <c r="K10" s="57">
        <f>'Personal Budget'!$C$24+'Personal Budget'!$C$36</f>
        <v>-2945</v>
      </c>
      <c r="L10" s="57">
        <f>'Personal Budget'!$C$24+'Personal Budget'!$C$36</f>
        <v>-2945</v>
      </c>
      <c r="M10" s="57">
        <f>'Personal Budget'!$C$24+'Personal Budget'!$C$36</f>
        <v>-2945</v>
      </c>
      <c r="N10" s="57">
        <f>'Personal Budget'!$C$24+'Personal Budget'!$C$36</f>
        <v>-2945</v>
      </c>
      <c r="O10" s="57">
        <f>'Personal Budget'!$C$24+'Personal Budget'!$C$36</f>
        <v>-2945</v>
      </c>
      <c r="P10" s="57">
        <f>'Personal Budget'!$C$24+'Personal Budget'!$C$36</f>
        <v>-2945</v>
      </c>
      <c r="Q10" s="57">
        <f>'Personal Budget'!$C$24+'Personal Budget'!$C$36</f>
        <v>-2945</v>
      </c>
      <c r="R10" s="57">
        <f>'Personal Budget'!$C$24+'Personal Budget'!$C$36</f>
        <v>-2945</v>
      </c>
      <c r="S10" s="57">
        <f>'Personal Budget'!$C$24+'Personal Budget'!$C$36</f>
        <v>-2945</v>
      </c>
      <c r="T10" s="57">
        <f>'Personal Budget'!$C$24+'Personal Budget'!$C$36</f>
        <v>-2945</v>
      </c>
      <c r="U10" s="57">
        <f>'Personal Budget'!$C$24+'Personal Budget'!$C$36</f>
        <v>-2945</v>
      </c>
      <c r="V10" s="57">
        <f>'Personal Budget'!$C$24+'Personal Budget'!$C$36</f>
        <v>-2945</v>
      </c>
      <c r="W10" s="57">
        <f>'Personal Budget'!$C$24+'Personal Budget'!$C$36</f>
        <v>-2945</v>
      </c>
      <c r="X10" s="57">
        <f>'Personal Budget'!$C$24+'Personal Budget'!$C$36</f>
        <v>-2945</v>
      </c>
      <c r="Y10" s="57">
        <f>'Personal Budget'!$C$24+'Personal Budget'!$C$36</f>
        <v>-2945</v>
      </c>
      <c r="Z10" s="57">
        <f>'Personal Budget'!$C$24+'Personal Budget'!$C$36</f>
        <v>-2945</v>
      </c>
      <c r="AA10" s="57">
        <f>'Personal Budget'!$C$24+'Personal Budget'!$C$36</f>
        <v>-2945</v>
      </c>
      <c r="AB10" s="57">
        <f>'Personal Budget'!$C$24+'Personal Budget'!$C$36</f>
        <v>-2945</v>
      </c>
      <c r="AC10" s="57">
        <f>'Personal Budget'!$C$24+'Personal Budget'!$C$36</f>
        <v>-2945</v>
      </c>
      <c r="AD10" s="57">
        <f>'Personal Budget'!$C$24+'Personal Budget'!$C$36</f>
        <v>-2945</v>
      </c>
      <c r="AE10" s="57">
        <f>'Personal Budget'!$C$24+'Personal Budget'!$C$36</f>
        <v>-2945</v>
      </c>
      <c r="AF10" s="57">
        <f>'Personal Budget'!$C$24+'Personal Budget'!$C$36</f>
        <v>-2945</v>
      </c>
      <c r="AG10" s="57">
        <f>'Personal Budget'!$C$24+'Personal Budget'!$C$36</f>
        <v>-2945</v>
      </c>
      <c r="AH10" s="57">
        <f>'Personal Budget'!$C$24+'Personal Budget'!$C$36</f>
        <v>-2945</v>
      </c>
      <c r="AI10" s="57">
        <f>'Personal Budget'!$C$24+'Personal Budget'!$C$36</f>
        <v>-2945</v>
      </c>
      <c r="AJ10" s="57">
        <f>'Personal Budget'!$C$24+'Personal Budget'!$C$36</f>
        <v>-2945</v>
      </c>
      <c r="AK10" s="57">
        <f>'Personal Budget'!$C$24+'Personal Budget'!$C$36</f>
        <v>-2945</v>
      </c>
      <c r="AL10" s="57">
        <f>'Personal Budget'!$C$24+'Personal Budget'!$C$36</f>
        <v>-2945</v>
      </c>
      <c r="AM10" s="57">
        <f>'Personal Budget'!$C$24+'Personal Budget'!$C$36</f>
        <v>-2945</v>
      </c>
    </row>
    <row r="11" spans="1:39" outlineLevel="1" x14ac:dyDescent="0.25">
      <c r="B11" s="2" t="s">
        <v>42</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row>
    <row r="12" spans="1:39" outlineLevel="1" x14ac:dyDescent="0.25">
      <c r="B12" s="7" t="s">
        <v>0</v>
      </c>
      <c r="C12" s="58">
        <f t="shared" ref="C12:AA12" si="1">SUM(C10:C11)</f>
        <v>-2945</v>
      </c>
      <c r="D12" s="58">
        <f t="shared" si="1"/>
        <v>-2945</v>
      </c>
      <c r="E12" s="58">
        <f t="shared" si="1"/>
        <v>-2945</v>
      </c>
      <c r="F12" s="58">
        <f t="shared" si="1"/>
        <v>-2945</v>
      </c>
      <c r="G12" s="58">
        <f t="shared" si="1"/>
        <v>-2945</v>
      </c>
      <c r="H12" s="58">
        <f t="shared" si="1"/>
        <v>-2945</v>
      </c>
      <c r="I12" s="58">
        <f t="shared" si="1"/>
        <v>-2945</v>
      </c>
      <c r="J12" s="58">
        <f t="shared" si="1"/>
        <v>-2945</v>
      </c>
      <c r="K12" s="58">
        <f t="shared" si="1"/>
        <v>-2945</v>
      </c>
      <c r="L12" s="58">
        <f t="shared" si="1"/>
        <v>-2945</v>
      </c>
      <c r="M12" s="58">
        <f t="shared" si="1"/>
        <v>-2945</v>
      </c>
      <c r="N12" s="58">
        <f t="shared" si="1"/>
        <v>-2945</v>
      </c>
      <c r="O12" s="58">
        <f t="shared" si="1"/>
        <v>-2945</v>
      </c>
      <c r="P12" s="58">
        <f t="shared" si="1"/>
        <v>-2945</v>
      </c>
      <c r="Q12" s="58">
        <f t="shared" si="1"/>
        <v>-2945</v>
      </c>
      <c r="R12" s="58">
        <f t="shared" si="1"/>
        <v>-2945</v>
      </c>
      <c r="S12" s="58">
        <f t="shared" si="1"/>
        <v>-2945</v>
      </c>
      <c r="T12" s="58">
        <f t="shared" si="1"/>
        <v>-2945</v>
      </c>
      <c r="U12" s="58">
        <f t="shared" si="1"/>
        <v>-2945</v>
      </c>
      <c r="V12" s="58">
        <f t="shared" si="1"/>
        <v>-2945</v>
      </c>
      <c r="W12" s="58">
        <f t="shared" si="1"/>
        <v>-2945</v>
      </c>
      <c r="X12" s="58">
        <f t="shared" si="1"/>
        <v>-2945</v>
      </c>
      <c r="Y12" s="58">
        <f t="shared" si="1"/>
        <v>-2945</v>
      </c>
      <c r="Z12" s="58">
        <f t="shared" si="1"/>
        <v>-2945</v>
      </c>
      <c r="AA12" s="58">
        <f t="shared" si="1"/>
        <v>-2945</v>
      </c>
      <c r="AB12" s="58">
        <f t="shared" ref="AB12:AM12" si="2">SUM(AB10:AB11)</f>
        <v>-2945</v>
      </c>
      <c r="AC12" s="58">
        <f t="shared" si="2"/>
        <v>-2945</v>
      </c>
      <c r="AD12" s="58">
        <f t="shared" si="2"/>
        <v>-2945</v>
      </c>
      <c r="AE12" s="58">
        <f t="shared" si="2"/>
        <v>-2945</v>
      </c>
      <c r="AF12" s="58">
        <f t="shared" si="2"/>
        <v>-2945</v>
      </c>
      <c r="AG12" s="58">
        <f t="shared" si="2"/>
        <v>-2945</v>
      </c>
      <c r="AH12" s="58">
        <f t="shared" si="2"/>
        <v>-2945</v>
      </c>
      <c r="AI12" s="58">
        <f t="shared" si="2"/>
        <v>-2945</v>
      </c>
      <c r="AJ12" s="58">
        <f t="shared" si="2"/>
        <v>-2945</v>
      </c>
      <c r="AK12" s="58">
        <f t="shared" si="2"/>
        <v>-2945</v>
      </c>
      <c r="AL12" s="58">
        <f t="shared" si="2"/>
        <v>-2945</v>
      </c>
      <c r="AM12" s="58">
        <f t="shared" si="2"/>
        <v>-2945</v>
      </c>
    </row>
    <row r="13" spans="1:39" ht="16.5" outlineLevel="1" thickBot="1" x14ac:dyDescent="0.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row>
    <row r="14" spans="1:39" ht="16.5" outlineLevel="1" thickTop="1" x14ac:dyDescent="0.25">
      <c r="B14" t="s">
        <v>43</v>
      </c>
      <c r="C14" s="57">
        <f t="shared" ref="C14:AM14" si="3">+C8+C12</f>
        <v>1871.6666666666661</v>
      </c>
      <c r="D14" s="57">
        <f t="shared" si="3"/>
        <v>1871.6666666666661</v>
      </c>
      <c r="E14" s="57">
        <f t="shared" si="3"/>
        <v>1871.6666666666661</v>
      </c>
      <c r="F14" s="57">
        <f t="shared" si="3"/>
        <v>1871.6666666666661</v>
      </c>
      <c r="G14" s="57">
        <f t="shared" si="3"/>
        <v>1871.6666666666661</v>
      </c>
      <c r="H14" s="57">
        <f t="shared" si="3"/>
        <v>1871.6666666666661</v>
      </c>
      <c r="I14" s="57">
        <f t="shared" si="3"/>
        <v>1871.6666666666661</v>
      </c>
      <c r="J14" s="57">
        <f t="shared" si="3"/>
        <v>1871.6666666666661</v>
      </c>
      <c r="K14" s="57">
        <f t="shared" si="3"/>
        <v>1871.6666666666661</v>
      </c>
      <c r="L14" s="57">
        <f t="shared" si="3"/>
        <v>1871.6666666666661</v>
      </c>
      <c r="M14" s="57">
        <f t="shared" si="3"/>
        <v>1871.6666666666661</v>
      </c>
      <c r="N14" s="57">
        <f t="shared" si="3"/>
        <v>1871.6666666666661</v>
      </c>
      <c r="O14" s="57">
        <f t="shared" si="3"/>
        <v>1871.6666666666661</v>
      </c>
      <c r="P14" s="57">
        <f t="shared" si="3"/>
        <v>1871.6666666666661</v>
      </c>
      <c r="Q14" s="57">
        <f t="shared" si="3"/>
        <v>1871.6666666666661</v>
      </c>
      <c r="R14" s="57">
        <f t="shared" si="3"/>
        <v>1871.6666666666661</v>
      </c>
      <c r="S14" s="57">
        <f t="shared" si="3"/>
        <v>1871.6666666666661</v>
      </c>
      <c r="T14" s="57">
        <f t="shared" si="3"/>
        <v>1871.6666666666661</v>
      </c>
      <c r="U14" s="57">
        <f t="shared" si="3"/>
        <v>1871.6666666666661</v>
      </c>
      <c r="V14" s="57">
        <f t="shared" si="3"/>
        <v>1871.6666666666661</v>
      </c>
      <c r="W14" s="57">
        <f t="shared" si="3"/>
        <v>1871.6666666666661</v>
      </c>
      <c r="X14" s="57">
        <f t="shared" si="3"/>
        <v>1871.6666666666661</v>
      </c>
      <c r="Y14" s="57">
        <f t="shared" si="3"/>
        <v>1871.6666666666661</v>
      </c>
      <c r="Z14" s="57">
        <f t="shared" si="3"/>
        <v>1871.6666666666661</v>
      </c>
      <c r="AA14" s="57">
        <f t="shared" si="3"/>
        <v>1871.6666666666661</v>
      </c>
      <c r="AB14" s="57">
        <f t="shared" si="3"/>
        <v>1871.6666666666661</v>
      </c>
      <c r="AC14" s="57">
        <f t="shared" si="3"/>
        <v>1871.6666666666661</v>
      </c>
      <c r="AD14" s="57">
        <f t="shared" si="3"/>
        <v>1871.6666666666661</v>
      </c>
      <c r="AE14" s="57">
        <f t="shared" si="3"/>
        <v>1871.6666666666661</v>
      </c>
      <c r="AF14" s="57">
        <f t="shared" si="3"/>
        <v>1871.6666666666661</v>
      </c>
      <c r="AG14" s="57">
        <f t="shared" si="3"/>
        <v>1871.6666666666661</v>
      </c>
      <c r="AH14" s="57">
        <f t="shared" si="3"/>
        <v>1871.6666666666661</v>
      </c>
      <c r="AI14" s="57">
        <f t="shared" si="3"/>
        <v>1871.6666666666661</v>
      </c>
      <c r="AJ14" s="57">
        <f t="shared" si="3"/>
        <v>1871.6666666666661</v>
      </c>
      <c r="AK14" s="57">
        <f t="shared" si="3"/>
        <v>1871.6666666666661</v>
      </c>
      <c r="AL14" s="57">
        <f t="shared" si="3"/>
        <v>1871.6666666666661</v>
      </c>
      <c r="AM14" s="57">
        <f t="shared" si="3"/>
        <v>1871.6666666666661</v>
      </c>
    </row>
    <row r="15" spans="1:39" outlineLevel="1" x14ac:dyDescent="0.25">
      <c r="B15" s="7" t="s">
        <v>44</v>
      </c>
      <c r="C15" s="58">
        <f>SUM($C$14:C14)</f>
        <v>1871.6666666666661</v>
      </c>
      <c r="D15" s="58">
        <f>SUM($C$14:D14)</f>
        <v>3743.3333333333321</v>
      </c>
      <c r="E15" s="58">
        <f>SUM($C$14:E14)</f>
        <v>5614.9999999999982</v>
      </c>
      <c r="F15" s="58">
        <f>SUM($C$14:F14)</f>
        <v>7486.6666666666642</v>
      </c>
      <c r="G15" s="58">
        <f>SUM($C$14:G14)</f>
        <v>9358.3333333333303</v>
      </c>
      <c r="H15" s="58">
        <f>SUM($C$14:H14)</f>
        <v>11229.999999999996</v>
      </c>
      <c r="I15" s="58">
        <f>SUM($C$14:I14)</f>
        <v>13101.666666666662</v>
      </c>
      <c r="J15" s="58">
        <f>SUM($C$14:J14)</f>
        <v>14973.333333333328</v>
      </c>
      <c r="K15" s="58">
        <f>SUM($C$14:K14)</f>
        <v>16844.999999999993</v>
      </c>
      <c r="L15" s="58">
        <f>SUM($C$14:L14)</f>
        <v>18716.666666666657</v>
      </c>
      <c r="M15" s="58">
        <f>SUM($C$14:M14)</f>
        <v>20588.333333333321</v>
      </c>
      <c r="N15" s="58">
        <f>SUM($C$14:N14)</f>
        <v>22459.999999999985</v>
      </c>
      <c r="O15" s="58">
        <f>SUM($C$14:O14)</f>
        <v>24331.66666666665</v>
      </c>
      <c r="P15" s="58">
        <f>SUM($C$14:P14)</f>
        <v>26203.333333333314</v>
      </c>
      <c r="Q15" s="58">
        <f>SUM($C$14:Q14)</f>
        <v>28074.999999999978</v>
      </c>
      <c r="R15" s="58">
        <f>SUM($C$14:R14)</f>
        <v>29946.666666666642</v>
      </c>
      <c r="S15" s="58">
        <f>SUM($C$14:S14)</f>
        <v>31818.333333333307</v>
      </c>
      <c r="T15" s="58">
        <f>SUM($C$14:T14)</f>
        <v>33689.999999999971</v>
      </c>
      <c r="U15" s="58">
        <f>SUM($C$14:U14)</f>
        <v>35561.666666666635</v>
      </c>
      <c r="V15" s="58">
        <f>SUM($C$14:V14)</f>
        <v>37433.333333333299</v>
      </c>
      <c r="W15" s="58">
        <f>SUM($C$14:W14)</f>
        <v>39304.999999999964</v>
      </c>
      <c r="X15" s="58">
        <f>SUM($C$14:X14)</f>
        <v>41176.666666666628</v>
      </c>
      <c r="Y15" s="58">
        <f>SUM($C$14:Y14)</f>
        <v>43048.333333333292</v>
      </c>
      <c r="Z15" s="58">
        <f>SUM($C$14:Z14)</f>
        <v>44919.999999999956</v>
      </c>
      <c r="AA15" s="58">
        <f>SUM($C$14:AA14)</f>
        <v>46791.666666666621</v>
      </c>
      <c r="AB15" s="58">
        <f>SUM($C$14:AB14)</f>
        <v>48663.333333333285</v>
      </c>
      <c r="AC15" s="58">
        <f>SUM($C$14:AC14)</f>
        <v>50534.999999999949</v>
      </c>
      <c r="AD15" s="58">
        <f>SUM($C$14:AD14)</f>
        <v>52406.666666666613</v>
      </c>
      <c r="AE15" s="58">
        <f>SUM($C$14:AE14)</f>
        <v>54278.333333333278</v>
      </c>
      <c r="AF15" s="58">
        <f>SUM($C$14:AF14)</f>
        <v>56149.999999999942</v>
      </c>
      <c r="AG15" s="58">
        <f>SUM($C$14:AG14)</f>
        <v>58021.666666666606</v>
      </c>
      <c r="AH15" s="58">
        <f>SUM($C$14:AH14)</f>
        <v>59893.33333333327</v>
      </c>
      <c r="AI15" s="58">
        <f>SUM($C$14:AI14)</f>
        <v>61764.999999999935</v>
      </c>
      <c r="AJ15" s="58">
        <f>SUM($C$14:AJ14)</f>
        <v>63636.666666666599</v>
      </c>
      <c r="AK15" s="58">
        <f>SUM($C$14:AK14)</f>
        <v>65508.333333333263</v>
      </c>
      <c r="AL15" s="58">
        <f>SUM($C$14:AL14)</f>
        <v>67379.999999999927</v>
      </c>
      <c r="AM15" s="58">
        <f>SUM($C$14:AM14)</f>
        <v>69251.666666666599</v>
      </c>
    </row>
    <row r="16" spans="1:39" outlineLevel="1" x14ac:dyDescent="0.25"/>
    <row r="17" spans="2:39" outlineLevel="1" x14ac:dyDescent="0.25">
      <c r="B17" s="56" t="s">
        <v>51</v>
      </c>
      <c r="C17" s="56">
        <f>C4</f>
        <v>43983</v>
      </c>
      <c r="D17" s="56">
        <f t="shared" ref="D17:AM17" si="4">D4</f>
        <v>44013</v>
      </c>
      <c r="E17" s="56">
        <f t="shared" si="4"/>
        <v>44044</v>
      </c>
      <c r="F17" s="56">
        <f t="shared" si="4"/>
        <v>44075</v>
      </c>
      <c r="G17" s="56">
        <f t="shared" si="4"/>
        <v>44105</v>
      </c>
      <c r="H17" s="56">
        <f t="shared" si="4"/>
        <v>44136</v>
      </c>
      <c r="I17" s="56">
        <f t="shared" si="4"/>
        <v>44166</v>
      </c>
      <c r="J17" s="56">
        <f t="shared" si="4"/>
        <v>44197</v>
      </c>
      <c r="K17" s="56">
        <f t="shared" si="4"/>
        <v>44228</v>
      </c>
      <c r="L17" s="56">
        <f t="shared" si="4"/>
        <v>44256</v>
      </c>
      <c r="M17" s="56">
        <f t="shared" si="4"/>
        <v>44287</v>
      </c>
      <c r="N17" s="56">
        <f t="shared" si="4"/>
        <v>44317</v>
      </c>
      <c r="O17" s="56">
        <f t="shared" si="4"/>
        <v>44348</v>
      </c>
      <c r="P17" s="56">
        <f t="shared" si="4"/>
        <v>44378</v>
      </c>
      <c r="Q17" s="56">
        <f t="shared" si="4"/>
        <v>44409</v>
      </c>
      <c r="R17" s="56">
        <f t="shared" si="4"/>
        <v>44440</v>
      </c>
      <c r="S17" s="56">
        <f t="shared" si="4"/>
        <v>44470</v>
      </c>
      <c r="T17" s="56">
        <f t="shared" si="4"/>
        <v>44501</v>
      </c>
      <c r="U17" s="56">
        <f t="shared" si="4"/>
        <v>44531</v>
      </c>
      <c r="V17" s="56">
        <f t="shared" si="4"/>
        <v>44562</v>
      </c>
      <c r="W17" s="56">
        <f t="shared" si="4"/>
        <v>44593</v>
      </c>
      <c r="X17" s="56">
        <f t="shared" si="4"/>
        <v>44621</v>
      </c>
      <c r="Y17" s="56">
        <f t="shared" si="4"/>
        <v>44652</v>
      </c>
      <c r="Z17" s="56">
        <f t="shared" si="4"/>
        <v>44682</v>
      </c>
      <c r="AA17" s="56">
        <f t="shared" si="4"/>
        <v>44713</v>
      </c>
      <c r="AB17" s="56">
        <f t="shared" si="4"/>
        <v>44743</v>
      </c>
      <c r="AC17" s="56">
        <f t="shared" si="4"/>
        <v>44774</v>
      </c>
      <c r="AD17" s="56">
        <f t="shared" si="4"/>
        <v>44805</v>
      </c>
      <c r="AE17" s="56">
        <f t="shared" si="4"/>
        <v>44835</v>
      </c>
      <c r="AF17" s="56">
        <f t="shared" si="4"/>
        <v>44866</v>
      </c>
      <c r="AG17" s="56">
        <f t="shared" si="4"/>
        <v>44896</v>
      </c>
      <c r="AH17" s="56">
        <f t="shared" si="4"/>
        <v>44927</v>
      </c>
      <c r="AI17" s="56">
        <f t="shared" si="4"/>
        <v>44958</v>
      </c>
      <c r="AJ17" s="56">
        <f t="shared" si="4"/>
        <v>44986</v>
      </c>
      <c r="AK17" s="56">
        <f t="shared" si="4"/>
        <v>45017</v>
      </c>
      <c r="AL17" s="56">
        <f t="shared" si="4"/>
        <v>45047</v>
      </c>
      <c r="AM17" s="56">
        <f t="shared" si="4"/>
        <v>45078</v>
      </c>
    </row>
    <row r="18" spans="2:39" outlineLevel="1" x14ac:dyDescent="0.25">
      <c r="B18" t="s">
        <v>48</v>
      </c>
      <c r="C18" s="57">
        <f>C15</f>
        <v>1871.6666666666661</v>
      </c>
      <c r="D18" s="57">
        <f t="shared" ref="D18:AM18" si="5">D15</f>
        <v>3743.3333333333321</v>
      </c>
      <c r="E18" s="57">
        <f t="shared" si="5"/>
        <v>5614.9999999999982</v>
      </c>
      <c r="F18" s="57">
        <f t="shared" si="5"/>
        <v>7486.6666666666642</v>
      </c>
      <c r="G18" s="57">
        <f t="shared" si="5"/>
        <v>9358.3333333333303</v>
      </c>
      <c r="H18" s="57">
        <f t="shared" si="5"/>
        <v>11229.999999999996</v>
      </c>
      <c r="I18" s="57">
        <f t="shared" si="5"/>
        <v>13101.666666666662</v>
      </c>
      <c r="J18" s="57">
        <f t="shared" si="5"/>
        <v>14973.333333333328</v>
      </c>
      <c r="K18" s="57">
        <f t="shared" si="5"/>
        <v>16844.999999999993</v>
      </c>
      <c r="L18" s="57">
        <f t="shared" si="5"/>
        <v>18716.666666666657</v>
      </c>
      <c r="M18" s="57">
        <f t="shared" si="5"/>
        <v>20588.333333333321</v>
      </c>
      <c r="N18" s="57">
        <f t="shared" si="5"/>
        <v>22459.999999999985</v>
      </c>
      <c r="O18" s="57">
        <f t="shared" si="5"/>
        <v>24331.66666666665</v>
      </c>
      <c r="P18" s="57">
        <f t="shared" si="5"/>
        <v>26203.333333333314</v>
      </c>
      <c r="Q18" s="57">
        <f t="shared" si="5"/>
        <v>28074.999999999978</v>
      </c>
      <c r="R18" s="57">
        <f t="shared" si="5"/>
        <v>29946.666666666642</v>
      </c>
      <c r="S18" s="57">
        <f t="shared" si="5"/>
        <v>31818.333333333307</v>
      </c>
      <c r="T18" s="57">
        <f t="shared" si="5"/>
        <v>33689.999999999971</v>
      </c>
      <c r="U18" s="57">
        <f t="shared" si="5"/>
        <v>35561.666666666635</v>
      </c>
      <c r="V18" s="57">
        <f t="shared" si="5"/>
        <v>37433.333333333299</v>
      </c>
      <c r="W18" s="57">
        <f t="shared" si="5"/>
        <v>39304.999999999964</v>
      </c>
      <c r="X18" s="57">
        <f t="shared" si="5"/>
        <v>41176.666666666628</v>
      </c>
      <c r="Y18" s="57">
        <f t="shared" si="5"/>
        <v>43048.333333333292</v>
      </c>
      <c r="Z18" s="57">
        <f t="shared" si="5"/>
        <v>44919.999999999956</v>
      </c>
      <c r="AA18" s="57">
        <f t="shared" si="5"/>
        <v>46791.666666666621</v>
      </c>
      <c r="AB18" s="57">
        <f t="shared" si="5"/>
        <v>48663.333333333285</v>
      </c>
      <c r="AC18" s="57">
        <f t="shared" si="5"/>
        <v>50534.999999999949</v>
      </c>
      <c r="AD18" s="57">
        <f t="shared" si="5"/>
        <v>52406.666666666613</v>
      </c>
      <c r="AE18" s="57">
        <f t="shared" si="5"/>
        <v>54278.333333333278</v>
      </c>
      <c r="AF18" s="57">
        <f t="shared" si="5"/>
        <v>56149.999999999942</v>
      </c>
      <c r="AG18" s="57">
        <f t="shared" si="5"/>
        <v>58021.666666666606</v>
      </c>
      <c r="AH18" s="57">
        <f t="shared" si="5"/>
        <v>59893.33333333327</v>
      </c>
      <c r="AI18" s="57">
        <f t="shared" si="5"/>
        <v>61764.999999999935</v>
      </c>
      <c r="AJ18" s="57">
        <f t="shared" si="5"/>
        <v>63636.666666666599</v>
      </c>
      <c r="AK18" s="57">
        <f t="shared" si="5"/>
        <v>65508.333333333263</v>
      </c>
      <c r="AL18" s="57">
        <f t="shared" si="5"/>
        <v>67379.999999999927</v>
      </c>
      <c r="AM18" s="57">
        <f t="shared" si="5"/>
        <v>69251.666666666599</v>
      </c>
    </row>
    <row r="19" spans="2:39" outlineLevel="1" x14ac:dyDescent="0.25">
      <c r="B19" t="s">
        <v>49</v>
      </c>
      <c r="C19" s="59">
        <v>1500</v>
      </c>
      <c r="D19" s="59">
        <v>1600</v>
      </c>
      <c r="E19" s="59">
        <v>900</v>
      </c>
      <c r="F19" s="59">
        <v>800</v>
      </c>
      <c r="G19" s="59">
        <v>2300</v>
      </c>
      <c r="H19" s="59">
        <v>3800</v>
      </c>
      <c r="I19" s="59">
        <v>5300</v>
      </c>
      <c r="J19" s="59">
        <v>6800</v>
      </c>
      <c r="K19" s="59">
        <v>8300</v>
      </c>
      <c r="L19" s="59">
        <v>9800</v>
      </c>
      <c r="M19" s="59">
        <v>11300</v>
      </c>
      <c r="N19" s="59">
        <v>12800</v>
      </c>
      <c r="O19" s="59">
        <v>14300</v>
      </c>
      <c r="P19" s="59">
        <v>15800</v>
      </c>
      <c r="Q19" s="59">
        <v>17300</v>
      </c>
      <c r="R19" s="59">
        <v>18800</v>
      </c>
      <c r="S19" s="59">
        <v>20300</v>
      </c>
      <c r="T19" s="59">
        <v>21800</v>
      </c>
      <c r="U19" s="59">
        <v>23300</v>
      </c>
      <c r="V19" s="59">
        <v>24800</v>
      </c>
      <c r="W19" s="59">
        <v>26300</v>
      </c>
      <c r="X19" s="59">
        <v>27800</v>
      </c>
      <c r="Y19" s="59">
        <v>29300</v>
      </c>
      <c r="Z19" s="59">
        <v>30800</v>
      </c>
      <c r="AA19" s="59">
        <v>32300</v>
      </c>
      <c r="AB19" s="59">
        <v>33800</v>
      </c>
      <c r="AC19" s="59">
        <v>35300</v>
      </c>
      <c r="AD19" s="59">
        <v>36800</v>
      </c>
      <c r="AE19" s="59">
        <v>38300</v>
      </c>
      <c r="AF19" s="59">
        <v>39800</v>
      </c>
      <c r="AG19" s="59">
        <v>41300</v>
      </c>
      <c r="AH19" s="59">
        <v>42800</v>
      </c>
      <c r="AI19" s="59">
        <v>44300</v>
      </c>
      <c r="AJ19" s="59">
        <v>45800</v>
      </c>
      <c r="AK19" s="59">
        <v>47300</v>
      </c>
      <c r="AL19" s="59">
        <v>48800</v>
      </c>
      <c r="AM19" s="59">
        <v>50300</v>
      </c>
    </row>
    <row r="20" spans="2:39" x14ac:dyDescent="0.25">
      <c r="B20" t="s">
        <v>45</v>
      </c>
      <c r="C20" s="59">
        <v>10000</v>
      </c>
      <c r="D20" s="59">
        <v>13000</v>
      </c>
      <c r="E20" s="59">
        <v>12500</v>
      </c>
      <c r="F20" s="59">
        <v>11000</v>
      </c>
      <c r="G20" s="59"/>
      <c r="H20" s="59">
        <v>11000</v>
      </c>
      <c r="I20" s="59"/>
      <c r="J20" s="59">
        <v>11000</v>
      </c>
      <c r="K20" s="59"/>
      <c r="L20" s="59">
        <v>11000</v>
      </c>
      <c r="M20" s="59"/>
      <c r="N20" s="59">
        <v>11000</v>
      </c>
      <c r="O20" s="59"/>
      <c r="P20" s="59">
        <v>11000</v>
      </c>
      <c r="Q20" s="59"/>
      <c r="R20" s="59">
        <v>11000</v>
      </c>
      <c r="S20" s="59"/>
      <c r="T20" s="59">
        <v>11000</v>
      </c>
      <c r="U20" s="59"/>
      <c r="V20" s="59">
        <v>11000</v>
      </c>
      <c r="W20" s="59"/>
      <c r="X20" s="59">
        <v>11000</v>
      </c>
      <c r="Y20" s="59"/>
      <c r="Z20" s="59">
        <v>11000</v>
      </c>
      <c r="AA20" s="59"/>
      <c r="AB20" s="59">
        <v>11000</v>
      </c>
      <c r="AC20" s="59"/>
      <c r="AD20" s="59">
        <v>11000</v>
      </c>
      <c r="AE20" s="59"/>
      <c r="AF20" s="59">
        <v>11000</v>
      </c>
      <c r="AG20" s="59"/>
      <c r="AH20" s="59">
        <v>11000</v>
      </c>
      <c r="AI20" s="59"/>
      <c r="AJ20" s="59">
        <v>11000</v>
      </c>
      <c r="AK20" s="59"/>
      <c r="AL20" s="59">
        <v>11000</v>
      </c>
      <c r="AM20" s="59"/>
    </row>
    <row r="21" spans="2:39" ht="16.5" thickBot="1" x14ac:dyDescent="0.3">
      <c r="B21" t="s">
        <v>46</v>
      </c>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row>
    <row r="22" spans="2:39" ht="16.5" thickTop="1" x14ac:dyDescent="0.25">
      <c r="B22" s="1" t="s">
        <v>47</v>
      </c>
      <c r="C22" s="58">
        <f>SUM(C18:C21)</f>
        <v>13371.666666666666</v>
      </c>
      <c r="D22" s="58">
        <f t="shared" ref="D22:AM22" si="6">SUM(D18:D21)</f>
        <v>18343.333333333332</v>
      </c>
      <c r="E22" s="58">
        <f t="shared" si="6"/>
        <v>19015</v>
      </c>
      <c r="F22" s="58">
        <f t="shared" si="6"/>
        <v>19286.666666666664</v>
      </c>
      <c r="G22" s="58">
        <f t="shared" si="6"/>
        <v>11658.33333333333</v>
      </c>
      <c r="H22" s="58">
        <f t="shared" si="6"/>
        <v>26029.999999999996</v>
      </c>
      <c r="I22" s="58">
        <f t="shared" si="6"/>
        <v>18401.666666666664</v>
      </c>
      <c r="J22" s="58">
        <f t="shared" si="6"/>
        <v>32773.333333333328</v>
      </c>
      <c r="K22" s="58">
        <f t="shared" si="6"/>
        <v>25144.999999999993</v>
      </c>
      <c r="L22" s="58">
        <f t="shared" si="6"/>
        <v>39516.666666666657</v>
      </c>
      <c r="M22" s="58">
        <f t="shared" si="6"/>
        <v>31888.333333333321</v>
      </c>
      <c r="N22" s="58">
        <f t="shared" si="6"/>
        <v>46259.999999999985</v>
      </c>
      <c r="O22" s="58">
        <f t="shared" si="6"/>
        <v>38631.66666666665</v>
      </c>
      <c r="P22" s="58">
        <f t="shared" si="6"/>
        <v>53003.333333333314</v>
      </c>
      <c r="Q22" s="58">
        <f t="shared" si="6"/>
        <v>45374.999999999978</v>
      </c>
      <c r="R22" s="58">
        <f t="shared" si="6"/>
        <v>59746.666666666642</v>
      </c>
      <c r="S22" s="58">
        <f t="shared" si="6"/>
        <v>52118.333333333307</v>
      </c>
      <c r="T22" s="58">
        <f t="shared" si="6"/>
        <v>66489.999999999971</v>
      </c>
      <c r="U22" s="58">
        <f t="shared" si="6"/>
        <v>58861.666666666635</v>
      </c>
      <c r="V22" s="58">
        <f t="shared" si="6"/>
        <v>73233.333333333299</v>
      </c>
      <c r="W22" s="58">
        <f t="shared" si="6"/>
        <v>65604.999999999971</v>
      </c>
      <c r="X22" s="58">
        <f t="shared" si="6"/>
        <v>79976.666666666628</v>
      </c>
      <c r="Y22" s="58">
        <f t="shared" si="6"/>
        <v>72348.333333333285</v>
      </c>
      <c r="Z22" s="58">
        <f t="shared" si="6"/>
        <v>86719.999999999956</v>
      </c>
      <c r="AA22" s="58">
        <f t="shared" si="6"/>
        <v>79091.666666666628</v>
      </c>
      <c r="AB22" s="58">
        <f t="shared" si="6"/>
        <v>93463.333333333285</v>
      </c>
      <c r="AC22" s="58">
        <f t="shared" si="6"/>
        <v>85834.999999999942</v>
      </c>
      <c r="AD22" s="58">
        <f t="shared" si="6"/>
        <v>100206.66666666661</v>
      </c>
      <c r="AE22" s="58">
        <f t="shared" si="6"/>
        <v>92578.333333333285</v>
      </c>
      <c r="AF22" s="58">
        <f t="shared" si="6"/>
        <v>106949.99999999994</v>
      </c>
      <c r="AG22" s="58">
        <f t="shared" si="6"/>
        <v>99321.666666666599</v>
      </c>
      <c r="AH22" s="58">
        <f t="shared" si="6"/>
        <v>113693.33333333327</v>
      </c>
      <c r="AI22" s="58">
        <f t="shared" si="6"/>
        <v>106064.99999999994</v>
      </c>
      <c r="AJ22" s="58">
        <f t="shared" si="6"/>
        <v>120436.6666666666</v>
      </c>
      <c r="AK22" s="58">
        <f t="shared" si="6"/>
        <v>112808.33333333326</v>
      </c>
      <c r="AL22" s="58">
        <f t="shared" si="6"/>
        <v>127179.99999999993</v>
      </c>
      <c r="AM22" s="58">
        <f t="shared" si="6"/>
        <v>119551.6666666666</v>
      </c>
    </row>
    <row r="26" spans="2:39" outlineLevel="1" x14ac:dyDescent="0.25"/>
    <row r="27" spans="2:39" outlineLevel="1" x14ac:dyDescent="0.25"/>
    <row r="28" spans="2:39" outlineLevel="1" x14ac:dyDescent="0.25"/>
    <row r="29" spans="2:39" outlineLevel="1" x14ac:dyDescent="0.25"/>
    <row r="30" spans="2:39" outlineLevel="1" x14ac:dyDescent="0.25"/>
  </sheetData>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Salary Calculation</vt:lpstr>
      <vt:lpstr>Personal Budget</vt:lpstr>
      <vt:lpstr>Monthly Savings Evolution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Stockkamp</dc:creator>
  <cp:lastModifiedBy>QSK1184</cp:lastModifiedBy>
  <dcterms:created xsi:type="dcterms:W3CDTF">2020-07-25T14:37:20Z</dcterms:created>
  <dcterms:modified xsi:type="dcterms:W3CDTF">2024-09-20T12:15:45Z</dcterms:modified>
</cp:coreProperties>
</file>