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600" yWindow="2160" windowWidth="25600" windowHeight="13520"/>
  </bookViews>
  <sheets>
    <sheet name="Alapok" sheetId="7" r:id="rId1"/>
    <sheet name="Edzésterv" sheetId="1" r:id="rId2"/>
  </sheets>
  <externalReferences>
    <externalReference r:id="rId3"/>
  </externalReferences>
  <definedNames>
    <definedName name="BBR">Alapok!$G$28</definedName>
    <definedName name="BBRINT">'[1]Start Here'!$E$11</definedName>
    <definedName name="BBRINTT">Alapok!$D$28</definedName>
    <definedName name="BBRMAX">Alapok!$E$28</definedName>
    <definedName name="BP">Alapok!$G$27</definedName>
    <definedName name="BPINT">'[1]Start Here'!$E$10</definedName>
    <definedName name="BPINTT">Alapok!$D$27</definedName>
    <definedName name="BPMAX">Alapok!$E$27</definedName>
    <definedName name="DL">Alapok!$G$30</definedName>
    <definedName name="DLINT">'[1]Start Here'!$E$13</definedName>
    <definedName name="DLINTT">Alapok!$D$30</definedName>
    <definedName name="DLMAX">Alapok!$E$30</definedName>
    <definedName name="OHP">Alapok!$G$29</definedName>
    <definedName name="OHPINT">'[1]Start Here'!$E$12</definedName>
    <definedName name="OHPINTT">Alapok!$D$29</definedName>
    <definedName name="OHPMAX">Alapok!$E$29</definedName>
    <definedName name="PLATE">Alapok!$D$15</definedName>
    <definedName name="PLATEE">Alapok!$C$31</definedName>
    <definedName name="_xlnm.Print_Area" localSheetId="0">Alapok!$A$1:$H$48</definedName>
    <definedName name="PRWEEK">Alapok!$D$16</definedName>
    <definedName name="PRWEEKK">Alapok!$C$32</definedName>
    <definedName name="SQ">Alapok!$G$26</definedName>
    <definedName name="SQINT">'[1]Start Here'!$E$9</definedName>
    <definedName name="SQINTT">Alapok!$D$26</definedName>
    <definedName name="SQMAX">Alapok!$E$26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7" l="1"/>
  <c r="F30" i="7"/>
  <c r="G30" i="7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E29" i="7"/>
  <c r="F29" i="7"/>
  <c r="E28" i="7"/>
  <c r="F28" i="7"/>
  <c r="E27" i="7"/>
  <c r="F27" i="7"/>
  <c r="G27" i="7"/>
  <c r="M16" i="1"/>
  <c r="P52" i="1"/>
  <c r="E26" i="7"/>
  <c r="F26" i="7"/>
  <c r="F16" i="1"/>
  <c r="F15" i="1"/>
  <c r="F51" i="1"/>
  <c r="J16" i="1"/>
  <c r="E52" i="1"/>
  <c r="O16" i="1"/>
  <c r="H52" i="1"/>
  <c r="G26" i="7"/>
  <c r="G29" i="7"/>
  <c r="F37" i="1"/>
  <c r="G28" i="7"/>
  <c r="N37" i="1"/>
  <c r="N35" i="1"/>
  <c r="P22" i="1"/>
  <c r="K22" i="1"/>
  <c r="G22" i="1"/>
  <c r="E22" i="1"/>
  <c r="N22" i="1"/>
  <c r="N21" i="1"/>
  <c r="F22" i="1"/>
  <c r="M22" i="1"/>
  <c r="M18" i="1"/>
  <c r="I22" i="1"/>
  <c r="I21" i="1"/>
  <c r="P45" i="1"/>
  <c r="L45" i="1"/>
  <c r="O10" i="1"/>
  <c r="K10" i="1"/>
  <c r="G10" i="1"/>
  <c r="N45" i="1"/>
  <c r="F45" i="1"/>
  <c r="M10" i="1"/>
  <c r="E45" i="1"/>
  <c r="P10" i="1"/>
  <c r="H10" i="1"/>
  <c r="K45" i="1"/>
  <c r="G45" i="1"/>
  <c r="N10" i="1"/>
  <c r="N9" i="1"/>
  <c r="N44" i="1"/>
  <c r="F10" i="1"/>
  <c r="F9" i="1"/>
  <c r="F44" i="1"/>
  <c r="J45" i="1"/>
  <c r="I10" i="1"/>
  <c r="I8" i="1"/>
  <c r="I45" i="1"/>
  <c r="L10" i="1"/>
  <c r="N34" i="1"/>
  <c r="N8" i="1"/>
  <c r="N32" i="1"/>
  <c r="M20" i="1"/>
  <c r="N36" i="1"/>
  <c r="M9" i="1"/>
  <c r="M44" i="1"/>
  <c r="M7" i="1"/>
  <c r="M30" i="1"/>
  <c r="I20" i="1"/>
  <c r="I18" i="1"/>
  <c r="E21" i="1"/>
  <c r="E19" i="1"/>
  <c r="M6" i="1"/>
  <c r="M29" i="1"/>
  <c r="M8" i="1"/>
  <c r="M31" i="1"/>
  <c r="E20" i="1"/>
  <c r="K9" i="1"/>
  <c r="K44" i="1"/>
  <c r="K8" i="1"/>
  <c r="K7" i="1"/>
  <c r="K42" i="1"/>
  <c r="K6" i="1"/>
  <c r="K41" i="1"/>
  <c r="F21" i="1"/>
  <c r="F19" i="1"/>
  <c r="F20" i="1"/>
  <c r="F18" i="1"/>
  <c r="J14" i="1"/>
  <c r="J12" i="1"/>
  <c r="J48" i="1"/>
  <c r="J15" i="1"/>
  <c r="J51" i="1"/>
  <c r="J13" i="1"/>
  <c r="J49" i="1"/>
  <c r="I19" i="1"/>
  <c r="E18" i="1"/>
  <c r="L9" i="1"/>
  <c r="L44" i="1"/>
  <c r="L8" i="1"/>
  <c r="L7" i="1"/>
  <c r="L42" i="1"/>
  <c r="L6" i="1"/>
  <c r="L41" i="1"/>
  <c r="H9" i="1"/>
  <c r="H44" i="1"/>
  <c r="H8" i="1"/>
  <c r="H7" i="1"/>
  <c r="H42" i="1"/>
  <c r="H6" i="1"/>
  <c r="H29" i="1"/>
  <c r="O9" i="1"/>
  <c r="O44" i="1"/>
  <c r="O8" i="1"/>
  <c r="O7" i="1"/>
  <c r="O30" i="1"/>
  <c r="O6" i="1"/>
  <c r="G21" i="1"/>
  <c r="G20" i="1"/>
  <c r="G19" i="1"/>
  <c r="G18" i="1"/>
  <c r="O15" i="1"/>
  <c r="O51" i="1"/>
  <c r="O14" i="1"/>
  <c r="O50" i="1"/>
  <c r="O13" i="1"/>
  <c r="O49" i="1"/>
  <c r="O12" i="1"/>
  <c r="O48" i="1"/>
  <c r="F6" i="1"/>
  <c r="F41" i="1"/>
  <c r="F12" i="1"/>
  <c r="F48" i="1"/>
  <c r="N18" i="1"/>
  <c r="N20" i="1"/>
  <c r="P9" i="1"/>
  <c r="P44" i="1"/>
  <c r="P8" i="1"/>
  <c r="P43" i="1"/>
  <c r="P7" i="1"/>
  <c r="P6" i="1"/>
  <c r="K21" i="1"/>
  <c r="K20" i="1"/>
  <c r="K19" i="1"/>
  <c r="K18" i="1"/>
  <c r="J37" i="1"/>
  <c r="O37" i="1"/>
  <c r="E37" i="1"/>
  <c r="J52" i="1"/>
  <c r="O52" i="1"/>
  <c r="I6" i="1"/>
  <c r="I41" i="1"/>
  <c r="M19" i="1"/>
  <c r="F52" i="1"/>
  <c r="N16" i="1"/>
  <c r="H16" i="1"/>
  <c r="I52" i="1"/>
  <c r="G16" i="1"/>
  <c r="L52" i="1"/>
  <c r="E16" i="1"/>
  <c r="N52" i="1"/>
  <c r="G52" i="1"/>
  <c r="P16" i="1"/>
  <c r="M52" i="1"/>
  <c r="K16" i="1"/>
  <c r="F8" i="1"/>
  <c r="F14" i="1"/>
  <c r="N46" i="1"/>
  <c r="G9" i="1"/>
  <c r="G44" i="1"/>
  <c r="G8" i="1"/>
  <c r="G7" i="1"/>
  <c r="G6" i="1"/>
  <c r="P21" i="1"/>
  <c r="P20" i="1"/>
  <c r="P19" i="1"/>
  <c r="P18" i="1"/>
  <c r="L37" i="1"/>
  <c r="H37" i="1"/>
  <c r="H45" i="1"/>
  <c r="E10" i="1"/>
  <c r="M45" i="1"/>
  <c r="O45" i="1"/>
  <c r="J10" i="1"/>
  <c r="I16" i="1"/>
  <c r="K52" i="1"/>
  <c r="L16" i="1"/>
  <c r="F7" i="1"/>
  <c r="F30" i="1"/>
  <c r="N7" i="1"/>
  <c r="F13" i="1"/>
  <c r="F49" i="1"/>
  <c r="N19" i="1"/>
  <c r="J22" i="1"/>
  <c r="O22" i="1"/>
  <c r="H22" i="1"/>
  <c r="M46" i="1"/>
  <c r="I29" i="1"/>
  <c r="M32" i="1"/>
  <c r="F42" i="1"/>
  <c r="K46" i="1"/>
  <c r="L43" i="1"/>
  <c r="H41" i="1"/>
  <c r="L29" i="1"/>
  <c r="H31" i="1"/>
  <c r="P46" i="1"/>
  <c r="K29" i="1"/>
  <c r="K31" i="1"/>
  <c r="F29" i="1"/>
  <c r="N43" i="1"/>
  <c r="O32" i="1"/>
  <c r="O42" i="1"/>
  <c r="N31" i="1"/>
  <c r="M41" i="1"/>
  <c r="M42" i="1"/>
  <c r="P32" i="1"/>
  <c r="P31" i="1"/>
  <c r="J8" i="1"/>
  <c r="J6" i="1"/>
  <c r="J9" i="1"/>
  <c r="J44" i="1"/>
  <c r="J7" i="1"/>
  <c r="F46" i="1"/>
  <c r="F32" i="1"/>
  <c r="F43" i="1"/>
  <c r="G15" i="1"/>
  <c r="G51" i="1"/>
  <c r="G14" i="1"/>
  <c r="G13" i="1"/>
  <c r="G49" i="1"/>
  <c r="G12" i="1"/>
  <c r="G48" i="1"/>
  <c r="K15" i="1"/>
  <c r="K51" i="1"/>
  <c r="K14" i="1"/>
  <c r="K13" i="1"/>
  <c r="K49" i="1"/>
  <c r="K12" i="1"/>
  <c r="K48" i="1"/>
  <c r="H46" i="1"/>
  <c r="H43" i="1"/>
  <c r="H32" i="1"/>
  <c r="K43" i="1"/>
  <c r="K32" i="1"/>
  <c r="O53" i="1"/>
  <c r="J20" i="1"/>
  <c r="J18" i="1"/>
  <c r="J19" i="1"/>
  <c r="J21" i="1"/>
  <c r="N30" i="1"/>
  <c r="N42" i="1"/>
  <c r="L36" i="1"/>
  <c r="L35" i="1"/>
  <c r="L34" i="1"/>
  <c r="E15" i="1"/>
  <c r="E51" i="1"/>
  <c r="E13" i="1"/>
  <c r="E49" i="1"/>
  <c r="E14" i="1"/>
  <c r="E12" i="1"/>
  <c r="E48" i="1"/>
  <c r="H15" i="1"/>
  <c r="H51" i="1"/>
  <c r="H14" i="1"/>
  <c r="H13" i="1"/>
  <c r="H49" i="1"/>
  <c r="H12" i="1"/>
  <c r="H48" i="1"/>
  <c r="J53" i="1"/>
  <c r="J50" i="1"/>
  <c r="O21" i="1"/>
  <c r="O20" i="1"/>
  <c r="O19" i="1"/>
  <c r="O18" i="1"/>
  <c r="G42" i="1"/>
  <c r="G30" i="1"/>
  <c r="O36" i="1"/>
  <c r="O35" i="1"/>
  <c r="O34" i="1"/>
  <c r="P29" i="1"/>
  <c r="P41" i="1"/>
  <c r="F31" i="1"/>
  <c r="K30" i="1"/>
  <c r="L15" i="1"/>
  <c r="L51" i="1"/>
  <c r="L14" i="1"/>
  <c r="L13" i="1"/>
  <c r="L49" i="1"/>
  <c r="L12" i="1"/>
  <c r="L48" i="1"/>
  <c r="H36" i="1"/>
  <c r="H35" i="1"/>
  <c r="H34" i="1"/>
  <c r="G46" i="1"/>
  <c r="G43" i="1"/>
  <c r="J36" i="1"/>
  <c r="J34" i="1"/>
  <c r="J35" i="1"/>
  <c r="P42" i="1"/>
  <c r="P30" i="1"/>
  <c r="O46" i="1"/>
  <c r="O43" i="1"/>
  <c r="L31" i="1"/>
  <c r="L46" i="1"/>
  <c r="L32" i="1"/>
  <c r="L30" i="1"/>
  <c r="M43" i="1"/>
  <c r="G31" i="1"/>
  <c r="H30" i="1"/>
  <c r="O31" i="1"/>
  <c r="G32" i="1"/>
  <c r="H21" i="1"/>
  <c r="H20" i="1"/>
  <c r="H19" i="1"/>
  <c r="H18" i="1"/>
  <c r="I14" i="1"/>
  <c r="I50" i="1"/>
  <c r="I12" i="1"/>
  <c r="I48" i="1"/>
  <c r="I13" i="1"/>
  <c r="I49" i="1"/>
  <c r="I15" i="1"/>
  <c r="I51" i="1"/>
  <c r="E9" i="1"/>
  <c r="E44" i="1"/>
  <c r="E7" i="1"/>
  <c r="E42" i="1"/>
  <c r="E8" i="1"/>
  <c r="E46" i="1"/>
  <c r="E6" i="1"/>
  <c r="E41" i="1"/>
  <c r="G29" i="1"/>
  <c r="G41" i="1"/>
  <c r="F50" i="1"/>
  <c r="F53" i="1"/>
  <c r="P15" i="1"/>
  <c r="P51" i="1"/>
  <c r="P14" i="1"/>
  <c r="P53" i="1"/>
  <c r="P13" i="1"/>
  <c r="P49" i="1"/>
  <c r="P12" i="1"/>
  <c r="P48" i="1"/>
  <c r="N15" i="1"/>
  <c r="N51" i="1"/>
  <c r="N13" i="1"/>
  <c r="N49" i="1"/>
  <c r="N12" i="1"/>
  <c r="N48" i="1"/>
  <c r="N14" i="1"/>
  <c r="N53" i="1"/>
  <c r="E35" i="1"/>
  <c r="E36" i="1"/>
  <c r="E34" i="1"/>
  <c r="O29" i="1"/>
  <c r="O41" i="1"/>
  <c r="E30" i="1"/>
  <c r="E50" i="1"/>
  <c r="E53" i="1"/>
  <c r="J29" i="1"/>
  <c r="J41" i="1"/>
  <c r="E29" i="1"/>
  <c r="J42" i="1"/>
  <c r="J30" i="1"/>
  <c r="E43" i="1"/>
  <c r="E32" i="1"/>
  <c r="I53" i="1"/>
  <c r="L53" i="1"/>
  <c r="L50" i="1"/>
  <c r="H53" i="1"/>
  <c r="H50" i="1"/>
  <c r="K53" i="1"/>
  <c r="K50" i="1"/>
  <c r="G50" i="1"/>
  <c r="G53" i="1"/>
  <c r="J31" i="1"/>
  <c r="J43" i="1"/>
  <c r="J32" i="1"/>
  <c r="J46" i="1"/>
  <c r="P50" i="1"/>
  <c r="I9" i="1"/>
  <c r="I44" i="1"/>
  <c r="I7" i="1"/>
  <c r="M37" i="1"/>
  <c r="K37" i="1"/>
  <c r="P37" i="1"/>
  <c r="F35" i="1"/>
  <c r="F34" i="1"/>
  <c r="F36" i="1"/>
  <c r="E31" i="1"/>
  <c r="N50" i="1"/>
  <c r="I37" i="1"/>
  <c r="G37" i="1"/>
  <c r="I31" i="1"/>
  <c r="I46" i="1"/>
  <c r="I43" i="1"/>
  <c r="I32" i="1"/>
  <c r="M14" i="1"/>
  <c r="M50" i="1"/>
  <c r="M15" i="1"/>
  <c r="M51" i="1"/>
  <c r="M13" i="1"/>
  <c r="M49" i="1"/>
  <c r="M12" i="1"/>
  <c r="M48" i="1"/>
  <c r="M53" i="1"/>
  <c r="N6" i="1"/>
  <c r="M21" i="1"/>
  <c r="L22" i="1"/>
  <c r="I42" i="1"/>
  <c r="I30" i="1"/>
  <c r="M35" i="1"/>
  <c r="M34" i="1"/>
  <c r="M36" i="1"/>
  <c r="K35" i="1"/>
  <c r="K36" i="1"/>
  <c r="K34" i="1"/>
  <c r="P35" i="1"/>
  <c r="P36" i="1"/>
  <c r="P34" i="1"/>
  <c r="G35" i="1"/>
  <c r="G36" i="1"/>
  <c r="G34" i="1"/>
  <c r="I36" i="1"/>
  <c r="I35" i="1"/>
  <c r="I34" i="1"/>
  <c r="L21" i="1"/>
  <c r="L20" i="1"/>
  <c r="L19" i="1"/>
  <c r="L18" i="1"/>
  <c r="N29" i="1"/>
  <c r="N41" i="1"/>
</calcChain>
</file>

<file path=xl/sharedStrings.xml><?xml version="1.0" encoding="utf-8"?>
<sst xmlns="http://schemas.openxmlformats.org/spreadsheetml/2006/main" count="127" uniqueCount="66">
  <si>
    <t>1RM</t>
  </si>
  <si>
    <t>5RM</t>
  </si>
  <si>
    <t>Evezés</t>
  </si>
  <si>
    <t>Guggolás</t>
  </si>
  <si>
    <t>Fekvenyomás</t>
  </si>
  <si>
    <t>Felhúzás</t>
  </si>
  <si>
    <t>A tervről</t>
  </si>
  <si>
    <t>Használati utasítás</t>
  </si>
  <si>
    <t>Legkisebb tárcsák</t>
  </si>
  <si>
    <t>Gyakorlat</t>
  </si>
  <si>
    <t>Ism. szám (&lt;12)</t>
  </si>
  <si>
    <t>Piramis növelés</t>
  </si>
  <si>
    <t>Kezdő súly</t>
  </si>
  <si>
    <t>Nyomás</t>
  </si>
  <si>
    <t>Maximális súlyok elérése a következő héten:</t>
  </si>
  <si>
    <t>A maximális súlyod az adott gyakorlatban (jelenlegi "csúcs")</t>
  </si>
  <si>
    <t>A maximális súllyal végzett ismétlésszám</t>
  </si>
  <si>
    <t>Becsült jelenlegi egy ismétléses maximum súly</t>
  </si>
  <si>
    <t>Becsült jelenlegi öt ismétléses maximum súly</t>
  </si>
  <si>
    <t>A sorozatonkénti súlynövelés mértéke</t>
  </si>
  <si>
    <t>A kalkulált kezdő súly, amelyet az első edzésen fogsz használni</t>
  </si>
  <si>
    <t>Ezen a héten fogod elérni az eddigi maximális súlyaidat, amelyet utána hétről hétre növelned kell. Ajánlott a 4. hét!</t>
  </si>
  <si>
    <t>A legkisebb tárcsák, amelyek rendelkezésedre állnak (ezek határozzák meg a súlynövelés mértékét)</t>
  </si>
  <si>
    <t>Max. súlyok elérése a köv. héten:</t>
  </si>
  <si>
    <t>Ism. szám</t>
  </si>
  <si>
    <t>Max. súly</t>
  </si>
  <si>
    <t xml:space="preserve">A MADCOW edzéstervet Bill Star munkássága alapján (és az ő közreműködésével) készítette egy internetes fórumozó, aki soha nem gondolta volna, hogy terve máshoz is el fog valaha jutni: a MADCOW használatával azonban olyan sikereket ért el mindenki, hogy futótűz-szerűen terjedni kezdett és mára az egyik leghatékonyabb, középhaladóknak szóló tervként tartják számon. Ha már túlléptél a kezdő fázison és izomtömeged- és erőd a lehető leggyorsabb ütemben tovább szeretnéd növelni akkor jó helyen jársz! </t>
  </si>
  <si>
    <t>Töltsd ki a lenti táblázatot a magyarázatok alapján és kövesd az ebből kiszámolt, második lapfülön található, személyesen rád kalkulált tervet. Egy héten három edzést kell végezned, ideális esetben: Hétfő, Szerda, Péntek. Mindhárom edzésnap eltérő programot kell követned, a hétfői és pénteki edzések a kemény edzések, a szerdaiak pedig inkább lightosabb, regeneráló jellegűek. Piramis jelleggel fogod végrehajtani a gyakorlatokat, tehát lassan lépkedsz felfelé a használt súlyokkal, a megadott ismétlésszám elvégzésével, így eléred az aktuális napi maximumot. Ha nem sikerül a megadott ismétlésszámot teljesítened... akkor az ingyenes PowerBuilder Training System E-Bookból (www.powerbuilder.hu/ebook) megtudhatod, hogyan tovább! A gyakorlatok végrehajtását pedig megtanulhatod a PowerBuilder YouTube csatornán, amelyet a honlapról tudsz elérni.</t>
  </si>
  <si>
    <t>A1: Guggolás</t>
  </si>
  <si>
    <t>B1: Fekvenyomás</t>
  </si>
  <si>
    <t>C1: Evezés</t>
  </si>
  <si>
    <t>A2: Csípőemelés földön</t>
  </si>
  <si>
    <t>B2: Y emelés ferdepadon</t>
  </si>
  <si>
    <t>C2: Fej fölé érintés falnál</t>
  </si>
  <si>
    <t>D: Farmer walk (kétkezes/egykezes)</t>
  </si>
  <si>
    <t>1. nap</t>
  </si>
  <si>
    <t>D: Bicepsz egyenes rúddal</t>
  </si>
  <si>
    <t>E: Haskerék</t>
  </si>
  <si>
    <t>B1: Guggolás</t>
  </si>
  <si>
    <t>B2: Csípőemelés földön</t>
  </si>
  <si>
    <t>C1: Fej fölé nyomás</t>
  </si>
  <si>
    <t>C2: Y emelés ferdepadon</t>
  </si>
  <si>
    <t>2. nap</t>
  </si>
  <si>
    <t>3. nap</t>
  </si>
  <si>
    <t>C1: Húzódzkodás</t>
  </si>
  <si>
    <t>C2: Tolódzkodás</t>
  </si>
  <si>
    <t>D: Oldalsó plank</t>
  </si>
  <si>
    <t>Nap</t>
  </si>
  <si>
    <t>Ism.szám</t>
  </si>
  <si>
    <t>3x10</t>
  </si>
  <si>
    <t>3x30-60mp</t>
  </si>
  <si>
    <t>Hét</t>
  </si>
  <si>
    <t>A: Felhúzás</t>
  </si>
  <si>
    <t>4x6-10</t>
  </si>
  <si>
    <t>1x5</t>
  </si>
  <si>
    <t>1x3</t>
  </si>
  <si>
    <t>1x8</t>
  </si>
  <si>
    <t>4x5-7</t>
  </si>
  <si>
    <t>4x8-10</t>
  </si>
  <si>
    <t>(terhelés állandó, korrekciós gyakorlat)</t>
  </si>
  <si>
    <t>(a használt súly vagy a megtett táv edzésről edzésre nő)</t>
  </si>
  <si>
    <t>(az isméltésszám vagy a használt súly edzésről edzésre nő)</t>
  </si>
  <si>
    <t>3x5-15</t>
  </si>
  <si>
    <t>(ismétlésszám edzésről edzésre nő)</t>
  </si>
  <si>
    <t>(ismétlésszám vagy használt súly edzésről edzésre nő)</t>
  </si>
  <si>
    <t>(időtartam edzésről edzésre nő)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</si>
</sst>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3" tint="-0.249977111117893"/>
        <bgColor indexed="31"/>
      </patternFill>
    </fill>
    <fill>
      <patternFill patternType="solid">
        <fgColor theme="3" tint="0.39997558519241921"/>
        <bgColor indexed="31"/>
      </patternFill>
    </fill>
    <fill>
      <patternFill patternType="solid">
        <fgColor theme="4" tint="0.59999389629810485"/>
        <bgColor indexed="4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1"/>
        <bgColor indexed="64"/>
      </patternFill>
    </fill>
  </fills>
  <borders count="89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medium">
        <color rgb="FF000000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medium">
        <color auto="1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164" fontId="0" fillId="5" borderId="4" xfId="0" applyNumberFormat="1" applyFill="1" applyBorder="1" applyAlignment="1">
      <alignment horizontal="right" vertical="center"/>
    </xf>
    <xf numFmtId="0" fontId="0" fillId="5" borderId="15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164" fontId="0" fillId="5" borderId="3" xfId="0" applyNumberFormat="1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5" borderId="17" xfId="0" applyFill="1" applyBorder="1" applyAlignment="1">
      <alignment horizontal="right" vertical="center"/>
    </xf>
    <xf numFmtId="0" fontId="2" fillId="6" borderId="18" xfId="0" applyFont="1" applyFill="1" applyBorder="1" applyAlignment="1">
      <alignment horizontal="center" vertical="center" wrapText="1"/>
    </xf>
    <xf numFmtId="1" fontId="0" fillId="7" borderId="4" xfId="0" applyNumberFormat="1" applyFont="1" applyFill="1" applyBorder="1" applyAlignment="1">
      <alignment horizontal="right" vertical="center"/>
    </xf>
    <xf numFmtId="1" fontId="0" fillId="7" borderId="19" xfId="0" applyNumberFormat="1" applyFont="1" applyFill="1" applyBorder="1" applyAlignment="1">
      <alignment horizontal="right" vertical="center"/>
    </xf>
    <xf numFmtId="0" fontId="0" fillId="7" borderId="5" xfId="0" applyFont="1" applyFill="1" applyBorder="1" applyAlignment="1">
      <alignment vertical="center"/>
    </xf>
    <xf numFmtId="1" fontId="0" fillId="7" borderId="3" xfId="0" applyNumberFormat="1" applyFont="1" applyFill="1" applyBorder="1" applyAlignment="1">
      <alignment horizontal="right" vertical="center"/>
    </xf>
    <xf numFmtId="1" fontId="0" fillId="7" borderId="20" xfId="0" applyNumberFormat="1" applyFont="1" applyFill="1" applyBorder="1" applyAlignment="1">
      <alignment horizontal="right" vertical="center"/>
    </xf>
    <xf numFmtId="0" fontId="0" fillId="7" borderId="8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5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57" xfId="0" applyFont="1" applyFill="1" applyBorder="1" applyAlignment="1">
      <alignment horizontal="center" vertical="center"/>
    </xf>
    <xf numFmtId="0" fontId="0" fillId="2" borderId="51" xfId="0" applyFont="1" applyFill="1" applyBorder="1" applyAlignment="1">
      <alignment horizontal="center" vertical="center"/>
    </xf>
    <xf numFmtId="0" fontId="0" fillId="2" borderId="4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right" vertical="center"/>
    </xf>
    <xf numFmtId="0" fontId="1" fillId="2" borderId="42" xfId="0" applyFont="1" applyFill="1" applyBorder="1" applyAlignment="1">
      <alignment horizontal="right" vertical="center"/>
    </xf>
    <xf numFmtId="0" fontId="1" fillId="2" borderId="56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0" fillId="2" borderId="65" xfId="0" applyFont="1" applyFill="1" applyBorder="1" applyAlignment="1">
      <alignment horizontal="center" vertical="center"/>
    </xf>
    <xf numFmtId="0" fontId="0" fillId="2" borderId="71" xfId="0" applyFont="1" applyFill="1" applyBorder="1" applyAlignment="1">
      <alignment horizontal="center" vertical="center"/>
    </xf>
    <xf numFmtId="0" fontId="0" fillId="2" borderId="72" xfId="0" applyFont="1" applyFill="1" applyBorder="1" applyAlignment="1">
      <alignment horizontal="center" vertical="center"/>
    </xf>
    <xf numFmtId="0" fontId="0" fillId="2" borderId="73" xfId="0" applyFont="1" applyFill="1" applyBorder="1" applyAlignment="1">
      <alignment horizontal="center" vertical="center"/>
    </xf>
    <xf numFmtId="0" fontId="0" fillId="2" borderId="74" xfId="0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 wrapText="1"/>
    </xf>
    <xf numFmtId="0" fontId="0" fillId="2" borderId="49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41" xfId="0" applyFont="1" applyFill="1" applyBorder="1" applyAlignment="1">
      <alignment horizontal="right" vertical="center"/>
    </xf>
    <xf numFmtId="0" fontId="0" fillId="0" borderId="42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44" xfId="0" applyFont="1" applyFill="1" applyBorder="1" applyAlignment="1">
      <alignment horizontal="right" vertical="center"/>
    </xf>
    <xf numFmtId="0" fontId="0" fillId="0" borderId="7" xfId="0" applyFont="1" applyFill="1" applyBorder="1" applyAlignment="1">
      <alignment horizontal="right" vertical="center"/>
    </xf>
    <xf numFmtId="0" fontId="0" fillId="0" borderId="46" xfId="0" applyFont="1" applyFill="1" applyBorder="1" applyAlignment="1">
      <alignment horizontal="right" vertical="center"/>
    </xf>
    <xf numFmtId="0" fontId="0" fillId="0" borderId="53" xfId="0" applyFont="1" applyFill="1" applyBorder="1" applyAlignment="1">
      <alignment horizontal="right" vertical="center"/>
    </xf>
    <xf numFmtId="0" fontId="0" fillId="0" borderId="60" xfId="0" applyFont="1" applyFill="1" applyBorder="1" applyAlignment="1">
      <alignment horizontal="right" vertical="center"/>
    </xf>
    <xf numFmtId="0" fontId="0" fillId="0" borderId="78" xfId="0" applyFont="1" applyFill="1" applyBorder="1" applyAlignment="1">
      <alignment horizontal="right" vertical="center"/>
    </xf>
    <xf numFmtId="0" fontId="0" fillId="0" borderId="55" xfId="0" applyFont="1" applyFill="1" applyBorder="1" applyAlignment="1">
      <alignment horizontal="right" vertical="center"/>
    </xf>
    <xf numFmtId="0" fontId="0" fillId="0" borderId="57" xfId="0" applyFont="1" applyFill="1" applyBorder="1" applyAlignment="1">
      <alignment horizontal="right" vertical="center"/>
    </xf>
    <xf numFmtId="0" fontId="0" fillId="0" borderId="58" xfId="0" applyFont="1" applyFill="1" applyBorder="1" applyAlignment="1">
      <alignment horizontal="right" vertical="center"/>
    </xf>
    <xf numFmtId="0" fontId="0" fillId="0" borderId="69" xfId="0" applyFont="1" applyFill="1" applyBorder="1" applyAlignment="1">
      <alignment horizontal="right" vertical="center"/>
    </xf>
    <xf numFmtId="0" fontId="0" fillId="0" borderId="76" xfId="0" applyFont="1" applyFill="1" applyBorder="1" applyAlignment="1">
      <alignment horizontal="right" vertical="center"/>
    </xf>
    <xf numFmtId="0" fontId="0" fillId="0" borderId="68" xfId="0" applyFont="1" applyFill="1" applyBorder="1" applyAlignment="1">
      <alignment horizontal="right" vertical="center"/>
    </xf>
    <xf numFmtId="0" fontId="0" fillId="0" borderId="70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right" vertical="center"/>
    </xf>
    <xf numFmtId="0" fontId="0" fillId="0" borderId="45" xfId="0" applyFont="1" applyFill="1" applyBorder="1" applyAlignment="1">
      <alignment horizontal="right" vertical="center"/>
    </xf>
    <xf numFmtId="0" fontId="0" fillId="0" borderId="61" xfId="0" applyFon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" fillId="2" borderId="19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2" fillId="9" borderId="0" xfId="0" applyFont="1" applyFill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1" fillId="8" borderId="28" xfId="0" applyFont="1" applyFill="1" applyBorder="1" applyAlignment="1">
      <alignment horizontal="right" vertical="center"/>
    </xf>
    <xf numFmtId="0" fontId="1" fillId="8" borderId="16" xfId="0" applyFont="1" applyFill="1" applyBorder="1" applyAlignment="1">
      <alignment horizontal="right" vertical="center"/>
    </xf>
    <xf numFmtId="0" fontId="1" fillId="8" borderId="29" xfId="0" applyFont="1" applyFill="1" applyBorder="1" applyAlignment="1">
      <alignment horizontal="right" vertical="center" wrapText="1"/>
    </xf>
    <xf numFmtId="0" fontId="1" fillId="8" borderId="30" xfId="0" applyFont="1" applyFill="1" applyBorder="1" applyAlignment="1">
      <alignment horizontal="right" vertical="center" wrapText="1"/>
    </xf>
    <xf numFmtId="0" fontId="1" fillId="2" borderId="62" xfId="0" applyFont="1" applyFill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 wrapText="1"/>
    </xf>
    <xf numFmtId="0" fontId="1" fillId="2" borderId="67" xfId="0" applyFont="1" applyFill="1" applyBorder="1" applyAlignment="1">
      <alignment horizontal="center" vertical="center" wrapText="1"/>
    </xf>
    <xf numFmtId="0" fontId="1" fillId="2" borderId="75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0" fillId="0" borderId="80" xfId="0" applyFont="1" applyFill="1" applyBorder="1" applyAlignment="1">
      <alignment horizontal="center" vertical="center"/>
    </xf>
    <xf numFmtId="0" fontId="0" fillId="0" borderId="81" xfId="0" applyFont="1" applyFill="1" applyBorder="1" applyAlignment="1">
      <alignment horizontal="center" vertical="center"/>
    </xf>
    <xf numFmtId="0" fontId="0" fillId="0" borderId="82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FF"/>
      <rgbColor rgb="00C0C0C0"/>
      <rgbColor rgb="00808080"/>
      <rgbColor rgb="00CCCCCC"/>
      <rgbColor rgb="000084D1"/>
      <rgbColor rgb="00FFFF00"/>
      <rgbColor rgb="00FFFFFF"/>
      <rgbColor rgb="00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694267</xdr:colOff>
      <xdr:row>0</xdr:row>
      <xdr:rowOff>110067</xdr:rowOff>
    </xdr:from>
    <xdr:to>
      <xdr:col>7</xdr:col>
      <xdr:colOff>253999</xdr:colOff>
      <xdr:row>7</xdr:row>
      <xdr:rowOff>24232</xdr:rowOff>
    </xdr:to>
    <xdr:pic>
      <xdr:nvPicPr>
        <xdr:cNvPr id="3" name="Picture 1" descr="logotext_conv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9200" y="110067"/>
          <a:ext cx="2743199" cy="980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1</xdr:row>
      <xdr:rowOff>25168</xdr:rowOff>
    </xdr:from>
    <xdr:ext cx="3378819" cy="784830"/>
    <xdr:sp macro="" textlink="">
      <xdr:nvSpPr>
        <xdr:cNvPr id="2" name="Rectangle 1"/>
        <xdr:cNvSpPr/>
      </xdr:nvSpPr>
      <xdr:spPr>
        <a:xfrm>
          <a:off x="0" y="177568"/>
          <a:ext cx="3378819" cy="78483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hu-HU" sz="45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MADCOW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S/Documents/PWB/Ebook/Edz&#233;stervek%20t&#225;bl&#225;zat/Madcow/stronglifts-madcow-5x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 Here"/>
      <sheetName val="Madcow Program"/>
    </sheetNames>
    <sheetDataSet>
      <sheetData sheetId="0">
        <row r="9">
          <cell r="E9">
            <v>0.125</v>
          </cell>
        </row>
        <row r="10">
          <cell r="E10">
            <v>0.125</v>
          </cell>
        </row>
        <row r="11">
          <cell r="E11">
            <v>0.125</v>
          </cell>
        </row>
        <row r="12">
          <cell r="E12">
            <v>0.125</v>
          </cell>
        </row>
        <row r="13">
          <cell r="E13">
            <v>0.125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view="pageLayout" topLeftCell="A7" zoomScale="150" zoomScaleNormal="150" zoomScaleSheetLayoutView="100" zoomScalePageLayoutView="150" workbookViewId="0">
      <selection activeCell="B16" sqref="B16:H22"/>
    </sheetView>
  </sheetViews>
  <sheetFormatPr baseColWidth="10" defaultColWidth="9.1640625" defaultRowHeight="12" x14ac:dyDescent="0"/>
  <cols>
    <col min="1" max="1" width="16.6640625" style="1" customWidth="1"/>
    <col min="2" max="2" width="11.83203125" style="1" customWidth="1"/>
    <col min="3" max="3" width="11.6640625" style="1" customWidth="1"/>
    <col min="4" max="5" width="10" style="1" customWidth="1"/>
    <col min="6" max="7" width="10.83203125" style="1" customWidth="1"/>
    <col min="8" max="8" width="9.1640625" style="1" customWidth="1"/>
    <col min="9" max="16384" width="9.1640625" style="1"/>
  </cols>
  <sheetData>
    <row r="1" spans="1:8">
      <c r="A1" s="95"/>
      <c r="B1" s="95"/>
      <c r="C1" s="95"/>
      <c r="D1" s="95"/>
      <c r="E1" s="95"/>
      <c r="F1" s="95"/>
      <c r="G1" s="95"/>
      <c r="H1" s="95"/>
    </row>
    <row r="2" spans="1:8">
      <c r="A2" s="95"/>
      <c r="B2" s="95"/>
      <c r="C2" s="95"/>
      <c r="D2" s="95"/>
      <c r="E2" s="95"/>
      <c r="F2" s="95"/>
      <c r="G2" s="95"/>
      <c r="H2" s="95"/>
    </row>
    <row r="3" spans="1:8">
      <c r="A3" s="95"/>
      <c r="B3" s="95"/>
      <c r="C3" s="95"/>
      <c r="D3" s="95"/>
      <c r="E3" s="95"/>
      <c r="F3" s="95"/>
      <c r="G3" s="95"/>
      <c r="H3" s="95"/>
    </row>
    <row r="4" spans="1:8">
      <c r="A4" s="95"/>
      <c r="B4" s="95"/>
      <c r="C4" s="95"/>
      <c r="D4" s="95"/>
      <c r="E4" s="95"/>
      <c r="F4" s="95"/>
      <c r="G4" s="95"/>
      <c r="H4" s="95"/>
    </row>
    <row r="5" spans="1:8">
      <c r="A5" s="95"/>
      <c r="B5" s="95"/>
      <c r="C5" s="95"/>
      <c r="D5" s="95"/>
      <c r="E5" s="95"/>
      <c r="F5" s="95"/>
      <c r="G5" s="95"/>
      <c r="H5" s="95"/>
    </row>
    <row r="6" spans="1:8">
      <c r="A6" s="95"/>
      <c r="B6" s="95"/>
      <c r="C6" s="95"/>
      <c r="D6" s="95"/>
      <c r="E6" s="95"/>
      <c r="F6" s="95"/>
      <c r="G6" s="95"/>
      <c r="H6" s="95"/>
    </row>
    <row r="7" spans="1:8">
      <c r="A7" s="95"/>
      <c r="B7" s="95"/>
      <c r="C7" s="95"/>
      <c r="D7" s="95"/>
      <c r="E7" s="95"/>
      <c r="F7" s="95"/>
      <c r="G7" s="95"/>
      <c r="H7" s="95"/>
    </row>
    <row r="8" spans="1:8">
      <c r="A8" s="81"/>
      <c r="B8" s="81"/>
      <c r="C8" s="81"/>
      <c r="D8" s="81"/>
      <c r="E8" s="81"/>
      <c r="F8" s="81"/>
      <c r="G8" s="81"/>
      <c r="H8" s="81"/>
    </row>
    <row r="9" spans="1:8" ht="13" thickBot="1">
      <c r="A9" s="82"/>
      <c r="B9" s="82"/>
      <c r="C9" s="82"/>
      <c r="D9" s="82"/>
      <c r="E9" s="82"/>
      <c r="F9" s="82"/>
      <c r="G9" s="82"/>
      <c r="H9" s="82"/>
    </row>
    <row r="10" spans="1:8" ht="12" customHeight="1">
      <c r="A10" s="96" t="s">
        <v>6</v>
      </c>
      <c r="B10" s="86" t="s">
        <v>26</v>
      </c>
      <c r="C10" s="87"/>
      <c r="D10" s="87"/>
      <c r="E10" s="87"/>
      <c r="F10" s="87"/>
      <c r="G10" s="87"/>
      <c r="H10" s="88"/>
    </row>
    <row r="11" spans="1:8">
      <c r="A11" s="97"/>
      <c r="B11" s="89"/>
      <c r="C11" s="90"/>
      <c r="D11" s="90"/>
      <c r="E11" s="90"/>
      <c r="F11" s="90"/>
      <c r="G11" s="90"/>
      <c r="H11" s="91"/>
    </row>
    <row r="12" spans="1:8">
      <c r="A12" s="97"/>
      <c r="B12" s="89"/>
      <c r="C12" s="90"/>
      <c r="D12" s="90"/>
      <c r="E12" s="90"/>
      <c r="F12" s="90"/>
      <c r="G12" s="90"/>
      <c r="H12" s="91"/>
    </row>
    <row r="13" spans="1:8">
      <c r="A13" s="97"/>
      <c r="B13" s="89"/>
      <c r="C13" s="90"/>
      <c r="D13" s="90"/>
      <c r="E13" s="90"/>
      <c r="F13" s="90"/>
      <c r="G13" s="90"/>
      <c r="H13" s="91"/>
    </row>
    <row r="14" spans="1:8" ht="15.75" customHeight="1" thickBot="1">
      <c r="A14" s="98"/>
      <c r="B14" s="92"/>
      <c r="C14" s="93"/>
      <c r="D14" s="93"/>
      <c r="E14" s="93"/>
      <c r="F14" s="93"/>
      <c r="G14" s="93"/>
      <c r="H14" s="94"/>
    </row>
    <row r="15" spans="1:8" ht="13" thickBot="1">
      <c r="A15" s="2"/>
      <c r="B15" s="2"/>
      <c r="C15" s="2"/>
      <c r="D15" s="2"/>
      <c r="E15" s="2"/>
      <c r="F15" s="2"/>
      <c r="G15" s="2"/>
      <c r="H15" s="2"/>
    </row>
    <row r="16" spans="1:8">
      <c r="A16" s="96" t="s">
        <v>7</v>
      </c>
      <c r="B16" s="86" t="s">
        <v>27</v>
      </c>
      <c r="C16" s="87"/>
      <c r="D16" s="87"/>
      <c r="E16" s="87"/>
      <c r="F16" s="87"/>
      <c r="G16" s="87"/>
      <c r="H16" s="88"/>
    </row>
    <row r="17" spans="1:8" ht="12.75" customHeight="1">
      <c r="A17" s="97"/>
      <c r="B17" s="89"/>
      <c r="C17" s="90"/>
      <c r="D17" s="90"/>
      <c r="E17" s="90"/>
      <c r="F17" s="90"/>
      <c r="G17" s="90"/>
      <c r="H17" s="91"/>
    </row>
    <row r="18" spans="1:8">
      <c r="A18" s="97"/>
      <c r="B18" s="89"/>
      <c r="C18" s="90"/>
      <c r="D18" s="90"/>
      <c r="E18" s="90"/>
      <c r="F18" s="90"/>
      <c r="G18" s="90"/>
      <c r="H18" s="91"/>
    </row>
    <row r="19" spans="1:8">
      <c r="A19" s="97"/>
      <c r="B19" s="89"/>
      <c r="C19" s="90"/>
      <c r="D19" s="90"/>
      <c r="E19" s="90"/>
      <c r="F19" s="90"/>
      <c r="G19" s="90"/>
      <c r="H19" s="91"/>
    </row>
    <row r="20" spans="1:8">
      <c r="A20" s="97"/>
      <c r="B20" s="89"/>
      <c r="C20" s="90"/>
      <c r="D20" s="90"/>
      <c r="E20" s="90"/>
      <c r="F20" s="90"/>
      <c r="G20" s="90"/>
      <c r="H20" s="91"/>
    </row>
    <row r="21" spans="1:8">
      <c r="A21" s="97"/>
      <c r="B21" s="89"/>
      <c r="C21" s="90"/>
      <c r="D21" s="90"/>
      <c r="E21" s="90"/>
      <c r="F21" s="90"/>
      <c r="G21" s="90"/>
      <c r="H21" s="91"/>
    </row>
    <row r="22" spans="1:8" ht="13" thickBot="1">
      <c r="A22" s="98"/>
      <c r="B22" s="92"/>
      <c r="C22" s="93"/>
      <c r="D22" s="93"/>
      <c r="E22" s="93"/>
      <c r="F22" s="93"/>
      <c r="G22" s="93"/>
      <c r="H22" s="94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 ht="13" thickBot="1"/>
    <row r="25" spans="1:8" s="2" customFormat="1" ht="25" thickBot="1">
      <c r="A25" s="7" t="s">
        <v>9</v>
      </c>
      <c r="B25" s="8" t="s">
        <v>25</v>
      </c>
      <c r="C25" s="9" t="s">
        <v>10</v>
      </c>
      <c r="D25" s="9" t="s">
        <v>11</v>
      </c>
      <c r="E25" s="9" t="s">
        <v>0</v>
      </c>
      <c r="F25" s="10" t="s">
        <v>1</v>
      </c>
      <c r="G25" s="11" t="s">
        <v>12</v>
      </c>
    </row>
    <row r="26" spans="1:8" ht="24.75" customHeight="1">
      <c r="A26" s="12" t="s">
        <v>3</v>
      </c>
      <c r="B26" s="14">
        <v>125</v>
      </c>
      <c r="C26" s="15">
        <v>3</v>
      </c>
      <c r="D26" s="16">
        <v>0.1</v>
      </c>
      <c r="E26" s="23">
        <f>(B26)/(1.0278-(0.0278*C26))</f>
        <v>132.35916984328674</v>
      </c>
      <c r="F26" s="24">
        <f>E26*(1.0278-(0.0278*5))</f>
        <v>117.64083015671325</v>
      </c>
      <c r="G26" s="25">
        <f>ROUND(F26*((1/1.025)^(PRWEEKK-1))/(2*PLATEE),0)*2*PLATEE</f>
        <v>110</v>
      </c>
    </row>
    <row r="27" spans="1:8" ht="24.75" customHeight="1">
      <c r="A27" s="12" t="s">
        <v>4</v>
      </c>
      <c r="B27" s="14">
        <v>112.5</v>
      </c>
      <c r="C27" s="15">
        <v>3</v>
      </c>
      <c r="D27" s="16">
        <v>0.1</v>
      </c>
      <c r="E27" s="23">
        <f>(B27)/(1.0278-(0.0278*C27))</f>
        <v>119.12325285895807</v>
      </c>
      <c r="F27" s="24">
        <f>E27*(1.0278-(0.0278*5))</f>
        <v>105.87674714104193</v>
      </c>
      <c r="G27" s="25">
        <f>ROUND(F27*((1/1.025)^(PRWEEKK-1))/(2*PLATEE),0)*2*PLATEE</f>
        <v>97.5</v>
      </c>
    </row>
    <row r="28" spans="1:8" ht="24.75" customHeight="1">
      <c r="A28" s="12" t="s">
        <v>2</v>
      </c>
      <c r="B28" s="14">
        <v>80</v>
      </c>
      <c r="C28" s="15">
        <v>5</v>
      </c>
      <c r="D28" s="16">
        <v>0.1</v>
      </c>
      <c r="E28" s="23">
        <f>(B28)/(1.0278-(0.0278*C28))</f>
        <v>90.009000900090001</v>
      </c>
      <c r="F28" s="24">
        <f>E28*(1.0278-(0.0278*5))</f>
        <v>80</v>
      </c>
      <c r="G28" s="25">
        <f>ROUND(F28*((1/1.025)^(PRWEEKK-1))/(2*PLATEE),0)*2*PLATEE</f>
        <v>75</v>
      </c>
    </row>
    <row r="29" spans="1:8" ht="24.75" customHeight="1">
      <c r="A29" s="12" t="s">
        <v>13</v>
      </c>
      <c r="B29" s="14">
        <v>65</v>
      </c>
      <c r="C29" s="15">
        <v>3</v>
      </c>
      <c r="D29" s="16">
        <v>0.1</v>
      </c>
      <c r="E29" s="23">
        <f>(B29)/(1.0278-(0.0278*C29))</f>
        <v>68.82676831850911</v>
      </c>
      <c r="F29" s="24">
        <f>E29*(1.0278-(0.0278*5))</f>
        <v>61.173231681490897</v>
      </c>
      <c r="G29" s="25">
        <f>ROUND(F29*((1/1.025)^(PRWEEKK-1))/(2*PLATEE),0)*2*PLATEE</f>
        <v>57.5</v>
      </c>
    </row>
    <row r="30" spans="1:8" ht="24.75" customHeight="1" thickBot="1">
      <c r="A30" s="13" t="s">
        <v>5</v>
      </c>
      <c r="B30" s="17">
        <v>165</v>
      </c>
      <c r="C30" s="18">
        <v>1</v>
      </c>
      <c r="D30" s="19">
        <v>0.1</v>
      </c>
      <c r="E30" s="26">
        <f>(B30)/(1.0278-(0.0278*C30))</f>
        <v>165</v>
      </c>
      <c r="F30" s="27">
        <f>E30*(1.0278-(0.0278*5))</f>
        <v>146.65200000000002</v>
      </c>
      <c r="G30" s="28">
        <f>ROUND(F30*((1/1.025)^(PRWEEKK-1))/(2*PLATEE),0)*2*PLATEE</f>
        <v>135</v>
      </c>
    </row>
    <row r="31" spans="1:8" ht="24.75" customHeight="1">
      <c r="A31" s="105" t="s">
        <v>8</v>
      </c>
      <c r="B31" s="106"/>
      <c r="C31" s="20">
        <v>1.25</v>
      </c>
      <c r="D31" s="4"/>
      <c r="E31" s="5"/>
      <c r="F31" s="5"/>
      <c r="G31" s="6"/>
    </row>
    <row r="32" spans="1:8" ht="27" customHeight="1" thickBot="1">
      <c r="A32" s="107" t="s">
        <v>14</v>
      </c>
      <c r="B32" s="108"/>
      <c r="C32" s="21">
        <v>4</v>
      </c>
    </row>
    <row r="33" spans="1:8" ht="13" thickBot="1">
      <c r="A33" s="2"/>
      <c r="B33" s="2"/>
      <c r="C33" s="2"/>
      <c r="D33" s="2"/>
      <c r="E33" s="2"/>
      <c r="F33" s="2"/>
      <c r="G33" s="2"/>
      <c r="H33" s="2"/>
    </row>
    <row r="34" spans="1:8" s="3" customFormat="1">
      <c r="A34" s="96" t="s">
        <v>25</v>
      </c>
      <c r="B34" s="99" t="s">
        <v>15</v>
      </c>
      <c r="C34" s="100"/>
      <c r="D34" s="100"/>
      <c r="E34" s="100"/>
      <c r="F34" s="100"/>
      <c r="G34" s="100"/>
      <c r="H34" s="101"/>
    </row>
    <row r="35" spans="1:8" s="3" customFormat="1" ht="13" thickBot="1">
      <c r="A35" s="98"/>
      <c r="B35" s="102"/>
      <c r="C35" s="103"/>
      <c r="D35" s="103"/>
      <c r="E35" s="103"/>
      <c r="F35" s="103"/>
      <c r="G35" s="103"/>
      <c r="H35" s="104"/>
    </row>
    <row r="36" spans="1:8" s="3" customFormat="1">
      <c r="A36" s="96" t="s">
        <v>24</v>
      </c>
      <c r="B36" s="99" t="s">
        <v>16</v>
      </c>
      <c r="C36" s="100"/>
      <c r="D36" s="100"/>
      <c r="E36" s="100"/>
      <c r="F36" s="100"/>
      <c r="G36" s="100"/>
      <c r="H36" s="101"/>
    </row>
    <row r="37" spans="1:8" s="3" customFormat="1" ht="13" thickBot="1">
      <c r="A37" s="98"/>
      <c r="B37" s="102"/>
      <c r="C37" s="103"/>
      <c r="D37" s="103"/>
      <c r="E37" s="103"/>
      <c r="F37" s="103"/>
      <c r="G37" s="103"/>
      <c r="H37" s="104"/>
    </row>
    <row r="38" spans="1:8" s="3" customFormat="1" ht="25.5" customHeight="1">
      <c r="A38" s="96" t="s">
        <v>11</v>
      </c>
      <c r="B38" s="99" t="s">
        <v>19</v>
      </c>
      <c r="C38" s="100"/>
      <c r="D38" s="100"/>
      <c r="E38" s="100"/>
      <c r="F38" s="100"/>
      <c r="G38" s="100"/>
      <c r="H38" s="101"/>
    </row>
    <row r="39" spans="1:8" s="3" customFormat="1" ht="13" thickBot="1">
      <c r="A39" s="98"/>
      <c r="B39" s="102"/>
      <c r="C39" s="103"/>
      <c r="D39" s="103"/>
      <c r="E39" s="103"/>
      <c r="F39" s="103"/>
      <c r="G39" s="103"/>
      <c r="H39" s="104"/>
    </row>
    <row r="40" spans="1:8" s="3" customFormat="1">
      <c r="A40" s="96" t="s">
        <v>0</v>
      </c>
      <c r="B40" s="99" t="s">
        <v>17</v>
      </c>
      <c r="C40" s="100"/>
      <c r="D40" s="100"/>
      <c r="E40" s="100"/>
      <c r="F40" s="100"/>
      <c r="G40" s="100"/>
      <c r="H40" s="101"/>
    </row>
    <row r="41" spans="1:8" s="3" customFormat="1" ht="13" thickBot="1">
      <c r="A41" s="98"/>
      <c r="B41" s="102"/>
      <c r="C41" s="103"/>
      <c r="D41" s="103"/>
      <c r="E41" s="103"/>
      <c r="F41" s="103"/>
      <c r="G41" s="103"/>
      <c r="H41" s="104"/>
    </row>
    <row r="42" spans="1:8" s="3" customFormat="1">
      <c r="A42" s="96" t="s">
        <v>1</v>
      </c>
      <c r="B42" s="99" t="s">
        <v>18</v>
      </c>
      <c r="C42" s="100"/>
      <c r="D42" s="100"/>
      <c r="E42" s="100"/>
      <c r="F42" s="100"/>
      <c r="G42" s="100"/>
      <c r="H42" s="101"/>
    </row>
    <row r="43" spans="1:8" s="3" customFormat="1" ht="13" thickBot="1">
      <c r="A43" s="98"/>
      <c r="B43" s="102"/>
      <c r="C43" s="103"/>
      <c r="D43" s="103"/>
      <c r="E43" s="103"/>
      <c r="F43" s="103"/>
      <c r="G43" s="103"/>
      <c r="H43" s="104"/>
    </row>
    <row r="44" spans="1:8" s="3" customFormat="1">
      <c r="A44" s="96" t="s">
        <v>12</v>
      </c>
      <c r="B44" s="99" t="s">
        <v>20</v>
      </c>
      <c r="C44" s="100"/>
      <c r="D44" s="100"/>
      <c r="E44" s="100"/>
      <c r="F44" s="100"/>
      <c r="G44" s="100"/>
      <c r="H44" s="101"/>
    </row>
    <row r="45" spans="1:8" s="3" customFormat="1" ht="13" thickBot="1">
      <c r="A45" s="98"/>
      <c r="B45" s="102"/>
      <c r="C45" s="103"/>
      <c r="D45" s="103"/>
      <c r="E45" s="103"/>
      <c r="F45" s="103"/>
      <c r="G45" s="103"/>
      <c r="H45" s="104"/>
    </row>
    <row r="46" spans="1:8" s="3" customFormat="1" ht="19" customHeight="1" thickBot="1">
      <c r="A46" s="96" t="s">
        <v>8</v>
      </c>
      <c r="B46" s="99" t="s">
        <v>22</v>
      </c>
      <c r="C46" s="100"/>
      <c r="D46" s="100"/>
      <c r="E46" s="100"/>
      <c r="F46" s="100"/>
      <c r="G46" s="100"/>
      <c r="H46" s="101"/>
    </row>
    <row r="47" spans="1:8" ht="13" hidden="1" thickBot="1">
      <c r="A47" s="98"/>
      <c r="B47" s="102"/>
      <c r="C47" s="103"/>
      <c r="D47" s="103"/>
      <c r="E47" s="103"/>
      <c r="F47" s="103"/>
      <c r="G47" s="103"/>
      <c r="H47" s="104"/>
    </row>
    <row r="48" spans="1:8" ht="27" customHeight="1" thickBot="1">
      <c r="A48" s="22" t="s">
        <v>23</v>
      </c>
      <c r="B48" s="83" t="s">
        <v>21</v>
      </c>
      <c r="C48" s="84"/>
      <c r="D48" s="84"/>
      <c r="E48" s="84"/>
      <c r="F48" s="84"/>
      <c r="G48" s="84"/>
      <c r="H48" s="85"/>
    </row>
  </sheetData>
  <mergeCells count="22">
    <mergeCell ref="A46:A47"/>
    <mergeCell ref="A44:A45"/>
    <mergeCell ref="A42:A43"/>
    <mergeCell ref="B34:H35"/>
    <mergeCell ref="A38:A39"/>
    <mergeCell ref="A34:A35"/>
    <mergeCell ref="B48:H48"/>
    <mergeCell ref="B10:H14"/>
    <mergeCell ref="A1:H7"/>
    <mergeCell ref="A10:A14"/>
    <mergeCell ref="A16:A22"/>
    <mergeCell ref="B38:H39"/>
    <mergeCell ref="B36:H37"/>
    <mergeCell ref="B16:H22"/>
    <mergeCell ref="B46:H47"/>
    <mergeCell ref="B44:H45"/>
    <mergeCell ref="B42:H43"/>
    <mergeCell ref="B40:H41"/>
    <mergeCell ref="A31:B31"/>
    <mergeCell ref="A32:B32"/>
    <mergeCell ref="A40:A41"/>
    <mergeCell ref="A36:A37"/>
  </mergeCells>
  <phoneticPr fontId="3" type="noConversion"/>
  <pageMargins left="0.08" right="0.08" top="0.75000000000000011" bottom="3.1496062992125988E-3" header="0.30000000000000004" footer="0"/>
  <pageSetup paperSize="9" scale="97" orientation="portrait"/>
  <headerFooter>
    <oddHeader>&amp;Cwww.powerbuilder.hu</oddHeader>
  </headerFooter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B1" zoomScale="130" zoomScaleNormal="130" zoomScalePageLayoutView="130" workbookViewId="0">
      <selection activeCell="D57" sqref="D57"/>
    </sheetView>
  </sheetViews>
  <sheetFormatPr baseColWidth="10" defaultColWidth="9.1640625" defaultRowHeight="12.75" customHeight="1" x14ac:dyDescent="0"/>
  <cols>
    <col min="1" max="1" width="4.5" style="3" customWidth="1"/>
    <col min="2" max="2" width="7.6640625" style="3" customWidth="1"/>
    <col min="3" max="3" width="19" style="2" customWidth="1"/>
    <col min="4" max="4" width="9.5" style="38" customWidth="1"/>
    <col min="5" max="16" width="7.83203125" style="59" customWidth="1"/>
    <col min="17" max="16384" width="9.1640625" style="3"/>
  </cols>
  <sheetData>
    <row r="1" spans="1:16" ht="17">
      <c r="A1" s="32"/>
    </row>
    <row r="2" spans="1:16" ht="17">
      <c r="A2" s="32"/>
    </row>
    <row r="3" spans="1:16" ht="18" thickBot="1">
      <c r="A3" s="32"/>
    </row>
    <row r="4" spans="1:16" ht="13" thickBot="1">
      <c r="E4" s="125" t="s">
        <v>51</v>
      </c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</row>
    <row r="5" spans="1:16" ht="13" thickBot="1">
      <c r="B5" s="46" t="s">
        <v>47</v>
      </c>
      <c r="C5" s="47" t="s">
        <v>9</v>
      </c>
      <c r="D5" s="37" t="s">
        <v>48</v>
      </c>
      <c r="E5" s="48">
        <v>1</v>
      </c>
      <c r="F5" s="48">
        <v>2</v>
      </c>
      <c r="G5" s="48">
        <v>3</v>
      </c>
      <c r="H5" s="48">
        <v>4</v>
      </c>
      <c r="I5" s="48">
        <v>5</v>
      </c>
      <c r="J5" s="48">
        <v>6</v>
      </c>
      <c r="K5" s="48">
        <v>7</v>
      </c>
      <c r="L5" s="48">
        <v>8</v>
      </c>
      <c r="M5" s="48">
        <v>9</v>
      </c>
      <c r="N5" s="48">
        <v>10</v>
      </c>
      <c r="O5" s="48">
        <v>11</v>
      </c>
      <c r="P5" s="49">
        <v>12</v>
      </c>
    </row>
    <row r="6" spans="1:16" ht="13" thickBot="1">
      <c r="B6" s="119" t="s">
        <v>35</v>
      </c>
      <c r="C6" s="126" t="s">
        <v>28</v>
      </c>
      <c r="D6" s="39" t="s">
        <v>54</v>
      </c>
      <c r="E6" s="60">
        <f t="shared" ref="E6:P6" si="0">ROUND(E10*(1-SQINTT*4)/(2*PLATEE),0)*2*PLATEE</f>
        <v>65</v>
      </c>
      <c r="F6" s="60">
        <f t="shared" si="0"/>
        <v>67.5</v>
      </c>
      <c r="G6" s="60">
        <f t="shared" si="0"/>
        <v>70</v>
      </c>
      <c r="H6" s="60">
        <f t="shared" si="0"/>
        <v>70</v>
      </c>
      <c r="I6" s="60">
        <f t="shared" si="0"/>
        <v>72.5</v>
      </c>
      <c r="J6" s="60">
        <f t="shared" si="0"/>
        <v>75</v>
      </c>
      <c r="K6" s="60">
        <f t="shared" si="0"/>
        <v>77.5</v>
      </c>
      <c r="L6" s="60">
        <f t="shared" si="0"/>
        <v>77.5</v>
      </c>
      <c r="M6" s="60">
        <f t="shared" si="0"/>
        <v>80</v>
      </c>
      <c r="N6" s="60">
        <f t="shared" si="0"/>
        <v>82.5</v>
      </c>
      <c r="O6" s="60">
        <f t="shared" si="0"/>
        <v>85</v>
      </c>
      <c r="P6" s="61">
        <f t="shared" si="0"/>
        <v>87.5</v>
      </c>
    </row>
    <row r="7" spans="1:16" ht="13" thickBot="1">
      <c r="B7" s="120"/>
      <c r="C7" s="123"/>
      <c r="D7" s="40" t="s">
        <v>54</v>
      </c>
      <c r="E7" s="62">
        <f t="shared" ref="E7:P7" si="1">ROUND(E10*(1-SQINTT*3)/(2*PLATEE),0)*2*PLATEE</f>
        <v>77.5</v>
      </c>
      <c r="F7" s="62">
        <f t="shared" si="1"/>
        <v>80</v>
      </c>
      <c r="G7" s="62">
        <f t="shared" si="1"/>
        <v>80</v>
      </c>
      <c r="H7" s="62">
        <f t="shared" si="1"/>
        <v>82.5</v>
      </c>
      <c r="I7" s="62">
        <f t="shared" si="1"/>
        <v>85</v>
      </c>
      <c r="J7" s="62">
        <f t="shared" si="1"/>
        <v>87.5</v>
      </c>
      <c r="K7" s="62">
        <f t="shared" si="1"/>
        <v>90</v>
      </c>
      <c r="L7" s="62">
        <f t="shared" si="1"/>
        <v>90</v>
      </c>
      <c r="M7" s="62">
        <f t="shared" si="1"/>
        <v>95</v>
      </c>
      <c r="N7" s="62">
        <f t="shared" si="1"/>
        <v>97.5</v>
      </c>
      <c r="O7" s="62">
        <f t="shared" si="1"/>
        <v>97.5</v>
      </c>
      <c r="P7" s="63">
        <f t="shared" si="1"/>
        <v>102.5</v>
      </c>
    </row>
    <row r="8" spans="1:16" ht="13" thickBot="1">
      <c r="B8" s="120"/>
      <c r="C8" s="123"/>
      <c r="D8" s="40" t="s">
        <v>54</v>
      </c>
      <c r="E8" s="62">
        <f t="shared" ref="E8:P8" si="2">ROUND(E10*(1-SQINTT*2)/(2*PLATEE),0)*2*PLATEE</f>
        <v>87.5</v>
      </c>
      <c r="F8" s="62">
        <f t="shared" si="2"/>
        <v>90</v>
      </c>
      <c r="G8" s="62">
        <f t="shared" si="2"/>
        <v>92.5</v>
      </c>
      <c r="H8" s="62">
        <f t="shared" si="2"/>
        <v>95</v>
      </c>
      <c r="I8" s="62">
        <f t="shared" si="2"/>
        <v>97.5</v>
      </c>
      <c r="J8" s="62">
        <f t="shared" si="2"/>
        <v>100</v>
      </c>
      <c r="K8" s="62">
        <f t="shared" si="2"/>
        <v>102.5</v>
      </c>
      <c r="L8" s="62">
        <f t="shared" si="2"/>
        <v>105</v>
      </c>
      <c r="M8" s="62">
        <f t="shared" si="2"/>
        <v>107.5</v>
      </c>
      <c r="N8" s="62">
        <f t="shared" si="2"/>
        <v>110</v>
      </c>
      <c r="O8" s="62">
        <f t="shared" si="2"/>
        <v>112.5</v>
      </c>
      <c r="P8" s="63">
        <f t="shared" si="2"/>
        <v>115</v>
      </c>
    </row>
    <row r="9" spans="1:16" ht="13" thickBot="1">
      <c r="B9" s="120"/>
      <c r="C9" s="123"/>
      <c r="D9" s="40" t="s">
        <v>54</v>
      </c>
      <c r="E9" s="62">
        <f t="shared" ref="E9:P9" si="3">ROUND(E10*(1-SQINTT)/(2*PLATEE),0)*2*PLATEE</f>
        <v>100</v>
      </c>
      <c r="F9" s="62">
        <f t="shared" si="3"/>
        <v>102.5</v>
      </c>
      <c r="G9" s="62">
        <f t="shared" si="3"/>
        <v>102.5</v>
      </c>
      <c r="H9" s="62">
        <f t="shared" si="3"/>
        <v>105</v>
      </c>
      <c r="I9" s="62">
        <f t="shared" si="3"/>
        <v>110</v>
      </c>
      <c r="J9" s="62">
        <f t="shared" si="3"/>
        <v>112.5</v>
      </c>
      <c r="K9" s="62">
        <f t="shared" si="3"/>
        <v>115</v>
      </c>
      <c r="L9" s="62">
        <f t="shared" si="3"/>
        <v>117.5</v>
      </c>
      <c r="M9" s="62">
        <f t="shared" si="3"/>
        <v>122.5</v>
      </c>
      <c r="N9" s="62">
        <f t="shared" si="3"/>
        <v>125</v>
      </c>
      <c r="O9" s="62">
        <f t="shared" si="3"/>
        <v>125</v>
      </c>
      <c r="P9" s="63">
        <f t="shared" si="3"/>
        <v>130</v>
      </c>
    </row>
    <row r="10" spans="1:16" ht="12">
      <c r="B10" s="120"/>
      <c r="C10" s="123"/>
      <c r="D10" s="40" t="s">
        <v>54</v>
      </c>
      <c r="E10" s="76">
        <f>SQ</f>
        <v>110</v>
      </c>
      <c r="F10" s="76">
        <f t="shared" ref="F10:P10" si="4">ROUND(SQ*(1.025^E5)/(2*PLATEE),0)*2*PLATEE</f>
        <v>112.5</v>
      </c>
      <c r="G10" s="76">
        <f t="shared" si="4"/>
        <v>115</v>
      </c>
      <c r="H10" s="76">
        <f t="shared" si="4"/>
        <v>117.5</v>
      </c>
      <c r="I10" s="76">
        <f t="shared" si="4"/>
        <v>122.5</v>
      </c>
      <c r="J10" s="76">
        <f t="shared" si="4"/>
        <v>125</v>
      </c>
      <c r="K10" s="76">
        <f t="shared" si="4"/>
        <v>127.5</v>
      </c>
      <c r="L10" s="76">
        <f t="shared" si="4"/>
        <v>130</v>
      </c>
      <c r="M10" s="76">
        <f t="shared" si="4"/>
        <v>135</v>
      </c>
      <c r="N10" s="76">
        <f t="shared" si="4"/>
        <v>137.5</v>
      </c>
      <c r="O10" s="76">
        <f t="shared" si="4"/>
        <v>140</v>
      </c>
      <c r="P10" s="77">
        <f t="shared" si="4"/>
        <v>145</v>
      </c>
    </row>
    <row r="11" spans="1:16" ht="24">
      <c r="B11" s="120"/>
      <c r="C11" s="57" t="s">
        <v>31</v>
      </c>
      <c r="D11" s="58" t="s">
        <v>49</v>
      </c>
      <c r="E11" s="116" t="s">
        <v>59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8"/>
    </row>
    <row r="12" spans="1:16" ht="12">
      <c r="B12" s="120"/>
      <c r="C12" s="115" t="s">
        <v>29</v>
      </c>
      <c r="D12" s="40" t="s">
        <v>54</v>
      </c>
      <c r="E12" s="64">
        <f t="shared" ref="E12:P12" si="5">ROUND(E16*(1-BPINTT*4)/(2*PLATEE),0)*2*PLATEE</f>
        <v>57.5</v>
      </c>
      <c r="F12" s="64">
        <f t="shared" si="5"/>
        <v>60</v>
      </c>
      <c r="G12" s="64">
        <f t="shared" si="5"/>
        <v>62.5</v>
      </c>
      <c r="H12" s="64">
        <f t="shared" si="5"/>
        <v>62.5</v>
      </c>
      <c r="I12" s="64">
        <f t="shared" si="5"/>
        <v>65</v>
      </c>
      <c r="J12" s="64">
        <f t="shared" si="5"/>
        <v>65</v>
      </c>
      <c r="K12" s="64">
        <f t="shared" si="5"/>
        <v>67.5</v>
      </c>
      <c r="L12" s="64">
        <f t="shared" si="5"/>
        <v>70</v>
      </c>
      <c r="M12" s="64">
        <f t="shared" si="5"/>
        <v>72.5</v>
      </c>
      <c r="N12" s="64">
        <f t="shared" si="5"/>
        <v>72.5</v>
      </c>
      <c r="O12" s="64">
        <f t="shared" si="5"/>
        <v>75</v>
      </c>
      <c r="P12" s="65">
        <f t="shared" si="5"/>
        <v>77.5</v>
      </c>
    </row>
    <row r="13" spans="1:16" ht="12">
      <c r="B13" s="120"/>
      <c r="C13" s="115"/>
      <c r="D13" s="40" t="s">
        <v>54</v>
      </c>
      <c r="E13" s="62">
        <f t="shared" ref="E13:P13" si="6">ROUND(E16*(1-BPINTT*3)/(2*PLATEE),0)*2*PLATEE</f>
        <v>67.5</v>
      </c>
      <c r="F13" s="62">
        <f t="shared" si="6"/>
        <v>70</v>
      </c>
      <c r="G13" s="62">
        <f t="shared" si="6"/>
        <v>72.5</v>
      </c>
      <c r="H13" s="62">
        <f t="shared" si="6"/>
        <v>72.5</v>
      </c>
      <c r="I13" s="62">
        <f t="shared" si="6"/>
        <v>75</v>
      </c>
      <c r="J13" s="62">
        <f t="shared" si="6"/>
        <v>77.5</v>
      </c>
      <c r="K13" s="62">
        <f t="shared" si="6"/>
        <v>80</v>
      </c>
      <c r="L13" s="62">
        <f t="shared" si="6"/>
        <v>80</v>
      </c>
      <c r="M13" s="62">
        <f t="shared" si="6"/>
        <v>85</v>
      </c>
      <c r="N13" s="62">
        <f t="shared" si="6"/>
        <v>85</v>
      </c>
      <c r="O13" s="62">
        <f t="shared" si="6"/>
        <v>87.5</v>
      </c>
      <c r="P13" s="63">
        <f t="shared" si="6"/>
        <v>90</v>
      </c>
    </row>
    <row r="14" spans="1:16" ht="12">
      <c r="B14" s="120"/>
      <c r="C14" s="115"/>
      <c r="D14" s="40" t="s">
        <v>54</v>
      </c>
      <c r="E14" s="62">
        <f t="shared" ref="E14:P14" si="7">ROUND(E16*(1-BPINTT*2)/(2*PLATEE),0)*2*PLATEE</f>
        <v>77.5</v>
      </c>
      <c r="F14" s="62">
        <f t="shared" si="7"/>
        <v>80</v>
      </c>
      <c r="G14" s="62">
        <f t="shared" si="7"/>
        <v>82.5</v>
      </c>
      <c r="H14" s="62">
        <f t="shared" si="7"/>
        <v>85</v>
      </c>
      <c r="I14" s="62">
        <f t="shared" si="7"/>
        <v>85</v>
      </c>
      <c r="J14" s="62">
        <f t="shared" si="7"/>
        <v>87.5</v>
      </c>
      <c r="K14" s="62">
        <f t="shared" si="7"/>
        <v>90</v>
      </c>
      <c r="L14" s="62">
        <f t="shared" si="7"/>
        <v>92.5</v>
      </c>
      <c r="M14" s="62">
        <f t="shared" si="7"/>
        <v>95</v>
      </c>
      <c r="N14" s="62">
        <f t="shared" si="7"/>
        <v>97.5</v>
      </c>
      <c r="O14" s="62">
        <f t="shared" si="7"/>
        <v>100</v>
      </c>
      <c r="P14" s="63">
        <f t="shared" si="7"/>
        <v>102.5</v>
      </c>
    </row>
    <row r="15" spans="1:16" ht="12">
      <c r="B15" s="120"/>
      <c r="C15" s="115"/>
      <c r="D15" s="40" t="s">
        <v>54</v>
      </c>
      <c r="E15" s="62">
        <f t="shared" ref="E15:P15" si="8">ROUND(E16*(1-BPINTT)/(2*PLATEE),0)*2*PLATEE</f>
        <v>87.5</v>
      </c>
      <c r="F15" s="62">
        <f t="shared" si="8"/>
        <v>90</v>
      </c>
      <c r="G15" s="62">
        <f t="shared" si="8"/>
        <v>92.5</v>
      </c>
      <c r="H15" s="62">
        <f t="shared" si="8"/>
        <v>95</v>
      </c>
      <c r="I15" s="62">
        <f t="shared" si="8"/>
        <v>97.5</v>
      </c>
      <c r="J15" s="62">
        <f t="shared" si="8"/>
        <v>100</v>
      </c>
      <c r="K15" s="62">
        <f t="shared" si="8"/>
        <v>102.5</v>
      </c>
      <c r="L15" s="62">
        <f t="shared" si="8"/>
        <v>102.5</v>
      </c>
      <c r="M15" s="62">
        <f t="shared" si="8"/>
        <v>107.5</v>
      </c>
      <c r="N15" s="62">
        <f t="shared" si="8"/>
        <v>110</v>
      </c>
      <c r="O15" s="62">
        <f t="shared" si="8"/>
        <v>112.5</v>
      </c>
      <c r="P15" s="63">
        <f t="shared" si="8"/>
        <v>115</v>
      </c>
    </row>
    <row r="16" spans="1:16" ht="12">
      <c r="B16" s="120"/>
      <c r="C16" s="115"/>
      <c r="D16" s="40" t="s">
        <v>54</v>
      </c>
      <c r="E16" s="76">
        <f>BP</f>
        <v>97.5</v>
      </c>
      <c r="F16" s="76">
        <f t="shared" ref="F16:P16" si="9">ROUND(BP*(1.025^E5)/(2*PLATEE),0)*2*PLATEE</f>
        <v>100</v>
      </c>
      <c r="G16" s="76">
        <f t="shared" si="9"/>
        <v>102.5</v>
      </c>
      <c r="H16" s="76">
        <f t="shared" si="9"/>
        <v>105</v>
      </c>
      <c r="I16" s="76">
        <f t="shared" si="9"/>
        <v>107.5</v>
      </c>
      <c r="J16" s="76">
        <f t="shared" si="9"/>
        <v>110</v>
      </c>
      <c r="K16" s="76">
        <f t="shared" si="9"/>
        <v>112.5</v>
      </c>
      <c r="L16" s="76">
        <f t="shared" si="9"/>
        <v>115</v>
      </c>
      <c r="M16" s="76">
        <f t="shared" si="9"/>
        <v>120</v>
      </c>
      <c r="N16" s="76">
        <f t="shared" si="9"/>
        <v>122.5</v>
      </c>
      <c r="O16" s="76">
        <f t="shared" si="9"/>
        <v>125</v>
      </c>
      <c r="P16" s="77">
        <f t="shared" si="9"/>
        <v>127.5</v>
      </c>
    </row>
    <row r="17" spans="2:16" ht="24">
      <c r="B17" s="120"/>
      <c r="C17" s="80" t="s">
        <v>32</v>
      </c>
      <c r="D17" s="58" t="s">
        <v>49</v>
      </c>
      <c r="E17" s="116" t="s">
        <v>59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8"/>
    </row>
    <row r="18" spans="2:16" ht="13" thickBot="1">
      <c r="B18" s="120"/>
      <c r="C18" s="127" t="s">
        <v>30</v>
      </c>
      <c r="D18" s="40" t="s">
        <v>54</v>
      </c>
      <c r="E18" s="66">
        <f t="shared" ref="E18:P18" si="10">ROUND(E22*(1-BBRINTT*4)/(2*PLATEE),0)*2*PLATEE</f>
        <v>45</v>
      </c>
      <c r="F18" s="66">
        <f t="shared" si="10"/>
        <v>47.5</v>
      </c>
      <c r="G18" s="66">
        <f t="shared" si="10"/>
        <v>47.5</v>
      </c>
      <c r="H18" s="66">
        <f t="shared" si="10"/>
        <v>47.5</v>
      </c>
      <c r="I18" s="66">
        <f t="shared" si="10"/>
        <v>50</v>
      </c>
      <c r="J18" s="66">
        <f t="shared" si="10"/>
        <v>50</v>
      </c>
      <c r="K18" s="66">
        <f t="shared" si="10"/>
        <v>52.5</v>
      </c>
      <c r="L18" s="66">
        <f t="shared" si="10"/>
        <v>55</v>
      </c>
      <c r="M18" s="66">
        <f t="shared" si="10"/>
        <v>55</v>
      </c>
      <c r="N18" s="66">
        <f t="shared" si="10"/>
        <v>55</v>
      </c>
      <c r="O18" s="66">
        <f t="shared" si="10"/>
        <v>57.5</v>
      </c>
      <c r="P18" s="67">
        <f t="shared" si="10"/>
        <v>57.5</v>
      </c>
    </row>
    <row r="19" spans="2:16" ht="13" thickBot="1">
      <c r="B19" s="120"/>
      <c r="C19" s="128"/>
      <c r="D19" s="40" t="s">
        <v>54</v>
      </c>
      <c r="E19" s="62">
        <f t="shared" ref="E19:P19" si="11">ROUND(E22*(1-BBRINTT*3)/(2*PLATEE),0)*2*PLATEE</f>
        <v>52.5</v>
      </c>
      <c r="F19" s="62">
        <f t="shared" si="11"/>
        <v>55</v>
      </c>
      <c r="G19" s="62">
        <f t="shared" si="11"/>
        <v>55</v>
      </c>
      <c r="H19" s="62">
        <f t="shared" si="11"/>
        <v>55</v>
      </c>
      <c r="I19" s="62">
        <f t="shared" si="11"/>
        <v>57.5</v>
      </c>
      <c r="J19" s="62">
        <f t="shared" si="11"/>
        <v>60</v>
      </c>
      <c r="K19" s="62">
        <f t="shared" si="11"/>
        <v>62.5</v>
      </c>
      <c r="L19" s="62">
        <f t="shared" si="11"/>
        <v>62.5</v>
      </c>
      <c r="M19" s="62">
        <f t="shared" si="11"/>
        <v>65</v>
      </c>
      <c r="N19" s="62">
        <f t="shared" si="11"/>
        <v>65</v>
      </c>
      <c r="O19" s="62">
        <f t="shared" si="11"/>
        <v>67.5</v>
      </c>
      <c r="P19" s="63">
        <f t="shared" si="11"/>
        <v>67.5</v>
      </c>
    </row>
    <row r="20" spans="2:16" ht="13" thickBot="1">
      <c r="B20" s="120"/>
      <c r="C20" s="128"/>
      <c r="D20" s="40" t="s">
        <v>54</v>
      </c>
      <c r="E20" s="62">
        <f t="shared" ref="E20:P20" si="12">ROUND(E22*(1-BBRINTT*2)/(2*PLATEE),0)*2*PLATEE</f>
        <v>60</v>
      </c>
      <c r="F20" s="62">
        <f t="shared" si="12"/>
        <v>62.5</v>
      </c>
      <c r="G20" s="62">
        <f t="shared" si="12"/>
        <v>65</v>
      </c>
      <c r="H20" s="62">
        <f t="shared" si="12"/>
        <v>65</v>
      </c>
      <c r="I20" s="62">
        <f t="shared" si="12"/>
        <v>65</v>
      </c>
      <c r="J20" s="62">
        <f t="shared" si="12"/>
        <v>67.5</v>
      </c>
      <c r="K20" s="62">
        <f t="shared" si="12"/>
        <v>70</v>
      </c>
      <c r="L20" s="62">
        <f t="shared" si="12"/>
        <v>72.5</v>
      </c>
      <c r="M20" s="62">
        <f t="shared" si="12"/>
        <v>75</v>
      </c>
      <c r="N20" s="62">
        <f t="shared" si="12"/>
        <v>75</v>
      </c>
      <c r="O20" s="62">
        <f t="shared" si="12"/>
        <v>75</v>
      </c>
      <c r="P20" s="63">
        <f t="shared" si="12"/>
        <v>77.5</v>
      </c>
    </row>
    <row r="21" spans="2:16" ht="13" thickBot="1">
      <c r="B21" s="120"/>
      <c r="C21" s="128"/>
      <c r="D21" s="40" t="s">
        <v>54</v>
      </c>
      <c r="E21" s="62">
        <f t="shared" ref="E21:P21" si="13">ROUND(E22*(1-BBRINTT)/(2*PLATEE),0)*2*PLATEE</f>
        <v>67.5</v>
      </c>
      <c r="F21" s="62">
        <f t="shared" si="13"/>
        <v>70</v>
      </c>
      <c r="G21" s="62">
        <f t="shared" si="13"/>
        <v>72.5</v>
      </c>
      <c r="H21" s="62">
        <f t="shared" si="13"/>
        <v>72.5</v>
      </c>
      <c r="I21" s="62">
        <f t="shared" si="13"/>
        <v>75</v>
      </c>
      <c r="J21" s="62">
        <f t="shared" si="13"/>
        <v>77.5</v>
      </c>
      <c r="K21" s="62">
        <f t="shared" si="13"/>
        <v>80</v>
      </c>
      <c r="L21" s="62">
        <f t="shared" si="13"/>
        <v>80</v>
      </c>
      <c r="M21" s="62">
        <f t="shared" si="13"/>
        <v>82.5</v>
      </c>
      <c r="N21" s="62">
        <f t="shared" si="13"/>
        <v>82.5</v>
      </c>
      <c r="O21" s="62">
        <f t="shared" si="13"/>
        <v>85</v>
      </c>
      <c r="P21" s="63">
        <f t="shared" si="13"/>
        <v>87.5</v>
      </c>
    </row>
    <row r="22" spans="2:16" ht="12">
      <c r="B22" s="120"/>
      <c r="C22" s="129"/>
      <c r="D22" s="41" t="s">
        <v>54</v>
      </c>
      <c r="E22" s="70">
        <f>BBR</f>
        <v>75</v>
      </c>
      <c r="F22" s="70">
        <f t="shared" ref="F22:P22" si="14">ROUND(BBR*(1.025^E5)/(2*PLATEE),0)*2*PLATEE</f>
        <v>77.5</v>
      </c>
      <c r="G22" s="70">
        <f t="shared" si="14"/>
        <v>80</v>
      </c>
      <c r="H22" s="70">
        <f t="shared" si="14"/>
        <v>80</v>
      </c>
      <c r="I22" s="70">
        <f t="shared" si="14"/>
        <v>82.5</v>
      </c>
      <c r="J22" s="70">
        <f t="shared" si="14"/>
        <v>85</v>
      </c>
      <c r="K22" s="70">
        <f t="shared" si="14"/>
        <v>87.5</v>
      </c>
      <c r="L22" s="70">
        <f t="shared" si="14"/>
        <v>90</v>
      </c>
      <c r="M22" s="70">
        <f t="shared" si="14"/>
        <v>92.5</v>
      </c>
      <c r="N22" s="70">
        <f t="shared" si="14"/>
        <v>92.5</v>
      </c>
      <c r="O22" s="70">
        <f t="shared" si="14"/>
        <v>95</v>
      </c>
      <c r="P22" s="78">
        <f t="shared" si="14"/>
        <v>97.5</v>
      </c>
    </row>
    <row r="23" spans="2:16" ht="24">
      <c r="B23" s="120"/>
      <c r="C23" s="36" t="s">
        <v>33</v>
      </c>
      <c r="D23" s="44" t="s">
        <v>49</v>
      </c>
      <c r="E23" s="116" t="s">
        <v>59</v>
      </c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8"/>
    </row>
    <row r="24" spans="2:16" ht="25" thickBot="1">
      <c r="B24" s="111"/>
      <c r="C24" s="31" t="s">
        <v>34</v>
      </c>
      <c r="D24" s="45" t="s">
        <v>50</v>
      </c>
      <c r="E24" s="116" t="s">
        <v>60</v>
      </c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8"/>
    </row>
    <row r="25" spans="2:16" ht="12">
      <c r="B25" s="119" t="s">
        <v>42</v>
      </c>
      <c r="C25" s="121" t="s">
        <v>52</v>
      </c>
      <c r="D25" s="39" t="s">
        <v>54</v>
      </c>
      <c r="E25" s="60">
        <f t="shared" ref="E25:P25" si="15">ROUND(E28*(1-DLINTT*3)/(2*PLATEE),0)*2*PLATEE</f>
        <v>95</v>
      </c>
      <c r="F25" s="60">
        <f t="shared" si="15"/>
        <v>97.5</v>
      </c>
      <c r="G25" s="60">
        <f t="shared" si="15"/>
        <v>100</v>
      </c>
      <c r="H25" s="60">
        <f t="shared" si="15"/>
        <v>102.5</v>
      </c>
      <c r="I25" s="60">
        <f t="shared" si="15"/>
        <v>105</v>
      </c>
      <c r="J25" s="60">
        <f t="shared" si="15"/>
        <v>107.5</v>
      </c>
      <c r="K25" s="60">
        <f t="shared" si="15"/>
        <v>110</v>
      </c>
      <c r="L25" s="60">
        <f t="shared" si="15"/>
        <v>112.5</v>
      </c>
      <c r="M25" s="60">
        <f t="shared" si="15"/>
        <v>115</v>
      </c>
      <c r="N25" s="60">
        <f t="shared" si="15"/>
        <v>117.5</v>
      </c>
      <c r="O25" s="60">
        <f t="shared" si="15"/>
        <v>120</v>
      </c>
      <c r="P25" s="61">
        <f t="shared" si="15"/>
        <v>125</v>
      </c>
    </row>
    <row r="26" spans="2:16" ht="12">
      <c r="B26" s="120"/>
      <c r="C26" s="122"/>
      <c r="D26" s="40" t="s">
        <v>54</v>
      </c>
      <c r="E26" s="62">
        <f t="shared" ref="E26:P26" si="16">ROUND(E28*(1-DLINTT*2)/(2*PLATEE),0)*2*PLATEE</f>
        <v>107.5</v>
      </c>
      <c r="F26" s="62">
        <f t="shared" si="16"/>
        <v>110</v>
      </c>
      <c r="G26" s="62">
        <f t="shared" si="16"/>
        <v>115</v>
      </c>
      <c r="H26" s="62">
        <f t="shared" si="16"/>
        <v>115</v>
      </c>
      <c r="I26" s="62">
        <f t="shared" si="16"/>
        <v>120</v>
      </c>
      <c r="J26" s="62">
        <f t="shared" si="16"/>
        <v>122.5</v>
      </c>
      <c r="K26" s="62">
        <f t="shared" si="16"/>
        <v>125</v>
      </c>
      <c r="L26" s="62">
        <f t="shared" si="16"/>
        <v>127.5</v>
      </c>
      <c r="M26" s="62">
        <f t="shared" si="16"/>
        <v>132.5</v>
      </c>
      <c r="N26" s="62">
        <f t="shared" si="16"/>
        <v>135</v>
      </c>
      <c r="O26" s="62">
        <f t="shared" si="16"/>
        <v>137.5</v>
      </c>
      <c r="P26" s="63">
        <f t="shared" si="16"/>
        <v>142.5</v>
      </c>
    </row>
    <row r="27" spans="2:16" ht="12">
      <c r="B27" s="120"/>
      <c r="C27" s="122"/>
      <c r="D27" s="40" t="s">
        <v>54</v>
      </c>
      <c r="E27" s="62">
        <f t="shared" ref="E27:P27" si="17">ROUND(E28*(1-DLINTT)/(2*PLATEE),0)*2*PLATEE</f>
        <v>122.5</v>
      </c>
      <c r="F27" s="62">
        <f t="shared" si="17"/>
        <v>125</v>
      </c>
      <c r="G27" s="62">
        <f t="shared" si="17"/>
        <v>127.5</v>
      </c>
      <c r="H27" s="62">
        <f t="shared" si="17"/>
        <v>130</v>
      </c>
      <c r="I27" s="62">
        <f t="shared" si="17"/>
        <v>135</v>
      </c>
      <c r="J27" s="62">
        <f t="shared" si="17"/>
        <v>137.5</v>
      </c>
      <c r="K27" s="62">
        <f t="shared" si="17"/>
        <v>142.5</v>
      </c>
      <c r="L27" s="62">
        <f t="shared" si="17"/>
        <v>145</v>
      </c>
      <c r="M27" s="62">
        <f t="shared" si="17"/>
        <v>147.5</v>
      </c>
      <c r="N27" s="62">
        <f t="shared" si="17"/>
        <v>150</v>
      </c>
      <c r="O27" s="62">
        <f t="shared" si="17"/>
        <v>155</v>
      </c>
      <c r="P27" s="63">
        <f t="shared" si="17"/>
        <v>160</v>
      </c>
    </row>
    <row r="28" spans="2:16" ht="12">
      <c r="B28" s="120"/>
      <c r="C28" s="122"/>
      <c r="D28" s="40" t="s">
        <v>54</v>
      </c>
      <c r="E28" s="62">
        <f>DL</f>
        <v>135</v>
      </c>
      <c r="F28" s="62">
        <f t="shared" ref="F28:P28" si="18">ROUND(DL*(1.025^E5)/(2*PLATEE),0)*2*PLATEE</f>
        <v>137.5</v>
      </c>
      <c r="G28" s="62">
        <f t="shared" si="18"/>
        <v>142.5</v>
      </c>
      <c r="H28" s="62">
        <f t="shared" si="18"/>
        <v>145</v>
      </c>
      <c r="I28" s="62">
        <f t="shared" si="18"/>
        <v>150</v>
      </c>
      <c r="J28" s="62">
        <f t="shared" si="18"/>
        <v>152.5</v>
      </c>
      <c r="K28" s="62">
        <f t="shared" si="18"/>
        <v>157.5</v>
      </c>
      <c r="L28" s="62">
        <f t="shared" si="18"/>
        <v>160</v>
      </c>
      <c r="M28" s="62">
        <f t="shared" si="18"/>
        <v>165</v>
      </c>
      <c r="N28" s="62">
        <f t="shared" si="18"/>
        <v>167.5</v>
      </c>
      <c r="O28" s="62">
        <f t="shared" si="18"/>
        <v>172.5</v>
      </c>
      <c r="P28" s="63">
        <f t="shared" si="18"/>
        <v>177.5</v>
      </c>
    </row>
    <row r="29" spans="2:16" ht="13" thickBot="1">
      <c r="B29" s="120"/>
      <c r="C29" s="115" t="s">
        <v>38</v>
      </c>
      <c r="D29" s="42" t="s">
        <v>54</v>
      </c>
      <c r="E29" s="64">
        <f t="shared" ref="E29:P29" si="19">E6</f>
        <v>65</v>
      </c>
      <c r="F29" s="64">
        <f t="shared" si="19"/>
        <v>67.5</v>
      </c>
      <c r="G29" s="64">
        <f t="shared" si="19"/>
        <v>70</v>
      </c>
      <c r="H29" s="64">
        <f t="shared" si="19"/>
        <v>70</v>
      </c>
      <c r="I29" s="64">
        <f t="shared" si="19"/>
        <v>72.5</v>
      </c>
      <c r="J29" s="64">
        <f t="shared" si="19"/>
        <v>75</v>
      </c>
      <c r="K29" s="64">
        <f t="shared" si="19"/>
        <v>77.5</v>
      </c>
      <c r="L29" s="64">
        <f t="shared" si="19"/>
        <v>77.5</v>
      </c>
      <c r="M29" s="64">
        <f t="shared" si="19"/>
        <v>80</v>
      </c>
      <c r="N29" s="64">
        <f t="shared" si="19"/>
        <v>82.5</v>
      </c>
      <c r="O29" s="64">
        <f t="shared" si="19"/>
        <v>85</v>
      </c>
      <c r="P29" s="68">
        <f t="shared" si="19"/>
        <v>87.5</v>
      </c>
    </row>
    <row r="30" spans="2:16" ht="13" thickBot="1">
      <c r="B30" s="120"/>
      <c r="C30" s="123"/>
      <c r="D30" s="40" t="s">
        <v>54</v>
      </c>
      <c r="E30" s="62">
        <f t="shared" ref="E30:P30" si="20">E7</f>
        <v>77.5</v>
      </c>
      <c r="F30" s="62">
        <f t="shared" si="20"/>
        <v>80</v>
      </c>
      <c r="G30" s="62">
        <f t="shared" si="20"/>
        <v>80</v>
      </c>
      <c r="H30" s="62">
        <f t="shared" si="20"/>
        <v>82.5</v>
      </c>
      <c r="I30" s="62">
        <f t="shared" si="20"/>
        <v>85</v>
      </c>
      <c r="J30" s="62">
        <f t="shared" si="20"/>
        <v>87.5</v>
      </c>
      <c r="K30" s="62">
        <f t="shared" si="20"/>
        <v>90</v>
      </c>
      <c r="L30" s="62">
        <f t="shared" si="20"/>
        <v>90</v>
      </c>
      <c r="M30" s="62">
        <f t="shared" si="20"/>
        <v>95</v>
      </c>
      <c r="N30" s="62">
        <f t="shared" si="20"/>
        <v>97.5</v>
      </c>
      <c r="O30" s="62">
        <f t="shared" si="20"/>
        <v>97.5</v>
      </c>
      <c r="P30" s="69">
        <f t="shared" si="20"/>
        <v>102.5</v>
      </c>
    </row>
    <row r="31" spans="2:16" ht="13" thickBot="1">
      <c r="B31" s="120"/>
      <c r="C31" s="123"/>
      <c r="D31" s="40" t="s">
        <v>54</v>
      </c>
      <c r="E31" s="62">
        <f t="shared" ref="E31:P31" si="21">E8</f>
        <v>87.5</v>
      </c>
      <c r="F31" s="62">
        <f t="shared" si="21"/>
        <v>90</v>
      </c>
      <c r="G31" s="62">
        <f t="shared" si="21"/>
        <v>92.5</v>
      </c>
      <c r="H31" s="62">
        <f t="shared" si="21"/>
        <v>95</v>
      </c>
      <c r="I31" s="62">
        <f t="shared" si="21"/>
        <v>97.5</v>
      </c>
      <c r="J31" s="62">
        <f t="shared" si="21"/>
        <v>100</v>
      </c>
      <c r="K31" s="62">
        <f t="shared" si="21"/>
        <v>102.5</v>
      </c>
      <c r="L31" s="62">
        <f t="shared" si="21"/>
        <v>105</v>
      </c>
      <c r="M31" s="62">
        <f t="shared" si="21"/>
        <v>107.5</v>
      </c>
      <c r="N31" s="62">
        <f t="shared" si="21"/>
        <v>110</v>
      </c>
      <c r="O31" s="62">
        <f t="shared" si="21"/>
        <v>112.5</v>
      </c>
      <c r="P31" s="69">
        <f t="shared" si="21"/>
        <v>115</v>
      </c>
    </row>
    <row r="32" spans="2:16" ht="12">
      <c r="B32" s="120"/>
      <c r="C32" s="124"/>
      <c r="D32" s="43" t="s">
        <v>54</v>
      </c>
      <c r="E32" s="70">
        <f t="shared" ref="E32:P32" si="22">E8</f>
        <v>87.5</v>
      </c>
      <c r="F32" s="70">
        <f t="shared" si="22"/>
        <v>90</v>
      </c>
      <c r="G32" s="70">
        <f t="shared" si="22"/>
        <v>92.5</v>
      </c>
      <c r="H32" s="70">
        <f t="shared" si="22"/>
        <v>95</v>
      </c>
      <c r="I32" s="70">
        <f t="shared" si="22"/>
        <v>97.5</v>
      </c>
      <c r="J32" s="70">
        <f t="shared" si="22"/>
        <v>100</v>
      </c>
      <c r="K32" s="70">
        <f t="shared" si="22"/>
        <v>102.5</v>
      </c>
      <c r="L32" s="70">
        <f t="shared" si="22"/>
        <v>105</v>
      </c>
      <c r="M32" s="70">
        <f t="shared" si="22"/>
        <v>107.5</v>
      </c>
      <c r="N32" s="70">
        <f t="shared" si="22"/>
        <v>110</v>
      </c>
      <c r="O32" s="70">
        <f t="shared" si="22"/>
        <v>112.5</v>
      </c>
      <c r="P32" s="71">
        <f t="shared" si="22"/>
        <v>115</v>
      </c>
    </row>
    <row r="33" spans="2:16" ht="24">
      <c r="B33" s="120"/>
      <c r="C33" s="57" t="s">
        <v>39</v>
      </c>
      <c r="D33" s="58" t="s">
        <v>49</v>
      </c>
      <c r="E33" s="116" t="s">
        <v>59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8"/>
    </row>
    <row r="34" spans="2:16" ht="12">
      <c r="B34" s="120"/>
      <c r="C34" s="114" t="s">
        <v>40</v>
      </c>
      <c r="D34" s="53" t="s">
        <v>54</v>
      </c>
      <c r="E34" s="73">
        <f t="shared" ref="E34:P34" si="23">ROUND(E37*(1-OHPINTT*3)/(2*PLATEE),0)*2*PLATEE</f>
        <v>40</v>
      </c>
      <c r="F34" s="64">
        <f t="shared" si="23"/>
        <v>42.5</v>
      </c>
      <c r="G34" s="64">
        <f t="shared" si="23"/>
        <v>42.5</v>
      </c>
      <c r="H34" s="64">
        <f t="shared" si="23"/>
        <v>45</v>
      </c>
      <c r="I34" s="64">
        <f t="shared" si="23"/>
        <v>45</v>
      </c>
      <c r="J34" s="64">
        <f t="shared" si="23"/>
        <v>45</v>
      </c>
      <c r="K34" s="64">
        <f t="shared" si="23"/>
        <v>47.5</v>
      </c>
      <c r="L34" s="64">
        <f t="shared" si="23"/>
        <v>47.5</v>
      </c>
      <c r="M34" s="64">
        <f t="shared" si="23"/>
        <v>50</v>
      </c>
      <c r="N34" s="64">
        <f t="shared" si="23"/>
        <v>50</v>
      </c>
      <c r="O34" s="64">
        <f t="shared" si="23"/>
        <v>50</v>
      </c>
      <c r="P34" s="65">
        <f t="shared" si="23"/>
        <v>52.5</v>
      </c>
    </row>
    <row r="35" spans="2:16" ht="12">
      <c r="B35" s="120"/>
      <c r="C35" s="114"/>
      <c r="D35" s="54" t="s">
        <v>54</v>
      </c>
      <c r="E35" s="72">
        <f t="shared" ref="E35:P35" si="24">ROUND(E37*(1-OHPINTT*2)/(2*PLATEE),0)*2*PLATEE</f>
        <v>45</v>
      </c>
      <c r="F35" s="62">
        <f t="shared" si="24"/>
        <v>47.5</v>
      </c>
      <c r="G35" s="62">
        <f t="shared" si="24"/>
        <v>47.5</v>
      </c>
      <c r="H35" s="62">
        <f t="shared" si="24"/>
        <v>50</v>
      </c>
      <c r="I35" s="62">
        <f t="shared" si="24"/>
        <v>50</v>
      </c>
      <c r="J35" s="62">
        <f t="shared" si="24"/>
        <v>52.5</v>
      </c>
      <c r="K35" s="62">
        <f t="shared" si="24"/>
        <v>55</v>
      </c>
      <c r="L35" s="62">
        <f t="shared" si="24"/>
        <v>55</v>
      </c>
      <c r="M35" s="62">
        <f t="shared" si="24"/>
        <v>55</v>
      </c>
      <c r="N35" s="62">
        <f t="shared" si="24"/>
        <v>57.5</v>
      </c>
      <c r="O35" s="62">
        <f t="shared" si="24"/>
        <v>57.5</v>
      </c>
      <c r="P35" s="63">
        <f t="shared" si="24"/>
        <v>60</v>
      </c>
    </row>
    <row r="36" spans="2:16" ht="12">
      <c r="B36" s="120"/>
      <c r="C36" s="114"/>
      <c r="D36" s="54" t="s">
        <v>54</v>
      </c>
      <c r="E36" s="72">
        <f t="shared" ref="E36:P36" si="25">ROUND(E37*(1-OHPINTT)/(2*PLATEE),0)*2*PLATEE</f>
        <v>52.5</v>
      </c>
      <c r="F36" s="62">
        <f t="shared" si="25"/>
        <v>55</v>
      </c>
      <c r="G36" s="62">
        <f t="shared" si="25"/>
        <v>55</v>
      </c>
      <c r="H36" s="62">
        <f t="shared" si="25"/>
        <v>57.5</v>
      </c>
      <c r="I36" s="62">
        <f t="shared" si="25"/>
        <v>57.5</v>
      </c>
      <c r="J36" s="62">
        <f t="shared" si="25"/>
        <v>57.5</v>
      </c>
      <c r="K36" s="62">
        <f t="shared" si="25"/>
        <v>60</v>
      </c>
      <c r="L36" s="62">
        <f t="shared" si="25"/>
        <v>60</v>
      </c>
      <c r="M36" s="62">
        <f t="shared" si="25"/>
        <v>62.5</v>
      </c>
      <c r="N36" s="62">
        <f t="shared" si="25"/>
        <v>65</v>
      </c>
      <c r="O36" s="62">
        <f t="shared" si="25"/>
        <v>65</v>
      </c>
      <c r="P36" s="63">
        <f t="shared" si="25"/>
        <v>67.5</v>
      </c>
    </row>
    <row r="37" spans="2:16" ht="12">
      <c r="B37" s="120"/>
      <c r="C37" s="114"/>
      <c r="D37" s="55" t="s">
        <v>54</v>
      </c>
      <c r="E37" s="75">
        <f>OHP</f>
        <v>57.5</v>
      </c>
      <c r="F37" s="76">
        <f t="shared" ref="F37:P37" si="26">ROUND(OHP*(1.025^E5)/(2*PLATEE),0)*2*PLATEE</f>
        <v>60</v>
      </c>
      <c r="G37" s="76">
        <f t="shared" si="26"/>
        <v>60</v>
      </c>
      <c r="H37" s="76">
        <f t="shared" si="26"/>
        <v>62.5</v>
      </c>
      <c r="I37" s="76">
        <f t="shared" si="26"/>
        <v>62.5</v>
      </c>
      <c r="J37" s="76">
        <f t="shared" si="26"/>
        <v>65</v>
      </c>
      <c r="K37" s="76">
        <f t="shared" si="26"/>
        <v>67.5</v>
      </c>
      <c r="L37" s="76">
        <f t="shared" si="26"/>
        <v>67.5</v>
      </c>
      <c r="M37" s="76">
        <f t="shared" si="26"/>
        <v>70</v>
      </c>
      <c r="N37" s="76">
        <f t="shared" si="26"/>
        <v>72.5</v>
      </c>
      <c r="O37" s="76">
        <f t="shared" si="26"/>
        <v>72.5</v>
      </c>
      <c r="P37" s="77">
        <f t="shared" si="26"/>
        <v>75</v>
      </c>
    </row>
    <row r="38" spans="2:16" ht="24">
      <c r="B38" s="120"/>
      <c r="C38" s="36" t="s">
        <v>41</v>
      </c>
      <c r="D38" s="43" t="s">
        <v>49</v>
      </c>
      <c r="E38" s="116" t="s">
        <v>59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8"/>
    </row>
    <row r="39" spans="2:16" ht="24">
      <c r="B39" s="120"/>
      <c r="C39" s="36" t="s">
        <v>36</v>
      </c>
      <c r="D39" s="44" t="s">
        <v>53</v>
      </c>
      <c r="E39" s="130" t="s">
        <v>61</v>
      </c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2"/>
    </row>
    <row r="40" spans="2:16" ht="13" thickBot="1">
      <c r="B40" s="120"/>
      <c r="C40" s="30" t="s">
        <v>37</v>
      </c>
      <c r="D40" s="40" t="s">
        <v>62</v>
      </c>
      <c r="E40" s="133" t="s">
        <v>63</v>
      </c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5"/>
    </row>
    <row r="41" spans="2:16" ht="13" thickBot="1">
      <c r="B41" s="109" t="s">
        <v>43</v>
      </c>
      <c r="C41" s="112" t="s">
        <v>28</v>
      </c>
      <c r="D41" s="56" t="s">
        <v>54</v>
      </c>
      <c r="E41" s="74">
        <f t="shared" ref="E41:P41" si="27">E6</f>
        <v>65</v>
      </c>
      <c r="F41" s="60">
        <f t="shared" si="27"/>
        <v>67.5</v>
      </c>
      <c r="G41" s="60">
        <f t="shared" si="27"/>
        <v>70</v>
      </c>
      <c r="H41" s="60">
        <f t="shared" si="27"/>
        <v>70</v>
      </c>
      <c r="I41" s="60">
        <f t="shared" si="27"/>
        <v>72.5</v>
      </c>
      <c r="J41" s="60">
        <f t="shared" si="27"/>
        <v>75</v>
      </c>
      <c r="K41" s="60">
        <f t="shared" si="27"/>
        <v>77.5</v>
      </c>
      <c r="L41" s="60">
        <f t="shared" si="27"/>
        <v>77.5</v>
      </c>
      <c r="M41" s="60">
        <f t="shared" si="27"/>
        <v>80</v>
      </c>
      <c r="N41" s="60">
        <f t="shared" si="27"/>
        <v>82.5</v>
      </c>
      <c r="O41" s="60">
        <f t="shared" si="27"/>
        <v>85</v>
      </c>
      <c r="P41" s="61">
        <f t="shared" si="27"/>
        <v>87.5</v>
      </c>
    </row>
    <row r="42" spans="2:16" ht="13" thickBot="1">
      <c r="B42" s="110"/>
      <c r="C42" s="113"/>
      <c r="D42" s="54" t="s">
        <v>54</v>
      </c>
      <c r="E42" s="72">
        <f t="shared" ref="E42:P42" si="28">E7</f>
        <v>77.5</v>
      </c>
      <c r="F42" s="62">
        <f t="shared" si="28"/>
        <v>80</v>
      </c>
      <c r="G42" s="62">
        <f t="shared" si="28"/>
        <v>80</v>
      </c>
      <c r="H42" s="62">
        <f t="shared" si="28"/>
        <v>82.5</v>
      </c>
      <c r="I42" s="62">
        <f t="shared" si="28"/>
        <v>85</v>
      </c>
      <c r="J42" s="62">
        <f t="shared" si="28"/>
        <v>87.5</v>
      </c>
      <c r="K42" s="62">
        <f t="shared" si="28"/>
        <v>90</v>
      </c>
      <c r="L42" s="62">
        <f t="shared" si="28"/>
        <v>90</v>
      </c>
      <c r="M42" s="62">
        <f t="shared" si="28"/>
        <v>95</v>
      </c>
      <c r="N42" s="62">
        <f t="shared" si="28"/>
        <v>97.5</v>
      </c>
      <c r="O42" s="62">
        <f t="shared" si="28"/>
        <v>97.5</v>
      </c>
      <c r="P42" s="63">
        <f t="shared" si="28"/>
        <v>102.5</v>
      </c>
    </row>
    <row r="43" spans="2:16" ht="13" thickBot="1">
      <c r="B43" s="110"/>
      <c r="C43" s="113"/>
      <c r="D43" s="54" t="s">
        <v>54</v>
      </c>
      <c r="E43" s="72">
        <f t="shared" ref="E43:P43" si="29">E8</f>
        <v>87.5</v>
      </c>
      <c r="F43" s="62">
        <f t="shared" si="29"/>
        <v>90</v>
      </c>
      <c r="G43" s="62">
        <f t="shared" si="29"/>
        <v>92.5</v>
      </c>
      <c r="H43" s="62">
        <f t="shared" si="29"/>
        <v>95</v>
      </c>
      <c r="I43" s="62">
        <f t="shared" si="29"/>
        <v>97.5</v>
      </c>
      <c r="J43" s="62">
        <f t="shared" si="29"/>
        <v>100</v>
      </c>
      <c r="K43" s="62">
        <f t="shared" si="29"/>
        <v>102.5</v>
      </c>
      <c r="L43" s="62">
        <f t="shared" si="29"/>
        <v>105</v>
      </c>
      <c r="M43" s="62">
        <f t="shared" si="29"/>
        <v>107.5</v>
      </c>
      <c r="N43" s="62">
        <f t="shared" si="29"/>
        <v>110</v>
      </c>
      <c r="O43" s="62">
        <f t="shared" si="29"/>
        <v>112.5</v>
      </c>
      <c r="P43" s="63">
        <f t="shared" si="29"/>
        <v>115</v>
      </c>
    </row>
    <row r="44" spans="2:16" ht="13" thickBot="1">
      <c r="B44" s="110"/>
      <c r="C44" s="113"/>
      <c r="D44" s="54" t="s">
        <v>54</v>
      </c>
      <c r="E44" s="72">
        <f t="shared" ref="E44:P44" si="30">E9</f>
        <v>100</v>
      </c>
      <c r="F44" s="62">
        <f t="shared" si="30"/>
        <v>102.5</v>
      </c>
      <c r="G44" s="62">
        <f t="shared" si="30"/>
        <v>102.5</v>
      </c>
      <c r="H44" s="62">
        <f t="shared" si="30"/>
        <v>105</v>
      </c>
      <c r="I44" s="62">
        <f t="shared" si="30"/>
        <v>110</v>
      </c>
      <c r="J44" s="62">
        <f t="shared" si="30"/>
        <v>112.5</v>
      </c>
      <c r="K44" s="62">
        <f t="shared" si="30"/>
        <v>115</v>
      </c>
      <c r="L44" s="62">
        <f t="shared" si="30"/>
        <v>117.5</v>
      </c>
      <c r="M44" s="62">
        <f t="shared" si="30"/>
        <v>122.5</v>
      </c>
      <c r="N44" s="62">
        <f t="shared" si="30"/>
        <v>125</v>
      </c>
      <c r="O44" s="62">
        <f t="shared" si="30"/>
        <v>125</v>
      </c>
      <c r="P44" s="63">
        <f t="shared" si="30"/>
        <v>130</v>
      </c>
    </row>
    <row r="45" spans="2:16" ht="13" thickBot="1">
      <c r="B45" s="110"/>
      <c r="C45" s="113"/>
      <c r="D45" s="54" t="s">
        <v>55</v>
      </c>
      <c r="E45" s="72">
        <f t="shared" ref="E45:P45" si="31">ROUND(SQ*(1.025^E5)/(2*PLATEE),0)*2*PLATEE</f>
        <v>112.5</v>
      </c>
      <c r="F45" s="62">
        <f t="shared" si="31"/>
        <v>115</v>
      </c>
      <c r="G45" s="62">
        <f t="shared" si="31"/>
        <v>117.5</v>
      </c>
      <c r="H45" s="62">
        <f t="shared" si="31"/>
        <v>122.5</v>
      </c>
      <c r="I45" s="62">
        <f t="shared" si="31"/>
        <v>125</v>
      </c>
      <c r="J45" s="62">
        <f t="shared" si="31"/>
        <v>127.5</v>
      </c>
      <c r="K45" s="62">
        <f t="shared" si="31"/>
        <v>130</v>
      </c>
      <c r="L45" s="62">
        <f t="shared" si="31"/>
        <v>135</v>
      </c>
      <c r="M45" s="62">
        <f t="shared" si="31"/>
        <v>137.5</v>
      </c>
      <c r="N45" s="62">
        <f t="shared" si="31"/>
        <v>140</v>
      </c>
      <c r="O45" s="62">
        <f t="shared" si="31"/>
        <v>145</v>
      </c>
      <c r="P45" s="63">
        <f t="shared" si="31"/>
        <v>147.5</v>
      </c>
    </row>
    <row r="46" spans="2:16" ht="13" thickBot="1">
      <c r="B46" s="110"/>
      <c r="C46" s="113"/>
      <c r="D46" s="55" t="s">
        <v>56</v>
      </c>
      <c r="E46" s="75">
        <f t="shared" ref="E46:P46" si="32">E8</f>
        <v>87.5</v>
      </c>
      <c r="F46" s="76">
        <f t="shared" si="32"/>
        <v>90</v>
      </c>
      <c r="G46" s="76">
        <f t="shared" si="32"/>
        <v>92.5</v>
      </c>
      <c r="H46" s="76">
        <f t="shared" si="32"/>
        <v>95</v>
      </c>
      <c r="I46" s="76">
        <f t="shared" si="32"/>
        <v>97.5</v>
      </c>
      <c r="J46" s="76">
        <f t="shared" si="32"/>
        <v>100</v>
      </c>
      <c r="K46" s="76">
        <f t="shared" si="32"/>
        <v>102.5</v>
      </c>
      <c r="L46" s="76">
        <f t="shared" si="32"/>
        <v>105</v>
      </c>
      <c r="M46" s="76">
        <f t="shared" si="32"/>
        <v>107.5</v>
      </c>
      <c r="N46" s="76">
        <f t="shared" si="32"/>
        <v>110</v>
      </c>
      <c r="O46" s="76">
        <f t="shared" si="32"/>
        <v>112.5</v>
      </c>
      <c r="P46" s="77">
        <f t="shared" si="32"/>
        <v>115</v>
      </c>
    </row>
    <row r="47" spans="2:16" ht="25" thickBot="1">
      <c r="B47" s="110"/>
      <c r="C47" s="29" t="s">
        <v>31</v>
      </c>
      <c r="D47" s="40" t="s">
        <v>49</v>
      </c>
      <c r="E47" s="116" t="s">
        <v>59</v>
      </c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8"/>
    </row>
    <row r="48" spans="2:16" ht="13" thickBot="1">
      <c r="B48" s="110"/>
      <c r="C48" s="114" t="s">
        <v>29</v>
      </c>
      <c r="D48" s="53" t="s">
        <v>54</v>
      </c>
      <c r="E48" s="73">
        <f t="shared" ref="E48:P48" si="33">E12</f>
        <v>57.5</v>
      </c>
      <c r="F48" s="64">
        <f t="shared" si="33"/>
        <v>60</v>
      </c>
      <c r="G48" s="64">
        <f t="shared" si="33"/>
        <v>62.5</v>
      </c>
      <c r="H48" s="64">
        <f t="shared" si="33"/>
        <v>62.5</v>
      </c>
      <c r="I48" s="64">
        <f t="shared" si="33"/>
        <v>65</v>
      </c>
      <c r="J48" s="64">
        <f t="shared" si="33"/>
        <v>65</v>
      </c>
      <c r="K48" s="64">
        <f t="shared" si="33"/>
        <v>67.5</v>
      </c>
      <c r="L48" s="64">
        <f t="shared" si="33"/>
        <v>70</v>
      </c>
      <c r="M48" s="64">
        <f t="shared" si="33"/>
        <v>72.5</v>
      </c>
      <c r="N48" s="64">
        <f t="shared" si="33"/>
        <v>72.5</v>
      </c>
      <c r="O48" s="64">
        <f t="shared" si="33"/>
        <v>75</v>
      </c>
      <c r="P48" s="65">
        <f t="shared" si="33"/>
        <v>77.5</v>
      </c>
    </row>
    <row r="49" spans="2:16" ht="13" thickBot="1">
      <c r="B49" s="110"/>
      <c r="C49" s="114"/>
      <c r="D49" s="54" t="s">
        <v>54</v>
      </c>
      <c r="E49" s="72">
        <f t="shared" ref="E49:P49" si="34">E13</f>
        <v>67.5</v>
      </c>
      <c r="F49" s="62">
        <f t="shared" si="34"/>
        <v>70</v>
      </c>
      <c r="G49" s="62">
        <f t="shared" si="34"/>
        <v>72.5</v>
      </c>
      <c r="H49" s="62">
        <f t="shared" si="34"/>
        <v>72.5</v>
      </c>
      <c r="I49" s="62">
        <f t="shared" si="34"/>
        <v>75</v>
      </c>
      <c r="J49" s="62">
        <f t="shared" si="34"/>
        <v>77.5</v>
      </c>
      <c r="K49" s="62">
        <f t="shared" si="34"/>
        <v>80</v>
      </c>
      <c r="L49" s="62">
        <f t="shared" si="34"/>
        <v>80</v>
      </c>
      <c r="M49" s="62">
        <f t="shared" si="34"/>
        <v>85</v>
      </c>
      <c r="N49" s="62">
        <f t="shared" si="34"/>
        <v>85</v>
      </c>
      <c r="O49" s="62">
        <f t="shared" si="34"/>
        <v>87.5</v>
      </c>
      <c r="P49" s="63">
        <f t="shared" si="34"/>
        <v>90</v>
      </c>
    </row>
    <row r="50" spans="2:16" ht="13" thickBot="1">
      <c r="B50" s="110"/>
      <c r="C50" s="114"/>
      <c r="D50" s="54" t="s">
        <v>54</v>
      </c>
      <c r="E50" s="72">
        <f t="shared" ref="E50:P50" si="35">E14</f>
        <v>77.5</v>
      </c>
      <c r="F50" s="62">
        <f t="shared" si="35"/>
        <v>80</v>
      </c>
      <c r="G50" s="62">
        <f t="shared" si="35"/>
        <v>82.5</v>
      </c>
      <c r="H50" s="62">
        <f t="shared" si="35"/>
        <v>85</v>
      </c>
      <c r="I50" s="62">
        <f t="shared" si="35"/>
        <v>85</v>
      </c>
      <c r="J50" s="62">
        <f t="shared" si="35"/>
        <v>87.5</v>
      </c>
      <c r="K50" s="62">
        <f t="shared" si="35"/>
        <v>90</v>
      </c>
      <c r="L50" s="62">
        <f t="shared" si="35"/>
        <v>92.5</v>
      </c>
      <c r="M50" s="62">
        <f t="shared" si="35"/>
        <v>95</v>
      </c>
      <c r="N50" s="62">
        <f t="shared" si="35"/>
        <v>97.5</v>
      </c>
      <c r="O50" s="62">
        <f t="shared" si="35"/>
        <v>100</v>
      </c>
      <c r="P50" s="63">
        <f t="shared" si="35"/>
        <v>102.5</v>
      </c>
    </row>
    <row r="51" spans="2:16" ht="13" thickBot="1">
      <c r="B51" s="110"/>
      <c r="C51" s="114"/>
      <c r="D51" s="54" t="s">
        <v>54</v>
      </c>
      <c r="E51" s="72">
        <f t="shared" ref="E51:P51" si="36">E15</f>
        <v>87.5</v>
      </c>
      <c r="F51" s="62">
        <f t="shared" si="36"/>
        <v>90</v>
      </c>
      <c r="G51" s="62">
        <f t="shared" si="36"/>
        <v>92.5</v>
      </c>
      <c r="H51" s="62">
        <f t="shared" si="36"/>
        <v>95</v>
      </c>
      <c r="I51" s="62">
        <f t="shared" si="36"/>
        <v>97.5</v>
      </c>
      <c r="J51" s="62">
        <f t="shared" si="36"/>
        <v>100</v>
      </c>
      <c r="K51" s="62">
        <f t="shared" si="36"/>
        <v>102.5</v>
      </c>
      <c r="L51" s="62">
        <f t="shared" si="36"/>
        <v>102.5</v>
      </c>
      <c r="M51" s="62">
        <f t="shared" si="36"/>
        <v>107.5</v>
      </c>
      <c r="N51" s="62">
        <f t="shared" si="36"/>
        <v>110</v>
      </c>
      <c r="O51" s="62">
        <f t="shared" si="36"/>
        <v>112.5</v>
      </c>
      <c r="P51" s="63">
        <f t="shared" si="36"/>
        <v>115</v>
      </c>
    </row>
    <row r="52" spans="2:16" ht="13" thickBot="1">
      <c r="B52" s="110"/>
      <c r="C52" s="115"/>
      <c r="D52" s="54" t="s">
        <v>55</v>
      </c>
      <c r="E52" s="62">
        <f t="shared" ref="E52:P52" si="37">ROUND(BP*(1.025^E5)/(2*PLATEE),0)*2*PLATEE</f>
        <v>100</v>
      </c>
      <c r="F52" s="62">
        <f t="shared" si="37"/>
        <v>102.5</v>
      </c>
      <c r="G52" s="62">
        <f t="shared" si="37"/>
        <v>105</v>
      </c>
      <c r="H52" s="62">
        <f t="shared" si="37"/>
        <v>107.5</v>
      </c>
      <c r="I52" s="62">
        <f t="shared" si="37"/>
        <v>110</v>
      </c>
      <c r="J52" s="62">
        <f t="shared" si="37"/>
        <v>112.5</v>
      </c>
      <c r="K52" s="62">
        <f t="shared" si="37"/>
        <v>115</v>
      </c>
      <c r="L52" s="62">
        <f t="shared" si="37"/>
        <v>120</v>
      </c>
      <c r="M52" s="62">
        <f t="shared" si="37"/>
        <v>122.5</v>
      </c>
      <c r="N52" s="62">
        <f t="shared" si="37"/>
        <v>125</v>
      </c>
      <c r="O52" s="62">
        <f t="shared" si="37"/>
        <v>127.5</v>
      </c>
      <c r="P52" s="63">
        <f t="shared" si="37"/>
        <v>130</v>
      </c>
    </row>
    <row r="53" spans="2:16" ht="13" thickBot="1">
      <c r="B53" s="110"/>
      <c r="C53" s="115"/>
      <c r="D53" s="55" t="s">
        <v>56</v>
      </c>
      <c r="E53" s="76">
        <f t="shared" ref="E53:P53" si="38">E14</f>
        <v>77.5</v>
      </c>
      <c r="F53" s="76">
        <f t="shared" si="38"/>
        <v>80</v>
      </c>
      <c r="G53" s="76">
        <f t="shared" si="38"/>
        <v>82.5</v>
      </c>
      <c r="H53" s="76">
        <f t="shared" si="38"/>
        <v>85</v>
      </c>
      <c r="I53" s="76">
        <f t="shared" si="38"/>
        <v>85</v>
      </c>
      <c r="J53" s="76">
        <f t="shared" si="38"/>
        <v>87.5</v>
      </c>
      <c r="K53" s="76">
        <f t="shared" si="38"/>
        <v>90</v>
      </c>
      <c r="L53" s="76">
        <f t="shared" si="38"/>
        <v>92.5</v>
      </c>
      <c r="M53" s="76">
        <f t="shared" si="38"/>
        <v>95</v>
      </c>
      <c r="N53" s="76">
        <f t="shared" si="38"/>
        <v>97.5</v>
      </c>
      <c r="O53" s="76">
        <f t="shared" si="38"/>
        <v>100</v>
      </c>
      <c r="P53" s="77">
        <f t="shared" si="38"/>
        <v>102.5</v>
      </c>
    </row>
    <row r="54" spans="2:16" ht="25" thickBot="1">
      <c r="B54" s="110"/>
      <c r="C54" s="36" t="s">
        <v>32</v>
      </c>
      <c r="D54" s="44" t="s">
        <v>49</v>
      </c>
      <c r="E54" s="116" t="s">
        <v>59</v>
      </c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8"/>
    </row>
    <row r="55" spans="2:16" ht="13" thickBot="1">
      <c r="B55" s="110"/>
      <c r="C55" s="36" t="s">
        <v>44</v>
      </c>
      <c r="D55" s="44" t="s">
        <v>57</v>
      </c>
      <c r="E55" s="130" t="s">
        <v>64</v>
      </c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2"/>
    </row>
    <row r="56" spans="2:16" ht="13" thickBot="1">
      <c r="B56" s="110"/>
      <c r="C56" s="50" t="s">
        <v>45</v>
      </c>
      <c r="D56" s="43" t="s">
        <v>58</v>
      </c>
      <c r="E56" s="130" t="s">
        <v>64</v>
      </c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2"/>
    </row>
    <row r="57" spans="2:16" ht="13" thickBot="1">
      <c r="B57" s="111"/>
      <c r="C57" s="51" t="s">
        <v>46</v>
      </c>
      <c r="D57" s="52" t="s">
        <v>50</v>
      </c>
      <c r="E57" s="116" t="s">
        <v>65</v>
      </c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8"/>
    </row>
    <row r="58" spans="2:16" ht="12">
      <c r="B58" s="33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63" spans="2:16" ht="12">
      <c r="B63" s="34"/>
    </row>
    <row r="66" spans="2:2" ht="12">
      <c r="B66" s="35"/>
    </row>
  </sheetData>
  <mergeCells count="25">
    <mergeCell ref="E4:P4"/>
    <mergeCell ref="C6:C10"/>
    <mergeCell ref="C12:C16"/>
    <mergeCell ref="C18:C22"/>
    <mergeCell ref="E24:P24"/>
    <mergeCell ref="B6:B24"/>
    <mergeCell ref="C25:C28"/>
    <mergeCell ref="B25:B40"/>
    <mergeCell ref="E11:P11"/>
    <mergeCell ref="E17:P17"/>
    <mergeCell ref="E23:P23"/>
    <mergeCell ref="C29:C32"/>
    <mergeCell ref="C34:C37"/>
    <mergeCell ref="E39:P39"/>
    <mergeCell ref="E40:P40"/>
    <mergeCell ref="B41:B57"/>
    <mergeCell ref="C41:C46"/>
    <mergeCell ref="C48:C53"/>
    <mergeCell ref="E33:P33"/>
    <mergeCell ref="E38:P38"/>
    <mergeCell ref="E47:P47"/>
    <mergeCell ref="E54:P54"/>
    <mergeCell ref="E57:P57"/>
    <mergeCell ref="E55:P55"/>
    <mergeCell ref="E56:P5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Alapok</vt:lpstr>
      <vt:lpstr>Edzésterv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Wittmann, Zsolt</dc:creator>
  <cp:lastModifiedBy>Wittmann Zsolt</cp:lastModifiedBy>
  <cp:lastPrinted>2015-02-01T11:16:34Z</cp:lastPrinted>
  <dcterms:created xsi:type="dcterms:W3CDTF">2012-10-18T15:31:59Z</dcterms:created>
  <dcterms:modified xsi:type="dcterms:W3CDTF">2015-02-03T12:46:40Z</dcterms:modified>
</cp:coreProperties>
</file>