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895" activeTab="1"/>
  </bookViews>
  <sheets>
    <sheet name="Parâmetros" sheetId="2" r:id="rId1"/>
    <sheet name="Dados" sheetId="1" r:id="rId2"/>
    <sheet name="Análise" sheetId="3" r:id="rId3"/>
  </sheets>
  <calcPr calcId="145621"/>
</workbook>
</file>

<file path=xl/calcChain.xml><?xml version="1.0" encoding="utf-8"?>
<calcChain xmlns="http://schemas.openxmlformats.org/spreadsheetml/2006/main">
  <c r="DP3" i="1" l="1"/>
  <c r="DP4" i="1"/>
  <c r="DP2" i="1"/>
  <c r="G15" i="1" l="1"/>
  <c r="H15" i="1" s="1"/>
  <c r="DQ3" i="1"/>
  <c r="DQ2" i="1"/>
  <c r="DQ4" i="1"/>
  <c r="K15" i="1" l="1"/>
  <c r="J15" i="1"/>
  <c r="I15" i="1"/>
  <c r="B2" i="2"/>
  <c r="CM2" i="1"/>
  <c r="J13" i="1"/>
  <c r="BK2" i="1"/>
  <c r="CM3" i="1"/>
  <c r="T4" i="1"/>
  <c r="CO2" i="1"/>
  <c r="C3" i="1"/>
  <c r="BK4" i="1"/>
  <c r="DC3" i="1"/>
  <c r="J12" i="1"/>
  <c r="K12" i="1"/>
  <c r="AT2" i="1"/>
  <c r="CP2" i="1"/>
  <c r="AU3" i="1"/>
  <c r="AU4" i="1"/>
  <c r="U4" i="1"/>
  <c r="CQ3" i="1"/>
  <c r="DC4" i="1"/>
  <c r="CA3" i="1"/>
  <c r="BK3" i="1"/>
  <c r="CO3" i="1"/>
  <c r="AH2" i="1"/>
  <c r="C2" i="1"/>
  <c r="CQ2" i="1"/>
  <c r="BG4" i="1"/>
  <c r="C4" i="1"/>
  <c r="AH4" i="1"/>
  <c r="DO4" i="1"/>
  <c r="H13" i="1"/>
  <c r="G13" i="1"/>
  <c r="BO2" i="1"/>
  <c r="I13" i="1"/>
  <c r="CA2" i="1"/>
  <c r="AH3" i="1"/>
  <c r="CP4" i="1"/>
  <c r="CP3" i="1"/>
  <c r="CN4" i="1"/>
  <c r="CA4" i="1"/>
  <c r="U2" i="1"/>
  <c r="AT3" i="1"/>
  <c r="AT4" i="1"/>
  <c r="H3" i="1"/>
  <c r="BG2" i="1"/>
  <c r="CQ4" i="1"/>
  <c r="U3" i="1"/>
  <c r="B2" i="1"/>
  <c r="CM4" i="1"/>
  <c r="T3" i="1"/>
  <c r="G8" i="1"/>
  <c r="BG3" i="1"/>
  <c r="H4" i="1"/>
  <c r="AG4" i="1"/>
  <c r="CO4" i="1"/>
  <c r="CN2" i="1"/>
  <c r="B4" i="1"/>
  <c r="DO3" i="1"/>
  <c r="AG2" i="1"/>
  <c r="BO4" i="1"/>
  <c r="H2" i="1"/>
  <c r="H12" i="1"/>
  <c r="B3" i="1"/>
  <c r="G7" i="1"/>
  <c r="AU2" i="1"/>
  <c r="DC2" i="1"/>
  <c r="I12" i="1"/>
  <c r="CN3" i="1"/>
  <c r="BO3" i="1"/>
  <c r="T2" i="1"/>
  <c r="AG3" i="1"/>
  <c r="G12" i="1"/>
  <c r="DO2" i="1"/>
  <c r="K13" i="1" l="1"/>
  <c r="L13" i="1" s="1"/>
  <c r="B16" i="2"/>
  <c r="D16" i="2"/>
  <c r="E16" i="2"/>
  <c r="C16" i="2"/>
  <c r="D14" i="2" l="1"/>
  <c r="B14" i="2"/>
  <c r="F1" i="1" s="1"/>
  <c r="D1" i="1" l="1"/>
  <c r="E1" i="1"/>
  <c r="DY1" i="1"/>
  <c r="DU1" i="1"/>
  <c r="EB1" i="1"/>
  <c r="DX1" i="1"/>
  <c r="DT1" i="1"/>
  <c r="EA1" i="1"/>
  <c r="DW1" i="1"/>
  <c r="DS1" i="1"/>
  <c r="DZ1" i="1"/>
  <c r="DV1" i="1"/>
  <c r="DR1" i="1"/>
  <c r="DK1" i="1"/>
  <c r="DG1" i="1"/>
  <c r="DN1" i="1"/>
  <c r="DJ1" i="1"/>
  <c r="DF1" i="1"/>
  <c r="DM1" i="1"/>
  <c r="DI1" i="1"/>
  <c r="DE1" i="1"/>
  <c r="DL1" i="1"/>
  <c r="DH1" i="1"/>
  <c r="DD1" i="1"/>
  <c r="CY1" i="1"/>
  <c r="CU1" i="1"/>
  <c r="DB1" i="1"/>
  <c r="CX1" i="1"/>
  <c r="CT1" i="1"/>
  <c r="DA1" i="1"/>
  <c r="CW1" i="1"/>
  <c r="CS1" i="1"/>
  <c r="CZ1" i="1"/>
  <c r="CV1" i="1"/>
  <c r="CR1" i="1"/>
  <c r="CI1" i="1"/>
  <c r="CE1" i="1"/>
  <c r="CL1" i="1"/>
  <c r="CH1" i="1"/>
  <c r="CD1" i="1"/>
  <c r="CK1" i="1"/>
  <c r="CG1" i="1"/>
  <c r="CC1" i="1"/>
  <c r="CJ1" i="1"/>
  <c r="CF1" i="1"/>
  <c r="CB1" i="1"/>
  <c r="BW1" i="1"/>
  <c r="BS1" i="1"/>
  <c r="BZ1" i="1"/>
  <c r="BV1" i="1"/>
  <c r="BR1" i="1"/>
  <c r="BY1" i="1"/>
  <c r="BU1" i="1"/>
  <c r="BQ1" i="1"/>
  <c r="BX1" i="1"/>
  <c r="BT1" i="1"/>
  <c r="BP1" i="1"/>
  <c r="BN1" i="1"/>
  <c r="BM1" i="1"/>
  <c r="BL1" i="1"/>
  <c r="BH1" i="1"/>
  <c r="BJ1" i="1"/>
  <c r="BI1" i="1"/>
  <c r="AV1" i="1"/>
  <c r="BC1" i="1"/>
  <c r="AY1" i="1"/>
  <c r="BF1" i="1"/>
  <c r="BB1" i="1"/>
  <c r="AX1" i="1"/>
  <c r="BE1" i="1"/>
  <c r="BA1" i="1"/>
  <c r="AW1" i="1"/>
  <c r="BD1" i="1"/>
  <c r="AZ1" i="1"/>
  <c r="AP1" i="1"/>
  <c r="AL1" i="1"/>
  <c r="AS1" i="1"/>
  <c r="AO1" i="1"/>
  <c r="AK1" i="1"/>
  <c r="AR1" i="1"/>
  <c r="AN1" i="1"/>
  <c r="AJ1" i="1"/>
  <c r="AQ1" i="1"/>
  <c r="AM1" i="1"/>
  <c r="AI1" i="1"/>
  <c r="AF1" i="1"/>
  <c r="AB1" i="1"/>
  <c r="X1" i="1"/>
  <c r="AE1" i="1"/>
  <c r="AA1" i="1"/>
  <c r="W1" i="1"/>
  <c r="AD1" i="1"/>
  <c r="Z1" i="1"/>
  <c r="V1" i="1"/>
  <c r="AC1" i="1"/>
  <c r="Y1" i="1"/>
  <c r="B15" i="2"/>
  <c r="S1" i="1"/>
  <c r="R1" i="1"/>
  <c r="Q1" i="1"/>
  <c r="P1" i="1"/>
  <c r="O1" i="1"/>
  <c r="N1" i="1"/>
  <c r="M1" i="1"/>
  <c r="L1" i="1"/>
  <c r="K1" i="1"/>
  <c r="J1" i="1"/>
  <c r="I1" i="1"/>
  <c r="E4" i="1"/>
  <c r="BD3" i="1"/>
  <c r="CS4" i="1"/>
  <c r="CY4" i="1"/>
  <c r="R4" i="1"/>
  <c r="R3" i="1"/>
  <c r="AQ3" i="1"/>
  <c r="DG3" i="1"/>
  <c r="AX3" i="1"/>
  <c r="AL3" i="1"/>
  <c r="BC3" i="1"/>
  <c r="AE2" i="1"/>
  <c r="AR3" i="1"/>
  <c r="CR3" i="1"/>
  <c r="BT4" i="1"/>
  <c r="AF2" i="1"/>
  <c r="BJ2" i="1"/>
  <c r="BD2" i="1"/>
  <c r="AA4" i="1"/>
  <c r="AX4" i="1"/>
  <c r="Y2" i="1"/>
  <c r="AO3" i="1"/>
  <c r="DE4" i="1"/>
  <c r="Q4" i="1"/>
  <c r="O3" i="1"/>
  <c r="DL2" i="1"/>
  <c r="BV3" i="1"/>
  <c r="BA3" i="1"/>
  <c r="DG4" i="1"/>
  <c r="AA3" i="1"/>
  <c r="J3" i="1"/>
  <c r="N4" i="1"/>
  <c r="AZ3" i="1"/>
  <c r="BJ3" i="1"/>
  <c r="AS2" i="1"/>
  <c r="AI2" i="1"/>
  <c r="L2" i="1"/>
  <c r="E2" i="1"/>
  <c r="AJ4" i="1"/>
  <c r="Y4" i="1"/>
  <c r="DK4" i="1"/>
  <c r="DV2" i="1"/>
  <c r="M4" i="1"/>
  <c r="V3" i="1"/>
  <c r="AD3" i="1"/>
  <c r="AQ2" i="1"/>
  <c r="BN2" i="1"/>
  <c r="AS4" i="1"/>
  <c r="K3" i="1"/>
  <c r="AC4" i="1"/>
  <c r="DM2" i="1"/>
  <c r="AO4" i="1"/>
  <c r="BH3" i="1"/>
  <c r="DE2" i="1"/>
  <c r="BM3" i="1"/>
  <c r="BF2" i="1"/>
  <c r="BW3" i="1"/>
  <c r="AB4" i="1"/>
  <c r="BB4" i="1"/>
  <c r="AJ3" i="1"/>
  <c r="AR2" i="1"/>
  <c r="DE3" i="1"/>
  <c r="AB3" i="1"/>
  <c r="F3" i="1"/>
  <c r="BX2" i="1"/>
  <c r="Z3" i="1"/>
  <c r="AE3" i="1"/>
  <c r="DT2" i="1"/>
  <c r="DI3" i="1"/>
  <c r="BX4" i="1"/>
  <c r="DJ4" i="1"/>
  <c r="AP4" i="1"/>
  <c r="BM4" i="1"/>
  <c r="AV4" i="1"/>
  <c r="M3" i="1"/>
  <c r="AV2" i="1"/>
  <c r="BL3" i="1"/>
  <c r="DI4" i="1"/>
  <c r="D2" i="1"/>
  <c r="CU2" i="1"/>
  <c r="V2" i="1"/>
  <c r="BW4" i="1"/>
  <c r="BC4" i="1"/>
  <c r="L4" i="1"/>
  <c r="D3" i="1"/>
  <c r="AF3" i="1"/>
  <c r="AW3" i="1"/>
  <c r="BZ4" i="1"/>
  <c r="BQ2" i="1"/>
  <c r="DY2" i="1"/>
  <c r="BT2" i="1"/>
  <c r="W2" i="1"/>
  <c r="BI2" i="1"/>
  <c r="CR4" i="1"/>
  <c r="CV3" i="1"/>
  <c r="AP3" i="1"/>
  <c r="BR4" i="1"/>
  <c r="BB2" i="1"/>
  <c r="DB2" i="1"/>
  <c r="BL2" i="1"/>
  <c r="BA4" i="1"/>
  <c r="J2" i="1"/>
  <c r="DD4" i="1"/>
  <c r="BN3" i="1"/>
  <c r="O2" i="1"/>
  <c r="W4" i="1"/>
  <c r="W3" i="1"/>
  <c r="BU4" i="1"/>
  <c r="DH3" i="1"/>
  <c r="DG2" i="1"/>
  <c r="CW2" i="1"/>
  <c r="L3" i="1"/>
  <c r="DD3" i="1"/>
  <c r="BR2" i="1"/>
  <c r="DB3" i="1"/>
  <c r="AL4" i="1"/>
  <c r="AS3" i="1"/>
  <c r="CW3" i="1"/>
  <c r="Q2" i="1"/>
  <c r="BQ4" i="1"/>
  <c r="BL4" i="1"/>
  <c r="DW2" i="1"/>
  <c r="DR2" i="1"/>
  <c r="AW2" i="1"/>
  <c r="CY3" i="1"/>
  <c r="AC2" i="1"/>
  <c r="AN3" i="1"/>
  <c r="DZ2" i="1"/>
  <c r="J4" i="1"/>
  <c r="BU3" i="1"/>
  <c r="P2" i="1"/>
  <c r="AV3" i="1"/>
  <c r="CV4" i="1"/>
  <c r="X4" i="1"/>
  <c r="BT3" i="1"/>
  <c r="AP2" i="1"/>
  <c r="BE4" i="1"/>
  <c r="DL3" i="1"/>
  <c r="Y3" i="1"/>
  <c r="CV2" i="1"/>
  <c r="BM2" i="1"/>
  <c r="AK2" i="1"/>
  <c r="I4" i="1"/>
  <c r="AZ4" i="1"/>
  <c r="AA2" i="1"/>
  <c r="R2" i="1"/>
  <c r="AW4" i="1"/>
  <c r="DM4" i="1"/>
  <c r="BP2" i="1"/>
  <c r="BS3" i="1"/>
  <c r="BJ4" i="1"/>
  <c r="BC2" i="1"/>
  <c r="K2" i="1"/>
  <c r="BE3" i="1"/>
  <c r="BN4" i="1"/>
  <c r="BS2" i="1"/>
  <c r="P3" i="1"/>
  <c r="AB2" i="1"/>
  <c r="CX3" i="1"/>
  <c r="F2" i="1"/>
  <c r="N2" i="1"/>
  <c r="BI3" i="1"/>
  <c r="BI4" i="1"/>
  <c r="CZ4" i="1"/>
  <c r="BY2" i="1"/>
  <c r="DH2" i="1"/>
  <c r="AL2" i="1"/>
  <c r="BQ3" i="1"/>
  <c r="AD2" i="1"/>
  <c r="BX3" i="1"/>
  <c r="AM2" i="1"/>
  <c r="DA2" i="1"/>
  <c r="AN4" i="1"/>
  <c r="CR2" i="1"/>
  <c r="CT3" i="1"/>
  <c r="AX2" i="1"/>
  <c r="DK2" i="1"/>
  <c r="O4" i="1"/>
  <c r="AM4" i="1"/>
  <c r="EB2" i="1"/>
  <c r="DN3" i="1"/>
  <c r="CZ2" i="1"/>
  <c r="BV2" i="1"/>
  <c r="I2" i="1"/>
  <c r="DM3" i="1"/>
  <c r="AZ2" i="1"/>
  <c r="X2" i="1"/>
  <c r="BH4" i="1"/>
  <c r="AY4" i="1"/>
  <c r="AQ4" i="1"/>
  <c r="E3" i="1"/>
  <c r="CY2" i="1"/>
  <c r="DL4" i="1"/>
  <c r="BP4" i="1"/>
  <c r="BE2" i="1"/>
  <c r="S3" i="1"/>
  <c r="CT4" i="1"/>
  <c r="AI4" i="1"/>
  <c r="AC3" i="1"/>
  <c r="EA2" i="1"/>
  <c r="N3" i="1"/>
  <c r="CX2" i="1"/>
  <c r="V4" i="1"/>
  <c r="BS4" i="1"/>
  <c r="BF4" i="1"/>
  <c r="DF3" i="1"/>
  <c r="AJ2" i="1"/>
  <c r="BY3" i="1"/>
  <c r="BP3" i="1"/>
  <c r="D4" i="1"/>
  <c r="AF4" i="1"/>
  <c r="BV4" i="1"/>
  <c r="BD4" i="1"/>
  <c r="AY2" i="1"/>
  <c r="AE4" i="1"/>
  <c r="DJ2" i="1"/>
  <c r="CU4" i="1"/>
  <c r="CT2" i="1"/>
  <c r="BY4" i="1"/>
  <c r="AD4" i="1"/>
  <c r="BF3" i="1"/>
  <c r="DF4" i="1"/>
  <c r="AK4" i="1"/>
  <c r="I3" i="1"/>
  <c r="BW2" i="1"/>
  <c r="M2" i="1"/>
  <c r="CZ3" i="1"/>
  <c r="DA4" i="1"/>
  <c r="Q3" i="1"/>
  <c r="AO2" i="1"/>
  <c r="BZ2" i="1"/>
  <c r="DA3" i="1"/>
  <c r="CU3" i="1"/>
  <c r="F4" i="1"/>
  <c r="AN2" i="1"/>
  <c r="BU2" i="1"/>
  <c r="CW4" i="1"/>
  <c r="CS2" i="1"/>
  <c r="CX4" i="1"/>
  <c r="DN2" i="1"/>
  <c r="X3" i="1"/>
  <c r="AI3" i="1"/>
  <c r="DU2" i="1"/>
  <c r="K4" i="1"/>
  <c r="BR3" i="1"/>
  <c r="DK3" i="1"/>
  <c r="Z2" i="1"/>
  <c r="BA2" i="1"/>
  <c r="AM3" i="1"/>
  <c r="DH4" i="1"/>
  <c r="Z4" i="1"/>
  <c r="DD2" i="1"/>
  <c r="BB3" i="1"/>
  <c r="S2" i="1"/>
  <c r="CS3" i="1"/>
  <c r="DI2" i="1"/>
  <c r="P4" i="1"/>
  <c r="BZ3" i="1"/>
  <c r="S4" i="1"/>
  <c r="BH2" i="1"/>
  <c r="DN4" i="1"/>
  <c r="DB4" i="1"/>
  <c r="DJ3" i="1"/>
  <c r="AR4" i="1"/>
  <c r="AY3" i="1"/>
  <c r="DF2" i="1"/>
  <c r="AK3" i="1"/>
  <c r="DS2" i="1"/>
  <c r="DX2" i="1"/>
  <c r="CL3" i="1" l="1"/>
  <c r="CL4" i="1"/>
  <c r="CK4" i="1"/>
  <c r="CK3" i="1"/>
  <c r="CJ3" i="1"/>
  <c r="CJ4" i="1"/>
  <c r="CI4" i="1"/>
  <c r="CI3" i="1"/>
  <c r="CH3" i="1"/>
  <c r="CH4" i="1"/>
  <c r="CG3" i="1"/>
  <c r="CG4" i="1"/>
  <c r="CF4" i="1"/>
  <c r="CF3" i="1"/>
  <c r="CE4" i="1"/>
  <c r="CE3" i="1"/>
  <c r="CI2" i="1"/>
  <c r="CG2" i="1"/>
  <c r="CJ2" i="1"/>
  <c r="CE2" i="1"/>
  <c r="CL2" i="1"/>
  <c r="CK2" i="1"/>
  <c r="CF2" i="1"/>
  <c r="CH2" i="1"/>
  <c r="CD4" i="1"/>
  <c r="CD3" i="1"/>
  <c r="CD2" i="1"/>
  <c r="CC3" i="1"/>
  <c r="CC4" i="1"/>
  <c r="CC2" i="1"/>
  <c r="CB3" i="1"/>
  <c r="CB4" i="1"/>
  <c r="CB2" i="1"/>
  <c r="DT4" i="1"/>
  <c r="DY3" i="1"/>
  <c r="EB3" i="1"/>
  <c r="DW4" i="1"/>
  <c r="G9" i="1"/>
  <c r="DS3" i="1"/>
  <c r="DW3" i="1"/>
  <c r="G3" i="1"/>
  <c r="DX3" i="1"/>
  <c r="DX4" i="1"/>
  <c r="EA3" i="1"/>
  <c r="DT3" i="1"/>
  <c r="EB4" i="1"/>
  <c r="G2" i="1"/>
  <c r="DV3" i="1"/>
  <c r="DZ4" i="1"/>
  <c r="DU3" i="1"/>
  <c r="DS4" i="1"/>
  <c r="DU4" i="1"/>
  <c r="DV4" i="1"/>
  <c r="DZ3" i="1"/>
  <c r="DR4" i="1"/>
  <c r="DR3" i="1"/>
  <c r="G4" i="1"/>
  <c r="EA4" i="1"/>
  <c r="DY4" i="1"/>
</calcChain>
</file>

<file path=xl/sharedStrings.xml><?xml version="1.0" encoding="utf-8"?>
<sst xmlns="http://schemas.openxmlformats.org/spreadsheetml/2006/main" count="463" uniqueCount="456">
  <si>
    <t>Critério Leitão</t>
  </si>
  <si>
    <t>Dividendos</t>
  </si>
  <si>
    <t>Saída</t>
  </si>
  <si>
    <t>Empresa</t>
  </si>
  <si>
    <t>Setor</t>
  </si>
  <si>
    <t>Critério Valor</t>
  </si>
  <si>
    <t>Critério Crescimento</t>
  </si>
  <si>
    <t>Parâmetros da análise</t>
  </si>
  <si>
    <t>Data atual</t>
  </si>
  <si>
    <t>VALE3</t>
  </si>
  <si>
    <t>PETR4</t>
  </si>
  <si>
    <t>BBDC4</t>
  </si>
  <si>
    <t>ITUB4</t>
  </si>
  <si>
    <t>BBAS3</t>
  </si>
  <si>
    <t>ITSA4</t>
  </si>
  <si>
    <t>BVMF3</t>
  </si>
  <si>
    <t>GGBR4</t>
  </si>
  <si>
    <t>RAIL3</t>
  </si>
  <si>
    <t>ABEV3</t>
  </si>
  <si>
    <t>BRFS3</t>
  </si>
  <si>
    <t>USIM5</t>
  </si>
  <si>
    <t>CIEL3</t>
  </si>
  <si>
    <t>KROT3</t>
  </si>
  <si>
    <t>GOAU4</t>
  </si>
  <si>
    <t>PETR3</t>
  </si>
  <si>
    <t>BBSE3</t>
  </si>
  <si>
    <t>BRDT3</t>
  </si>
  <si>
    <t>CSNA3</t>
  </si>
  <si>
    <t>EQTL3</t>
  </si>
  <si>
    <t>CMIG4</t>
  </si>
  <si>
    <t>RENT3</t>
  </si>
  <si>
    <t>FIBR3</t>
  </si>
  <si>
    <t>ESTC3</t>
  </si>
  <si>
    <t>QUAL3</t>
  </si>
  <si>
    <t>BRAP4</t>
  </si>
  <si>
    <t>SANB11</t>
  </si>
  <si>
    <t>CCRO3</t>
  </si>
  <si>
    <t>IRBR3</t>
  </si>
  <si>
    <t>FLRY3</t>
  </si>
  <si>
    <t>VIVT4</t>
  </si>
  <si>
    <t>VVAR11</t>
  </si>
  <si>
    <t>UGPA3</t>
  </si>
  <si>
    <t>BTOW3</t>
  </si>
  <si>
    <t>TIMP3</t>
  </si>
  <si>
    <t>MGLU3</t>
  </si>
  <si>
    <t>BRML3</t>
  </si>
  <si>
    <t>JBSS3</t>
  </si>
  <si>
    <t>WEGE3</t>
  </si>
  <si>
    <t>NATU3</t>
  </si>
  <si>
    <t>RADL3</t>
  </si>
  <si>
    <t>LAME4</t>
  </si>
  <si>
    <t>LREN3</t>
  </si>
  <si>
    <t>HYPE3</t>
  </si>
  <si>
    <t>CRFB3</t>
  </si>
  <si>
    <t>EMBR3</t>
  </si>
  <si>
    <t>PCAR4</t>
  </si>
  <si>
    <t>SMLS3</t>
  </si>
  <si>
    <t>IGTA3</t>
  </si>
  <si>
    <t>ELET6</t>
  </si>
  <si>
    <t>CYRE3</t>
  </si>
  <si>
    <t>DTEX3</t>
  </si>
  <si>
    <t>ELET3</t>
  </si>
  <si>
    <t>MRVE3</t>
  </si>
  <si>
    <t>BBDC3</t>
  </si>
  <si>
    <t>SUZB3</t>
  </si>
  <si>
    <t>TUPY3</t>
  </si>
  <si>
    <t>MDIA3</t>
  </si>
  <si>
    <t>BRKM5</t>
  </si>
  <si>
    <t>TAEE11</t>
  </si>
  <si>
    <t>MULT3</t>
  </si>
  <si>
    <t>SBSP3</t>
  </si>
  <si>
    <t>GOLL4</t>
  </si>
  <si>
    <t>BKBR3</t>
  </si>
  <si>
    <t>CSAN3</t>
  </si>
  <si>
    <t>CESP6</t>
  </si>
  <si>
    <t>CVCB3</t>
  </si>
  <si>
    <t>EGIE3</t>
  </si>
  <si>
    <t>ECOR3</t>
  </si>
  <si>
    <t>CSMG3</t>
  </si>
  <si>
    <t>HGTX3</t>
  </si>
  <si>
    <t>ELPL3</t>
  </si>
  <si>
    <t>BRSR6</t>
  </si>
  <si>
    <t>MPLU3</t>
  </si>
  <si>
    <t>ALSC3</t>
  </si>
  <si>
    <t>AZUL4</t>
  </si>
  <si>
    <t>WIZS3</t>
  </si>
  <si>
    <t>CPLE6</t>
  </si>
  <si>
    <t>SMTO3</t>
  </si>
  <si>
    <t>OIBR3</t>
  </si>
  <si>
    <t>VLID3</t>
  </si>
  <si>
    <t>ENBR3</t>
  </si>
  <si>
    <t>CAML3</t>
  </si>
  <si>
    <t>ENGI11</t>
  </si>
  <si>
    <t>BRPR3</t>
  </si>
  <si>
    <t>ALUP11</t>
  </si>
  <si>
    <t>TRPL4</t>
  </si>
  <si>
    <t>SAPR11</t>
  </si>
  <si>
    <t>RAPT4</t>
  </si>
  <si>
    <t>SULA11</t>
  </si>
  <si>
    <t>GUAR3</t>
  </si>
  <si>
    <t>ODPV3</t>
  </si>
  <si>
    <t>TOTS3</t>
  </si>
  <si>
    <t>GFSA3</t>
  </si>
  <si>
    <t>SEER3</t>
  </si>
  <si>
    <t>ALPA4</t>
  </si>
  <si>
    <t>MYPK3</t>
  </si>
  <si>
    <t>PSSA3</t>
  </si>
  <si>
    <t>ARZZ3</t>
  </si>
  <si>
    <t>MRFG3</t>
  </si>
  <si>
    <t>POMO4</t>
  </si>
  <si>
    <t>LIGT3</t>
  </si>
  <si>
    <t>LAME3</t>
  </si>
  <si>
    <t>CPFE3</t>
  </si>
  <si>
    <t>MOVI3</t>
  </si>
  <si>
    <t>CMIG3</t>
  </si>
  <si>
    <t>TGMA3</t>
  </si>
  <si>
    <t>SAPR4</t>
  </si>
  <si>
    <t>EZTC3</t>
  </si>
  <si>
    <t>PARD3</t>
  </si>
  <si>
    <t>ABCB4</t>
  </si>
  <si>
    <t>MEAL3</t>
  </si>
  <si>
    <t>KEPL3</t>
  </si>
  <si>
    <t>BEEF3</t>
  </si>
  <si>
    <t>CTNM4</t>
  </si>
  <si>
    <t>STBP3</t>
  </si>
  <si>
    <t>ITUB3</t>
  </si>
  <si>
    <t>TIET11</t>
  </si>
  <si>
    <t>AMAR3</t>
  </si>
  <si>
    <t>LEVE3</t>
  </si>
  <si>
    <t>ANIM3</t>
  </si>
  <si>
    <t>LINX3</t>
  </si>
  <si>
    <t>BPAC11</t>
  </si>
  <si>
    <t>QGEP3</t>
  </si>
  <si>
    <t>AALR3</t>
  </si>
  <si>
    <t>SLCE3</t>
  </si>
  <si>
    <t>VULC3</t>
  </si>
  <si>
    <t>FESA4</t>
  </si>
  <si>
    <t>OMGE3</t>
  </si>
  <si>
    <t>RLOG3</t>
  </si>
  <si>
    <t>CGAS5</t>
  </si>
  <si>
    <t>PMAM3</t>
  </si>
  <si>
    <t>MAGG3</t>
  </si>
  <si>
    <t>CARD3</t>
  </si>
  <si>
    <t>EVEN3</t>
  </si>
  <si>
    <t>OIBR4</t>
  </si>
  <si>
    <t>BBRK3</t>
  </si>
  <si>
    <t>LOGN3</t>
  </si>
  <si>
    <t>GRND3</t>
  </si>
  <si>
    <t>TEND3</t>
  </si>
  <si>
    <t>DIRR3</t>
  </si>
  <si>
    <t>CZLT33</t>
  </si>
  <si>
    <t>PRIO3</t>
  </si>
  <si>
    <t>POSI3</t>
  </si>
  <si>
    <t>LCAM3</t>
  </si>
  <si>
    <t>UNIP6</t>
  </si>
  <si>
    <t>HBOR3</t>
  </si>
  <si>
    <t>CTNM3</t>
  </si>
  <si>
    <t>GBIO33</t>
  </si>
  <si>
    <t>PTBL3</t>
  </si>
  <si>
    <t>MILS3</t>
  </si>
  <si>
    <t>DMMO3</t>
  </si>
  <si>
    <t>TCSA3</t>
  </si>
  <si>
    <t>SGPS3</t>
  </si>
  <si>
    <t>ENEV3</t>
  </si>
  <si>
    <t>JHSF3</t>
  </si>
  <si>
    <t>CPLE3</t>
  </si>
  <si>
    <t>MLFT4</t>
  </si>
  <si>
    <t>PFRM3</t>
  </si>
  <si>
    <t>SSBR3</t>
  </si>
  <si>
    <t>GUAR4</t>
  </si>
  <si>
    <t>SHOW3</t>
  </si>
  <si>
    <t>ROMI3</t>
  </si>
  <si>
    <t>TPIS3</t>
  </si>
  <si>
    <t>ITSA3</t>
  </si>
  <si>
    <t>TECN3</t>
  </si>
  <si>
    <t>SLED4</t>
  </si>
  <si>
    <t>TRIS3</t>
  </si>
  <si>
    <t>GGBR3</t>
  </si>
  <si>
    <t>RCSL4</t>
  </si>
  <si>
    <t>PDGR3</t>
  </si>
  <si>
    <t>OFSA3</t>
  </si>
  <si>
    <t>AGRO3</t>
  </si>
  <si>
    <t>LPSB3</t>
  </si>
  <si>
    <t>KLBN4</t>
  </si>
  <si>
    <t>CTKA4</t>
  </si>
  <si>
    <t>TELB4</t>
  </si>
  <si>
    <t>SNSL3</t>
  </si>
  <si>
    <t>BPHA3</t>
  </si>
  <si>
    <t>UCAS3</t>
  </si>
  <si>
    <t>USIM3</t>
  </si>
  <si>
    <t>RSID3</t>
  </si>
  <si>
    <t>GOAU3</t>
  </si>
  <si>
    <t>PNVL4</t>
  </si>
  <si>
    <t>JSLG3</t>
  </si>
  <si>
    <t>LLIS3</t>
  </si>
  <si>
    <t>POMO3</t>
  </si>
  <si>
    <t>TESA3</t>
  </si>
  <si>
    <t>SHUL4</t>
  </si>
  <si>
    <t>BRAP3</t>
  </si>
  <si>
    <t>COCE5</t>
  </si>
  <si>
    <t>ETER3</t>
  </si>
  <si>
    <t>PRML3</t>
  </si>
  <si>
    <t>LUPA3</t>
  </si>
  <si>
    <t>VVAR4</t>
  </si>
  <si>
    <t>UNIP3</t>
  </si>
  <si>
    <t>FRAS3</t>
  </si>
  <si>
    <t>BPAN4</t>
  </si>
  <si>
    <t>RNEW11</t>
  </si>
  <si>
    <t>BRIN3</t>
  </si>
  <si>
    <t>RNEW4</t>
  </si>
  <si>
    <t>VVAR3</t>
  </si>
  <si>
    <t>SANB4</t>
  </si>
  <si>
    <t>CLSC4</t>
  </si>
  <si>
    <t>EUCA4</t>
  </si>
  <si>
    <t>SCAR3</t>
  </si>
  <si>
    <t>CRPG5</t>
  </si>
  <si>
    <t>ATOM3</t>
  </si>
  <si>
    <t>IDNT3</t>
  </si>
  <si>
    <t>CGRA4</t>
  </si>
  <si>
    <t>CGAS3</t>
  </si>
  <si>
    <t>PNVL3</t>
  </si>
  <si>
    <t>VIVT3</t>
  </si>
  <si>
    <t>SAPR3</t>
  </si>
  <si>
    <t>FHER3</t>
  </si>
  <si>
    <t>PLAS3</t>
  </si>
  <si>
    <t>NFLX34</t>
  </si>
  <si>
    <t>UNIP5</t>
  </si>
  <si>
    <t>SANB3</t>
  </si>
  <si>
    <t>TIET4</t>
  </si>
  <si>
    <t>BSEV3</t>
  </si>
  <si>
    <t>KLBN3</t>
  </si>
  <si>
    <t>BIOM3</t>
  </si>
  <si>
    <t>CESP3</t>
  </si>
  <si>
    <t>MTSA4</t>
  </si>
  <si>
    <t>BEES3</t>
  </si>
  <si>
    <t>EALT4</t>
  </si>
  <si>
    <t>JBDU4</t>
  </si>
  <si>
    <t>TCNO3</t>
  </si>
  <si>
    <t>TRPN3</t>
  </si>
  <si>
    <t>ECPR3</t>
  </si>
  <si>
    <t>GPIV33</t>
  </si>
  <si>
    <t>RNEW3</t>
  </si>
  <si>
    <t>RDNI3</t>
  </si>
  <si>
    <t>CPRE3</t>
  </si>
  <si>
    <t>OGXP3</t>
  </si>
  <si>
    <t>VIVR3</t>
  </si>
  <si>
    <t>TCNO4</t>
  </si>
  <si>
    <t>RPAD5</t>
  </si>
  <si>
    <t>MOAR3</t>
  </si>
  <si>
    <t>LIXC4</t>
  </si>
  <si>
    <t>JOPA3</t>
  </si>
  <si>
    <t>CREM3</t>
  </si>
  <si>
    <t>BAHI3</t>
  </si>
  <si>
    <t>PTNT4</t>
  </si>
  <si>
    <t>CTAX3</t>
  </si>
  <si>
    <t>BRIV4</t>
  </si>
  <si>
    <t>MGEL4</t>
  </si>
  <si>
    <t>FJTA4</t>
  </si>
  <si>
    <t>CTSA3</t>
  </si>
  <si>
    <t>ADHM3</t>
  </si>
  <si>
    <t>CCXC3</t>
  </si>
  <si>
    <t>CGRA3</t>
  </si>
  <si>
    <t>BOBR4</t>
  </si>
  <si>
    <t>SEDU3</t>
  </si>
  <si>
    <t>WSON33</t>
  </si>
  <si>
    <t>TIET3</t>
  </si>
  <si>
    <t>NIKE34</t>
  </si>
  <si>
    <t>MLFT3</t>
  </si>
  <si>
    <t>CORR4</t>
  </si>
  <si>
    <t>GILD34</t>
  </si>
  <si>
    <t>CEED4</t>
  </si>
  <si>
    <t>GEPA3</t>
  </si>
  <si>
    <t>BGIP4</t>
  </si>
  <si>
    <t>DAGB33</t>
  </si>
  <si>
    <t>RANI3</t>
  </si>
  <si>
    <t>HAGA4</t>
  </si>
  <si>
    <t>ALPA3</t>
  </si>
  <si>
    <t>CRDE3</t>
  </si>
  <si>
    <t>BDLL4</t>
  </si>
  <si>
    <t>RPMG3</t>
  </si>
  <si>
    <t>BAZA3</t>
  </si>
  <si>
    <t>CSRN3</t>
  </si>
  <si>
    <t>WLMM4</t>
  </si>
  <si>
    <t>SLED3</t>
  </si>
  <si>
    <t>PEAB3</t>
  </si>
  <si>
    <t>GEPA4</t>
  </si>
  <si>
    <t>TRPL3</t>
  </si>
  <si>
    <t>TELB3</t>
  </si>
  <si>
    <t>MSPA4</t>
  </si>
  <si>
    <t>ELEK4</t>
  </si>
  <si>
    <t>OSXB3</t>
  </si>
  <si>
    <t>BRKM3</t>
  </si>
  <si>
    <t>PEAB4</t>
  </si>
  <si>
    <t>CRPG6</t>
  </si>
  <si>
    <t>BMEB4</t>
  </si>
  <si>
    <t>RCSL3</t>
  </si>
  <si>
    <t>ENGI4</t>
  </si>
  <si>
    <t>ALUP3</t>
  </si>
  <si>
    <t>LIPR3</t>
  </si>
  <si>
    <t>EEEL4</t>
  </si>
  <si>
    <t>IDVL4</t>
  </si>
  <si>
    <t>RPAD6</t>
  </si>
  <si>
    <t>EKTR4</t>
  </si>
  <si>
    <t>JFEN3</t>
  </si>
  <si>
    <t>PINE4</t>
  </si>
  <si>
    <t>CEPE5</t>
  </si>
  <si>
    <t>EEEL3</t>
  </si>
  <si>
    <t>ESTR4</t>
  </si>
  <si>
    <t>GSHP3</t>
  </si>
  <si>
    <t>FESA3</t>
  </si>
  <si>
    <t>USIM6</t>
  </si>
  <si>
    <t>BTTL4</t>
  </si>
  <si>
    <t>BNBR3</t>
  </si>
  <si>
    <t>MNDL3</t>
  </si>
  <si>
    <t>EMAE4</t>
  </si>
  <si>
    <t>DASA3</t>
  </si>
  <si>
    <t>CEED3</t>
  </si>
  <si>
    <t>RAPT3</t>
  </si>
  <si>
    <t>TXRX4</t>
  </si>
  <si>
    <t>ENGI3</t>
  </si>
  <si>
    <t>ECPR4</t>
  </si>
  <si>
    <t>IGBR3</t>
  </si>
  <si>
    <t>TEKA4</t>
  </si>
  <si>
    <t>WLMM3</t>
  </si>
  <si>
    <t>CTSA4</t>
  </si>
  <si>
    <t>SOND5</t>
  </si>
  <si>
    <t>BAUH4</t>
  </si>
  <si>
    <t>BMKS3</t>
  </si>
  <si>
    <t>LIXC3</t>
  </si>
  <si>
    <t>CEEB5</t>
  </si>
  <si>
    <t>NUTR3</t>
  </si>
  <si>
    <t>CESP5</t>
  </si>
  <si>
    <t>INEP4</t>
  </si>
  <si>
    <t>CSAB3</t>
  </si>
  <si>
    <t>CAMB4</t>
  </si>
  <si>
    <t>BRGE3</t>
  </si>
  <si>
    <t>MTIG4</t>
  </si>
  <si>
    <t>SULA3</t>
  </si>
  <si>
    <t>BMEB3</t>
  </si>
  <si>
    <t>COCE3</t>
  </si>
  <si>
    <t>CEBR6</t>
  </si>
  <si>
    <t>IDVL3</t>
  </si>
  <si>
    <t>MSPA3</t>
  </si>
  <si>
    <t>DTCY3</t>
  </si>
  <si>
    <t>CEDO4</t>
  </si>
  <si>
    <t>SNSY5</t>
  </si>
  <si>
    <t>SOND6</t>
  </si>
  <si>
    <t>FRIO3</t>
  </si>
  <si>
    <t>CEDO3</t>
  </si>
  <si>
    <t>BGIP3</t>
  </si>
  <si>
    <t>BMIN4</t>
  </si>
  <si>
    <t>MMXM3</t>
  </si>
  <si>
    <t>ALUP4</t>
  </si>
  <si>
    <t>HOOT4</t>
  </si>
  <si>
    <t>BMIN3</t>
  </si>
  <si>
    <t>ENMA3B</t>
  </si>
  <si>
    <t>RPAD3</t>
  </si>
  <si>
    <t>GPCP3</t>
  </si>
  <si>
    <t>AFLT3</t>
  </si>
  <si>
    <t>RIGG34</t>
  </si>
  <si>
    <t>HETA4</t>
  </si>
  <si>
    <t>BPAC3</t>
  </si>
  <si>
    <t>CEBR5</t>
  </si>
  <si>
    <t>BRSR5</t>
  </si>
  <si>
    <t>RSUL4</t>
  </si>
  <si>
    <t>BRGE8</t>
  </si>
  <si>
    <t>CEBR3</t>
  </si>
  <si>
    <t>BRSR3</t>
  </si>
  <si>
    <t>WHRL4</t>
  </si>
  <si>
    <t>NAFG3</t>
  </si>
  <si>
    <t>CEEB3</t>
  </si>
  <si>
    <t>PATI3</t>
  </si>
  <si>
    <t>JOPA4</t>
  </si>
  <si>
    <t>CRPG3</t>
  </si>
  <si>
    <t>BPAC5</t>
  </si>
  <si>
    <t>CBEE3</t>
  </si>
  <si>
    <t>DOHL4</t>
  </si>
  <si>
    <t>CCPR3</t>
  </si>
  <si>
    <t>BEES4</t>
  </si>
  <si>
    <t>CRIV4</t>
  </si>
  <si>
    <t>JBDU3</t>
  </si>
  <si>
    <t>EUCA3</t>
  </si>
  <si>
    <t>SPRI3</t>
  </si>
  <si>
    <t>PATI4</t>
  </si>
  <si>
    <t>MRSA3B</t>
  </si>
  <si>
    <t>CEPE6</t>
  </si>
  <si>
    <t>CRIV3</t>
  </si>
  <si>
    <t>HBTS5</t>
  </si>
  <si>
    <t>MERC4</t>
  </si>
  <si>
    <t>FRTA3</t>
  </si>
  <si>
    <t>ELEK3</t>
  </si>
  <si>
    <t>TAEE3</t>
  </si>
  <si>
    <t>WHRL3</t>
  </si>
  <si>
    <t>TOYB4</t>
  </si>
  <si>
    <t>AZEV4</t>
  </si>
  <si>
    <t>MWET4</t>
  </si>
  <si>
    <t>BNFS11</t>
  </si>
  <si>
    <t>MEND5</t>
  </si>
  <si>
    <t>BALM4</t>
  </si>
  <si>
    <t>INEP3</t>
  </si>
  <si>
    <t>BTTL3</t>
  </si>
  <si>
    <t>CELP5</t>
  </si>
  <si>
    <t>MNPR3</t>
  </si>
  <si>
    <t>BRGE6</t>
  </si>
  <si>
    <t>REDE3</t>
  </si>
  <si>
    <t>SULA4</t>
  </si>
  <si>
    <t>TAEE4</t>
  </si>
  <si>
    <t>MAPT4</t>
  </si>
  <si>
    <t>BRIV3</t>
  </si>
  <si>
    <t>CTKA3</t>
  </si>
  <si>
    <t>HAGA3</t>
  </si>
  <si>
    <t>AELP3</t>
  </si>
  <si>
    <t>MRSA5B</t>
  </si>
  <si>
    <t>RANI4</t>
  </si>
  <si>
    <t>CELP3</t>
  </si>
  <si>
    <t>FJTA3</t>
  </si>
  <si>
    <t>MEND6</t>
  </si>
  <si>
    <t>FBMC4</t>
  </si>
  <si>
    <t>TOYB3</t>
  </si>
  <si>
    <t>CELP7</t>
  </si>
  <si>
    <t>JPSA3</t>
  </si>
  <si>
    <t>JPSA4</t>
  </si>
  <si>
    <t>Segmento</t>
  </si>
  <si>
    <t>Limite para entrega de resultados</t>
  </si>
  <si>
    <t>Trimestre 1</t>
  </si>
  <si>
    <t>Trimestre 2</t>
  </si>
  <si>
    <t>Trimestre 3</t>
  </si>
  <si>
    <t>Trimestre 4</t>
  </si>
  <si>
    <t xml:space="preserve">Dia </t>
  </si>
  <si>
    <t>Mês</t>
  </si>
  <si>
    <t>Limites de entrega</t>
  </si>
  <si>
    <t>Trimestre do resultado</t>
  </si>
  <si>
    <t>P/L Atual</t>
  </si>
  <si>
    <t>Lucro Líquido Atual</t>
  </si>
  <si>
    <t>Ano do último resultado</t>
  </si>
  <si>
    <t>Último ano fechado</t>
  </si>
  <si>
    <t>P/L Calculado com média dos lucros dos 3 últimos anos</t>
  </si>
  <si>
    <t>P/VP</t>
  </si>
  <si>
    <t>DY Atual</t>
  </si>
  <si>
    <t>Payout</t>
  </si>
  <si>
    <t>Patrimônio Líquido Atual</t>
  </si>
  <si>
    <t>Valor de Mercado</t>
  </si>
  <si>
    <t>Receita Líquida Atual</t>
  </si>
  <si>
    <t>Liquidez corrente atual</t>
  </si>
  <si>
    <t>Dívida bruta por patrimônio líquido atual</t>
  </si>
  <si>
    <t>Lucro Líquido por ação atual</t>
  </si>
  <si>
    <t>ROE Atual</t>
  </si>
  <si>
    <t>Ativo circulante atual</t>
  </si>
  <si>
    <t>Passivo circulante atual</t>
  </si>
  <si>
    <t>Passivo exigível de longo prazo atual</t>
  </si>
  <si>
    <t>Ativo total atual</t>
  </si>
  <si>
    <t>Cotação atual</t>
  </si>
  <si>
    <t>Margem líquida atual</t>
  </si>
  <si>
    <t>Margem bruta atual</t>
  </si>
  <si>
    <t>Liquidez</t>
  </si>
  <si>
    <t>Dias desde a última negociação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</si>
</sst>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EEEEE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aea4af4644024ec8ae39c49d84e590ab">
      <tp>
        <v>90469486000</v>
        <stp/>
        <stp>AtivoTotal</stp>
        <stp>ABEV3</stp>
        <stp/>
        <stp/>
        <stp>NP</stp>
        <tr r="CM4" s="1"/>
      </tp>
      <tp>
        <v>48939678000</v>
        <stp/>
        <stp>PatrimonioLiquido</stp>
        <stp>ABEV3</stp>
        <stp>3T_2017</stp>
        <stp/>
        <stp>SP</stp>
        <tr r="AI4" s="1"/>
      </tp>
      <tp t="s">
        <v/>
        <stp/>
        <stp>MargemLiquida</stp>
        <stp>AALR3</stp>
        <stp>4T_2008</stp>
        <stp>1</stp>
        <stp>SP</stp>
        <tr r="DA2" s="1"/>
      </tp>
      <tp t="s">
        <v/>
        <stp/>
        <stp>MargemLiquida</stp>
        <stp>AALR3</stp>
        <stp>4T_2009</stp>
        <stp>1</stp>
        <stp>SP</stp>
        <tr r="CZ2" s="1"/>
      </tp>
      <tp t="s">
        <v/>
        <stp/>
        <stp>MargemLiquida</stp>
        <stp>AALR3</stp>
        <stp>4T_2007</stp>
        <stp>1</stp>
        <stp>SP</stp>
        <tr r="DB2" s="1"/>
      </tp>
    </main>
    <main first="rtdsrv.782a7c5026db4e8182b7b3688bc1f619">
      <tp>
        <v>5.62E-2</v>
        <stp/>
        <stp>DividendYield</stp>
        <stp>ABCB4</stp>
        <stp/>
        <stp>1</stp>
        <stp/>
        <tr r="U3" s="1"/>
      </tp>
    </main>
    <main first="rtdsrv.aea4af4644024ec8ae39c49d84e590ab">
      <tp>
        <v>1085582000</v>
        <stp/>
        <stp>PatrimonioLiquido</stp>
        <stp>ABCB4</stp>
        <stp>4T_2007</stp>
        <stp/>
        <stp>SP</stp>
        <tr r="AS3" s="1"/>
      </tp>
      <tp>
        <v>1218441000</v>
        <stp/>
        <stp>PatrimonioLiquido</stp>
        <stp>ABCB4</stp>
        <stp>4T_2009</stp>
        <stp/>
        <stp>SP</stp>
        <tr r="AQ3" s="1"/>
      </tp>
      <tp>
        <v>1161740000</v>
        <stp/>
        <stp>PatrimonioLiquido</stp>
        <stp>ABCB4</stp>
        <stp>4T_2008</stp>
        <stp/>
        <stp>SP</stp>
        <tr r="AR3" s="1"/>
      </tp>
      <tp>
        <v>1973838000</v>
        <stp/>
        <stp>PatrimonioLiquido</stp>
        <stp>ABCB4</stp>
        <stp>4T_2013</stp>
        <stp/>
        <stp>SP</stp>
        <tr r="AM3" s="1"/>
      </tp>
      <tp>
        <v>1735481000</v>
        <stp/>
        <stp>PatrimonioLiquido</stp>
        <stp>ABCB4</stp>
        <stp>4T_2012</stp>
        <stp/>
        <stp>SP</stp>
        <tr r="AN3" s="1"/>
      </tp>
      <tp>
        <v>1539616000</v>
        <stp/>
        <stp>PatrimonioLiquido</stp>
        <stp>ABCB4</stp>
        <stp>4T_2011</stp>
        <stp/>
        <stp>SP</stp>
        <tr r="AO3" s="1"/>
      </tp>
      <tp>
        <v>1385801000</v>
        <stp/>
        <stp>PatrimonioLiquido</stp>
        <stp>ABCB4</stp>
        <stp>4T_2010</stp>
        <stp/>
        <stp>SP</stp>
        <tr r="AP3" s="1"/>
      </tp>
      <tp>
        <v>2994121000</v>
        <stp/>
        <stp>PatrimonioLiquido</stp>
        <stp>ABCB4</stp>
        <stp>4T_2016</stp>
        <stp/>
        <stp>SP</stp>
        <tr r="AJ3" s="1"/>
      </tp>
      <tp>
        <v>2633973000</v>
        <stp/>
        <stp>PatrimonioLiquido</stp>
        <stp>ABCB4</stp>
        <stp>4T_2015</stp>
        <stp/>
        <stp>SP</stp>
        <tr r="AK3" s="1"/>
      </tp>
      <tp>
        <v>2284769000</v>
        <stp/>
        <stp>PatrimonioLiquido</stp>
        <stp>ABCB4</stp>
        <stp>4T_2014</stp>
        <stp/>
        <stp>SP</stp>
        <tr r="AL3" s="1"/>
      </tp>
      <tp>
        <v>3.0200000000000001E-2</v>
        <stp/>
        <stp>MargemLiquida</stp>
        <stp>AALR3</stp>
        <stp>4T_2016</stp>
        <stp>1</stp>
        <stp>SP</stp>
        <tr r="CS2" s="1"/>
      </tp>
      <tp t="s">
        <v/>
        <stp/>
        <stp>MargemLiquida</stp>
        <stp>AALR3</stp>
        <stp>3T_2017</stp>
        <stp>1</stp>
        <stp>SP</stp>
        <tr r="CR2" s="1"/>
      </tp>
      <tp t="s">
        <v/>
        <stp/>
        <stp>MargemLiquida</stp>
        <stp>AALR3</stp>
        <stp>4T_2014</stp>
        <stp>1</stp>
        <stp>SP</stp>
        <tr r="CU2" s="1"/>
      </tp>
      <tp>
        <v>-1.6299999999999999E-2</v>
        <stp/>
        <stp>MargemLiquida</stp>
        <stp>AALR3</stp>
        <stp>4T_2015</stp>
        <stp>1</stp>
        <stp>SP</stp>
        <tr r="CT2" s="1"/>
      </tp>
      <tp t="s">
        <v/>
        <stp/>
        <stp>MargemLiquida</stp>
        <stp>AALR3</stp>
        <stp>4T_2012</stp>
        <stp>1</stp>
        <stp>SP</stp>
        <tr r="CW2" s="1"/>
      </tp>
      <tp t="s">
        <v/>
        <stp/>
        <stp>MargemLiquida</stp>
        <stp>AALR3</stp>
        <stp>4T_2013</stp>
        <stp>1</stp>
        <stp>SP</stp>
        <tr r="CV2" s="1"/>
      </tp>
      <tp t="s">
        <v/>
        <stp/>
        <stp>MargemLiquida</stp>
        <stp>AALR3</stp>
        <stp>4T_2010</stp>
        <stp>1</stp>
        <stp>SP</stp>
        <tr r="CY2" s="1"/>
      </tp>
      <tp t="s">
        <v/>
        <stp/>
        <stp>MargemLiquida</stp>
        <stp>AALR3</stp>
        <stp>4T_2011</stp>
        <stp>1</stp>
        <stp>SP</stp>
        <tr r="CX2" s="1"/>
      </tp>
    </main>
    <main first="rtdsrv.aea4af4644024ec8ae39c49d84e590ab">
      <tp t="s">
        <v/>
        <stp/>
        <stp>PassivoExigivelLp</stp>
        <stp>ABEV3</stp>
        <stp/>
        <stp/>
        <stp>NP</stp>
        <tr r="CP4" s="1"/>
      </tp>
    </main>
    <main first="rtdsrv.aea4af4644024ec8ae39c49d84e590ab">
      <tp>
        <v>1788230000</v>
        <stp/>
        <stp>AtivoTotal</stp>
        <stp>AALR3</stp>
        <stp/>
        <stp/>
        <stp>NP</stp>
        <tr r="CM2" s="1"/>
      </tp>
      <tp>
        <v>0.1464</v>
        <stp/>
        <stp>MargemLiquida</stp>
        <stp>ABEV3</stp>
        <stp>4T_2008</stp>
        <stp>1</stp>
        <stp>SP</stp>
        <tr r="DA4" s="1"/>
      </tp>
      <tp>
        <v>0.53220000000000001</v>
        <stp/>
        <stp>MargemLiquida</stp>
        <stp>ABEV3</stp>
        <stp>4T_2009</stp>
        <stp>1</stp>
        <stp>SP</stp>
        <tr r="CZ4" s="1"/>
      </tp>
      <tp>
        <v>0.14330000000000001</v>
        <stp/>
        <stp>MargemLiquida</stp>
        <stp>ABEV3</stp>
        <stp>4T_2007</stp>
        <stp>1</stp>
        <stp>SP</stp>
        <tr r="DB4" s="1"/>
      </tp>
    </main>
    <main first="rtdsrv.aea4af4644024ec8ae39c49d84e590ab">
      <tp t="s">
        <v>Serv.Méd.Hospit..Análises e Diagnósticos</v>
        <stp/>
        <stp>Segmento</stp>
        <stp>AALR3</stp>
        <stp/>
        <stp/>
        <stp/>
        <tr r="B2" s="1"/>
      </tp>
      <tp>
        <v>0.28689999999999999</v>
        <stp/>
        <stp>MargemLiquida</stp>
        <stp>ABEV3</stp>
        <stp>4T_2016</stp>
        <stp>1</stp>
        <stp>SP</stp>
        <tr r="CS4" s="1"/>
      </tp>
      <tp>
        <v>0.20380000000000001</v>
        <stp/>
        <stp>MargemLiquida</stp>
        <stp>ABEV3</stp>
        <stp>3T_2017</stp>
        <stp>1</stp>
        <stp>SP</stp>
        <tr r="CR4" s="1"/>
      </tp>
      <tp>
        <v>0.3246</v>
        <stp/>
        <stp>MargemLiquida</stp>
        <stp>ABEV3</stp>
        <stp>4T_2014</stp>
        <stp>1</stp>
        <stp>SP</stp>
        <tr r="CU4" s="1"/>
      </tp>
      <tp>
        <v>0.2757</v>
        <stp/>
        <stp>MargemLiquida</stp>
        <stp>ABEV3</stp>
        <stp>4T_2015</stp>
        <stp>1</stp>
        <stp>SP</stp>
        <tr r="CT4" s="1"/>
      </tp>
      <tp>
        <v>0.33019999999999999</v>
        <stp/>
        <stp>MargemLiquida</stp>
        <stp>ABEV3</stp>
        <stp>4T_2012</stp>
        <stp>1</stp>
        <stp>SP</stp>
        <tr r="CW4" s="1"/>
      </tp>
      <tp>
        <v>0.32629999999999998</v>
        <stp/>
        <stp>MargemLiquida</stp>
        <stp>ABEV3</stp>
        <stp>4T_2013</stp>
        <stp>1</stp>
        <stp>SP</stp>
        <tr r="CV4" s="1"/>
      </tp>
      <tp>
        <v>0.30199999999999999</v>
        <stp/>
        <stp>MargemLiquida</stp>
        <stp>ABEV3</stp>
        <stp>4T_2010</stp>
        <stp>1</stp>
        <stp>SP</stp>
        <tr r="CY4" s="1"/>
      </tp>
      <tp>
        <v>0.32140000000000002</v>
        <stp/>
        <stp>MargemLiquida</stp>
        <stp>ABEV3</stp>
        <stp>4T_2011</stp>
        <stp>1</stp>
        <stp>SP</stp>
        <tr r="CX4" s="1"/>
      </tp>
      <tp>
        <v>3228438000</v>
        <stp/>
        <stp>PatrimonioLiquido</stp>
        <stp>ABCB4</stp>
        <stp>3T_2017</stp>
        <stp/>
        <stp>SP</stp>
        <tr r="AI3" s="1"/>
      </tp>
    </main>
    <main first="rtdsrv.782a7c5026db4e8182b7b3688bc1f619">
      <tp>
        <v>2.4299999999999999E-2</v>
        <stp/>
        <stp>DividendYield</stp>
        <stp>ABEV3</stp>
        <stp/>
        <stp>1</stp>
        <stp/>
        <tr r="U4" s="1"/>
      </tp>
    </main>
    <main first="rtdsrv.aea4af4644024ec8ae39c49d84e590ab">
      <tp t="s">
        <v>Cervejas e Refrigerantes</v>
        <stp/>
        <stp>Segmento</stp>
        <stp>ABEV3</stp>
        <stp/>
        <stp/>
        <stp/>
        <tr r="B4" s="1"/>
      </tp>
      <tp t="s">
        <v>Bancos</v>
        <stp/>
        <stp>Segmento</stp>
        <stp>ABCB4</stp>
        <stp/>
        <stp/>
        <stp/>
        <tr r="B3" s="1"/>
      </tp>
      <tp t="s">
        <v/>
        <stp/>
        <stp>PassivoExigivelLp</stp>
        <stp>AALR3</stp>
        <stp/>
        <stp/>
        <stp>NP</stp>
        <tr r="CP2" s="1"/>
      </tp>
      <tp>
        <v>17419950000</v>
        <stp/>
        <stp>PatrimonioLiquido</stp>
        <stp>ABEV3</stp>
        <stp>4T_2007</stp>
        <stp/>
        <stp>SP</stp>
        <tr r="AS4" s="1"/>
      </tp>
      <tp>
        <v>17278138000</v>
        <stp/>
        <stp>PatrimonioLiquido</stp>
        <stp>ABEV3</stp>
        <stp>4T_2008</stp>
        <stp/>
        <stp>SP</stp>
        <tr r="AR4" s="1"/>
      </tp>
      <tp>
        <v>19243058000</v>
        <stp/>
        <stp>PatrimonioLiquido</stp>
        <stp>ABEV3</stp>
        <stp>4T_2009</stp>
        <stp/>
        <stp>SP</stp>
        <tr r="AQ4" s="1"/>
      </tp>
      <tp>
        <v>43644669000</v>
        <stp/>
        <stp>PatrimonioLiquido</stp>
        <stp>ABEV3</stp>
        <stp>4T_2014</stp>
        <stp/>
        <stp>SP</stp>
        <tr r="AL4" s="1"/>
      </tp>
      <tp>
        <v>50333633000</v>
        <stp/>
        <stp>PatrimonioLiquido</stp>
        <stp>ABEV3</stp>
        <stp>4T_2015</stp>
        <stp/>
        <stp>SP</stp>
        <tr r="AK4" s="1"/>
      </tp>
      <tp>
        <v>46651273000</v>
        <stp/>
        <stp>PatrimonioLiquido</stp>
        <stp>ABEV3</stp>
        <stp>4T_2016</stp>
        <stp/>
        <stp>SP</stp>
        <tr r="AJ4" s="1"/>
      </tp>
      <tp>
        <v>24564842000</v>
        <stp/>
        <stp>PatrimonioLiquido</stp>
        <stp>ABEV3</stp>
        <stp>4T_2010</stp>
        <stp/>
        <stp>SP</stp>
        <tr r="AP4" s="1"/>
      </tp>
      <tp>
        <v>25828845000</v>
        <stp/>
        <stp>PatrimonioLiquido</stp>
        <stp>ABEV3</stp>
        <stp>4T_2011</stp>
        <stp/>
        <stp>SP</stp>
        <tr r="AO4" s="1"/>
      </tp>
      <tp>
        <v>29923817000</v>
        <stp/>
        <stp>PatrimonioLiquido</stp>
        <stp>ABEV3</stp>
        <stp>4T_2012</stp>
        <stp/>
        <stp>SP</stp>
        <tr r="AN4" s="1"/>
      </tp>
      <tp>
        <v>43997398000</v>
        <stp/>
        <stp>PatrimonioLiquido</stp>
        <stp>ABEV3</stp>
        <stp>4T_2013</stp>
        <stp/>
        <stp>SP</stp>
        <tr r="AM4" s="1"/>
      </tp>
      <tp t="s">
        <v/>
        <stp/>
        <stp>DividaTotalBrutaPatrimonioLiquido</stp>
        <stp>ABCB4</stp>
        <stp/>
        <stp/>
        <stp>NP</stp>
        <tr r="BK3" s="1"/>
      </tp>
    </main>
    <main first="rtdsrv.aea4af4644024ec8ae39c49d84e590ab">
      <tp t="s">
        <v/>
        <stp/>
        <stp>PatrimonioLiquido</stp>
        <stp>AALR3</stp>
        <stp>3T_2017</stp>
        <stp/>
        <stp>SP</stp>
        <tr r="AI2" s="1"/>
      </tp>
    </main>
    <main first="rtdsrv.aea4af4644024ec8ae39c49d84e590ab">
      <tp>
        <v>19085375000</v>
        <stp/>
        <stp>PassivoCirculante</stp>
        <stp>ABCB4</stp>
        <stp/>
        <stp/>
        <stp>NP</stp>
        <tr r="CO3" s="1"/>
      </tp>
    </main>
    <main first="rtdsrv.aea4af4644024ec8ae39c49d84e590ab">
      <tp>
        <v>0.56559999999999999</v>
        <stp/>
        <stp>LucroLiquidoAcao</stp>
        <stp>ABEV3</stp>
        <stp/>
        <stp>1</stp>
        <stp>NP</stp>
        <tr r="BO4" s="1"/>
      </tp>
      <tp>
        <v>1230385000</v>
        <stp/>
        <stp>PatrimonioLiquido</stp>
        <stp>AALR3</stp>
        <stp/>
        <stp/>
        <stp>NP</stp>
        <tr r="AH2" s="1"/>
      </tp>
      <tp>
        <v>0.2117</v>
        <stp/>
        <stp>LucroLiquidoAcao</stp>
        <stp>AALR3</stp>
        <stp/>
        <stp>1</stp>
        <stp>NP</stp>
        <tr r="BO2" s="1"/>
      </tp>
    </main>
    <main first="rtdsrv.aea4af4644024ec8ae39c49d84e590ab">
      <tp>
        <v>2.1652999999999998</v>
        <stp/>
        <stp>LucroLiquidoAcao</stp>
        <stp>ABCB4</stp>
        <stp/>
        <stp>1</stp>
        <stp>NP</stp>
        <tr r="BO3" s="1"/>
      </tp>
      <tp t="s">
        <v/>
        <stp/>
        <stp>PatrimonioLiquido</stp>
        <stp>AALR3</stp>
        <stp>4T_2007</stp>
        <stp/>
        <stp>SP</stp>
        <tr r="AS2" s="1"/>
      </tp>
      <tp t="s">
        <v/>
        <stp/>
        <stp>PatrimonioLiquido</stp>
        <stp>AALR3</stp>
        <stp>4T_2008</stp>
        <stp/>
        <stp>SP</stp>
        <tr r="AR2" s="1"/>
      </tp>
      <tp t="s">
        <v/>
        <stp/>
        <stp>PatrimonioLiquido</stp>
        <stp>AALR3</stp>
        <stp>4T_2009</stp>
        <stp/>
        <stp>SP</stp>
        <tr r="AQ2" s="1"/>
      </tp>
      <tp t="s">
        <v/>
        <stp/>
        <stp>PatrimonioLiquido</stp>
        <stp>AALR3</stp>
        <stp>4T_2014</stp>
        <stp/>
        <stp>SP</stp>
        <tr r="AL2" s="1"/>
      </tp>
      <tp>
        <v>733000000</v>
        <stp/>
        <stp>PatrimonioLiquido</stp>
        <stp>AALR3</stp>
        <stp>4T_2015</stp>
        <stp/>
        <stp>SP</stp>
        <tr r="AK2" s="1"/>
      </tp>
      <tp>
        <v>1211935000</v>
        <stp/>
        <stp>PatrimonioLiquido</stp>
        <stp>AALR3</stp>
        <stp>4T_2016</stp>
        <stp/>
        <stp>SP</stp>
        <tr r="AJ2" s="1"/>
      </tp>
      <tp t="s">
        <v/>
        <stp/>
        <stp>PatrimonioLiquido</stp>
        <stp>AALR3</stp>
        <stp>4T_2010</stp>
        <stp/>
        <stp>SP</stp>
        <tr r="AP2" s="1"/>
      </tp>
      <tp t="s">
        <v/>
        <stp/>
        <stp>PatrimonioLiquido</stp>
        <stp>AALR3</stp>
        <stp>4T_2011</stp>
        <stp/>
        <stp>SP</stp>
        <tr r="AO2" s="1"/>
      </tp>
      <tp t="s">
        <v/>
        <stp/>
        <stp>PatrimonioLiquido</stp>
        <stp>AALR3</stp>
        <stp>4T_2012</stp>
        <stp/>
        <stp>SP</stp>
        <tr r="AN2" s="1"/>
      </tp>
      <tp t="s">
        <v/>
        <stp/>
        <stp>PatrimonioLiquido</stp>
        <stp>AALR3</stp>
        <stp>4T_2013</stp>
        <stp/>
        <stp>SP</stp>
        <tr r="AM2" s="1"/>
      </tp>
    </main>
    <main first="rtdsrv.782a7c5026db4e8182b7b3688bc1f619">
      <tp t="s">
        <v/>
        <stp/>
        <stp>DividendYield</stp>
        <stp>AALR3</stp>
        <stp/>
        <stp>1</stp>
        <stp/>
        <tr r="U2" s="1"/>
      </tp>
    </main>
    <main first="rtdsrv.aea4af4644024ec8ae39c49d84e590ab">
      <tp>
        <v>47166109000</v>
        <stp/>
        <stp>PatrimonioLiquido</stp>
        <stp>ABEV3</stp>
        <stp/>
        <stp/>
        <stp>NP</stp>
        <tr r="AH4" s="1"/>
      </tp>
    </main>
    <main first="rtdsrv.aea4af4644024ec8ae39c49d84e590ab">
      <tp>
        <v>20800153000</v>
        <stp/>
        <stp>ReceitaLiquidaOperacional</stp>
        <stp>ABEV3</stp>
        <stp/>
        <stp>1</stp>
        <stp>NP</stp>
        <tr r="AU4" s="1"/>
      </tp>
      <tp>
        <v>106665000</v>
        <stp/>
        <stp>ReceitaLiquidaOperacional</stp>
        <stp>AALR3</stp>
        <stp/>
        <stp>1</stp>
        <stp>NP</stp>
        <tr r="AU2" s="1"/>
      </tp>
      <tp>
        <v>0.42320000000000002</v>
        <stp/>
        <stp>MargemLiquida</stp>
        <stp>ABCB4</stp>
        <stp>4T_2009</stp>
        <stp>1</stp>
        <stp>SP</stp>
        <tr r="CZ3" s="1"/>
      </tp>
      <tp>
        <v>0.55169999999999997</v>
        <stp/>
        <stp>MargemLiquida</stp>
        <stp>ABCB4</stp>
        <stp>4T_2008</stp>
        <stp>1</stp>
        <stp>SP</stp>
        <tr r="DA3" s="1"/>
      </tp>
      <tp>
        <v>0.39860000000000001</v>
        <stp/>
        <stp>MargemLiquida</stp>
        <stp>ABCB4</stp>
        <stp>4T_2007</stp>
        <stp>1</stp>
        <stp>SP</stp>
        <tr r="DB3" s="1"/>
      </tp>
    </main>
    <main first="rtdsrv.aea4af4644024ec8ae39c49d84e590ab">
      <tp>
        <v>0.1797</v>
        <stp/>
        <stp>MargemLiquida</stp>
        <stp>ABCB4</stp>
        <stp>4T_2011</stp>
        <stp>1</stp>
        <stp>SP</stp>
        <tr r="CX3" s="1"/>
      </tp>
      <tp>
        <v>0.19889999999999999</v>
        <stp/>
        <stp>MargemLiquida</stp>
        <stp>ABCB4</stp>
        <stp>4T_2010</stp>
        <stp>1</stp>
        <stp>SP</stp>
        <tr r="CY3" s="1"/>
      </tp>
      <tp>
        <v>0.1578</v>
        <stp/>
        <stp>MargemLiquida</stp>
        <stp>ABCB4</stp>
        <stp>4T_2013</stp>
        <stp>1</stp>
        <stp>SP</stp>
        <tr r="CV3" s="1"/>
      </tp>
      <tp>
        <v>0.16389999999999999</v>
        <stp/>
        <stp>MargemLiquida</stp>
        <stp>ABCB4</stp>
        <stp>4T_2012</stp>
        <stp>1</stp>
        <stp>SP</stp>
        <tr r="CW3" s="1"/>
      </tp>
      <tp>
        <v>0.1734</v>
        <stp/>
        <stp>MargemLiquida</stp>
        <stp>ABCB4</stp>
        <stp>4T_2015</stp>
        <stp>1</stp>
        <stp>SP</stp>
        <tr r="CT3" s="1"/>
      </tp>
      <tp>
        <v>0.19700000000000001</v>
        <stp/>
        <stp>MargemLiquida</stp>
        <stp>ABCB4</stp>
        <stp>4T_2014</stp>
        <stp>1</stp>
        <stp>SP</stp>
        <tr r="CU3" s="1"/>
      </tp>
    </main>
    <main first="rtdsrv.aea4af4644024ec8ae39c49d84e590ab">
      <tp>
        <v>0.17369999999999999</v>
        <stp/>
        <stp>MargemLiquida</stp>
        <stp>ABCB4</stp>
        <stp>3T_2017</stp>
        <stp>1</stp>
        <stp>SP</stp>
        <tr r="CR3" s="1"/>
      </tp>
      <tp>
        <v>0.1948</v>
        <stp/>
        <stp>MargemLiquida</stp>
        <stp>ABCB4</stp>
        <stp>4T_2016</stp>
        <stp>1</stp>
        <stp>SP</stp>
        <tr r="CS3" s="1"/>
      </tp>
      <tp>
        <v>23732.81</v>
        <stp/>
        <stp>QtdeNegocio21d</stp>
        <stp>ABEV3</stp>
        <tr r="DO4" s="1"/>
      </tp>
      <tp>
        <v>2.46E-2</v>
        <stp/>
        <stp>DividaTotalBrutaPatrimonioLiquido</stp>
        <stp>ABEV3</stp>
        <stp/>
        <stp/>
        <stp>NP</stp>
        <tr r="BK4" s="1"/>
      </tp>
    </main>
    <main first="rtdsrv.aea4af4644024ec8ae39c49d84e590ab">
      <tp>
        <v>28760537000</v>
        <stp/>
        <stp>AtivoTotal</stp>
        <stp>ABCB4</stp>
        <stp/>
        <stp/>
        <stp>NP</stp>
        <tr r="CM3" s="1"/>
      </tp>
    </main>
    <main first="rtdsrv.aea4af4644024ec8ae39c49d84e590ab">
      <tp>
        <v>6358195000</v>
        <stp/>
        <stp>PassivoExigivelLp</stp>
        <stp>ABCB4</stp>
        <stp/>
        <stp/>
        <stp>NP</stp>
        <tr r="CP3" s="1"/>
      </tp>
      <tp>
        <v>2500739000</v>
        <stp/>
        <stp>ReceitaLiquidaOperacional</stp>
        <stp>ABCB4</stp>
        <stp/>
        <stp>1</stp>
        <stp>NP</stp>
        <tr r="AU3" s="1"/>
      </tp>
    </main>
    <main first="rtdsrv.782a7c5026db4e8182b7b3688bc1f619">
      <tp t="s">
        <v/>
        <stp/>
        <stp>Payout</stp>
        <stp>AALR3</stp>
        <stp/>
        <stp>1</stp>
        <stp/>
        <tr r="AG2" s="1"/>
      </tp>
    </main>
    <main first="rtdsrv.aea4af4644024ec8ae39c49d84e590ab">
      <tp>
        <v>0.24610000000000001</v>
        <stp/>
        <stp>DividaTotalBrutaPatrimonioLiquido</stp>
        <stp>AALR3</stp>
        <stp/>
        <stp/>
        <stp>NP</stp>
        <tr r="BK2" s="1"/>
      </tp>
      <tp>
        <v>2032.95</v>
        <stp/>
        <stp>QtdeNegocio21d</stp>
        <stp>ABCB4</stp>
        <tr r="DO3" s="1"/>
      </tp>
    </main>
    <main first="rtdsrv.782a7c5026db4e8182b7b3688bc1f619">
      <tp>
        <v>0.50160000000000005</v>
        <stp/>
        <stp>Payout</stp>
        <stp>ABCB4</stp>
        <stp/>
        <stp>1</stp>
        <stp/>
        <tr r="AG3" s="1"/>
      </tp>
    </main>
    <main first="rtdsrv.aea4af4644024ec8ae39c49d84e590ab">
      <tp>
        <v>780.19</v>
        <stp/>
        <stp>QtdeNegocio21d</stp>
        <stp>AALR3</stp>
        <tr r="DO2" s="1"/>
      </tp>
    </main>
    <main first="rtdsrv.aea4af4644024ec8ae39c49d84e590ab">
      <tp>
        <v>210782000</v>
        <stp/>
        <stp>PassivoCirculante</stp>
        <stp>AALR3</stp>
        <stp/>
        <stp/>
        <stp>NP</stp>
        <tr r="CO2" s="1"/>
      </tp>
      <tp>
        <v>3284332000</v>
        <stp/>
        <stp>PatrimonioLiquido</stp>
        <stp>ABCB4</stp>
        <stp/>
        <stp/>
        <stp>NP</stp>
        <tr r="AH3" s="1"/>
      </tp>
      <tp>
        <v>2.1700000000000001E-2</v>
        <stp/>
        <stp>DividendYield</stp>
        <stp>ABEV3</stp>
        <stp>3T_2017</stp>
        <stp>1</stp>
        <stp/>
        <tr r="V4" s="1"/>
      </tp>
      <tp>
        <v>5.2699999999999997E-2</v>
        <stp/>
        <stp>DividendYield</stp>
        <stp>ABCB4</stp>
        <stp>4T_2007</stp>
        <stp>1</stp>
        <stp/>
        <tr r="AF3" s="1"/>
      </tp>
      <tp>
        <v>0.17910000000000001</v>
        <stp/>
        <stp>DividendYield</stp>
        <stp>ABCB4</stp>
        <stp>4T_2008</stp>
        <stp>1</stp>
        <stp/>
        <tr r="AE3" s="1"/>
      </tp>
      <tp>
        <v>7.4300000000000005E-2</v>
        <stp/>
        <stp>DividendYield</stp>
        <stp>ABCB4</stp>
        <stp>4T_2009</stp>
        <stp>1</stp>
        <stp/>
        <tr r="AD3" s="1"/>
      </tp>
      <tp>
        <v>6.1100000000000002E-2</v>
        <stp/>
        <stp>DividendYield</stp>
        <stp>ABCB4</stp>
        <stp>4T_2010</stp>
        <stp>1</stp>
        <stp/>
        <tr r="AC3" s="1"/>
      </tp>
      <tp>
        <v>7.5700000000000003E-2</v>
        <stp/>
        <stp>DividendYield</stp>
        <stp>ABCB4</stp>
        <stp>4T_2011</stp>
        <stp>1</stp>
        <stp/>
        <tr r="AB3" s="1"/>
      </tp>
      <tp>
        <v>4.02E-2</v>
        <stp/>
        <stp>DividendYield</stp>
        <stp>ABCB4</stp>
        <stp>4T_2012</stp>
        <stp>1</stp>
        <stp/>
        <tr r="AA3" s="1"/>
      </tp>
      <tp>
        <v>0.113</v>
        <stp/>
        <stp>DividendYield</stp>
        <stp>ABCB4</stp>
        <stp>4T_2013</stp>
        <stp>1</stp>
        <stp/>
        <tr r="Z3" s="1"/>
      </tp>
      <tp>
        <v>7.1400000000000005E-2</v>
        <stp/>
        <stp>DividendYield</stp>
        <stp>ABCB4</stp>
        <stp>4T_2014</stp>
        <stp>1</stp>
        <stp/>
        <tr r="Y3" s="1"/>
      </tp>
      <tp>
        <v>0.12330000000000001</v>
        <stp/>
        <stp>DividendYield</stp>
        <stp>ABCB4</stp>
        <stp>4T_2015</stp>
        <stp>1</stp>
        <stp/>
        <tr r="X3" s="1"/>
      </tp>
      <tp>
        <v>8.7499999999999994E-2</v>
        <stp/>
        <stp>DividendYield</stp>
        <stp>ABCB4</stp>
        <stp>4T_2016</stp>
        <stp>1</stp>
        <stp/>
        <tr r="W3" s="1"/>
      </tp>
      <tp>
        <v>6.4199999999999993E-2</v>
        <stp/>
        <stp>DividendYield</stp>
        <stp>ABCB4</stp>
        <stp>3T_2017</stp>
        <stp>1</stp>
        <stp/>
        <tr r="V3" s="1"/>
      </tp>
      <tp t="s">
        <v/>
        <stp/>
        <stp>DividendYield</stp>
        <stp>ABEV3</stp>
        <stp>4T_2007</stp>
        <stp>1</stp>
        <stp/>
        <tr r="AF4" s="1"/>
      </tp>
      <tp t="s">
        <v/>
        <stp/>
        <stp>DividendYield</stp>
        <stp>ABEV3</stp>
        <stp>4T_2009</stp>
        <stp>1</stp>
        <stp/>
        <tr r="AD4" s="1"/>
      </tp>
      <tp t="s">
        <v/>
        <stp/>
        <stp>DividendYield</stp>
        <stp>ABEV3</stp>
        <stp>4T_2008</stp>
        <stp>1</stp>
        <stp/>
        <tr r="AE4" s="1"/>
      </tp>
      <tp>
        <v>3.0099999999999998E-2</v>
        <stp/>
        <stp>DividendYield</stp>
        <stp>ABEV3</stp>
        <stp>4T_2016</stp>
        <stp>1</stp>
        <stp/>
        <tr r="W4" s="1"/>
      </tp>
      <tp>
        <v>3.49E-2</v>
        <stp/>
        <stp>DividendYield</stp>
        <stp>ABEV3</stp>
        <stp>4T_2015</stp>
        <stp>1</stp>
        <stp/>
        <tr r="X4" s="1"/>
      </tp>
      <tp>
        <v>6.0400000000000002E-2</v>
        <stp/>
        <stp>DividendYield</stp>
        <stp>ABEV3</stp>
        <stp>4T_2014</stp>
        <stp>1</stp>
        <stp/>
        <tr r="Y4" s="1"/>
      </tp>
      <tp t="s">
        <v/>
        <stp/>
        <stp>DividendYield</stp>
        <stp>ABEV3</stp>
        <stp>4T_2013</stp>
        <stp>1</stp>
        <stp/>
        <tr r="Z4" s="1"/>
      </tp>
      <tp t="s">
        <v/>
        <stp/>
        <stp>DividendYield</stp>
        <stp>ABEV3</stp>
        <stp>4T_2012</stp>
        <stp>1</stp>
        <stp/>
        <tr r="AA4" s="1"/>
      </tp>
      <tp t="s">
        <v/>
        <stp/>
        <stp>DividendYield</stp>
        <stp>ABEV3</stp>
        <stp>4T_2011</stp>
        <stp>1</stp>
        <stp/>
        <tr r="AB4" s="1"/>
      </tp>
      <tp t="s">
        <v/>
        <stp/>
        <stp>DividendYield</stp>
        <stp>ABEV3</stp>
        <stp>4T_2010</stp>
        <stp>1</stp>
        <stp/>
        <tr r="AC4" s="1"/>
      </tp>
      <tp>
        <v>13848978000</v>
        <stp/>
        <stp>PassivoCirculante</stp>
        <stp>ABEV3</stp>
        <stp/>
        <stp/>
        <stp>NP</stp>
        <tr r="CO4" s="1"/>
      </tp>
    </main>
    <main first="rtdsrv.782a7c5026db4e8182b7b3688bc1f619">
      <tp>
        <v>0.90380000000000005</v>
        <stp/>
        <stp>Payout</stp>
        <stp>ABEV3</stp>
        <stp/>
        <stp>1</stp>
        <stp/>
        <tr r="AG4" s="1"/>
      </tp>
    </main>
    <main first="rtdsrv.aea4af4644024ec8ae39c49d84e590ab">
      <tp t="s">
        <v/>
        <stp/>
        <stp>DividendYield</stp>
        <stp>AALR3</stp>
        <stp>3T_2017</stp>
        <stp>1</stp>
        <stp/>
        <tr r="V2" s="1"/>
      </tp>
      <tp t="s">
        <v/>
        <stp/>
        <stp>DividendYield</stp>
        <stp>AALR3</stp>
        <stp>4T_2007</stp>
        <stp>1</stp>
        <stp/>
        <tr r="AF2" s="1"/>
      </tp>
      <tp t="s">
        <v/>
        <stp/>
        <stp>DividendYield</stp>
        <stp>AALR3</stp>
        <stp>4T_2009</stp>
        <stp>1</stp>
        <stp/>
        <tr r="AD2" s="1"/>
      </tp>
      <tp t="s">
        <v/>
        <stp/>
        <stp>DividendYield</stp>
        <stp>AALR3</stp>
        <stp>4T_2008</stp>
        <stp>1</stp>
        <stp/>
        <tr r="AE2" s="1"/>
      </tp>
      <tp t="s">
        <v/>
        <stp/>
        <stp>DividendYield</stp>
        <stp>AALR3</stp>
        <stp>4T_2016</stp>
        <stp>1</stp>
        <stp/>
        <tr r="W2" s="1"/>
      </tp>
      <tp t="s">
        <v/>
        <stp/>
        <stp>DividendYield</stp>
        <stp>AALR3</stp>
        <stp>4T_2015</stp>
        <stp>1</stp>
        <stp/>
        <tr r="X2" s="1"/>
      </tp>
      <tp t="s">
        <v/>
        <stp/>
        <stp>DividendYield</stp>
        <stp>AALR3</stp>
        <stp>4T_2014</stp>
        <stp>1</stp>
        <stp/>
        <tr r="Y2" s="1"/>
      </tp>
      <tp t="s">
        <v/>
        <stp/>
        <stp>DividendYield</stp>
        <stp>AALR3</stp>
        <stp>4T_2013</stp>
        <stp>1</stp>
        <stp/>
        <tr r="Z2" s="1"/>
      </tp>
      <tp t="s">
        <v/>
        <stp/>
        <stp>DividendYield</stp>
        <stp>AALR3</stp>
        <stp>4T_2012</stp>
        <stp>1</stp>
        <stp/>
        <tr r="AA2" s="1"/>
      </tp>
      <tp t="s">
        <v/>
        <stp/>
        <stp>DividendYield</stp>
        <stp>AALR3</stp>
        <stp>4T_2011</stp>
        <stp>1</stp>
        <stp/>
        <tr r="AB2" s="1"/>
      </tp>
      <tp t="s">
        <v/>
        <stp/>
        <stp>DividendYield</stp>
        <stp>AALR3</stp>
        <stp>4T_2010</stp>
        <stp>1</stp>
        <stp/>
        <tr r="AC2" s="1"/>
      </tp>
    </main>
    <main first="rtdsrv.782a7c5026db4e8182b7b3688bc1f619">
      <tp>
        <v>8.9227000000000007</v>
        <stp/>
        <stp>PrecoLucro</stp>
        <stp>ABCB4</stp>
        <stp/>
        <stp>1</stp>
        <stp>NP</stp>
        <tr r="C3" s="1"/>
      </tp>
    </main>
    <main first="rtdsrv.aea4af4644024ec8ae39c49d84e590ab">
      <tp t="s">
        <v/>
        <stp/>
        <stp>DividaTotalBrutaPatrimonioLiquido</stp>
        <stp>ABCB4</stp>
        <stp>3T_2017</stp>
        <stp/>
        <stp>SP</stp>
        <tr r="BL3" s="1"/>
      </tp>
      <tp>
        <v>0.25580000000000003</v>
        <stp/>
        <stp>MargemBruta</stp>
        <stp>ABCB4</stp>
        <stp/>
        <stp>1</stp>
        <stp>NP</stp>
        <tr r="DC3" s="1"/>
      </tp>
      <tp>
        <v>0.1157</v>
        <stp/>
        <stp>DividaTotalBrutaPatrimonioLiquido</stp>
        <stp>ABEV3</stp>
        <stp>4T_2016</stp>
        <stp/>
        <stp>SP</stp>
        <tr r="BM4" s="1"/>
      </tp>
      <tp>
        <v>7.1499999999999994E-2</v>
        <stp/>
        <stp>DividaTotalBrutaPatrimonioLiquido</stp>
        <stp>ABEV3</stp>
        <stp>4T_2015</stp>
        <stp/>
        <stp>SP</stp>
        <tr r="BN4" s="1"/>
      </tp>
    </main>
    <main first="rtdsrv.4cb1be64bb7f418d9aa6ab410b375c94">
      <tp>
        <v>15.14</v>
        <stp/>
        <stp>PrecoUltimo</stp>
        <stp>AALR3</stp>
        <tr r="DQ2" s="1"/>
      </tp>
    </main>
    <main first="rtdsrv.aea4af4644024ec8ae39c49d84e590ab">
      <tp>
        <v>6.8000000000000005E-2</v>
        <stp/>
        <stp>DividaTotalBrutaPatrimonioLiquido</stp>
        <stp>ABEV3</stp>
        <stp>3T_2017</stp>
        <stp/>
        <stp>SP</stp>
        <tr r="BL4" s="1"/>
      </tp>
    </main>
    <main first="rtdsrv.782a7c5026db4e8182b7b3688bc1f619">
      <tp>
        <v>71.526399999999995</v>
        <stp/>
        <stp>PrecoLucro</stp>
        <stp>AALR3</stp>
        <stp/>
        <stp>1</stp>
        <stp>NP</stp>
        <tr r="C2" s="1"/>
      </tp>
      <tp>
        <v>39.212899999999998</v>
        <stp/>
        <stp>PrecoLucro</stp>
        <stp>ABEV3</stp>
        <stp/>
        <stp>1</stp>
        <stp>NP</stp>
        <tr r="C4" s="1"/>
      </tp>
    </main>
    <main first="rtdsrv.aea4af4644024ec8ae39c49d84e590ab">
      <tp t="s">
        <v/>
        <stp/>
        <stp>DividaTotalBrutaPatrimonioLiquido</stp>
        <stp>ABCB4</stp>
        <stp>4T_2015</stp>
        <stp/>
        <stp>SP</stp>
        <tr r="BN3" s="1"/>
      </tp>
      <tp t="s">
        <v/>
        <stp/>
        <stp>DividaTotalBrutaPatrimonioLiquido</stp>
        <stp>ABCB4</stp>
        <stp>4T_2016</stp>
        <stp/>
        <stp>SP</stp>
        <tr r="BM3" s="1"/>
      </tp>
      <tp>
        <v>0.45960000000000001</v>
        <stp/>
        <stp>MargemBruta</stp>
        <stp>ABEV3</stp>
        <stp/>
        <stp>1</stp>
        <stp>NP</stp>
        <tr r="DC4" s="1"/>
      </tp>
      <tp>
        <v>0.31909999999999999</v>
        <stp/>
        <stp>MargemBruta</stp>
        <stp>AALR3</stp>
        <stp/>
        <stp>1</stp>
        <stp>NP</stp>
        <tr r="DC2" s="1"/>
      </tp>
    </main>
    <main first="rtdsrv.aea4af4644024ec8ae39c49d84e590ab">
      <tp t="s">
        <v/>
        <stp/>
        <stp>MargemBruta</stp>
        <stp>AALR3</stp>
        <stp>4T_2009</stp>
        <stp>1</stp>
        <stp>SP</stp>
        <tr r="DL2" s="1"/>
      </tp>
      <tp t="s">
        <v/>
        <stp/>
        <stp>MargemBruta</stp>
        <stp>AALR3</stp>
        <stp>4T_2008</stp>
        <stp>1</stp>
        <stp>SP</stp>
        <tr r="DM2" s="1"/>
      </tp>
      <tp>
        <v>22524244000</v>
        <stp/>
        <stp>AtivoCirculante</stp>
        <stp>ABCB4</stp>
        <stp/>
        <stp/>
        <stp>NP</stp>
        <tr r="CN3" s="1"/>
      </tp>
      <tp t="s">
        <v/>
        <stp/>
        <stp>MargemBruta</stp>
        <stp>AALR3</stp>
        <stp>4T_2007</stp>
        <stp>1</stp>
        <stp>SP</stp>
        <tr r="DN2" s="1"/>
      </tp>
      <tp>
        <v>0.41720000000000002</v>
        <stp/>
        <stp>DividaTotalBrutaPatrimonioLiquido</stp>
        <stp>AALR3</stp>
        <stp>4T_2016</stp>
        <stp/>
        <stp>SP</stp>
        <tr r="BM2" s="1"/>
      </tp>
      <tp>
        <v>0.63500000000000001</v>
        <stp/>
        <stp>DividaTotalBrutaPatrimonioLiquido</stp>
        <stp>AALR3</stp>
        <stp>4T_2015</stp>
        <stp/>
        <stp>SP</stp>
        <tr r="BN2" s="1"/>
      </tp>
      <tp>
        <v>0.18179999999999999</v>
        <stp/>
        <stp>LucroLiquidoAcao</stp>
        <stp>ABEV3</stp>
        <stp>4T_2007</stp>
        <stp>1</stp>
        <stp>SP</stp>
        <tr r="BZ4" s="1"/>
      </tp>
      <tp>
        <v>0.3795</v>
        <stp/>
        <stp>LucroLiquidoAcao</stp>
        <stp>ABEV3</stp>
        <stp>4T_2009</stp>
        <stp>1</stp>
        <stp>SP</stp>
        <tr r="BX4" s="1"/>
      </tp>
      <tp>
        <v>0.19489999999999999</v>
        <stp/>
        <stp>LucroLiquidoAcao</stp>
        <stp>ABEV3</stp>
        <stp>4T_2008</stp>
        <stp>1</stp>
        <stp>SP</stp>
        <tr r="BY4" s="1"/>
      </tp>
    </main>
    <main first="rtdsrv.aea4af4644024ec8ae39c49d84e590ab">
      <tp t="s">
        <v/>
        <stp/>
        <stp>MargemBruta</stp>
        <stp>AALR3</stp>
        <stp>4T_2011</stp>
        <stp>1</stp>
        <stp>SP</stp>
        <tr r="DJ2" s="1"/>
      </tp>
      <tp t="s">
        <v/>
        <stp/>
        <stp>MargemBruta</stp>
        <stp>AALR3</stp>
        <stp>4T_2010</stp>
        <stp>1</stp>
        <stp>SP</stp>
        <tr r="DK2" s="1"/>
      </tp>
      <tp t="s">
        <v/>
        <stp/>
        <stp>MargemBruta</stp>
        <stp>AALR3</stp>
        <stp>4T_2013</stp>
        <stp>1</stp>
        <stp>SP</stp>
        <tr r="DH2" s="1"/>
      </tp>
      <tp t="s">
        <v/>
        <stp/>
        <stp>MargemBruta</stp>
        <stp>AALR3</stp>
        <stp>4T_2012</stp>
        <stp>1</stp>
        <stp>SP</stp>
        <tr r="DI2" s="1"/>
      </tp>
      <tp>
        <v>0.39660000000000001</v>
        <stp/>
        <stp>MargemBruta</stp>
        <stp>AALR3</stp>
        <stp>4T_2015</stp>
        <stp>1</stp>
        <stp>SP</stp>
        <tr r="DF2" s="1"/>
      </tp>
      <tp t="s">
        <v/>
        <stp/>
        <stp>MargemBruta</stp>
        <stp>AALR3</stp>
        <stp>4T_2014</stp>
        <stp>1</stp>
        <stp>SP</stp>
        <tr r="DG2" s="1"/>
      </tp>
      <tp t="s">
        <v/>
        <stp/>
        <stp>MargemBruta</stp>
        <stp>AALR3</stp>
        <stp>3T_2017</stp>
        <stp>1</stp>
        <stp>SP</stp>
        <tr r="DD2" s="1"/>
      </tp>
      <tp>
        <v>0.37880000000000003</v>
        <stp/>
        <stp>MargemBruta</stp>
        <stp>AALR3</stp>
        <stp>4T_2016</stp>
        <stp>1</stp>
        <stp>SP</stp>
        <tr r="DE2" s="1"/>
      </tp>
      <tp>
        <v>0.82110000000000005</v>
        <stp/>
        <stp>LucroLiquidoAcao</stp>
        <stp>ABEV3</stp>
        <stp>4T_2015</stp>
        <stp>1</stp>
        <stp>SP</stp>
        <tr r="BR4" s="1"/>
      </tp>
      <tp>
        <v>0.78649999999999998</v>
        <stp/>
        <stp>LucroLiquidoAcao</stp>
        <stp>ABEV3</stp>
        <stp>4T_2014</stp>
        <stp>1</stp>
        <stp>SP</stp>
        <tr r="BS4" s="1"/>
      </tp>
      <tp>
        <v>0.59750000000000003</v>
        <stp/>
        <stp>LucroLiquidoAcao</stp>
        <stp>ABEV3</stp>
        <stp>3T_2017</stp>
        <stp>1</stp>
        <stp>SP</stp>
        <tr r="BP4" s="1"/>
      </tp>
      <tp>
        <v>0.83330000000000004</v>
        <stp/>
        <stp>LucroLiquidoAcao</stp>
        <stp>ABEV3</stp>
        <stp>4T_2016</stp>
        <stp>1</stp>
        <stp>SP</stp>
        <tr r="BQ4" s="1"/>
      </tp>
      <tp>
        <v>0.55489999999999995</v>
        <stp/>
        <stp>LucroLiquidoAcao</stp>
        <stp>ABEV3</stp>
        <stp>4T_2011</stp>
        <stp>1</stp>
        <stp>SP</stp>
        <tr r="BV4" s="1"/>
      </tp>
      <tp>
        <v>0.4849</v>
        <stp/>
        <stp>LucroLiquidoAcao</stp>
        <stp>ABEV3</stp>
        <stp>4T_2010</stp>
        <stp>1</stp>
        <stp>SP</stp>
        <tr r="BW4" s="1"/>
      </tp>
      <tp>
        <v>0.72240000000000004</v>
        <stp/>
        <stp>LucroLiquidoAcao</stp>
        <stp>ABEV3</stp>
        <stp>4T_2013</stp>
        <stp>1</stp>
        <stp>SP</stp>
        <tr r="BT4" s="1"/>
      </tp>
      <tp>
        <v>0.67720000000000002</v>
        <stp/>
        <stp>LucroLiquidoAcao</stp>
        <stp>ABEV3</stp>
        <stp>4T_2012</stp>
        <stp>1</stp>
        <stp>SP</stp>
        <tr r="BU4" s="1"/>
      </tp>
    </main>
    <main first="rtdsrv.4cb1be64bb7f418d9aa6ab410b375c94">
      <tp>
        <v>22.18</v>
        <stp/>
        <stp>PrecoUltimo</stp>
        <stp>ABEV3</stp>
        <tr r="DQ4" s="1"/>
      </tp>
    </main>
    <main first="rtdsrv.aea4af4644024ec8ae39c49d84e590ab">
      <tp>
        <v>0.18840000000000001</v>
        <stp/>
        <stp>RentabilidadePatrimonioLiquido</stp>
        <stp>ABEV3</stp>
        <stp/>
        <stp>1</stp>
        <stp>NP</stp>
        <tr r="CA4" s="1"/>
      </tp>
      <tp>
        <v>2.0299999999999999E-2</v>
        <stp/>
        <stp>RentabilidadePatrimonioLiquido</stp>
        <stp>AALR3</stp>
        <stp/>
        <stp>1</stp>
        <stp>NP</stp>
        <tr r="CA2" s="1"/>
      </tp>
    </main>
    <main first="rtdsrv.4cb1be64bb7f418d9aa6ab410b375c94">
      <tp>
        <v>19.32</v>
        <stp/>
        <stp>PrecoUltimo</stp>
        <stp>ABCB4</stp>
        <tr r="DQ3" s="1"/>
      </tp>
    </main>
    <main first="rtdsrv.aea4af4644024ec8ae39c49d84e590ab">
      <tp>
        <v>0.60299999999999998</v>
        <stp/>
        <stp>MargemBruta</stp>
        <stp>ABEV3</stp>
        <stp>4T_2009</stp>
        <stp>1</stp>
        <stp>SP</stp>
        <tr r="DL4" s="1"/>
      </tp>
      <tp>
        <v>0.65720000000000001</v>
        <stp/>
        <stp>MargemBruta</stp>
        <stp>ABEV3</stp>
        <stp>4T_2008</stp>
        <stp>1</stp>
        <stp>SP</stp>
        <tr r="DM4" s="1"/>
      </tp>
      <tp>
        <v>0.66679999999999995</v>
        <stp/>
        <stp>MargemBruta</stp>
        <stp>ABEV3</stp>
        <stp>4T_2007</stp>
        <stp>1</stp>
        <stp>SP</stp>
        <tr r="DN4" s="1"/>
      </tp>
      <tp>
        <v>0.1275</v>
        <stp/>
        <stp>RentabilidadePatrimonioLiquido</stp>
        <stp>ABCB4</stp>
        <stp/>
        <stp>1</stp>
        <stp>NP</stp>
        <tr r="CA3" s="1"/>
      </tp>
      <tp t="s">
        <v/>
        <stp/>
        <stp>LucroLiquidoAcao</stp>
        <stp>AALR3</stp>
        <stp>4T_2007</stp>
        <stp>1</stp>
        <stp>SP</stp>
        <tr r="BZ2" s="1"/>
      </tp>
      <tp t="s">
        <v/>
        <stp/>
        <stp>LucroLiquidoAcao</stp>
        <stp>AALR3</stp>
        <stp>4T_2009</stp>
        <stp>1</stp>
        <stp>SP</stp>
        <tr r="BX2" s="1"/>
      </tp>
      <tp t="s">
        <v/>
        <stp/>
        <stp>LucroLiquidoAcao</stp>
        <stp>AALR3</stp>
        <stp>4T_2008</stp>
        <stp>1</stp>
        <stp>SP</stp>
        <tr r="BY2" s="1"/>
      </tp>
      <tp>
        <v>0.67579999999999996</v>
        <stp/>
        <stp>MargemBruta</stp>
        <stp>ABEV3</stp>
        <stp>4T_2011</stp>
        <stp>1</stp>
        <stp>SP</stp>
        <tr r="DJ4" s="1"/>
      </tp>
      <tp>
        <v>0.66520000000000001</v>
        <stp/>
        <stp>MargemBruta</stp>
        <stp>ABEV3</stp>
        <stp>4T_2010</stp>
        <stp>1</stp>
        <stp>SP</stp>
        <tr r="DK4" s="1"/>
      </tp>
      <tp>
        <v>0.6724</v>
        <stp/>
        <stp>MargemBruta</stp>
        <stp>ABEV3</stp>
        <stp>4T_2013</stp>
        <stp>1</stp>
        <stp>SP</stp>
        <tr r="DH4" s="1"/>
      </tp>
      <tp>
        <v>0.68069999999999997</v>
        <stp/>
        <stp>MargemBruta</stp>
        <stp>ABEV3</stp>
        <stp>4T_2012</stp>
        <stp>1</stp>
        <stp>SP</stp>
        <tr r="DI4" s="1"/>
      </tp>
      <tp>
        <v>0.65620000000000001</v>
        <stp/>
        <stp>MargemBruta</stp>
        <stp>ABEV3</stp>
        <stp>4T_2015</stp>
        <stp>1</stp>
        <stp>SP</stp>
        <tr r="DF4" s="1"/>
      </tp>
      <tp>
        <v>0.66349999999999998</v>
        <stp/>
        <stp>MargemBruta</stp>
        <stp>ABEV3</stp>
        <stp>4T_2014</stp>
        <stp>1</stp>
        <stp>SP</stp>
        <tr r="DG4" s="1"/>
      </tp>
    </main>
    <main first="rtdsrv.aea4af4644024ec8ae39c49d84e590ab">
      <tp>
        <v>0.61650000000000005</v>
        <stp/>
        <stp>MargemBruta</stp>
        <stp>ABEV3</stp>
        <stp>3T_2017</stp>
        <stp>1</stp>
        <stp>SP</stp>
        <tr r="DD4" s="1"/>
      </tp>
      <tp>
        <v>0.63429999999999997</v>
        <stp/>
        <stp>MargemBruta</stp>
        <stp>ABEV3</stp>
        <stp>4T_2016</stp>
        <stp>1</stp>
        <stp>SP</stp>
        <tr r="DE4" s="1"/>
      </tp>
      <tp>
        <v>-9.6699999999999994E-2</v>
        <stp/>
        <stp>LucroLiquidoAcao</stp>
        <stp>AALR3</stp>
        <stp>4T_2015</stp>
        <stp>1</stp>
        <stp>SP</stp>
        <tr r="BR2" s="1"/>
      </tp>
      <tp t="s">
        <v/>
        <stp/>
        <stp>LucroLiquidoAcao</stp>
        <stp>AALR3</stp>
        <stp>4T_2014</stp>
        <stp>1</stp>
        <stp>SP</stp>
        <tr r="BS2" s="1"/>
      </tp>
      <tp t="s">
        <v/>
        <stp/>
        <stp>LucroLiquidoAcao</stp>
        <stp>AALR3</stp>
        <stp>3T_2017</stp>
        <stp>1</stp>
        <stp>SP</stp>
        <tr r="BP2" s="1"/>
      </tp>
      <tp>
        <v>0.24390000000000001</v>
        <stp/>
        <stp>LucroLiquidoAcao</stp>
        <stp>AALR3</stp>
        <stp>4T_2016</stp>
        <stp>1</stp>
        <stp>SP</stp>
        <tr r="BQ2" s="1"/>
      </tp>
      <tp t="s">
        <v/>
        <stp/>
        <stp>LucroLiquidoAcao</stp>
        <stp>AALR3</stp>
        <stp>4T_2011</stp>
        <stp>1</stp>
        <stp>SP</stp>
        <tr r="BV2" s="1"/>
      </tp>
      <tp t="s">
        <v/>
        <stp/>
        <stp>LucroLiquidoAcao</stp>
        <stp>AALR3</stp>
        <stp>4T_2010</stp>
        <stp>1</stp>
        <stp>SP</stp>
        <tr r="BW2" s="1"/>
      </tp>
      <tp t="s">
        <v/>
        <stp/>
        <stp>LucroLiquidoAcao</stp>
        <stp>AALR3</stp>
        <stp>4T_2013</stp>
        <stp>1</stp>
        <stp>SP</stp>
        <tr r="BT2" s="1"/>
      </tp>
      <tp t="s">
        <v/>
        <stp/>
        <stp>LucroLiquidoAcao</stp>
        <stp>AALR3</stp>
        <stp>4T_2012</stp>
        <stp>1</stp>
        <stp>SP</stp>
        <tr r="BU2" s="1"/>
      </tp>
    </main>
    <main first="rtdsrv.aea4af4644024ec8ae39c49d84e590ab">
      <tp t="s">
        <v/>
        <stp/>
        <stp>DividaTotalBrutaPatrimonioLiquido</stp>
        <stp>AALR3</stp>
        <stp>3T_2017</stp>
        <stp/>
        <stp>SP</stp>
        <tr r="BL2" s="1"/>
      </tp>
    </main>
    <main first="rtdsrv.aea4af4644024ec8ae39c49d84e590ab">
      <tp>
        <v>55743000</v>
        <stp/>
        <stp>AtivoCirculante</stp>
        <stp>AALR3</stp>
        <stp/>
        <stp/>
        <stp>NP</stp>
        <tr r="CN2" s="1"/>
      </tp>
      <tp>
        <v>0.25459999999999999</v>
        <stp/>
        <stp>MargemBruta</stp>
        <stp>ABCB4</stp>
        <stp>4T_2008</stp>
        <stp>1</stp>
        <stp>SP</stp>
        <tr r="DM3" s="1"/>
      </tp>
      <tp>
        <v>0.4874</v>
        <stp/>
        <stp>MargemBruta</stp>
        <stp>ABCB4</stp>
        <stp>4T_2009</stp>
        <stp>1</stp>
        <stp>SP</stp>
        <tr r="DL3" s="1"/>
      </tp>
      <tp>
        <v>0.49280000000000002</v>
        <stp/>
        <stp>MargemBruta</stp>
        <stp>ABCB4</stp>
        <stp>4T_2007</stp>
        <stp>1</stp>
        <stp>SP</stp>
        <tr r="DN3" s="1"/>
      </tp>
      <tp>
        <v>0.18210000000000001</v>
        <stp/>
        <stp>MargemBruta</stp>
        <stp>ABCB4</stp>
        <stp>4T_2016</stp>
        <stp>1</stp>
        <stp>SP</stp>
        <tr r="DE3" s="1"/>
      </tp>
      <tp>
        <v>0.2802</v>
        <stp/>
        <stp>MargemBruta</stp>
        <stp>ABCB4</stp>
        <stp>3T_2017</stp>
        <stp>1</stp>
        <stp>SP</stp>
        <tr r="DD3" s="1"/>
      </tp>
      <tp>
        <v>0.1137</v>
        <stp/>
        <stp>MargemBruta</stp>
        <stp>ABCB4</stp>
        <stp>4T_2014</stp>
        <stp>1</stp>
        <stp>SP</stp>
        <tr r="DG3" s="1"/>
      </tp>
      <tp>
        <v>0.41470000000000001</v>
        <stp/>
        <stp>MargemBruta</stp>
        <stp>ABCB4</stp>
        <stp>4T_2015</stp>
        <stp>1</stp>
        <stp>SP</stp>
        <tr r="DF3" s="1"/>
      </tp>
      <tp>
        <v>0.29430000000000001</v>
        <stp/>
        <stp>MargemBruta</stp>
        <stp>ABCB4</stp>
        <stp>4T_2012</stp>
        <stp>1</stp>
        <stp>SP</stp>
        <tr r="DI3" s="1"/>
      </tp>
      <tp>
        <v>0.16600000000000001</v>
        <stp/>
        <stp>MargemBruta</stp>
        <stp>ABCB4</stp>
        <stp>4T_2013</stp>
        <stp>1</stp>
        <stp>SP</stp>
        <tr r="DH3" s="1"/>
      </tp>
      <tp>
        <v>0.39760000000000001</v>
        <stp/>
        <stp>MargemBruta</stp>
        <stp>ABCB4</stp>
        <stp>4T_2010</stp>
        <stp>1</stp>
        <stp>SP</stp>
        <tr r="DK3" s="1"/>
      </tp>
      <tp>
        <v>0.3463</v>
        <stp/>
        <stp>MargemBruta</stp>
        <stp>ABCB4</stp>
        <stp>4T_2011</stp>
        <stp>1</stp>
        <stp>SP</stp>
        <tr r="DJ3" s="1"/>
      </tp>
    </main>
    <main first="rtdsrv.aea4af4644024ec8ae39c49d84e590ab">
      <tp>
        <v>10423848000</v>
        <stp/>
        <stp>AtivoCirculante</stp>
        <stp>ABEV3</stp>
        <stp/>
        <stp/>
        <stp>NP</stp>
        <tr r="CN4" s="1"/>
      </tp>
      <tp>
        <v>0.49609999999999999</v>
        <stp/>
        <stp>LucroLiquidoAcao</stp>
        <stp>ABCB4</stp>
        <stp>4T_2007</stp>
        <stp>1</stp>
        <stp>SP</stp>
        <tr r="BZ3" s="1"/>
      </tp>
      <tp>
        <v>0.7702</v>
        <stp/>
        <stp>LucroLiquidoAcao</stp>
        <stp>ABCB4</stp>
        <stp>4T_2008</stp>
        <stp>1</stp>
        <stp>SP</stp>
        <tr r="BY3" s="1"/>
      </tp>
      <tp>
        <v>0.77580000000000005</v>
        <stp/>
        <stp>LucroLiquidoAcao</stp>
        <stp>ABCB4</stp>
        <stp>4T_2009</stp>
        <stp>1</stp>
        <stp>SP</stp>
        <tr r="BX3" s="1"/>
      </tp>
      <tp>
        <v>1.2415</v>
        <stp/>
        <stp>LucroLiquidoAcao</stp>
        <stp>ABCB4</stp>
        <stp>4T_2012</stp>
        <stp>1</stp>
        <stp>SP</stp>
        <tr r="BU3" s="1"/>
      </tp>
    </main>
    <main first="rtdsrv.aea4af4644024ec8ae39c49d84e590ab">
      <tp>
        <v>1.3815</v>
        <stp/>
        <stp>LucroLiquidoAcao</stp>
        <stp>ABCB4</stp>
        <stp>4T_2013</stp>
        <stp>1</stp>
        <stp>SP</stp>
        <tr r="BT3" s="1"/>
      </tp>
      <tp>
        <v>1.0407</v>
        <stp/>
        <stp>LucroLiquidoAcao</stp>
        <stp>ABCB4</stp>
        <stp>4T_2010</stp>
        <stp>1</stp>
        <stp>SP</stp>
        <tr r="BW3" s="1"/>
      </tp>
      <tp>
        <v>1.2132000000000001</v>
        <stp/>
        <stp>LucroLiquidoAcao</stp>
        <stp>ABCB4</stp>
        <stp>4T_2011</stp>
        <stp>1</stp>
        <stp>SP</stp>
        <tr r="BV3" s="1"/>
      </tp>
      <tp>
        <v>2.0419999999999998</v>
        <stp/>
        <stp>LucroLiquidoAcao</stp>
        <stp>ABCB4</stp>
        <stp>4T_2016</stp>
        <stp>1</stp>
        <stp>SP</stp>
        <tr r="BQ3" s="1"/>
      </tp>
      <tp>
        <v>2.1496</v>
        <stp/>
        <stp>LucroLiquidoAcao</stp>
        <stp>ABCB4</stp>
        <stp>3T_2017</stp>
        <stp>1</stp>
        <stp>SP</stp>
        <tr r="BP3" s="1"/>
      </tp>
      <tp>
        <v>1.7179</v>
        <stp/>
        <stp>LucroLiquidoAcao</stp>
        <stp>ABCB4</stp>
        <stp>4T_2014</stp>
        <stp>1</stp>
        <stp>SP</stp>
        <tr r="BS3" s="1"/>
      </tp>
      <tp>
        <v>2.0402999999999998</v>
        <stp/>
        <stp>LucroLiquidoAcao</stp>
        <stp>ABCB4</stp>
        <stp>4T_2015</stp>
        <stp>1</stp>
        <stp>SP</stp>
        <tr r="BR3" s="1"/>
      </tp>
    </main>
    <main first="rtdsrv.782a7c5026db4e8182b7b3688bc1f619">
      <tp>
        <v>1.1375999999999999</v>
        <stp/>
        <stp>PrecoValorPatrimonial</stp>
        <stp>ABCB4</stp>
        <stp/>
        <stp/>
        <stp>NP</stp>
        <tr r="T3" s="1"/>
      </tp>
    </main>
    <main first="rtdsrv.aea4af4644024ec8ae39c49d84e590ab">
      <tp t="s">
        <v/>
        <stp/>
        <stp>LiquidezCorrente</stp>
        <stp>AALR3</stp>
        <stp>3T_2017</stp>
        <stp/>
        <stp>SP</stp>
        <tr r="BH2" s="1"/>
      </tp>
    </main>
    <main first="rtdsrv.aea4af4644024ec8ae39c49d84e590ab">
      <tp>
        <v>1.1548</v>
        <stp/>
        <stp>LiquidezCorrente</stp>
        <stp>AALR3</stp>
        <stp>4T_2015</stp>
        <stp/>
        <stp>SP</stp>
        <tr r="BJ2" s="1"/>
      </tp>
      <tp>
        <v>1.2221</v>
        <stp/>
        <stp>LiquidezCorrente</stp>
        <stp>AALR3</stp>
        <stp>4T_2016</stp>
        <stp/>
        <stp>SP</stp>
        <tr r="BI2" s="1"/>
      </tp>
    </main>
    <main first="rtdsrv.aea4af4644024ec8ae39c49d84e590ab">
      <tp>
        <v>1.2500000000000001E-2</v>
        <stp/>
        <stp>LiquidezCorrente</stp>
        <stp>ABCB4</stp>
        <stp>4T_2016</stp>
        <stp/>
        <stp>SP</stp>
        <tr r="BI3" s="1"/>
      </tp>
      <tp>
        <v>0.05</v>
        <stp/>
        <stp>LiquidezCorrente</stp>
        <stp>ABCB4</stp>
        <stp>4T_2015</stp>
        <stp/>
        <stp>SP</stp>
        <tr r="BJ3" s="1"/>
      </tp>
      <tp>
        <v>0.94669999999999999</v>
        <stp/>
        <stp>LiquidezCorrente</stp>
        <stp>ABEV3</stp>
        <stp>3T_2017</stp>
        <stp/>
        <stp>SP</stp>
        <tr r="BH4" s="1"/>
      </tp>
    </main>
    <main first="rtdsrv.aea4af4644024ec8ae39c49d84e590ab">
      <tp>
        <v>0.93940000000000001</v>
        <stp/>
        <stp>LiquidezCorrente</stp>
        <stp>ABEV3</stp>
        <stp>4T_2015</stp>
        <stp/>
        <stp>SP</stp>
        <tr r="BJ4" s="1"/>
      </tp>
      <tp>
        <v>0.83020000000000005</v>
        <stp/>
        <stp>LiquidezCorrente</stp>
        <stp>ABEV3</stp>
        <stp>4T_2016</stp>
        <stp/>
        <stp>SP</stp>
        <tr r="BI4" s="1"/>
      </tp>
      <tp>
        <v>1.1801999999999999</v>
        <stp/>
        <stp>LiquidezCorrente</stp>
        <stp>ABCB4</stp>
        <stp/>
        <stp/>
        <stp>NP</stp>
        <tr r="BG3" s="1"/>
      </tp>
      <tp>
        <v>1.2743</v>
        <stp/>
        <stp>LiquidezCorrente</stp>
        <stp>ABCB4</stp>
        <stp>3T_2017</stp>
        <stp/>
        <stp>SP</stp>
        <tr r="BH3" s="1"/>
      </tp>
    </main>
    <main first="rtdsrv.782a7c5026db4e8182b7b3688bc1f619">
      <tp>
        <v>1.4521999999999999</v>
        <stp/>
        <stp>PrecoValorPatrimonial</stp>
        <stp>AALR3</stp>
        <stp/>
        <stp/>
        <stp>NP</stp>
        <tr r="T2" s="1"/>
      </tp>
    </main>
    <main first="rtdsrv.782a7c5026db4e8182b7b3688bc1f619">
      <tp>
        <v>7.3867000000000003</v>
        <stp/>
        <stp>PrecoValorPatrimonial</stp>
        <stp>ABEV3</stp>
        <stp/>
        <stp/>
        <stp>NP</stp>
        <tr r="T4" s="1"/>
      </tp>
    </main>
    <main first="rtdsrv.aea4af4644024ec8ae39c49d84e590ab">
      <tp>
        <v>0.75270000000000004</v>
        <stp/>
        <stp>LiquidezCorrente</stp>
        <stp>ABEV3</stp>
        <stp/>
        <stp/>
        <stp>NP</stp>
        <tr r="BG4" s="1"/>
      </tp>
    </main>
    <main first="rtdsrv.aea4af4644024ec8ae39c49d84e590ab">
      <tp>
        <v>0.26440000000000002</v>
        <stp/>
        <stp>LiquidezCorrente</stp>
        <stp>AALR3</stp>
        <stp/>
        <stp/>
        <stp>NP</stp>
        <tr r="BG2" s="1"/>
      </tp>
    </main>
    <main first="rtdsrv.aea4af4644024ec8ae39c49d84e590ab">
      <tp>
        <v>2.95</v>
        <stp/>
        <stp>FechamentoData</stp>
        <stp>ABEV3</stp>
        <stp>31/12/2008</stp>
        <stp/>
        <stp/>
        <tr r="EA4" s="1"/>
      </tp>
      <tp>
        <v>45602561000</v>
        <stp/>
        <stp>ReceitaLiquidaOperacional</stp>
        <stp>ABEV3</stp>
        <stp>4T_2016</stp>
        <stp>1</stp>
        <stp>SP</stp>
        <tr r="AW4" s="1"/>
      </tp>
      <tp>
        <v>46049532000</v>
        <stp/>
        <stp>ReceitaLiquidaOperacional</stp>
        <stp>ABEV3</stp>
        <stp>3T_2017</stp>
        <stp>1</stp>
        <stp>SP</stp>
        <tr r="AV4" s="1"/>
      </tp>
      <tp>
        <v>38079786000</v>
        <stp/>
        <stp>ReceitaLiquidaOperacional</stp>
        <stp>ABEV3</stp>
        <stp>4T_2014</stp>
        <stp>1</stp>
        <stp>SP</stp>
        <tr r="AY4" s="1"/>
      </tp>
      <tp>
        <v>46720141000</v>
        <stp/>
        <stp>ReceitaLiquidaOperacional</stp>
        <stp>ABEV3</stp>
        <stp>4T_2015</stp>
        <stp>1</stp>
        <stp>SP</stp>
        <tr r="AX4" s="1"/>
      </tp>
      <tp>
        <v>32231027000</v>
        <stp/>
        <stp>ReceitaLiquidaOperacional</stp>
        <stp>ABEV3</stp>
        <stp>4T_2012</stp>
        <stp>1</stp>
        <stp>SP</stp>
        <tr r="BA4" s="1"/>
      </tp>
      <tp>
        <v>34791391000</v>
        <stp/>
        <stp>ReceitaLiquidaOperacional</stp>
        <stp>ABEV3</stp>
        <stp>4T_2013</stp>
        <stp>1</stp>
        <stp>SP</stp>
        <tr r="AZ4" s="1"/>
      </tp>
      <tp>
        <v>25233310000</v>
        <stp/>
        <stp>ReceitaLiquidaOperacional</stp>
        <stp>ABEV3</stp>
        <stp>4T_2010</stp>
        <stp>1</stp>
        <stp>SP</stp>
        <tr r="BC4" s="1"/>
      </tp>
      <tp>
        <v>27126719000</v>
        <stp/>
        <stp>ReceitaLiquidaOperacional</stp>
        <stp>ABEV3</stp>
        <stp>4T_2011</stp>
        <stp>1</stp>
        <stp>SP</stp>
        <tr r="BB4" s="1"/>
      </tp>
    </main>
    <main first="rtdsrv.aea4af4644024ec8ae39c49d84e590ab">
      <tp>
        <v>5.3</v>
        <stp/>
        <stp>FechamentoData</stp>
        <stp>ABEV3</stp>
        <stp>31/12/2009</stp>
        <stp/>
        <stp/>
        <tr r="DZ4" s="1"/>
      </tp>
      <tp>
        <v>20899468000</v>
        <stp/>
        <stp>ReceitaLiquidaOperacional</stp>
        <stp>ABEV3</stp>
        <stp>4T_2008</stp>
        <stp>1</stp>
        <stp>SP</stp>
        <tr r="BE4" s="1"/>
      </tp>
      <tp>
        <v>11199162000</v>
        <stp/>
        <stp>ReceitaLiquidaOperacional</stp>
        <stp>ABEV3</stp>
        <stp>4T_2009</stp>
        <stp>1</stp>
        <stp>SP</stp>
        <tr r="BD4" s="1"/>
      </tp>
      <tp>
        <v>19648220000</v>
        <stp/>
        <stp>ReceitaLiquidaOperacional</stp>
        <stp>ABEV3</stp>
        <stp>4T_2007</stp>
        <stp>1</stp>
        <stp>SP</stp>
        <tr r="BF4" s="1"/>
      </tp>
    </main>
    <main first="rtdsrv.aea4af4644024ec8ae39c49d84e590ab">
      <tp t="s">
        <v/>
        <stp/>
        <stp>FechamentoData</stp>
        <stp>AALR3</stp>
        <stp>31/12/2008</stp>
        <stp/>
        <stp/>
        <tr r="EA2" s="1"/>
      </tp>
      <tp>
        <v>951470000</v>
        <stp/>
        <stp>ReceitaLiquidaOperacional</stp>
        <stp>AALR3</stp>
        <stp>4T_2016</stp>
        <stp>1</stp>
        <stp>SP</stp>
        <tr r="AW2" s="1"/>
      </tp>
      <tp t="s">
        <v/>
        <stp/>
        <stp>ReceitaLiquidaOperacional</stp>
        <stp>AALR3</stp>
        <stp>3T_2017</stp>
        <stp>1</stp>
        <stp>SP</stp>
        <tr r="AV2" s="1"/>
      </tp>
      <tp t="s">
        <v/>
        <stp/>
        <stp>ReceitaLiquidaOperacional</stp>
        <stp>AALR3</stp>
        <stp>4T_2014</stp>
        <stp>1</stp>
        <stp>SP</stp>
        <tr r="AY2" s="1"/>
      </tp>
      <tp>
        <v>699664000</v>
        <stp/>
        <stp>ReceitaLiquidaOperacional</stp>
        <stp>AALR3</stp>
        <stp>4T_2015</stp>
        <stp>1</stp>
        <stp>SP</stp>
        <tr r="AX2" s="1"/>
      </tp>
      <tp t="s">
        <v/>
        <stp/>
        <stp>ReceitaLiquidaOperacional</stp>
        <stp>AALR3</stp>
        <stp>4T_2012</stp>
        <stp>1</stp>
        <stp>SP</stp>
        <tr r="BA2" s="1"/>
      </tp>
      <tp t="s">
        <v/>
        <stp/>
        <stp>ReceitaLiquidaOperacional</stp>
        <stp>AALR3</stp>
        <stp>4T_2013</stp>
        <stp>1</stp>
        <stp>SP</stp>
        <tr r="AZ2" s="1"/>
      </tp>
      <tp t="s">
        <v/>
        <stp/>
        <stp>ReceitaLiquidaOperacional</stp>
        <stp>AALR3</stp>
        <stp>4T_2010</stp>
        <stp>1</stp>
        <stp>SP</stp>
        <tr r="BC2" s="1"/>
      </tp>
      <tp t="s">
        <v/>
        <stp/>
        <stp>ReceitaLiquidaOperacional</stp>
        <stp>AALR3</stp>
        <stp>4T_2011</stp>
        <stp>1</stp>
        <stp>SP</stp>
        <tr r="BB2" s="1"/>
      </tp>
    </main>
    <main first="rtdsrv.aea4af4644024ec8ae39c49d84e590ab">
      <tp t="s">
        <v/>
        <stp/>
        <stp>FechamentoData</stp>
        <stp>AALR3</stp>
        <stp>31/12/2009</stp>
        <stp/>
        <stp/>
        <tr r="DZ2" s="1"/>
      </tp>
      <tp t="s">
        <v/>
        <stp/>
        <stp>ReceitaLiquidaOperacional</stp>
        <stp>AALR3</stp>
        <stp>4T_2008</stp>
        <stp>1</stp>
        <stp>SP</stp>
        <tr r="BE2" s="1"/>
      </tp>
      <tp t="s">
        <v/>
        <stp/>
        <stp>ReceitaLiquidaOperacional</stp>
        <stp>AALR3</stp>
        <stp>4T_2009</stp>
        <stp>1</stp>
        <stp>SP</stp>
        <tr r="BD2" s="1"/>
      </tp>
      <tp t="s">
        <v/>
        <stp/>
        <stp>ReceitaLiquidaOperacional</stp>
        <stp>AALR3</stp>
        <stp>4T_2007</stp>
        <stp>1</stp>
        <stp>SP</stp>
        <tr r="BF2" s="1"/>
      </tp>
    </main>
    <main first="rtdsrv.aea4af4644024ec8ae39c49d84e590ab">
      <tp>
        <v>3.4396</v>
        <stp/>
        <stp>PrecoLucro</stp>
        <stp>ABCB4</stp>
        <stp>4T_2015</stp>
        <stp>1</stp>
        <stp>SP</stp>
        <tr r="F3" s="1"/>
      </tp>
      <tp>
        <v>6.0868000000000002</v>
        <stp/>
        <stp>PrecoLucro</stp>
        <stp>ABCB4</stp>
        <stp>4T_2016</stp>
        <stp>1</stp>
        <stp>SP</stp>
        <tr r="E3" s="1"/>
      </tp>
      <tp>
        <v>7.9195000000000002</v>
        <stp/>
        <stp>PrecoLucro</stp>
        <stp>ABCB4</stp>
        <stp>3T_2017</stp>
        <stp>1</stp>
        <stp>SP</stp>
        <tr r="D3" s="1"/>
      </tp>
      <tp>
        <v>7.6571999999999996</v>
        <stp/>
        <stp>PrecoLucro</stp>
        <stp>ABCB4</stp>
        <stp>4T_2017</stp>
        <stp>1</stp>
        <stp>SP</stp>
        <tr r="G8" s="1"/>
      </tp>
      <tp>
        <v>8</v>
        <stp/>
        <stp>FechamentoData</stp>
        <stp>ABEV3</stp>
        <stp>31/12/2010</stp>
        <stp/>
        <stp/>
        <tr r="DY4" s="1"/>
      </tp>
      <tp t="s">
        <v/>
        <stp/>
        <stp>FechamentoData</stp>
        <stp>AALR3</stp>
        <stp>31/12/2014</stp>
        <stp/>
        <stp/>
        <tr r="DU2" s="1"/>
      </tp>
      <tp>
        <v>8884865000</v>
        <stp/>
        <stp>LucroLiquido</stp>
        <stp>ABEV3</stp>
        <stp/>
        <stp>1</stp>
        <stp>NP</stp>
        <tr r="G12" s="1"/>
        <tr r="H4" s="1"/>
      </tp>
      <tp>
        <v>24981000</v>
        <stp/>
        <stp>LucroLiquido</stp>
        <stp>AALR3</stp>
        <stp/>
        <stp>1</stp>
        <stp>NP</stp>
        <tr r="H2" s="1"/>
      </tp>
      <tp>
        <v>4833734000</v>
        <stp/>
        <stp>LucroLiquido</stp>
        <stp>ABEV3</stp>
        <stp>4T_2016</stp>
        <stp>2</stp>
        <stp>SP</stp>
        <tr r="J13" s="1"/>
      </tp>
      <tp>
        <v>13083397000</v>
        <stp/>
        <stp>LucroLiquido</stp>
        <stp>ABEV3</stp>
        <stp>4T_2016</stp>
        <stp>1</stp>
        <stp>SP</stp>
        <tr r="J4" s="1"/>
      </tp>
      <tp>
        <v>9384888000</v>
        <stp/>
        <stp>LucroLiquido</stp>
        <stp>ABEV3</stp>
        <stp>3T_2017</stp>
        <stp>1</stp>
        <stp>SP</stp>
        <tr r="I4" s="1"/>
        <tr r="J12" s="1"/>
      </tp>
      <tp>
        <v>2289831000</v>
        <stp/>
        <stp>LucroLiquido</stp>
        <stp>ABEV3</stp>
        <stp>1T_2017</stp>
        <stp>2</stp>
        <stp>SP</stp>
        <tr r="G13" s="1"/>
      </tp>
      <tp>
        <v>12431547000</v>
        <stp/>
        <stp>LucroLiquido</stp>
        <stp>ABEV3</stp>
        <stp>2T_2017</stp>
        <stp>1</stp>
        <stp>SP</stp>
        <tr r="K12" s="1"/>
      </tp>
      <tp>
        <v>2124833000</v>
        <stp/>
        <stp>LucroLiquido</stp>
        <stp>ABEV3</stp>
        <stp>2T_2017</stp>
        <stp>2</stp>
        <stp>SP</stp>
        <tr r="H13" s="1"/>
      </tp>
      <tp>
        <v>136490000</v>
        <stp/>
        <stp>LucroLiquido</stp>
        <stp>ABEV3</stp>
        <stp>3T_2017</stp>
        <stp>2</stp>
        <stp>SP</stp>
        <tr r="I13" s="1"/>
      </tp>
      <tp t="s">
        <v/>
        <stp/>
        <stp>LucroLiquido</stp>
        <stp>ABEV3</stp>
        <stp>4T_2017</stp>
        <stp>1</stp>
        <stp>SP</stp>
        <tr r="I12" s="1"/>
      </tp>
      <tp>
        <v>12362019000</v>
        <stp/>
        <stp>LucroLiquido</stp>
        <stp>ABEV3</stp>
        <stp>4T_2014</stp>
        <stp>1</stp>
        <stp>SP</stp>
        <tr r="L4" s="1"/>
      </tp>
      <tp>
        <v>12879141000</v>
        <stp/>
        <stp>LucroLiquido</stp>
        <stp>ABEV3</stp>
        <stp>4T_2015</stp>
        <stp>1</stp>
        <stp>SP</stp>
        <tr r="K4" s="1"/>
      </tp>
    </main>
    <main first="rtdsrv.aea4af4644024ec8ae39c49d84e590ab">
      <tp>
        <v>10642555000</v>
        <stp/>
        <stp>LucroLiquido</stp>
        <stp>ABEV3</stp>
        <stp>4T_2012</stp>
        <stp>1</stp>
        <stp>SP</stp>
        <tr r="N4" s="1"/>
      </tp>
      <tp>
        <v>11354070000</v>
        <stp/>
        <stp>LucroLiquido</stp>
        <stp>ABEV3</stp>
        <stp>4T_2013</stp>
        <stp>1</stp>
        <stp>SP</stp>
        <tr r="M4" s="1"/>
      </tp>
      <tp>
        <v>7619243000</v>
        <stp/>
        <stp>LucroLiquido</stp>
        <stp>ABEV3</stp>
        <stp>4T_2010</stp>
        <stp>1</stp>
        <stp>SP</stp>
        <tr r="P4" s="1"/>
      </tp>
      <tp>
        <v>8719764000</v>
        <stp/>
        <stp>LucroLiquido</stp>
        <stp>ABEV3</stp>
        <stp>4T_2011</stp>
        <stp>1</stp>
        <stp>SP</stp>
        <tr r="O4" s="1"/>
      </tp>
      <tp t="s">
        <v/>
        <stp/>
        <stp>LucroLiquido</stp>
        <stp>ABEV3</stp>
        <stp>1T_2018</stp>
        <stp>1</stp>
        <stp>SP</stp>
        <tr r="H12" s="1"/>
      </tp>
      <tp>
        <v>11.04</v>
        <stp/>
        <stp>FechamentoData</stp>
        <stp>ABEV3</stp>
        <stp>31/12/2011</stp>
        <stp/>
        <stp/>
        <tr r="DX4" s="1"/>
      </tp>
      <tp t="s">
        <v/>
        <stp/>
        <stp>FechamentoData</stp>
        <stp>AALR3</stp>
        <stp>31/12/2015</stp>
        <stp/>
        <stp/>
        <tr r="DT2" s="1"/>
      </tp>
      <tp>
        <v>2816407000</v>
        <stp/>
        <stp>LucroLiquido</stp>
        <stp>ABEV3</stp>
        <stp>4T_2007</stp>
        <stp>1</stp>
        <stp>SP</stp>
        <tr r="S4" s="1"/>
      </tp>
    </main>
    <main first="rtdsrv.aea4af4644024ec8ae39c49d84e590ab">
      <tp>
        <v>3059478000</v>
        <stp/>
        <stp>LucroLiquido</stp>
        <stp>ABEV3</stp>
        <stp>4T_2008</stp>
        <stp>1</stp>
        <stp>SP</stp>
        <tr r="R4" s="1"/>
      </tp>
      <tp>
        <v>5959937000</v>
        <stp/>
        <stp>LucroLiquido</stp>
        <stp>ABEV3</stp>
        <stp>4T_2009</stp>
        <stp>1</stp>
        <stp>SP</stp>
        <tr r="Q4" s="1"/>
      </tp>
      <tp>
        <v>14.59</v>
        <stp/>
        <stp>FechamentoData</stp>
        <stp>ABEV3</stp>
        <stp>31/12/2012</stp>
        <stp/>
        <stp/>
        <tr r="DW4" s="1"/>
      </tp>
      <tp>
        <v>14.65</v>
        <stp/>
        <stp>FechamentoData</stp>
        <stp>AALR3</stp>
        <stp>31/12/2016</stp>
        <stp/>
        <stp/>
        <tr r="DS2" s="1"/>
      </tp>
    </main>
    <main first="rtdsrv.aea4af4644024ec8ae39c49d84e590ab">
      <tp>
        <v>14.97</v>
        <stp/>
        <stp>FechamentoData</stp>
        <stp>ABEV3</stp>
        <stp>31/12/2013</stp>
        <stp/>
        <stp/>
        <tr r="DV4" s="1"/>
      </tp>
      <tp>
        <v>14.8</v>
        <stp/>
        <stp>FechamentoData</stp>
        <stp>AALR3</stp>
        <stp>31/12/2017</stp>
        <stp/>
        <stp/>
        <tr r="DR2" s="1"/>
      </tp>
      <tp t="s">
        <v/>
        <stp/>
        <stp>FechamentoData</stp>
        <stp>AALR3</stp>
        <stp>31/12/2007</stp>
        <stp/>
        <stp/>
        <tr r="EB2" s="1"/>
      </tp>
    </main>
    <main first="rtdsrv.aea4af4644024ec8ae39c49d84e590ab">
      <tp>
        <v>14.81</v>
        <stp/>
        <stp>FechamentoData</stp>
        <stp>ABEV3</stp>
        <stp>31/12/2014</stp>
        <stp/>
        <stp/>
        <tr r="DU4" s="1"/>
      </tp>
      <tp t="s">
        <v/>
        <stp/>
        <stp>FechamentoData</stp>
        <stp>AALR3</stp>
        <stp>31/12/2010</stp>
        <stp/>
        <stp/>
        <tr r="DY2" s="1"/>
      </tp>
      <tp>
        <v>28767000</v>
        <stp/>
        <stp>LucroLiquido</stp>
        <stp>AALR3</stp>
        <stp>4T_2016</stp>
        <stp>1</stp>
        <stp>SP</stp>
        <tr r="J2" s="1"/>
      </tp>
      <tp t="s">
        <v/>
        <stp/>
        <stp>LucroLiquido</stp>
        <stp>AALR3</stp>
        <stp>3T_2017</stp>
        <stp>1</stp>
        <stp>SP</stp>
        <tr r="I2" s="1"/>
      </tp>
      <tp t="s">
        <v/>
        <stp/>
        <stp>LucroLiquido</stp>
        <stp>AALR3</stp>
        <stp>4T_2014</stp>
        <stp>1</stp>
        <stp>SP</stp>
        <tr r="L2" s="1"/>
      </tp>
      <tp>
        <v>-11429000</v>
        <stp/>
        <stp>LucroLiquido</stp>
        <stp>AALR3</stp>
        <stp>4T_2015</stp>
        <stp>1</stp>
        <stp>SP</stp>
        <tr r="K2" s="1"/>
      </tp>
    </main>
    <main first="rtdsrv.aea4af4644024ec8ae39c49d84e590ab">
      <tp t="s">
        <v/>
        <stp/>
        <stp>LucroLiquido</stp>
        <stp>AALR3</stp>
        <stp>4T_2012</stp>
        <stp>1</stp>
        <stp>SP</stp>
        <tr r="N2" s="1"/>
      </tp>
      <tp t="s">
        <v/>
        <stp/>
        <stp>LucroLiquido</stp>
        <stp>AALR3</stp>
        <stp>4T_2013</stp>
        <stp>1</stp>
        <stp>SP</stp>
        <tr r="M2" s="1"/>
      </tp>
      <tp t="s">
        <v/>
        <stp/>
        <stp>LucroLiquido</stp>
        <stp>AALR3</stp>
        <stp>4T_2010</stp>
        <stp>1</stp>
        <stp>SP</stp>
        <tr r="P2" s="1"/>
      </tp>
      <tp t="s">
        <v/>
        <stp/>
        <stp>LucroLiquido</stp>
        <stp>AALR3</stp>
        <stp>4T_2011</stp>
        <stp>1</stp>
        <stp>SP</stp>
        <tr r="O2" s="1"/>
      </tp>
      <tp>
        <v>16.78</v>
        <stp/>
        <stp>FechamentoData</stp>
        <stp>ABEV3</stp>
        <stp>31/12/2015</stp>
        <stp/>
        <stp/>
        <tr r="DT4" s="1"/>
      </tp>
      <tp t="s">
        <v/>
        <stp/>
        <stp>FechamentoData</stp>
        <stp>AALR3</stp>
        <stp>31/12/2011</stp>
        <stp/>
        <stp/>
        <tr r="DX2" s="1"/>
      </tp>
      <tp t="s">
        <v/>
        <stp/>
        <stp>LucroLiquido</stp>
        <stp>AALR3</stp>
        <stp>4T_2007</stp>
        <stp>1</stp>
        <stp>SP</stp>
        <tr r="S2" s="1"/>
      </tp>
    </main>
    <main first="rtdsrv.aea4af4644024ec8ae39c49d84e590ab">
      <tp t="s">
        <v/>
        <stp/>
        <stp>LucroLiquido</stp>
        <stp>AALR3</stp>
        <stp>4T_2008</stp>
        <stp>1</stp>
        <stp>SP</stp>
        <tr r="R2" s="1"/>
      </tp>
      <tp t="s">
        <v/>
        <stp/>
        <stp>LucroLiquido</stp>
        <stp>AALR3</stp>
        <stp>4T_2009</stp>
        <stp>1</stp>
        <stp>SP</stp>
        <tr r="Q2" s="1"/>
      </tp>
      <tp>
        <v>15.94</v>
        <stp/>
        <stp>FechamentoData</stp>
        <stp>ABEV3</stp>
        <stp>31/12/2016</stp>
        <stp/>
        <stp/>
        <tr r="DS4" s="1"/>
      </tp>
      <tp t="s">
        <v/>
        <stp/>
        <stp>FechamentoData</stp>
        <stp>AALR3</stp>
        <stp>31/12/2012</stp>
        <stp/>
        <stp/>
        <tr r="DW2" s="1"/>
      </tp>
    </main>
    <main first="rtdsrv.aea4af4644024ec8ae39c49d84e590ab">
      <tp>
        <v>3.57</v>
        <stp/>
        <stp>FechamentoData</stp>
        <stp>ABEV3</stp>
        <stp>31/12/2007</stp>
        <stp/>
        <stp/>
        <tr r="EB4" s="1"/>
      </tp>
      <tp>
        <v>21.21</v>
        <stp/>
        <stp>FechamentoData</stp>
        <stp>ABEV3</stp>
        <stp>31/12/2017</stp>
        <stp/>
        <stp/>
        <tr r="DR4" s="1"/>
      </tp>
      <tp t="s">
        <v/>
        <stp/>
        <stp>FechamentoData</stp>
        <stp>AALR3</stp>
        <stp>31/12/2013</stp>
        <stp/>
        <stp/>
        <tr r="DV2" s="1"/>
      </tp>
      <tp>
        <v>418733000</v>
        <stp/>
        <stp>LucroLiquido</stp>
        <stp>ABCB4</stp>
        <stp/>
        <stp>1</stp>
        <stp>NP</stp>
        <tr r="G7" s="1"/>
        <tr r="H3" s="1"/>
      </tp>
    </main>
    <main first="rtdsrv.aea4af4644024ec8ae39c49d84e590ab">
      <tp>
        <v>0.42720000000000002</v>
        <stp/>
        <stp>MargemLiquida</stp>
        <stp>ABEV3</stp>
        <stp/>
        <stp>1</stp>
        <stp>NP</stp>
        <tr r="CQ4" s="1"/>
      </tp>
      <tp>
        <v>0.23419999999999999</v>
        <stp/>
        <stp>MargemLiquida</stp>
        <stp>AALR3</stp>
        <stp/>
        <stp>1</stp>
        <stp>NP</stp>
        <tr r="CQ2" s="1"/>
      </tp>
    </main>
    <main first="rtdsrv.aea4af4644024ec8ae39c49d84e590ab">
      <tp>
        <v>34.666899999999998</v>
        <stp/>
        <stp>PrecoLucro</stp>
        <stp>ABEV3</stp>
        <stp>3T_2017</stp>
        <stp>1</stp>
        <stp>SP</stp>
        <tr r="D4" s="1"/>
      </tp>
      <tp>
        <v>19.127300000000002</v>
        <stp/>
        <stp>PrecoLucro</stp>
        <stp>ABEV3</stp>
        <stp>4T_2016</stp>
        <stp>1</stp>
        <stp>SP</stp>
        <tr r="E4" s="1"/>
      </tp>
      <tp>
        <v>20.4329</v>
        <stp/>
        <stp>PrecoLucro</stp>
        <stp>ABEV3</stp>
        <stp>4T_2015</stp>
        <stp>1</stp>
        <stp>SP</stp>
        <tr r="F4" s="1"/>
      </tp>
    </main>
    <main first="rtdsrv.4cb1be64bb7f418d9aa6ab410b375c94">
      <tp>
        <v>43158.568045879627</v>
        <stp/>
        <stp>UltimoNegocio</stp>
        <stp>ABEV3</stp>
        <tr r="DP4" s="1"/>
      </tp>
    </main>
    <main first="rtdsrv.aea4af4644024ec8ae39c49d84e590ab">
      <tp>
        <v>2.79</v>
        <stp/>
        <stp>FechamentoData</stp>
        <stp>ABCB4</stp>
        <stp>31/12/2008</stp>
        <stp/>
        <stp/>
        <tr r="EA3" s="1"/>
      </tp>
      <tp>
        <v>1310997000</v>
        <stp/>
        <stp>ReceitaLiquidaOperacional</stp>
        <stp>ABCB4</stp>
        <stp>4T_2011</stp>
        <stp>1</stp>
        <stp>SP</stp>
        <tr r="BB3" s="1"/>
      </tp>
      <tp>
        <v>1019601000</v>
        <stp/>
        <stp>ReceitaLiquidaOperacional</stp>
        <stp>ABCB4</stp>
        <stp>4T_2010</stp>
        <stp>1</stp>
        <stp>SP</stp>
        <tr r="BC3" s="1"/>
      </tp>
      <tp>
        <v>1682149000</v>
        <stp/>
        <stp>ReceitaLiquidaOperacional</stp>
        <stp>ABCB4</stp>
        <stp>4T_2013</stp>
        <stp>1</stp>
        <stp>SP</stp>
        <tr r="AZ3" s="1"/>
      </tp>
      <tp>
        <v>1470226000</v>
        <stp/>
        <stp>ReceitaLiquidaOperacional</stp>
        <stp>ABCB4</stp>
        <stp>4T_2012</stp>
        <stp>1</stp>
        <stp>SP</stp>
        <tr r="BA3" s="1"/>
      </tp>
      <tp>
        <v>2240732000</v>
        <stp/>
        <stp>ReceitaLiquidaOperacional</stp>
        <stp>ABCB4</stp>
        <stp>4T_2015</stp>
        <stp>1</stp>
        <stp>SP</stp>
        <tr r="AX3" s="1"/>
      </tp>
      <tp>
        <v>1666916000</v>
        <stp/>
        <stp>ReceitaLiquidaOperacional</stp>
        <stp>ABCB4</stp>
        <stp>4T_2014</stp>
        <stp>1</stp>
        <stp>SP</stp>
        <tr r="AY3" s="1"/>
      </tp>
      <tp>
        <v>2398094000</v>
        <stp/>
        <stp>ReceitaLiquidaOperacional</stp>
        <stp>ABCB4</stp>
        <stp>3T_2017</stp>
        <stp>1</stp>
        <stp>SP</stp>
        <tr r="AV3" s="1"/>
      </tp>
      <tp>
        <v>2010847000</v>
        <stp/>
        <stp>ReceitaLiquidaOperacional</stp>
        <stp>ABCB4</stp>
        <stp>4T_2016</stp>
        <stp>1</stp>
        <stp>SP</stp>
        <tr r="AW3" s="1"/>
      </tp>
    </main>
    <main first="rtdsrv.aea4af4644024ec8ae39c49d84e590ab">
      <tp>
        <v>6.86</v>
        <stp/>
        <stp>FechamentoData</stp>
        <stp>ABCB4</stp>
        <stp>31/12/2009</stp>
        <stp/>
        <stp/>
        <tr r="DZ3" s="1"/>
      </tp>
    </main>
    <main first="rtdsrv.aea4af4644024ec8ae39c49d84e590ab">
      <tp>
        <v>357184000</v>
        <stp/>
        <stp>ReceitaLiquidaOperacional</stp>
        <stp>ABCB4</stp>
        <stp>4T_2009</stp>
        <stp>1</stp>
        <stp>SP</stp>
        <tr r="BD3" s="1"/>
      </tp>
      <tp>
        <v>272023000</v>
        <stp/>
        <stp>ReceitaLiquidaOperacional</stp>
        <stp>ABCB4</stp>
        <stp>4T_2008</stp>
        <stp>1</stp>
        <stp>SP</stp>
        <tr r="BE3" s="1"/>
      </tp>
      <tp>
        <v>244622000</v>
        <stp/>
        <stp>ReceitaLiquidaOperacional</stp>
        <stp>ABCB4</stp>
        <stp>4T_2007</stp>
        <stp>1</stp>
        <stp>SP</stp>
        <tr r="BF3" s="1"/>
      </tp>
    </main>
    <main first="rtdsrv.4cb1be64bb7f418d9aa6ab410b375c94">
      <tp>
        <v>43158.56721202546</v>
        <stp/>
        <stp>UltimoNegocio</stp>
        <stp>ABCB4</stp>
        <tr r="DP3" s="1"/>
      </tp>
    </main>
    <main first="rtdsrv.aea4af4644024ec8ae39c49d84e590ab">
      <tp t="s">
        <v/>
        <stp/>
        <stp>PrecoLucro</stp>
        <stp>AALR3</stp>
        <stp>3T_2017</stp>
        <stp>1</stp>
        <stp>SP</stp>
        <tr r="D2" s="1"/>
      </tp>
      <tp>
        <v>60.070500000000003</v>
        <stp/>
        <stp>PrecoLucro</stp>
        <stp>AALR3</stp>
        <stp>4T_2016</stp>
        <stp>1</stp>
        <stp>SP</stp>
        <tr r="E2" s="1"/>
      </tp>
      <tp t="s">
        <v/>
        <stp/>
        <stp>PrecoLucro</stp>
        <stp>AALR3</stp>
        <stp>4T_2015</stp>
        <stp>1</stp>
        <stp>SP</stp>
        <tr r="F2" s="1"/>
      </tp>
      <tp>
        <v>0.16739999999999999</v>
        <stp/>
        <stp>MargemLiquida</stp>
        <stp>ABCB4</stp>
        <stp/>
        <stp>1</stp>
        <stp>NP</stp>
        <tr r="CQ3" s="1"/>
      </tp>
      <tp>
        <v>10.16</v>
        <stp/>
        <stp>FechamentoData</stp>
        <stp>ABCB4</stp>
        <stp>31/12/2014</stp>
        <stp/>
        <stp/>
        <tr r="DU3" s="1"/>
      </tp>
    </main>
    <main first="rtdsrv.aea4af4644024ec8ae39c49d84e590ab">
      <tp>
        <v>7.02</v>
        <stp/>
        <stp>FechamentoData</stp>
        <stp>ABCB4</stp>
        <stp>31/12/2015</stp>
        <stp/>
        <stp/>
        <tr r="DT3" s="1"/>
      </tp>
    </main>
    <main first="rtdsrv.782a7c5026db4e8182b7b3688bc1f619">
      <tp>
        <v>3736211550.1199999</v>
        <stp/>
        <stp>ValorMercado</stp>
        <stp>ABCB4</stp>
        <stp/>
        <stp/>
        <stp/>
        <tr r="G3" s="1"/>
        <tr r="G9" s="1"/>
        <tr r="G7" s="1"/>
        <tr r="AT3" s="1"/>
      </tp>
      <tp>
        <v>348399390353.41998</v>
        <stp/>
        <stp>ValorMercado</stp>
        <stp>ABEV3</stp>
        <stp/>
        <stp/>
        <stp/>
        <tr r="G4" s="1"/>
        <tr r="AT4" s="1"/>
      </tp>
    </main>
    <main first="rtdsrv.aea4af4644024ec8ae39c49d84e590ab">
      <tp>
        <v>12.43</v>
        <stp/>
        <stp>FechamentoData</stp>
        <stp>ABCB4</stp>
        <stp>31/12/2016</stp>
        <stp/>
        <stp/>
        <tr r="DS3" s="1"/>
      </tp>
    </main>
    <main first="rtdsrv.782a7c5026db4e8182b7b3688bc1f619">
      <tp>
        <v>1786798242.9200001</v>
        <stp/>
        <stp>ValorMercado</stp>
        <stp>AALR3</stp>
        <stp/>
        <stp/>
        <stp/>
        <tr r="G2" s="1"/>
        <tr r="AT2" s="1"/>
      </tp>
    </main>
    <main first="rtdsrv.4cb1be64bb7f418d9aa6ab410b375c94">
      <tp>
        <v>43158.560168425924</v>
        <stp/>
        <stp>UltimoNegocio</stp>
        <stp>AALR3</stp>
        <tr r="DP2" s="1"/>
      </tp>
    </main>
    <main first="rtdsrv.aea4af4644024ec8ae39c49d84e590ab">
      <tp>
        <v>6.07</v>
        <stp/>
        <stp>FechamentoData</stp>
        <stp>ABCB4</stp>
        <stp>31/12/2007</stp>
        <stp/>
        <stp/>
        <tr r="EB3" s="1"/>
      </tp>
      <tp>
        <v>16.579999999999998</v>
        <stp/>
        <stp>FechamentoData</stp>
        <stp>ABCB4</stp>
        <stp>31/12/2017</stp>
        <stp/>
        <stp/>
        <tr r="DR3" s="1"/>
      </tp>
    </main>
    <main first="rtdsrv.aea4af4644024ec8ae39c49d84e590ab">
      <tp>
        <v>8.84</v>
        <stp/>
        <stp>FechamentoData</stp>
        <stp>ABCB4</stp>
        <stp>31/12/2010</stp>
        <stp/>
        <stp/>
        <tr r="DY3" s="1"/>
      </tp>
      <tp>
        <v>235599000</v>
        <stp/>
        <stp>LucroLiquido</stp>
        <stp>ABCB4</stp>
        <stp>4T_2011</stp>
        <stp>1</stp>
        <stp>SP</stp>
        <tr r="O3" s="1"/>
      </tp>
      <tp>
        <v>202757000</v>
        <stp/>
        <stp>LucroLiquido</stp>
        <stp>ABCB4</stp>
        <stp>4T_2010</stp>
        <stp>1</stp>
        <stp>SP</stp>
        <tr r="P3" s="1"/>
      </tp>
      <tp>
        <v>265417000</v>
        <stp/>
        <stp>LucroLiquido</stp>
        <stp>ABCB4</stp>
        <stp>4T_2013</stp>
        <stp>1</stp>
        <stp>SP</stp>
        <tr r="M3" s="1"/>
      </tp>
      <tp>
        <v>240919000</v>
        <stp/>
        <stp>LucroLiquido</stp>
        <stp>ABCB4</stp>
        <stp>4T_2012</stp>
        <stp>1</stp>
        <stp>SP</stp>
        <tr r="N3" s="1"/>
      </tp>
      <tp>
        <v>388557000</v>
        <stp/>
        <stp>LucroLiquido</stp>
        <stp>ABCB4</stp>
        <stp>4T_2015</stp>
        <stp>1</stp>
        <stp>SP</stp>
        <tr r="K3" s="1"/>
      </tp>
    </main>
    <main first="rtdsrv.aea4af4644024ec8ae39c49d84e590ab">
      <tp>
        <v>328379000</v>
        <stp/>
        <stp>LucroLiquido</stp>
        <stp>ABCB4</stp>
        <stp>4T_2014</stp>
        <stp>1</stp>
        <stp>SP</stp>
        <tr r="L3" s="1"/>
      </tp>
      <tp>
        <v>416653000</v>
        <stp/>
        <stp>LucroLiquido</stp>
        <stp>ABCB4</stp>
        <stp>3T_2017</stp>
        <stp>1</stp>
        <stp>SP</stp>
        <tr r="I3" s="1"/>
      </tp>
      <tp>
        <v>391716000</v>
        <stp/>
        <stp>LucroLiquido</stp>
        <stp>ABCB4</stp>
        <stp>4T_2016</stp>
        <stp>1</stp>
        <stp>SP</stp>
        <tr r="J3" s="1"/>
      </tp>
      <tp>
        <v>7.93</v>
        <stp/>
        <stp>FechamentoData</stp>
        <stp>ABCB4</stp>
        <stp>31/12/2011</stp>
        <stp/>
        <stp/>
        <tr r="DX3" s="1"/>
      </tp>
    </main>
    <main first="rtdsrv.aea4af4644024ec8ae39c49d84e590ab">
      <tp>
        <v>97511000</v>
        <stp/>
        <stp>LucroLiquido</stp>
        <stp>ABCB4</stp>
        <stp>4T_2007</stp>
        <stp>1</stp>
        <stp>SP</stp>
        <tr r="S3" s="1"/>
      </tp>
      <tp>
        <v>151154000</v>
        <stp/>
        <stp>LucroLiquido</stp>
        <stp>ABCB4</stp>
        <stp>4T_2009</stp>
        <stp>1</stp>
        <stp>SP</stp>
        <tr r="Q3" s="1"/>
      </tp>
      <tp>
        <v>150088000</v>
        <stp/>
        <stp>LucroLiquido</stp>
        <stp>ABCB4</stp>
        <stp>4T_2008</stp>
        <stp>1</stp>
        <stp>SP</stp>
        <tr r="R3" s="1"/>
      </tp>
      <tp>
        <v>9.4700000000000006</v>
        <stp/>
        <stp>FechamentoData</stp>
        <stp>ABCB4</stp>
        <stp>31/12/2012</stp>
        <stp/>
        <stp/>
        <tr r="DW3" s="1"/>
      </tp>
    </main>
    <main first="rtdsrv.aea4af4644024ec8ae39c49d84e590ab">
      <tp>
        <v>8.9600000000000009</v>
        <stp/>
        <stp>FechamentoData</stp>
        <stp>ABCB4</stp>
        <stp>31/12/2013</stp>
        <stp/>
        <stp/>
        <tr r="DV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4" sqref="D14"/>
    </sheetView>
  </sheetViews>
  <sheetFormatPr defaultRowHeight="15" x14ac:dyDescent="0.25"/>
  <cols>
    <col min="2" max="2" width="15.85546875" bestFit="1" customWidth="1"/>
    <col min="3" max="4" width="12.42578125" bestFit="1" customWidth="1"/>
    <col min="5" max="5" width="11.140625" customWidth="1"/>
  </cols>
  <sheetData>
    <row r="1" spans="1:5" x14ac:dyDescent="0.25">
      <c r="A1" t="s">
        <v>7</v>
      </c>
    </row>
    <row r="2" spans="1:5" x14ac:dyDescent="0.25">
      <c r="A2" t="s">
        <v>8</v>
      </c>
      <c r="B2" s="1">
        <f ca="1">NOW()</f>
        <v>43158.565620949077</v>
      </c>
    </row>
    <row r="3" spans="1:5" x14ac:dyDescent="0.25">
      <c r="A3" t="s">
        <v>423</v>
      </c>
    </row>
    <row r="4" spans="1:5" x14ac:dyDescent="0.25">
      <c r="A4" t="s">
        <v>424</v>
      </c>
      <c r="B4" s="7" t="s">
        <v>428</v>
      </c>
      <c r="C4">
        <v>15</v>
      </c>
      <c r="D4" t="s">
        <v>429</v>
      </c>
      <c r="E4">
        <v>5</v>
      </c>
    </row>
    <row r="5" spans="1:5" x14ac:dyDescent="0.25">
      <c r="A5" t="s">
        <v>425</v>
      </c>
      <c r="B5" s="6" t="s">
        <v>428</v>
      </c>
      <c r="C5">
        <v>15</v>
      </c>
      <c r="D5" t="s">
        <v>429</v>
      </c>
      <c r="E5">
        <v>8</v>
      </c>
    </row>
    <row r="6" spans="1:5" x14ac:dyDescent="0.25">
      <c r="A6" t="s">
        <v>426</v>
      </c>
      <c r="B6" s="6" t="s">
        <v>428</v>
      </c>
      <c r="C6">
        <v>15</v>
      </c>
      <c r="D6" t="s">
        <v>429</v>
      </c>
      <c r="E6">
        <v>11</v>
      </c>
    </row>
    <row r="7" spans="1:5" x14ac:dyDescent="0.25">
      <c r="A7" t="s">
        <v>427</v>
      </c>
      <c r="B7" s="6" t="s">
        <v>428</v>
      </c>
      <c r="C7">
        <v>31</v>
      </c>
      <c r="D7" t="s">
        <v>429</v>
      </c>
      <c r="E7">
        <v>3</v>
      </c>
    </row>
    <row r="14" spans="1:5" x14ac:dyDescent="0.25">
      <c r="A14" t="s">
        <v>434</v>
      </c>
      <c r="B14">
        <f ca="1">IF($B$2 &lt; $C$16,YEAR($B$2) - 1,YEAR($B$2))</f>
        <v>2017</v>
      </c>
      <c r="C14" t="s">
        <v>431</v>
      </c>
      <c r="D14" s="5">
        <f ca="1">IF(OR(B2 &lt; B16,B2 &gt;= E16),3,IF(B2 &lt; C16,4,IF(B2 &lt; D16,1,2)))</f>
        <v>3</v>
      </c>
    </row>
    <row r="15" spans="1:5" x14ac:dyDescent="0.25">
      <c r="A15" t="s">
        <v>435</v>
      </c>
      <c r="B15">
        <f ca="1">IF(D14 = 4, B14, B14 - 1)</f>
        <v>2016</v>
      </c>
      <c r="D15" s="5"/>
    </row>
    <row r="16" spans="1:5" x14ac:dyDescent="0.25">
      <c r="A16" t="s">
        <v>430</v>
      </c>
      <c r="B16" s="1">
        <f ca="1">DATE(YEAR(B2),E7,C7)</f>
        <v>43190</v>
      </c>
      <c r="C16" s="1">
        <f ca="1">DATE(YEAR(B2),E4,C4)</f>
        <v>43235</v>
      </c>
      <c r="D16" s="1">
        <f ca="1">DATE(YEAR(B2),E5,C5)</f>
        <v>43327</v>
      </c>
      <c r="E16" s="1">
        <f ca="1">DATE(YEAR(B2),E6,C6)</f>
        <v>43419</v>
      </c>
    </row>
    <row r="17" spans="4:4" x14ac:dyDescent="0.25">
      <c r="D1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14"/>
  <sheetViews>
    <sheetView tabSelected="1" topLeftCell="CY1" workbookViewId="0">
      <selection activeCell="DS6" sqref="DP6:DS7"/>
    </sheetView>
  </sheetViews>
  <sheetFormatPr defaultRowHeight="15" x14ac:dyDescent="0.25"/>
  <cols>
    <col min="1" max="1" width="9.5703125" bestFit="1" customWidth="1"/>
    <col min="3" max="3" width="9" bestFit="1" customWidth="1"/>
    <col min="4" max="4" width="9" customWidth="1"/>
    <col min="5" max="6" width="8.28515625" bestFit="1" customWidth="1"/>
    <col min="7" max="7" width="9.5703125" customWidth="1"/>
    <col min="9" max="9" width="10" bestFit="1" customWidth="1"/>
    <col min="10" max="10" width="12" bestFit="1" customWidth="1"/>
    <col min="46" max="46" width="11" bestFit="1" customWidth="1"/>
    <col min="120" max="120" width="9.140625" customWidth="1"/>
    <col min="121" max="121" width="10.5703125" customWidth="1"/>
    <col min="128" max="128" width="12" bestFit="1" customWidth="1"/>
    <col min="133" max="133" width="10" bestFit="1" customWidth="1"/>
  </cols>
  <sheetData>
    <row r="1" spans="1:132" ht="15.75" thickBot="1" x14ac:dyDescent="0.3">
      <c r="A1" t="s">
        <v>3</v>
      </c>
      <c r="B1" t="s">
        <v>422</v>
      </c>
      <c r="C1" t="s">
        <v>432</v>
      </c>
      <c r="D1">
        <f ca="1">Parâmetros!$B$14</f>
        <v>2017</v>
      </c>
      <c r="E1">
        <f ca="1">Parâmetros!$B$14 - 1</f>
        <v>2016</v>
      </c>
      <c r="F1">
        <f ca="1">Parâmetros!$B$14 - 2</f>
        <v>2015</v>
      </c>
      <c r="G1" t="s">
        <v>436</v>
      </c>
      <c r="H1" t="s">
        <v>433</v>
      </c>
      <c r="I1">
        <f ca="1">Parâmetros!$B$14</f>
        <v>2017</v>
      </c>
      <c r="J1">
        <f ca="1">Parâmetros!$B$14 - 1</f>
        <v>2016</v>
      </c>
      <c r="K1">
        <f ca="1">Parâmetros!$B$14 - 2</f>
        <v>2015</v>
      </c>
      <c r="L1">
        <f ca="1">Parâmetros!$B$14 - 3</f>
        <v>2014</v>
      </c>
      <c r="M1">
        <f ca="1">Parâmetros!$B$14 - 4</f>
        <v>2013</v>
      </c>
      <c r="N1">
        <f ca="1">Parâmetros!$B$14 - 5</f>
        <v>2012</v>
      </c>
      <c r="O1">
        <f ca="1">Parâmetros!$B$14 - 6</f>
        <v>2011</v>
      </c>
      <c r="P1">
        <f ca="1">Parâmetros!$B$14 - 7</f>
        <v>2010</v>
      </c>
      <c r="Q1">
        <f ca="1">Parâmetros!$B$14 - 8</f>
        <v>2009</v>
      </c>
      <c r="R1">
        <f ca="1">Parâmetros!$B$14 - 9</f>
        <v>2008</v>
      </c>
      <c r="S1">
        <f ca="1">Parâmetros!$B$14 - 10</f>
        <v>2007</v>
      </c>
      <c r="T1" t="s">
        <v>437</v>
      </c>
      <c r="U1" t="s">
        <v>438</v>
      </c>
      <c r="V1">
        <f ca="1">Parâmetros!$B$14</f>
        <v>2017</v>
      </c>
      <c r="W1">
        <f ca="1">Parâmetros!$B$14 - 1</f>
        <v>2016</v>
      </c>
      <c r="X1">
        <f ca="1">Parâmetros!$B$14 - 2</f>
        <v>2015</v>
      </c>
      <c r="Y1">
        <f ca="1">Parâmetros!$B$14 - 3</f>
        <v>2014</v>
      </c>
      <c r="Z1">
        <f ca="1">Parâmetros!$B$14 - 4</f>
        <v>2013</v>
      </c>
      <c r="AA1">
        <f ca="1">Parâmetros!$B$14 - 5</f>
        <v>2012</v>
      </c>
      <c r="AB1">
        <f ca="1">Parâmetros!$B$14 - 6</f>
        <v>2011</v>
      </c>
      <c r="AC1">
        <f ca="1">Parâmetros!$B$14 - 7</f>
        <v>2010</v>
      </c>
      <c r="AD1">
        <f ca="1">Parâmetros!$B$14 - 8</f>
        <v>2009</v>
      </c>
      <c r="AE1">
        <f ca="1">Parâmetros!$B$14 - 9</f>
        <v>2008</v>
      </c>
      <c r="AF1">
        <f ca="1">Parâmetros!$B$14 - 10</f>
        <v>2007</v>
      </c>
      <c r="AG1" t="s">
        <v>439</v>
      </c>
      <c r="AH1" t="s">
        <v>440</v>
      </c>
      <c r="AI1">
        <f ca="1">Parâmetros!$B$14</f>
        <v>2017</v>
      </c>
      <c r="AJ1">
        <f ca="1">Parâmetros!$B$14 - 1</f>
        <v>2016</v>
      </c>
      <c r="AK1">
        <f ca="1">Parâmetros!$B$14 - 2</f>
        <v>2015</v>
      </c>
      <c r="AL1">
        <f ca="1">Parâmetros!$B$14 - 3</f>
        <v>2014</v>
      </c>
      <c r="AM1">
        <f ca="1">Parâmetros!$B$14 - 4</f>
        <v>2013</v>
      </c>
      <c r="AN1">
        <f ca="1">Parâmetros!$B$14 - 5</f>
        <v>2012</v>
      </c>
      <c r="AO1">
        <f ca="1">Parâmetros!$B$14 - 6</f>
        <v>2011</v>
      </c>
      <c r="AP1">
        <f ca="1">Parâmetros!$B$14 - 7</f>
        <v>2010</v>
      </c>
      <c r="AQ1">
        <f ca="1">Parâmetros!$B$14 - 8</f>
        <v>2009</v>
      </c>
      <c r="AR1">
        <f ca="1">Parâmetros!$B$14 - 9</f>
        <v>2008</v>
      </c>
      <c r="AS1">
        <f ca="1">Parâmetros!$B$14 - 10</f>
        <v>2007</v>
      </c>
      <c r="AT1" t="s">
        <v>441</v>
      </c>
      <c r="AU1" t="s">
        <v>442</v>
      </c>
      <c r="AV1">
        <f ca="1">Parâmetros!$B$14</f>
        <v>2017</v>
      </c>
      <c r="AW1">
        <f ca="1">Parâmetros!$B$14 - 1</f>
        <v>2016</v>
      </c>
      <c r="AX1">
        <f ca="1">Parâmetros!$B$14 - 2</f>
        <v>2015</v>
      </c>
      <c r="AY1">
        <f ca="1">Parâmetros!$B$14 - 3</f>
        <v>2014</v>
      </c>
      <c r="AZ1">
        <f ca="1">Parâmetros!$B$14 - 4</f>
        <v>2013</v>
      </c>
      <c r="BA1">
        <f ca="1">Parâmetros!$B$14 - 5</f>
        <v>2012</v>
      </c>
      <c r="BB1">
        <f ca="1">Parâmetros!$B$14 - 6</f>
        <v>2011</v>
      </c>
      <c r="BC1">
        <f ca="1">Parâmetros!$B$14 - 7</f>
        <v>2010</v>
      </c>
      <c r="BD1">
        <f ca="1">Parâmetros!$B$14 - 8</f>
        <v>2009</v>
      </c>
      <c r="BE1">
        <f ca="1">Parâmetros!$B$14 - 9</f>
        <v>2008</v>
      </c>
      <c r="BF1">
        <f ca="1">Parâmetros!$B$14 - 10</f>
        <v>2007</v>
      </c>
      <c r="BG1" t="s">
        <v>443</v>
      </c>
      <c r="BH1">
        <f ca="1">Parâmetros!$B$14</f>
        <v>2017</v>
      </c>
      <c r="BI1">
        <f ca="1">Parâmetros!$B$14 - 1</f>
        <v>2016</v>
      </c>
      <c r="BJ1">
        <f ca="1">Parâmetros!$B$14 - 2</f>
        <v>2015</v>
      </c>
      <c r="BK1" t="s">
        <v>444</v>
      </c>
      <c r="BL1">
        <f ca="1">Parâmetros!$B$14</f>
        <v>2017</v>
      </c>
      <c r="BM1">
        <f ca="1">Parâmetros!$B$14 - 1</f>
        <v>2016</v>
      </c>
      <c r="BN1">
        <f ca="1">Parâmetros!$B$14 - 2</f>
        <v>2015</v>
      </c>
      <c r="BO1" t="s">
        <v>445</v>
      </c>
      <c r="BP1">
        <f ca="1">Parâmetros!$B$14</f>
        <v>2017</v>
      </c>
      <c r="BQ1">
        <f ca="1">Parâmetros!$B$14 - 1</f>
        <v>2016</v>
      </c>
      <c r="BR1">
        <f ca="1">Parâmetros!$B$14 - 2</f>
        <v>2015</v>
      </c>
      <c r="BS1">
        <f ca="1">Parâmetros!$B$14 - 3</f>
        <v>2014</v>
      </c>
      <c r="BT1">
        <f ca="1">Parâmetros!$B$14 - 4</f>
        <v>2013</v>
      </c>
      <c r="BU1">
        <f ca="1">Parâmetros!$B$14 - 5</f>
        <v>2012</v>
      </c>
      <c r="BV1">
        <f ca="1">Parâmetros!$B$14 - 6</f>
        <v>2011</v>
      </c>
      <c r="BW1">
        <f ca="1">Parâmetros!$B$14 - 7</f>
        <v>2010</v>
      </c>
      <c r="BX1">
        <f ca="1">Parâmetros!$B$14 - 8</f>
        <v>2009</v>
      </c>
      <c r="BY1">
        <f ca="1">Parâmetros!$B$14 - 9</f>
        <v>2008</v>
      </c>
      <c r="BZ1">
        <f ca="1">Parâmetros!$B$14 - 10</f>
        <v>2007</v>
      </c>
      <c r="CA1" t="s">
        <v>446</v>
      </c>
      <c r="CB1">
        <f ca="1">Parâmetros!$B$14</f>
        <v>2017</v>
      </c>
      <c r="CC1">
        <f ca="1">Parâmetros!$B$14 - 1</f>
        <v>2016</v>
      </c>
      <c r="CD1">
        <f ca="1">Parâmetros!$B$14 - 2</f>
        <v>2015</v>
      </c>
      <c r="CE1">
        <f ca="1">Parâmetros!$B$14 - 3</f>
        <v>2014</v>
      </c>
      <c r="CF1">
        <f ca="1">Parâmetros!$B$14 - 4</f>
        <v>2013</v>
      </c>
      <c r="CG1">
        <f ca="1">Parâmetros!$B$14 - 5</f>
        <v>2012</v>
      </c>
      <c r="CH1">
        <f ca="1">Parâmetros!$B$14 - 6</f>
        <v>2011</v>
      </c>
      <c r="CI1">
        <f ca="1">Parâmetros!$B$14 - 7</f>
        <v>2010</v>
      </c>
      <c r="CJ1">
        <f ca="1">Parâmetros!$B$14 - 8</f>
        <v>2009</v>
      </c>
      <c r="CK1">
        <f ca="1">Parâmetros!$B$14 - 9</f>
        <v>2008</v>
      </c>
      <c r="CL1">
        <f ca="1">Parâmetros!$B$14 - 10</f>
        <v>2007</v>
      </c>
      <c r="CM1" t="s">
        <v>450</v>
      </c>
      <c r="CN1" t="s">
        <v>447</v>
      </c>
      <c r="CO1" t="s">
        <v>448</v>
      </c>
      <c r="CP1" t="s">
        <v>449</v>
      </c>
      <c r="CQ1" t="s">
        <v>452</v>
      </c>
      <c r="CR1">
        <f ca="1">Parâmetros!$B$14</f>
        <v>2017</v>
      </c>
      <c r="CS1">
        <f ca="1">Parâmetros!$B$14 - 1</f>
        <v>2016</v>
      </c>
      <c r="CT1">
        <f ca="1">Parâmetros!$B$14 - 2</f>
        <v>2015</v>
      </c>
      <c r="CU1">
        <f ca="1">Parâmetros!$B$14 - 3</f>
        <v>2014</v>
      </c>
      <c r="CV1">
        <f ca="1">Parâmetros!$B$14 - 4</f>
        <v>2013</v>
      </c>
      <c r="CW1">
        <f ca="1">Parâmetros!$B$14 - 5</f>
        <v>2012</v>
      </c>
      <c r="CX1">
        <f ca="1">Parâmetros!$B$14 - 6</f>
        <v>2011</v>
      </c>
      <c r="CY1">
        <f ca="1">Parâmetros!$B$14 - 7</f>
        <v>2010</v>
      </c>
      <c r="CZ1">
        <f ca="1">Parâmetros!$B$14 - 8</f>
        <v>2009</v>
      </c>
      <c r="DA1">
        <f ca="1">Parâmetros!$B$14 - 9</f>
        <v>2008</v>
      </c>
      <c r="DB1">
        <f ca="1">Parâmetros!$B$14 - 10</f>
        <v>2007</v>
      </c>
      <c r="DC1" t="s">
        <v>453</v>
      </c>
      <c r="DD1">
        <f ca="1">Parâmetros!$B$14</f>
        <v>2017</v>
      </c>
      <c r="DE1">
        <f ca="1">Parâmetros!$B$14 - 1</f>
        <v>2016</v>
      </c>
      <c r="DF1">
        <f ca="1">Parâmetros!$B$14 - 2</f>
        <v>2015</v>
      </c>
      <c r="DG1">
        <f ca="1">Parâmetros!$B$14 - 3</f>
        <v>2014</v>
      </c>
      <c r="DH1">
        <f ca="1">Parâmetros!$B$14 - 4</f>
        <v>2013</v>
      </c>
      <c r="DI1">
        <f ca="1">Parâmetros!$B$14 - 5</f>
        <v>2012</v>
      </c>
      <c r="DJ1">
        <f ca="1">Parâmetros!$B$14 - 6</f>
        <v>2011</v>
      </c>
      <c r="DK1">
        <f ca="1">Parâmetros!$B$14 - 7</f>
        <v>2010</v>
      </c>
      <c r="DL1">
        <f ca="1">Parâmetros!$B$14 - 8</f>
        <v>2009</v>
      </c>
      <c r="DM1">
        <f ca="1">Parâmetros!$B$14 - 9</f>
        <v>2008</v>
      </c>
      <c r="DN1">
        <f ca="1">Parâmetros!$B$14 - 10</f>
        <v>2007</v>
      </c>
      <c r="DO1" t="s">
        <v>454</v>
      </c>
      <c r="DP1" t="s">
        <v>455</v>
      </c>
      <c r="DQ1" t="s">
        <v>451</v>
      </c>
      <c r="DR1">
        <f ca="1">Parâmetros!$B$14</f>
        <v>2017</v>
      </c>
      <c r="DS1">
        <f ca="1">Parâmetros!$B$14 - 1</f>
        <v>2016</v>
      </c>
      <c r="DT1">
        <f ca="1">Parâmetros!$B$14 - 2</f>
        <v>2015</v>
      </c>
      <c r="DU1">
        <f ca="1">Parâmetros!$B$14 - 3</f>
        <v>2014</v>
      </c>
      <c r="DV1">
        <f ca="1">Parâmetros!$B$14 - 4</f>
        <v>2013</v>
      </c>
      <c r="DW1">
        <f ca="1">Parâmetros!$B$14 - 5</f>
        <v>2012</v>
      </c>
      <c r="DX1">
        <f ca="1">Parâmetros!$B$14 - 6</f>
        <v>2011</v>
      </c>
      <c r="DY1">
        <f ca="1">Parâmetros!$B$14 - 7</f>
        <v>2010</v>
      </c>
      <c r="DZ1">
        <f ca="1">Parâmetros!$B$14 - 8</f>
        <v>2009</v>
      </c>
      <c r="EA1">
        <f ca="1">Parâmetros!$B$14 - 9</f>
        <v>2008</v>
      </c>
      <c r="EB1">
        <f ca="1">Parâmetros!$B$14 - 10</f>
        <v>2007</v>
      </c>
    </row>
    <row r="2" spans="1:132" ht="15.75" thickBot="1" x14ac:dyDescent="0.3">
      <c r="A2" s="3" t="s">
        <v>133</v>
      </c>
      <c r="B2" t="str">
        <f>_xll.GI.Segmento(A2)</f>
        <v>Serv.Méd.Hospit..Análises e Diagnósticos</v>
      </c>
      <c r="C2">
        <f>IFERROR(_xll.GI.PrecoLucro(A2) / 1,0)</f>
        <v>71.526399999999995</v>
      </c>
      <c r="D2">
        <f ca="1">IFERROR(_xll.GI.PrecoLucro(A2,Parâmetros!$D$14,$D$1,"12m","cp") / 1,0)</f>
        <v>0</v>
      </c>
      <c r="E2">
        <f ca="1">IFERROR(_xll.GI.PrecoLucro(A2,4,$E$1,"12m","cp") / 1,0)</f>
        <v>60.070500000000003</v>
      </c>
      <c r="F2">
        <f ca="1">IFERROR(_xll.GI.PrecoLucro(A2,4,$F$1,"12m","cp") / 1,0)</f>
        <v>0</v>
      </c>
      <c r="G2">
        <f ca="1">IFERROR((_xll.GI.ValorMercado(A2) / 1000) / (( I2 + J2 + K2) / 3),-1)</f>
        <v>309.1703038851079</v>
      </c>
      <c r="H2">
        <f>IFERROR(_xll.GI.LucroLiquido(A2) / 1000, 0)</f>
        <v>24981</v>
      </c>
      <c r="I2">
        <f ca="1">IFERROR(_xll.GI.LucroLiquido(A2,Parâmetros!$D$14,$I$1,"12m","cp") / 1000, 0)</f>
        <v>0</v>
      </c>
      <c r="J2">
        <f ca="1">IFERROR(_xll.GI.LucroLiquido(A2,4,$J$1,"12m","cp") / 1000, 0)</f>
        <v>28767</v>
      </c>
      <c r="K2">
        <f ca="1">IFERROR(_xll.GI.LucroLiquido(A2,4,$K$1,"12m","cp") / 1000, 0)</f>
        <v>-11429</v>
      </c>
      <c r="L2">
        <f ca="1">IFERROR(_xll.GI.LucroLiquido(A2,4,$L$1,"12m","cp") / 1000, 0)</f>
        <v>0</v>
      </c>
      <c r="M2">
        <f ca="1">IFERROR(_xll.GI.LucroLiquido(A2,4,$M$1,"12m","cp") / 1000, 0)</f>
        <v>0</v>
      </c>
      <c r="N2">
        <f ca="1">IFERROR(_xll.GI.LucroLiquido(A2,4,$N$1,"12m","cp") / 1000, 0)</f>
        <v>0</v>
      </c>
      <c r="O2">
        <f ca="1">IFERROR(_xll.GI.LucroLiquido(A2,4,$O$1,"12m","cp") / 1000, 0)</f>
        <v>0</v>
      </c>
      <c r="P2">
        <f ca="1">IFERROR(_xll.GI.LucroLiquido(A2,4,$P$1,"12m","cp") / 1000, 0)</f>
        <v>0</v>
      </c>
      <c r="Q2">
        <f ca="1">IFERROR(_xll.GI.LucroLiquido(A2,4,$Q$1,"12m","cp") / 1000, 0)</f>
        <v>0</v>
      </c>
      <c r="R2">
        <f ca="1">IFERROR(_xll.GI.LucroLiquido(A2,4,$R$1,"12m","cp") / 1000, 0)</f>
        <v>0</v>
      </c>
      <c r="S2">
        <f ca="1">IFERROR(_xll.GI.LucroLiquido(A2,4,$S$1,"12m","cp") / 1000, 0)</f>
        <v>0</v>
      </c>
      <c r="T2">
        <f>IFERROR(_xll.GI.PrecoValorPatr(A2) / 1, 0)</f>
        <v>1.4521999999999999</v>
      </c>
      <c r="U2">
        <f>IFERROR(_xll.GI.DividendYield(A2) / 1, 0)</f>
        <v>0</v>
      </c>
      <c r="V2">
        <f ca="1">IFERROR(_xll.GI.DividendYield(A2,Parâmetros!$D$14,$V$1,"12m") / 1, 0)</f>
        <v>0</v>
      </c>
      <c r="W2">
        <f ca="1">IFERROR(_xll.GI.DividendYield(A2,4,$W$1,"12m") / 1, 0)</f>
        <v>0</v>
      </c>
      <c r="X2">
        <f ca="1">IFERROR(_xll.GI.DividendYield(A2,4,$X$1,"12m") / 1, 0)</f>
        <v>0</v>
      </c>
      <c r="Y2">
        <f ca="1">IFERROR(_xll.GI.DividendYield(A2,4,$Y$1,"12m") / 1, 0)</f>
        <v>0</v>
      </c>
      <c r="Z2">
        <f ca="1">IFERROR(_xll.GI.DividendYield(A2,4,$Z$1,"12m") / 1, 0)</f>
        <v>0</v>
      </c>
      <c r="AA2">
        <f ca="1">IFERROR(_xll.GI.DividendYield(A2,4,$AA$1,"12m") / 1, 0)</f>
        <v>0</v>
      </c>
      <c r="AB2">
        <f ca="1">IFERROR(_xll.GI.DividendYield(A2,4,$AB$1,"12m") / 1, 0)</f>
        <v>0</v>
      </c>
      <c r="AC2">
        <f ca="1">IFERROR(_xll.GI.DividendYield(A2,4,$AC$1,"12m") / 1, 0)</f>
        <v>0</v>
      </c>
      <c r="AD2">
        <f ca="1">IFERROR(_xll.GI.DividendYield(A2,4,$AD$1,"12m") / 1, 0)</f>
        <v>0</v>
      </c>
      <c r="AE2">
        <f ca="1">IFERROR(_xll.GI.DividendYield(A2,4,$AE$1,"12m") / 1, 0)</f>
        <v>0</v>
      </c>
      <c r="AF2">
        <f ca="1">IFERROR(_xll.GI.DividendYield(A2,4,$AF$1,"12m") / 1, 0)</f>
        <v>0</v>
      </c>
      <c r="AG2">
        <f>IFERROR(_xll.GI.Payout(A2) / 1,0)</f>
        <v>0</v>
      </c>
      <c r="AH2">
        <f>IFERROR(_xll.GI.PatrimonioLiquido(A2) / 1000,0)</f>
        <v>1230385</v>
      </c>
      <c r="AI2">
        <f ca="1">IFERROR(_xll.GI.PatrimonioLiquido(A2,Parâmetros!$D$14,$AI$1,"cp") / 1000,0)</f>
        <v>0</v>
      </c>
      <c r="AJ2">
        <f ca="1">IFERROR(_xll.GI.PatrimonioLiquido(A2,4,$AJ$1,"cp") / 1000, 0)</f>
        <v>1211935</v>
      </c>
      <c r="AK2">
        <f ca="1">IFERROR(_xll.GI.PatrimonioLiquido(A2,4,$AK$1,"cp") / 1000, 0)</f>
        <v>733000</v>
      </c>
      <c r="AL2">
        <f ca="1">IFERROR(_xll.GI.PatrimonioLiquido(A2,4,$AL$1,"cp") / 1000, 0)</f>
        <v>0</v>
      </c>
      <c r="AM2">
        <f ca="1">IFERROR(_xll.GI.PatrimonioLiquido(A2,4,$AM$1,"cp") / 1000, 0)</f>
        <v>0</v>
      </c>
      <c r="AN2">
        <f ca="1">IFERROR(_xll.GI.PatrimonioLiquido(A2,4,$AN$1,"cp") / 1000, 0)</f>
        <v>0</v>
      </c>
      <c r="AO2">
        <f ca="1">IFERROR(_xll.GI.PatrimonioLiquido(A2,4,$AO$1,"cp") / 1000, 0)</f>
        <v>0</v>
      </c>
      <c r="AP2">
        <f ca="1">IFERROR(_xll.GI.PatrimonioLiquido(A2,4,$AP$1,"cp") / 1000, 0)</f>
        <v>0</v>
      </c>
      <c r="AQ2">
        <f ca="1">IFERROR(_xll.GI.PatrimonioLiquido(A2,4,$AQ$1,"cp") / 1000, 0)</f>
        <v>0</v>
      </c>
      <c r="AR2">
        <f ca="1">IFERROR(_xll.GI.PatrimonioLiquido(A2,4,$AR$1,"cp") / 1000, 0)</f>
        <v>0</v>
      </c>
      <c r="AS2">
        <f ca="1">IFERROR(_xll.GI.PatrimonioLiquido(A2,4,$AS$1,"cp") / 1000, 0)</f>
        <v>0</v>
      </c>
      <c r="AT2">
        <f>IFERROR(_xll.GI.ValorMercado(A2) / 1000,0)</f>
        <v>1786798.2429200001</v>
      </c>
      <c r="AU2">
        <f>IFERROR(_xll.GI.RecLiquidaOpe(A2) / 1000, 0)</f>
        <v>106665</v>
      </c>
      <c r="AV2">
        <f ca="1">IFERROR(_xll.GI.RecLiquidaOpe(A2,Parâmetros!$D$14,$AV$1,"12m","cp") / 1000,0)</f>
        <v>0</v>
      </c>
      <c r="AW2">
        <f ca="1">IFERROR(_xll.GI.RecLiquidaOpe(A2,4,$AW$1,"12m","cp") / 1000,0)</f>
        <v>951470</v>
      </c>
      <c r="AX2">
        <f ca="1">IFERROR(_xll.GI.RecLiquidaOpe(A2,4,$AX$1,"12m","cp") / 1000,0)</f>
        <v>699664</v>
      </c>
      <c r="AY2">
        <f ca="1">IFERROR(_xll.GI.RecLiquidaOpe(A2,4,$AY$1,"12m","cp") / 1000,0)</f>
        <v>0</v>
      </c>
      <c r="AZ2">
        <f ca="1">IFERROR(_xll.GI.RecLiquidaOpe(A2,4,$AZ$1,"12m","cp") / 1000,0)</f>
        <v>0</v>
      </c>
      <c r="BA2">
        <f ca="1">IFERROR(_xll.GI.RecLiquidaOpe(A2,4,$BA$1,"12m","cp") / 1000,0)</f>
        <v>0</v>
      </c>
      <c r="BB2">
        <f ca="1">IFERROR(_xll.GI.RecLiquidaOpe(A2,4,$BB$1,"12m","cp") / 1000,0)</f>
        <v>0</v>
      </c>
      <c r="BC2">
        <f ca="1">IFERROR(_xll.GI.RecLiquidaOpe(A2,4,$BC$1,"12m","cp") / 1000,0)</f>
        <v>0</v>
      </c>
      <c r="BD2">
        <f ca="1">IFERROR(_xll.GI.RecLiquidaOpe(A2,4,$BD$1,"12m","cp") / 1000,0)</f>
        <v>0</v>
      </c>
      <c r="BE2">
        <f ca="1">IFERROR(_xll.GI.RecLiquidaOpe(A2,4,$BE$1,"12m","cp") / 1000,0)</f>
        <v>0</v>
      </c>
      <c r="BF2">
        <f ca="1">IFERROR(_xll.GI.RecLiquidaOpe(A2,4,$BF$1,"12m","cp") / 1000,0)</f>
        <v>0</v>
      </c>
      <c r="BG2">
        <f>IFERROR(_xll.GI.LiquidezCorrente(A2) / 1, 0)</f>
        <v>0.26440000000000002</v>
      </c>
      <c r="BH2">
        <f ca="1">IFERROR(_xll.GI.LiquidezCorrente(A2,Parâmetros!$D$14,$BH$1,"cp") / 1, 0)</f>
        <v>0</v>
      </c>
      <c r="BI2">
        <f ca="1">IFERROR(_xll.GI.LiquidezCorrente(A2,4,$BI$1,"cp") / 1, 0)</f>
        <v>1.2221</v>
      </c>
      <c r="BJ2">
        <f ca="1">IFERROR(_xll.GI.LiquidezCorrente(A2,4,$BJ$1,"cp") / 1, 0)</f>
        <v>1.1548</v>
      </c>
      <c r="BK2">
        <f>IFERROR(_xll.GI.DivTotBrutaPatrLiq(A2) / 1, 0-1)</f>
        <v>0.24610000000000001</v>
      </c>
      <c r="BL2">
        <f ca="1">IFERROR(_xll.GI.DivTotBrutaPatrLiq(A2,Parâmetros!$D$14,$BL$1,"cp") / 1, -1)</f>
        <v>-1</v>
      </c>
      <c r="BM2">
        <f ca="1">IFERROR(_xll.GI.DivTotBrutaPatrLiq(A2,4,$BM$1,"cp") / 1, -1)</f>
        <v>0.41720000000000002</v>
      </c>
      <c r="BN2">
        <f ca="1">IFERROR(_xll.GI.DivTotBrutaPatrLiq(A2,4,$BN$1,"cp") / 1, -1)</f>
        <v>0.63500000000000001</v>
      </c>
      <c r="BO2">
        <f>IFERROR(_xll.GI.LucroLiquidoAcao(A2) / 1, -1)</f>
        <v>0.2117</v>
      </c>
      <c r="BP2">
        <f ca="1">IFERROR(_xll.GI.LucroLiquidoAcao(A2,Parâmetros!$D$14,$BP$1,"12m","cp") / 1, -1)</f>
        <v>-1</v>
      </c>
      <c r="BQ2">
        <f ca="1">IFERROR(_xll.GI.LucroLiquidoAcao(A2,4,$BQ$1,"12m","cp") / 1, -1)</f>
        <v>0.24390000000000001</v>
      </c>
      <c r="BR2">
        <f ca="1">IFERROR(_xll.GI.LucroLiquidoAcao(A2,4,$BR$1,"12m","cp") / 1, -1)</f>
        <v>-9.6699999999999994E-2</v>
      </c>
      <c r="BS2">
        <f ca="1">IFERROR(_xll.GI.LucroLiquidoAcao(A2,4,$BS$1,"12m","cp") / 1, -1)</f>
        <v>-1</v>
      </c>
      <c r="BT2">
        <f ca="1">IFERROR(_xll.GI.LucroLiquidoAcao(A2,4,$BT$1,"12m","cp") / 1, -1)</f>
        <v>-1</v>
      </c>
      <c r="BU2">
        <f ca="1">IFERROR(_xll.GI.LucroLiquidoAcao(A2,4,$BU$1,"12m","cp") / 1, -1)</f>
        <v>-1</v>
      </c>
      <c r="BV2">
        <f ca="1">IFERROR(_xll.GI.LucroLiquidoAcao(A2,4,$BV$1,"12m","cp") / 1, -1)</f>
        <v>-1</v>
      </c>
      <c r="BW2">
        <f ca="1">IFERROR(_xll.GI.LucroLiquidoAcao(A2,4,$BW$1,"12m","cp") / 1, -1)</f>
        <v>-1</v>
      </c>
      <c r="BX2">
        <f ca="1">IFERROR(_xll.GI.LucroLiquidoAcao(A2,4,$BX$1,"12m","cp") / 1, -1)</f>
        <v>-1</v>
      </c>
      <c r="BY2">
        <f ca="1">IFERROR(_xll.GI.LucroLiquidoAcao(A2,4,$BY$1,"12m","cp") / 1, -1)</f>
        <v>-1</v>
      </c>
      <c r="BZ2">
        <f ca="1">IFERROR(_xll.GI.LucroLiquidoAcao(A2,4,$BZ$1,"12m","cp") / 1, -1)</f>
        <v>-1</v>
      </c>
      <c r="CA2">
        <f>IFERROR(_xll.GI.RentPatrLiquido(A2) / 1, -1)</f>
        <v>2.0299999999999999E-2</v>
      </c>
      <c r="CB2">
        <f ca="1">IFERROR(I2 / AI2, -1)</f>
        <v>-1</v>
      </c>
      <c r="CC2">
        <f ca="1">IFERROR(J2 / AJ2, -1)</f>
        <v>2.3736421507754128E-2</v>
      </c>
      <c r="CD2">
        <f ca="1">IFERROR(K2 / AK2, -1)</f>
        <v>-1.5592087312414734E-2</v>
      </c>
      <c r="CE2">
        <f t="shared" ref="CE2:CL4" ca="1" si="0">IFERROR(L2 / AL2, -1)</f>
        <v>-1</v>
      </c>
      <c r="CF2">
        <f t="shared" ca="1" si="0"/>
        <v>-1</v>
      </c>
      <c r="CG2">
        <f t="shared" ca="1" si="0"/>
        <v>-1</v>
      </c>
      <c r="CH2">
        <f t="shared" ca="1" si="0"/>
        <v>-1</v>
      </c>
      <c r="CI2">
        <f t="shared" ca="1" si="0"/>
        <v>-1</v>
      </c>
      <c r="CJ2">
        <f t="shared" ca="1" si="0"/>
        <v>-1</v>
      </c>
      <c r="CK2">
        <f t="shared" ca="1" si="0"/>
        <v>-1</v>
      </c>
      <c r="CL2">
        <f t="shared" ca="1" si="0"/>
        <v>-1</v>
      </c>
      <c r="CM2">
        <f>IFERROR(_xll.GI.AtivoTotal(A2) / 1000, -1)</f>
        <v>1788230</v>
      </c>
      <c r="CN2">
        <f>IFERROR(_xll.GI.AtivoCirculante(A2) / 1000, -1)</f>
        <v>55743</v>
      </c>
      <c r="CO2">
        <f>IFERROR(_xll.GI.PassivoCirculante(A2) / 1000, -1)</f>
        <v>210782</v>
      </c>
      <c r="CP2">
        <f>IFERROR(_xll.GI.PassivoExigivelLp(A2) / 1000, -1)</f>
        <v>-1</v>
      </c>
      <c r="CQ2">
        <f>IFERROR(_xll.GI.MargemLiquida(A2) / 1, -1)</f>
        <v>0.23419999999999999</v>
      </c>
      <c r="CR2">
        <f ca="1">IFERROR(_xll.GI.MargemLiquida(A2,Parâmetros!$D$14,$CR$1,"12m","cp") / 1, -1)</f>
        <v>-1</v>
      </c>
      <c r="CS2">
        <f ca="1">IFERROR(_xll.GI.MargemLiquida(A2,4,$CS$1,"12m","cp") / 1, -1)</f>
        <v>3.0200000000000001E-2</v>
      </c>
      <c r="CT2">
        <f ca="1">IFERROR(_xll.GI.MargemLiquida(A2,4,$CT$1,"12m","cp") / 1, -1)</f>
        <v>-1.6299999999999999E-2</v>
      </c>
      <c r="CU2">
        <f ca="1">IFERROR(_xll.GI.MargemLiquida(A2,4,$CU$1,"12m","cp") / 1, -1)</f>
        <v>-1</v>
      </c>
      <c r="CV2">
        <f ca="1">IFERROR(_xll.GI.MargemLiquida(A2,4,$CV$1,"12m","cp") / 1, -1)</f>
        <v>-1</v>
      </c>
      <c r="CW2">
        <f ca="1">IFERROR(_xll.GI.MargemLiquida(A2,4,$CW$1,"12m","cp") / 1, -1)</f>
        <v>-1</v>
      </c>
      <c r="CX2">
        <f ca="1">IFERROR(_xll.GI.MargemLiquida(A2,4,$CX$1,"12m","cp") / 1, -1)</f>
        <v>-1</v>
      </c>
      <c r="CY2">
        <f ca="1">IFERROR(_xll.GI.MargemLiquida(A2,4,$CY$1,"12m","cp") / 1, -1)</f>
        <v>-1</v>
      </c>
      <c r="CZ2">
        <f ca="1">IFERROR(_xll.GI.MargemLiquida(A2,4,$CZ$1,"12m","cp") / 1, -1)</f>
        <v>-1</v>
      </c>
      <c r="DA2">
        <f ca="1">IFERROR(_xll.GI.MargemLiquida(A2,4,$DA$1,"12m","cp") / 1, -1)</f>
        <v>-1</v>
      </c>
      <c r="DB2">
        <f ca="1">IFERROR(_xll.GI.MargemLiquida(A2,4,$DB$1,"12m","cp") / 1, -1)</f>
        <v>-1</v>
      </c>
      <c r="DC2">
        <f>IFERROR(_xll.GI.MargemBruta(A2) / 1, -1)</f>
        <v>0.31909999999999999</v>
      </c>
      <c r="DD2">
        <f ca="1">IFERROR(_xll.GI.MargemBruta(A2,Parâmetros!$D$14,$DD$1,"12m","cp") / 1, -1)</f>
        <v>-1</v>
      </c>
      <c r="DE2">
        <f ca="1">IFERROR(_xll.GI.MargemBruta(A2,4,$DE$1,"12m","cp") / 1, -1)</f>
        <v>0.37880000000000003</v>
      </c>
      <c r="DF2">
        <f ca="1">IFERROR(_xll.GI.MargemBruta(A2,4,$DF$1,"12m","cp") / 1, -1)</f>
        <v>0.39660000000000001</v>
      </c>
      <c r="DG2">
        <f ca="1">IFERROR(_xll.GI.MargemBruta(A2,4,$DG$1,"12m","cp") / 1, -1)</f>
        <v>-1</v>
      </c>
      <c r="DH2">
        <f ca="1">IFERROR(_xll.GI.MargemBruta(A2,4,$DH$1,"12m","cp") / 1, -1)</f>
        <v>-1</v>
      </c>
      <c r="DI2">
        <f ca="1">IFERROR(_xll.GI.MargemBruta(A2,4,$DI$1,"12m","cp") / 1, -1)</f>
        <v>-1</v>
      </c>
      <c r="DJ2">
        <f ca="1">IFERROR(_xll.GI.MargemBruta(A2,4,$DJ$1,"12m","cp") / 1, -1)</f>
        <v>-1</v>
      </c>
      <c r="DK2">
        <f ca="1">IFERROR(_xll.GI.MargemBruta(A2,4,$DK$1,"12m","cp") / 1, -1)</f>
        <v>-1</v>
      </c>
      <c r="DL2">
        <f ca="1">IFERROR(_xll.GI.MargemBruta(A2,4,$DL$1,"12m","cp") / 1, -1)</f>
        <v>-1</v>
      </c>
      <c r="DM2">
        <f ca="1">IFERROR(_xll.GI.MargemBruta(A2,4,$DM$1,"12m","cp") / 1, -1)</f>
        <v>-1</v>
      </c>
      <c r="DN2">
        <f ca="1">IFERROR(_xll.GI.MargemBruta(A2,4,$DN$1,"12m","cp") / 1, -1)</f>
        <v>-1</v>
      </c>
      <c r="DO2">
        <f>IFERROR(_xll.GI.QtdeNeg21d(A2) / 1, -1)</f>
        <v>780.19</v>
      </c>
      <c r="DP2">
        <f ca="1">DATEDIF(NOW(), _xll.GI.UltimoNegocio(A2),"D")</f>
        <v>0</v>
      </c>
      <c r="DQ2" s="5">
        <f>IFERROR(_xll.GI.PrecoUltimo(A2) / 1, -1)</f>
        <v>15.14</v>
      </c>
      <c r="DR2">
        <f ca="1">IFERROR(_xll.GI.FechamentoData(A2, CONCATENATE("31/12/",$DR$1)),-1)</f>
        <v>14.8</v>
      </c>
      <c r="DS2">
        <f ca="1">IFERROR(_xll.GI.FechamentoData(A2, CONCATENATE("31/12/",$DS$1)),-1)</f>
        <v>14.65</v>
      </c>
      <c r="DT2" t="str">
        <f ca="1">IFERROR(_xll.GI.FechamentoData(A2, CONCATENATE("31/12/",$DT$1)),-1)</f>
        <v/>
      </c>
      <c r="DU2" t="str">
        <f ca="1">IFERROR(_xll.GI.FechamentoData(A2, CONCATENATE("31/12/",$DU$1)),-1)</f>
        <v/>
      </c>
      <c r="DV2" t="str">
        <f ca="1">IFERROR(_xll.GI.FechamentoData(A2, CONCATENATE("31/12/",$DV$1)),-1)</f>
        <v/>
      </c>
      <c r="DW2" t="str">
        <f ca="1">IFERROR(_xll.GI.FechamentoData(A2, CONCATENATE("31/12/",$DW$1)),-1)</f>
        <v/>
      </c>
      <c r="DX2" t="str">
        <f ca="1">IFERROR(_xll.GI.FechamentoData(A2, CONCATENATE("31/12/",$DX$1)),-1)</f>
        <v/>
      </c>
      <c r="DY2" t="str">
        <f ca="1">IFERROR(_xll.GI.FechamentoData(A2, CONCATENATE("31/12/",$DY$1)),-1)</f>
        <v/>
      </c>
      <c r="DZ2" t="str">
        <f ca="1">IFERROR(_xll.GI.FechamentoData(A2, CONCATENATE("31/12/",$DZ$1)),-1)</f>
        <v/>
      </c>
      <c r="EA2" t="str">
        <f ca="1">IFERROR(_xll.GI.FechamentoData(A2, CONCATENATE("31/12/",$EA$1)),-1)</f>
        <v/>
      </c>
      <c r="EB2" t="str">
        <f ca="1">IFERROR(_xll.GI.FechamentoData(A2, CONCATENATE("31/12/",$EB$1)),-1)</f>
        <v/>
      </c>
    </row>
    <row r="3" spans="1:132" ht="15.75" thickBot="1" x14ac:dyDescent="0.3">
      <c r="A3" s="3" t="s">
        <v>119</v>
      </c>
      <c r="B3" t="str">
        <f>_xll.GI.Segmento(A3)</f>
        <v>Bancos</v>
      </c>
      <c r="C3">
        <f>IFERROR(_xll.GI.PrecoLucro(A3) / 1,0)</f>
        <v>8.9227000000000007</v>
      </c>
      <c r="D3">
        <f ca="1">IFERROR(_xll.GI.PrecoLucro(A3,Parâmetros!$D$14,$D$1,"12m","cp") / 1,0)</f>
        <v>7.9195000000000002</v>
      </c>
      <c r="E3">
        <f ca="1">IFERROR(_xll.GI.PrecoLucro(A3,4,$E$1,"12m","cp") / 1,0)</f>
        <v>6.0868000000000002</v>
      </c>
      <c r="F3">
        <f ca="1">IFERROR(_xll.GI.PrecoLucro(A3,4,$F$1,"12m","cp") / 1,0)</f>
        <v>3.4396</v>
      </c>
      <c r="G3">
        <f ca="1">IFERROR((_xll.GI.ValorMercado(A3) / 1000) / (( I3 + J3 + K3) / 3),-1)</f>
        <v>9.3645176480083148</v>
      </c>
      <c r="H3">
        <f>IFERROR(_xll.GI.LucroLiquido(A3) / 1000, 0)</f>
        <v>418733</v>
      </c>
      <c r="I3">
        <f ca="1">IFERROR(_xll.GI.LucroLiquido(A3,Parâmetros!$D$14,$I$1,"12m","cp") / 1000, 0)</f>
        <v>416653</v>
      </c>
      <c r="J3">
        <f ca="1">IFERROR(_xll.GI.LucroLiquido(A3,4,$J$1,"12m","cp") / 1000, 0)</f>
        <v>391716</v>
      </c>
      <c r="K3">
        <f ca="1">IFERROR(_xll.GI.LucroLiquido(A3,4,$K$1,"12m","cp") / 1000, 0)</f>
        <v>388557</v>
      </c>
      <c r="L3">
        <f ca="1">IFERROR(_xll.GI.LucroLiquido(A3,4,$L$1,"12m","cp") / 1000, 0)</f>
        <v>328379</v>
      </c>
      <c r="M3">
        <f ca="1">IFERROR(_xll.GI.LucroLiquido(A3,4,$M$1,"12m","cp") / 1000, 0)</f>
        <v>265417</v>
      </c>
      <c r="N3">
        <f ca="1">IFERROR(_xll.GI.LucroLiquido(A3,4,$N$1,"12m","cp") / 1000, 0)</f>
        <v>240919</v>
      </c>
      <c r="O3">
        <f ca="1">IFERROR(_xll.GI.LucroLiquido(A3,4,$O$1,"12m","cp") / 1000, 0)</f>
        <v>235599</v>
      </c>
      <c r="P3">
        <f ca="1">IFERROR(_xll.GI.LucroLiquido(A3,4,$P$1,"12m","cp") / 1000, 0)</f>
        <v>202757</v>
      </c>
      <c r="Q3">
        <f ca="1">IFERROR(_xll.GI.LucroLiquido(A3,4,$Q$1,"12m","cp") / 1000, 0)</f>
        <v>151154</v>
      </c>
      <c r="R3">
        <f ca="1">IFERROR(_xll.GI.LucroLiquido(A3,4,$R$1,"12m","cp") / 1000, 0)</f>
        <v>150088</v>
      </c>
      <c r="S3">
        <f ca="1">IFERROR(_xll.GI.LucroLiquido(A3,4,$S$1,"12m","cp") / 1000, 0)</f>
        <v>97511</v>
      </c>
      <c r="T3">
        <f>IFERROR(_xll.GI.PrecoValorPatr(A3) / 1, 0)</f>
        <v>1.1375999999999999</v>
      </c>
      <c r="U3">
        <f>IFERROR(_xll.GI.DividendYield(A3) / 1, 0)</f>
        <v>5.62E-2</v>
      </c>
      <c r="V3">
        <f ca="1">IFERROR(_xll.GI.DividendYield(A3,Parâmetros!$D$14,$V$1,"12m") / 1, 0)</f>
        <v>6.4199999999999993E-2</v>
      </c>
      <c r="W3">
        <f ca="1">IFERROR(_xll.GI.DividendYield(A3,4,$W$1,"12m") / 1, 0)</f>
        <v>8.7499999999999994E-2</v>
      </c>
      <c r="X3">
        <f ca="1">IFERROR(_xll.GI.DividendYield(A3,4,$X$1,"12m") / 1, 0)</f>
        <v>0.12330000000000001</v>
      </c>
      <c r="Y3">
        <f ca="1">IFERROR(_xll.GI.DividendYield(A3,4,$Y$1,"12m") / 1, 0)</f>
        <v>7.1400000000000005E-2</v>
      </c>
      <c r="Z3">
        <f ca="1">IFERROR(_xll.GI.DividendYield(A3,4,$Z$1,"12m") / 1, 0)</f>
        <v>0.113</v>
      </c>
      <c r="AA3">
        <f ca="1">IFERROR(_xll.GI.DividendYield(A3,4,$AA$1,"12m") / 1, 0)</f>
        <v>4.02E-2</v>
      </c>
      <c r="AB3">
        <f ca="1">IFERROR(_xll.GI.DividendYield(A3,4,$AB$1,"12m") / 1, 0)</f>
        <v>7.5700000000000003E-2</v>
      </c>
      <c r="AC3">
        <f ca="1">IFERROR(_xll.GI.DividendYield(A3,4,$AC$1,"12m") / 1, 0)</f>
        <v>6.1100000000000002E-2</v>
      </c>
      <c r="AD3">
        <f ca="1">IFERROR(_xll.GI.DividendYield(A3,4,$AD$1,"12m") / 1, 0)</f>
        <v>7.4300000000000005E-2</v>
      </c>
      <c r="AE3">
        <f ca="1">IFERROR(_xll.GI.DividendYield(A3,4,$AE$1,"12m") / 1, 0)</f>
        <v>0.17910000000000001</v>
      </c>
      <c r="AF3">
        <f ca="1">IFERROR(_xll.GI.DividendYield(A3,4,$AF$1,"12m") / 1, 0)</f>
        <v>5.2699999999999997E-2</v>
      </c>
      <c r="AG3">
        <f>IFERROR(_xll.GI.Payout(A3) / 1,0)</f>
        <v>0.50160000000000005</v>
      </c>
      <c r="AH3">
        <f>IFERROR(_xll.GI.PatrimonioLiquido(A3) / 1000,0)</f>
        <v>3284332</v>
      </c>
      <c r="AI3">
        <f ca="1">IFERROR(_xll.GI.PatrimonioLiquido(A3,Parâmetros!$D$14,$AI$1,"cp") / 1000,0)</f>
        <v>3228438</v>
      </c>
      <c r="AJ3">
        <f ca="1">IFERROR(_xll.GI.PatrimonioLiquido(A3,4,$AJ$1,"cp") / 1000, 0)</f>
        <v>2994121</v>
      </c>
      <c r="AK3">
        <f ca="1">IFERROR(_xll.GI.PatrimonioLiquido(A3,4,$AK$1,"cp") / 1000, 0)</f>
        <v>2633973</v>
      </c>
      <c r="AL3">
        <f ca="1">IFERROR(_xll.GI.PatrimonioLiquido(A3,4,$AL$1,"cp") / 1000, 0)</f>
        <v>2284769</v>
      </c>
      <c r="AM3">
        <f ca="1">IFERROR(_xll.GI.PatrimonioLiquido(A3,4,$AM$1,"cp") / 1000, 0)</f>
        <v>1973838</v>
      </c>
      <c r="AN3">
        <f ca="1">IFERROR(_xll.GI.PatrimonioLiquido(A3,4,$AN$1,"cp") / 1000, 0)</f>
        <v>1735481</v>
      </c>
      <c r="AO3">
        <f ca="1">IFERROR(_xll.GI.PatrimonioLiquido(A3,4,$AO$1,"cp") / 1000, 0)</f>
        <v>1539616</v>
      </c>
      <c r="AP3">
        <f ca="1">IFERROR(_xll.GI.PatrimonioLiquido(A3,4,$AP$1,"cp") / 1000, 0)</f>
        <v>1385801</v>
      </c>
      <c r="AQ3">
        <f ca="1">IFERROR(_xll.GI.PatrimonioLiquido(A3,4,$AQ$1,"cp") / 1000, 0)</f>
        <v>1218441</v>
      </c>
      <c r="AR3">
        <f ca="1">IFERROR(_xll.GI.PatrimonioLiquido(A3,4,$AR$1,"cp") / 1000, 0)</f>
        <v>1161740</v>
      </c>
      <c r="AS3">
        <f ca="1">IFERROR(_xll.GI.PatrimonioLiquido(A3,4,$AS$1,"cp") / 1000, 0)</f>
        <v>1085582</v>
      </c>
      <c r="AT3">
        <f>IFERROR(_xll.GI.ValorMercado(A3) / 1000,0)</f>
        <v>3736211.5501199998</v>
      </c>
      <c r="AU3">
        <f>IFERROR(_xll.GI.RecLiquidaOpe(A3) / 1000, 0)</f>
        <v>2500739</v>
      </c>
      <c r="AV3">
        <f ca="1">IFERROR(_xll.GI.RecLiquidaOpe(A3,Parâmetros!$D$14,$AV$1,"12m","cp") / 1000,0)</f>
        <v>2398094</v>
      </c>
      <c r="AW3">
        <f ca="1">IFERROR(_xll.GI.RecLiquidaOpe(A3,4,$AW$1,"12m","cp") / 1000,0)</f>
        <v>2010847</v>
      </c>
      <c r="AX3">
        <f ca="1">IFERROR(_xll.GI.RecLiquidaOpe(A3,4,$AX$1,"12m","cp") / 1000,0)</f>
        <v>2240732</v>
      </c>
      <c r="AY3">
        <f ca="1">IFERROR(_xll.GI.RecLiquidaOpe(A3,4,$AY$1,"12m","cp") / 1000,0)</f>
        <v>1666916</v>
      </c>
      <c r="AZ3">
        <f ca="1">IFERROR(_xll.GI.RecLiquidaOpe(A3,4,$AZ$1,"12m","cp") / 1000,0)</f>
        <v>1682149</v>
      </c>
      <c r="BA3">
        <f ca="1">IFERROR(_xll.GI.RecLiquidaOpe(A3,4,$BA$1,"12m","cp") / 1000,0)</f>
        <v>1470226</v>
      </c>
      <c r="BB3">
        <f ca="1">IFERROR(_xll.GI.RecLiquidaOpe(A3,4,$BB$1,"12m","cp") / 1000,0)</f>
        <v>1310997</v>
      </c>
      <c r="BC3">
        <f ca="1">IFERROR(_xll.GI.RecLiquidaOpe(A3,4,$BC$1,"12m","cp") / 1000,0)</f>
        <v>1019601</v>
      </c>
      <c r="BD3">
        <f ca="1">IFERROR(_xll.GI.RecLiquidaOpe(A3,4,$BD$1,"12m","cp") / 1000,0)</f>
        <v>357184</v>
      </c>
      <c r="BE3">
        <f ca="1">IFERROR(_xll.GI.RecLiquidaOpe(A3,4,$BE$1,"12m","cp") / 1000,0)</f>
        <v>272023</v>
      </c>
      <c r="BF3">
        <f ca="1">IFERROR(_xll.GI.RecLiquidaOpe(A3,4,$BF$1,"12m","cp") / 1000,0)</f>
        <v>244622</v>
      </c>
      <c r="BG3">
        <f>IFERROR(_xll.GI.LiquidezCorrente(A3) / 1, 0)</f>
        <v>1.1801999999999999</v>
      </c>
      <c r="BH3">
        <f ca="1">IFERROR(_xll.GI.LiquidezCorrente(A3,Parâmetros!$D$14,$BH$1,"cp") / 1, 0)</f>
        <v>1.2743</v>
      </c>
      <c r="BI3">
        <f ca="1">IFERROR(_xll.GI.LiquidezCorrente(A3,4,$BI$1,"cp") / 1, 0)</f>
        <v>1.2500000000000001E-2</v>
      </c>
      <c r="BJ3">
        <f ca="1">IFERROR(_xll.GI.LiquidezCorrente(A3,4,$BJ$1,"cp") / 1, 0)</f>
        <v>0.05</v>
      </c>
      <c r="BK3">
        <f>IFERROR(_xll.GI.DivTotBrutaPatrLiq(A3) / 1, 0-1)</f>
        <v>-1</v>
      </c>
      <c r="BL3">
        <f ca="1">IFERROR(_xll.GI.DivTotBrutaPatrLiq(A3,Parâmetros!$D$14,$BL$1,"cp") / 1, -1)</f>
        <v>-1</v>
      </c>
      <c r="BM3">
        <f ca="1">IFERROR(_xll.GI.DivTotBrutaPatrLiq(A3,4,$BM$1,"cp") / 1, -1)</f>
        <v>-1</v>
      </c>
      <c r="BN3">
        <f ca="1">IFERROR(_xll.GI.DivTotBrutaPatrLiq(A3,4,$BN$1,"cp") / 1, -1)</f>
        <v>-1</v>
      </c>
      <c r="BO3">
        <f>IFERROR(_xll.GI.LucroLiquidoAcao(A3) / 1, -1)</f>
        <v>2.1652999999999998</v>
      </c>
      <c r="BP3">
        <f ca="1">IFERROR(_xll.GI.LucroLiquidoAcao(A3,Parâmetros!$D$14,$BP$1,"12m","cp") / 1, -1)</f>
        <v>2.1496</v>
      </c>
      <c r="BQ3">
        <f ca="1">IFERROR(_xll.GI.LucroLiquidoAcao(A3,4,$BQ$1,"12m","cp") / 1, -1)</f>
        <v>2.0419999999999998</v>
      </c>
      <c r="BR3">
        <f ca="1">IFERROR(_xll.GI.LucroLiquidoAcao(A3,4,$BR$1,"12m","cp") / 1, -1)</f>
        <v>2.0402999999999998</v>
      </c>
      <c r="BS3">
        <f ca="1">IFERROR(_xll.GI.LucroLiquidoAcao(A3,4,$BS$1,"12m","cp") / 1, -1)</f>
        <v>1.7179</v>
      </c>
      <c r="BT3">
        <f ca="1">IFERROR(_xll.GI.LucroLiquidoAcao(A3,4,$BT$1,"12m","cp") / 1, -1)</f>
        <v>1.3815</v>
      </c>
      <c r="BU3">
        <f ca="1">IFERROR(_xll.GI.LucroLiquidoAcao(A3,4,$BU$1,"12m","cp") / 1, -1)</f>
        <v>1.2415</v>
      </c>
      <c r="BV3">
        <f ca="1">IFERROR(_xll.GI.LucroLiquidoAcao(A3,4,$BV$1,"12m","cp") / 1, -1)</f>
        <v>1.2132000000000001</v>
      </c>
      <c r="BW3">
        <f ca="1">IFERROR(_xll.GI.LucroLiquidoAcao(A3,4,$BW$1,"12m","cp") / 1, -1)</f>
        <v>1.0407</v>
      </c>
      <c r="BX3">
        <f ca="1">IFERROR(_xll.GI.LucroLiquidoAcao(A3,4,$BX$1,"12m","cp") / 1, -1)</f>
        <v>0.77580000000000005</v>
      </c>
      <c r="BY3">
        <f ca="1">IFERROR(_xll.GI.LucroLiquidoAcao(A3,4,$BY$1,"12m","cp") / 1, -1)</f>
        <v>0.7702</v>
      </c>
      <c r="BZ3">
        <f ca="1">IFERROR(_xll.GI.LucroLiquidoAcao(A3,4,$BZ$1,"12m","cp") / 1, -1)</f>
        <v>0.49609999999999999</v>
      </c>
      <c r="CA3">
        <f>IFERROR(_xll.GI.RentPatrLiquido(A3) / 1, -1)</f>
        <v>0.1275</v>
      </c>
      <c r="CB3">
        <f t="shared" ref="CB3:CB4" ca="1" si="1">IFERROR(I3 / AI3, -1)</f>
        <v>0.12905714776000035</v>
      </c>
      <c r="CC3">
        <f t="shared" ref="CC3:CC4" ca="1" si="2">IFERROR(J3 / AJ3, -1)</f>
        <v>0.13082838001537012</v>
      </c>
      <c r="CD3">
        <f t="shared" ref="CD3:CD4" ca="1" si="3">IFERROR(K3 / AK3, -1)</f>
        <v>0.14751745746824285</v>
      </c>
      <c r="CE3">
        <f t="shared" ca="1" si="0"/>
        <v>0.14372525187447835</v>
      </c>
      <c r="CF3">
        <f t="shared" ca="1" si="0"/>
        <v>0.13446746896148518</v>
      </c>
      <c r="CG3">
        <f t="shared" ca="1" si="0"/>
        <v>0.13881972778728202</v>
      </c>
      <c r="CH3">
        <f t="shared" ca="1" si="0"/>
        <v>0.15302452039989192</v>
      </c>
      <c r="CI3">
        <f t="shared" ca="1" si="0"/>
        <v>0.14631032882787645</v>
      </c>
      <c r="CJ3">
        <f t="shared" ca="1" si="0"/>
        <v>0.12405524764842943</v>
      </c>
      <c r="CK3">
        <f t="shared" ca="1" si="0"/>
        <v>0.12919241826914801</v>
      </c>
      <c r="CL3">
        <f t="shared" ca="1" si="0"/>
        <v>8.9823707467515126E-2</v>
      </c>
      <c r="CM3">
        <f>IFERROR(_xll.GI.AtivoTotal(A3) / 1000, -1)</f>
        <v>28760537</v>
      </c>
      <c r="CN3">
        <f>IFERROR(_xll.GI.AtivoCirculante(A3) / 1000, -1)</f>
        <v>22524244</v>
      </c>
      <c r="CO3">
        <f>IFERROR(_xll.GI.PassivoCirculante(A3) / 1000, -1)</f>
        <v>19085375</v>
      </c>
      <c r="CP3">
        <f>IFERROR(_xll.GI.PassivoExigivelLp(A3) / 1000, -1)</f>
        <v>6358195</v>
      </c>
      <c r="CQ3">
        <f>IFERROR(_xll.GI.MargemLiquida(A3) / 1, -1)</f>
        <v>0.16739999999999999</v>
      </c>
      <c r="CR3">
        <f ca="1">IFERROR(_xll.GI.MargemLiquida(A3,Parâmetros!$D$14,$CR$1,"12m","cp") / 1, -1)</f>
        <v>0.17369999999999999</v>
      </c>
      <c r="CS3">
        <f ca="1">IFERROR(_xll.GI.MargemLiquida(A3,4,$CS$1,"12m","cp") / 1, -1)</f>
        <v>0.1948</v>
      </c>
      <c r="CT3">
        <f ca="1">IFERROR(_xll.GI.MargemLiquida(A3,4,$CT$1,"12m","cp") / 1, -1)</f>
        <v>0.1734</v>
      </c>
      <c r="CU3">
        <f ca="1">IFERROR(_xll.GI.MargemLiquida(A3,4,$CU$1,"12m","cp") / 1, -1)</f>
        <v>0.19700000000000001</v>
      </c>
      <c r="CV3">
        <f ca="1">IFERROR(_xll.GI.MargemLiquida(A3,4,$CV$1,"12m","cp") / 1, -1)</f>
        <v>0.1578</v>
      </c>
      <c r="CW3">
        <f ca="1">IFERROR(_xll.GI.MargemLiquida(A3,4,$CW$1,"12m","cp") / 1, -1)</f>
        <v>0.16389999999999999</v>
      </c>
      <c r="CX3">
        <f ca="1">IFERROR(_xll.GI.MargemLiquida(A3,4,$CX$1,"12m","cp") / 1, -1)</f>
        <v>0.1797</v>
      </c>
      <c r="CY3">
        <f ca="1">IFERROR(_xll.GI.MargemLiquida(A3,4,$CY$1,"12m","cp") / 1, -1)</f>
        <v>0.19889999999999999</v>
      </c>
      <c r="CZ3">
        <f ca="1">IFERROR(_xll.GI.MargemLiquida(A3,4,$CZ$1,"12m","cp") / 1, -1)</f>
        <v>0.42320000000000002</v>
      </c>
      <c r="DA3">
        <f ca="1">IFERROR(_xll.GI.MargemLiquida(A3,4,$DA$1,"12m","cp") / 1, -1)</f>
        <v>0.55169999999999997</v>
      </c>
      <c r="DB3">
        <f ca="1">IFERROR(_xll.GI.MargemLiquida(A3,4,$DB$1,"12m","cp") / 1, -1)</f>
        <v>0.39860000000000001</v>
      </c>
      <c r="DC3">
        <f>IFERROR(_xll.GI.MargemBruta(A3) / 1, -1)</f>
        <v>0.25580000000000003</v>
      </c>
      <c r="DD3">
        <f ca="1">IFERROR(_xll.GI.MargemBruta(A3,Parâmetros!$D$14,$DD$1,"12m","cp") / 1, -1)</f>
        <v>0.2802</v>
      </c>
      <c r="DE3">
        <f ca="1">IFERROR(_xll.GI.MargemBruta(A3,4,$DE$1,"12m","cp") / 1, -1)</f>
        <v>0.18210000000000001</v>
      </c>
      <c r="DF3">
        <f ca="1">IFERROR(_xll.GI.MargemBruta(A3,4,$DF$1,"12m","cp") / 1, -1)</f>
        <v>0.41470000000000001</v>
      </c>
      <c r="DG3">
        <f ca="1">IFERROR(_xll.GI.MargemBruta(A3,4,$DG$1,"12m","cp") / 1, -1)</f>
        <v>0.1137</v>
      </c>
      <c r="DH3">
        <f ca="1">IFERROR(_xll.GI.MargemBruta(A3,4,$DH$1,"12m","cp") / 1, -1)</f>
        <v>0.16600000000000001</v>
      </c>
      <c r="DI3">
        <f ca="1">IFERROR(_xll.GI.MargemBruta(A3,4,$DI$1,"12m","cp") / 1, -1)</f>
        <v>0.29430000000000001</v>
      </c>
      <c r="DJ3">
        <f ca="1">IFERROR(_xll.GI.MargemBruta(A3,4,$DJ$1,"12m","cp") / 1, -1)</f>
        <v>0.3463</v>
      </c>
      <c r="DK3">
        <f ca="1">IFERROR(_xll.GI.MargemBruta(A3,4,$DK$1,"12m","cp") / 1, -1)</f>
        <v>0.39760000000000001</v>
      </c>
      <c r="DL3">
        <f ca="1">IFERROR(_xll.GI.MargemBruta(A3,4,$DL$1,"12m","cp") / 1, -1)</f>
        <v>0.4874</v>
      </c>
      <c r="DM3">
        <f ca="1">IFERROR(_xll.GI.MargemBruta(A3,4,$DM$1,"12m","cp") / 1, -1)</f>
        <v>0.25459999999999999</v>
      </c>
      <c r="DN3">
        <f ca="1">IFERROR(_xll.GI.MargemBruta(A3,4,$DN$1,"12m","cp") / 1, -1)</f>
        <v>0.49280000000000002</v>
      </c>
      <c r="DO3">
        <f>IFERROR(_xll.GI.QtdeNeg21d(A3) / 1, -1)</f>
        <v>2032.95</v>
      </c>
      <c r="DP3">
        <f ca="1">DATEDIF(NOW(), _xll.GI.UltimoNegocio(A3),"D")</f>
        <v>0</v>
      </c>
      <c r="DQ3" s="5">
        <f>IFERROR(_xll.GI.PrecoUltimo(A3) / 1, -1)</f>
        <v>19.32</v>
      </c>
      <c r="DR3">
        <f ca="1">IFERROR(_xll.GI.FechamentoData(A3, CONCATENATE("31/12/",$DR$1)),-1)</f>
        <v>16.579999999999998</v>
      </c>
      <c r="DS3">
        <f ca="1">IFERROR(_xll.GI.FechamentoData(A3, CONCATENATE("31/12/",$DS$1)),-1)</f>
        <v>12.43</v>
      </c>
      <c r="DT3">
        <f ca="1">IFERROR(_xll.GI.FechamentoData(A3, CONCATENATE("31/12/",$DT$1)),-1)</f>
        <v>7.02</v>
      </c>
      <c r="DU3">
        <f ca="1">IFERROR(_xll.GI.FechamentoData(A3, CONCATENATE("31/12/",$DU$1)),-1)</f>
        <v>10.16</v>
      </c>
      <c r="DV3">
        <f ca="1">IFERROR(_xll.GI.FechamentoData(A3, CONCATENATE("31/12/",$DV$1)),-1)</f>
        <v>8.9600000000000009</v>
      </c>
      <c r="DW3">
        <f ca="1">IFERROR(_xll.GI.FechamentoData(A3, CONCATENATE("31/12/",$DW$1)),-1)</f>
        <v>9.4700000000000006</v>
      </c>
      <c r="DX3">
        <f ca="1">IFERROR(_xll.GI.FechamentoData(A3, CONCATENATE("31/12/",$DX$1)),-1)</f>
        <v>7.93</v>
      </c>
      <c r="DY3">
        <f ca="1">IFERROR(_xll.GI.FechamentoData(A3, CONCATENATE("31/12/",$DY$1)),-1)</f>
        <v>8.84</v>
      </c>
      <c r="DZ3">
        <f ca="1">IFERROR(_xll.GI.FechamentoData(A3, CONCATENATE("31/12/",$DZ$1)),-1)</f>
        <v>6.86</v>
      </c>
      <c r="EA3">
        <f ca="1">IFERROR(_xll.GI.FechamentoData(A3, CONCATENATE("31/12/",$EA$1)),-1)</f>
        <v>2.79</v>
      </c>
      <c r="EB3">
        <f ca="1">IFERROR(_xll.GI.FechamentoData(A3, CONCATENATE("31/12/",$EB$1)),-1)</f>
        <v>6.07</v>
      </c>
    </row>
    <row r="4" spans="1:132" ht="15.75" thickBot="1" x14ac:dyDescent="0.3">
      <c r="A4" s="3" t="s">
        <v>18</v>
      </c>
      <c r="B4" t="str">
        <f>_xll.GI.Segmento(A4)</f>
        <v>Cervejas e Refrigerantes</v>
      </c>
      <c r="C4">
        <f>IFERROR(_xll.GI.PrecoLucro(A4) / 1,0)</f>
        <v>39.212899999999998</v>
      </c>
      <c r="D4">
        <f ca="1">IFERROR(_xll.GI.PrecoLucro(A4,Parâmetros!$D$14,$D$1,"12m","cp") / 1,0)</f>
        <v>34.666899999999998</v>
      </c>
      <c r="E4">
        <f ca="1">IFERROR(_xll.GI.PrecoLucro(A4,4,$E$1,"12m","cp") / 1,0)</f>
        <v>19.127300000000002</v>
      </c>
      <c r="F4">
        <f ca="1">IFERROR(_xll.GI.PrecoLucro(A4,4,$F$1,"12m","cp") / 1,0)</f>
        <v>20.4329</v>
      </c>
      <c r="G4">
        <f ca="1">IFERROR((_xll.GI.ValorMercado(A4) / 1000) / (( I4 + J4 + K4) / 3),-1)</f>
        <v>29.569286630949019</v>
      </c>
      <c r="H4">
        <f>IFERROR(_xll.GI.LucroLiquido(A4) / 1000, 0)</f>
        <v>8884865</v>
      </c>
      <c r="I4">
        <f ca="1">IFERROR(_xll.GI.LucroLiquido(A4,Parâmetros!$D$14,$I$1,"12m","cp") / 1000, 0)</f>
        <v>9384888</v>
      </c>
      <c r="J4">
        <f ca="1">IFERROR(_xll.GI.LucroLiquido(A4,4,$J$1,"12m","cp") / 1000, 0)</f>
        <v>13083397</v>
      </c>
      <c r="K4">
        <f ca="1">IFERROR(_xll.GI.LucroLiquido(A4,4,$K$1,"12m","cp") / 1000, 0)</f>
        <v>12879141</v>
      </c>
      <c r="L4">
        <f ca="1">IFERROR(_xll.GI.LucroLiquido(A4,4,$L$1,"12m","cp") / 1000, 0)</f>
        <v>12362019</v>
      </c>
      <c r="M4">
        <f ca="1">IFERROR(_xll.GI.LucroLiquido(A4,4,$M$1,"12m","cp") / 1000, 0)</f>
        <v>11354070</v>
      </c>
      <c r="N4">
        <f ca="1">IFERROR(_xll.GI.LucroLiquido(A4,4,$N$1,"12m","cp") / 1000, 0)</f>
        <v>10642555</v>
      </c>
      <c r="O4">
        <f ca="1">IFERROR(_xll.GI.LucroLiquido(A4,4,$O$1,"12m","cp") / 1000, 0)</f>
        <v>8719764</v>
      </c>
      <c r="P4">
        <f ca="1">IFERROR(_xll.GI.LucroLiquido(A4,4,$P$1,"12m","cp") / 1000, 0)</f>
        <v>7619243</v>
      </c>
      <c r="Q4">
        <f ca="1">IFERROR(_xll.GI.LucroLiquido(A4,4,$Q$1,"12m","cp") / 1000, 0)</f>
        <v>5959937</v>
      </c>
      <c r="R4">
        <f ca="1">IFERROR(_xll.GI.LucroLiquido(A4,4,$R$1,"12m","cp") / 1000, 0)</f>
        <v>3059478</v>
      </c>
      <c r="S4">
        <f ca="1">IFERROR(_xll.GI.LucroLiquido(A4,4,$S$1,"12m","cp") / 1000, 0)</f>
        <v>2816407</v>
      </c>
      <c r="T4">
        <f>IFERROR(_xll.GI.PrecoValorPatr(A4) / 1, 0)</f>
        <v>7.3867000000000003</v>
      </c>
      <c r="U4">
        <f>IFERROR(_xll.GI.DividendYield(A4) / 1, 0)</f>
        <v>2.4299999999999999E-2</v>
      </c>
      <c r="V4">
        <f ca="1">IFERROR(_xll.GI.DividendYield(A4,Parâmetros!$D$14,$V$1,"12m") / 1, 0)</f>
        <v>2.1700000000000001E-2</v>
      </c>
      <c r="W4">
        <f ca="1">IFERROR(_xll.GI.DividendYield(A4,4,$W$1,"12m") / 1, 0)</f>
        <v>3.0099999999999998E-2</v>
      </c>
      <c r="X4">
        <f ca="1">IFERROR(_xll.GI.DividendYield(A4,4,$X$1,"12m") / 1, 0)</f>
        <v>3.49E-2</v>
      </c>
      <c r="Y4">
        <f ca="1">IFERROR(_xll.GI.DividendYield(A4,4,$Y$1,"12m") / 1, 0)</f>
        <v>6.0400000000000002E-2</v>
      </c>
      <c r="Z4">
        <f ca="1">IFERROR(_xll.GI.DividendYield(A4,4,$Z$1,"12m") / 1, 0)</f>
        <v>0</v>
      </c>
      <c r="AA4">
        <f ca="1">IFERROR(_xll.GI.DividendYield(A4,4,$AA$1,"12m") / 1, 0)</f>
        <v>0</v>
      </c>
      <c r="AB4">
        <f ca="1">IFERROR(_xll.GI.DividendYield(A4,4,$AB$1,"12m") / 1, 0)</f>
        <v>0</v>
      </c>
      <c r="AC4">
        <f ca="1">IFERROR(_xll.GI.DividendYield(A4,4,$AC$1,"12m") / 1, 0)</f>
        <v>0</v>
      </c>
      <c r="AD4">
        <f ca="1">IFERROR(_xll.GI.DividendYield(A4,4,$AD$1,"12m") / 1, 0)</f>
        <v>0</v>
      </c>
      <c r="AE4">
        <f ca="1">IFERROR(_xll.GI.DividendYield(A4,4,$AE$1,"12m") / 1, 0)</f>
        <v>0</v>
      </c>
      <c r="AF4">
        <f ca="1">IFERROR(_xll.GI.DividendYield(A4,4,$AF$1,"12m") / 1, 0)</f>
        <v>0</v>
      </c>
      <c r="AG4">
        <f>IFERROR(_xll.GI.Payout(A4) / 1,0)</f>
        <v>0.90380000000000005</v>
      </c>
      <c r="AH4">
        <f>IFERROR(_xll.GI.PatrimonioLiquido(A4) / 1000,0)</f>
        <v>47166109</v>
      </c>
      <c r="AI4">
        <f ca="1">IFERROR(_xll.GI.PatrimonioLiquido(A4,Parâmetros!$D$14,$AI$1,"cp") / 1000,0)</f>
        <v>48939678</v>
      </c>
      <c r="AJ4">
        <f ca="1">IFERROR(_xll.GI.PatrimonioLiquido(A4,4,$AJ$1,"cp") / 1000, 0)</f>
        <v>46651273</v>
      </c>
      <c r="AK4">
        <f ca="1">IFERROR(_xll.GI.PatrimonioLiquido(A4,4,$AK$1,"cp") / 1000, 0)</f>
        <v>50333633</v>
      </c>
      <c r="AL4">
        <f ca="1">IFERROR(_xll.GI.PatrimonioLiquido(A4,4,$AL$1,"cp") / 1000, 0)</f>
        <v>43644669</v>
      </c>
      <c r="AM4">
        <f ca="1">IFERROR(_xll.GI.PatrimonioLiquido(A4,4,$AM$1,"cp") / 1000, 0)</f>
        <v>43997398</v>
      </c>
      <c r="AN4">
        <f ca="1">IFERROR(_xll.GI.PatrimonioLiquido(A4,4,$AN$1,"cp") / 1000, 0)</f>
        <v>29923817</v>
      </c>
      <c r="AO4">
        <f ca="1">IFERROR(_xll.GI.PatrimonioLiquido(A4,4,$AO$1,"cp") / 1000, 0)</f>
        <v>25828845</v>
      </c>
      <c r="AP4">
        <f ca="1">IFERROR(_xll.GI.PatrimonioLiquido(A4,4,$AP$1,"cp") / 1000, 0)</f>
        <v>24564842</v>
      </c>
      <c r="AQ4">
        <f ca="1">IFERROR(_xll.GI.PatrimonioLiquido(A4,4,$AQ$1,"cp") / 1000, 0)</f>
        <v>19243058</v>
      </c>
      <c r="AR4">
        <f ca="1">IFERROR(_xll.GI.PatrimonioLiquido(A4,4,$AR$1,"cp") / 1000, 0)</f>
        <v>17278138</v>
      </c>
      <c r="AS4">
        <f ca="1">IFERROR(_xll.GI.PatrimonioLiquido(A4,4,$AS$1,"cp") / 1000, 0)</f>
        <v>17419950</v>
      </c>
      <c r="AT4">
        <f>IFERROR(_xll.GI.ValorMercado(A4) / 1000,0)</f>
        <v>348399390.35341996</v>
      </c>
      <c r="AU4">
        <f>IFERROR(_xll.GI.RecLiquidaOpe(A4) / 1000, 0)</f>
        <v>20800153</v>
      </c>
      <c r="AV4">
        <f ca="1">IFERROR(_xll.GI.RecLiquidaOpe(A4,Parâmetros!$D$14,$AV$1,"12m","cp") / 1000,0)</f>
        <v>46049532</v>
      </c>
      <c r="AW4">
        <f ca="1">IFERROR(_xll.GI.RecLiquidaOpe(A4,4,$AW$1,"12m","cp") / 1000,0)</f>
        <v>45602561</v>
      </c>
      <c r="AX4">
        <f ca="1">IFERROR(_xll.GI.RecLiquidaOpe(A4,4,$AX$1,"12m","cp") / 1000,0)</f>
        <v>46720141</v>
      </c>
      <c r="AY4">
        <f ca="1">IFERROR(_xll.GI.RecLiquidaOpe(A4,4,$AY$1,"12m","cp") / 1000,0)</f>
        <v>38079786</v>
      </c>
      <c r="AZ4">
        <f ca="1">IFERROR(_xll.GI.RecLiquidaOpe(A4,4,$AZ$1,"12m","cp") / 1000,0)</f>
        <v>34791391</v>
      </c>
      <c r="BA4">
        <f ca="1">IFERROR(_xll.GI.RecLiquidaOpe(A4,4,$BA$1,"12m","cp") / 1000,0)</f>
        <v>32231027</v>
      </c>
      <c r="BB4">
        <f ca="1">IFERROR(_xll.GI.RecLiquidaOpe(A4,4,$BB$1,"12m","cp") / 1000,0)</f>
        <v>27126719</v>
      </c>
      <c r="BC4">
        <f ca="1">IFERROR(_xll.GI.RecLiquidaOpe(A4,4,$BC$1,"12m","cp") / 1000,0)</f>
        <v>25233310</v>
      </c>
      <c r="BD4">
        <f ca="1">IFERROR(_xll.GI.RecLiquidaOpe(A4,4,$BD$1,"12m","cp") / 1000,0)</f>
        <v>11199162</v>
      </c>
      <c r="BE4">
        <f ca="1">IFERROR(_xll.GI.RecLiquidaOpe(A4,4,$BE$1,"12m","cp") / 1000,0)</f>
        <v>20899468</v>
      </c>
      <c r="BF4">
        <f ca="1">IFERROR(_xll.GI.RecLiquidaOpe(A4,4,$BF$1,"12m","cp") / 1000,0)</f>
        <v>19648220</v>
      </c>
      <c r="BG4">
        <f>IFERROR(_xll.GI.LiquidezCorrente(A4) / 1, 0)</f>
        <v>0.75270000000000004</v>
      </c>
      <c r="BH4">
        <f ca="1">IFERROR(_xll.GI.LiquidezCorrente(A4,Parâmetros!$D$14,$BH$1,"cp") / 1, 0)</f>
        <v>0.94669999999999999</v>
      </c>
      <c r="BI4">
        <f ca="1">IFERROR(_xll.GI.LiquidezCorrente(A4,4,$BI$1,"cp") / 1, 0)</f>
        <v>0.83020000000000005</v>
      </c>
      <c r="BJ4">
        <f ca="1">IFERROR(_xll.GI.LiquidezCorrente(A4,4,$BJ$1,"cp") / 1, 0)</f>
        <v>0.93940000000000001</v>
      </c>
      <c r="BK4">
        <f>IFERROR(_xll.GI.DivTotBrutaPatrLiq(A4) / 1, 0-1)</f>
        <v>2.46E-2</v>
      </c>
      <c r="BL4">
        <f ca="1">IFERROR(_xll.GI.DivTotBrutaPatrLiq(A4,Parâmetros!$D$14,$BL$1,"cp") / 1, -1)</f>
        <v>6.8000000000000005E-2</v>
      </c>
      <c r="BM4">
        <f ca="1">IFERROR(_xll.GI.DivTotBrutaPatrLiq(A4,4,$BM$1,"cp") / 1, -1)</f>
        <v>0.1157</v>
      </c>
      <c r="BN4">
        <f ca="1">IFERROR(_xll.GI.DivTotBrutaPatrLiq(A4,4,$BN$1,"cp") / 1, -1)</f>
        <v>7.1499999999999994E-2</v>
      </c>
      <c r="BO4">
        <f>IFERROR(_xll.GI.LucroLiquidoAcao(A4) / 1, -1)</f>
        <v>0.56559999999999999</v>
      </c>
      <c r="BP4">
        <f ca="1">IFERROR(_xll.GI.LucroLiquidoAcao(A4,Parâmetros!$D$14,$BP$1,"12m","cp") / 1, -1)</f>
        <v>0.59750000000000003</v>
      </c>
      <c r="BQ4">
        <f ca="1">IFERROR(_xll.GI.LucroLiquidoAcao(A4,4,$BQ$1,"12m","cp") / 1, -1)</f>
        <v>0.83330000000000004</v>
      </c>
      <c r="BR4">
        <f ca="1">IFERROR(_xll.GI.LucroLiquidoAcao(A4,4,$BR$1,"12m","cp") / 1, -1)</f>
        <v>0.82110000000000005</v>
      </c>
      <c r="BS4">
        <f ca="1">IFERROR(_xll.GI.LucroLiquidoAcao(A4,4,$BS$1,"12m","cp") / 1, -1)</f>
        <v>0.78649999999999998</v>
      </c>
      <c r="BT4">
        <f ca="1">IFERROR(_xll.GI.LucroLiquidoAcao(A4,4,$BT$1,"12m","cp") / 1, -1)</f>
        <v>0.72240000000000004</v>
      </c>
      <c r="BU4">
        <f ca="1">IFERROR(_xll.GI.LucroLiquidoAcao(A4,4,$BU$1,"12m","cp") / 1, -1)</f>
        <v>0.67720000000000002</v>
      </c>
      <c r="BV4">
        <f ca="1">IFERROR(_xll.GI.LucroLiquidoAcao(A4,4,$BV$1,"12m","cp") / 1, -1)</f>
        <v>0.55489999999999995</v>
      </c>
      <c r="BW4">
        <f ca="1">IFERROR(_xll.GI.LucroLiquidoAcao(A4,4,$BW$1,"12m","cp") / 1, -1)</f>
        <v>0.4849</v>
      </c>
      <c r="BX4">
        <f ca="1">IFERROR(_xll.GI.LucroLiquidoAcao(A4,4,$BX$1,"12m","cp") / 1, -1)</f>
        <v>0.3795</v>
      </c>
      <c r="BY4">
        <f ca="1">IFERROR(_xll.GI.LucroLiquidoAcao(A4,4,$BY$1,"12m","cp") / 1, -1)</f>
        <v>0.19489999999999999</v>
      </c>
      <c r="BZ4">
        <f ca="1">IFERROR(_xll.GI.LucroLiquidoAcao(A4,4,$BZ$1,"12m","cp") / 1, -1)</f>
        <v>0.18179999999999999</v>
      </c>
      <c r="CA4">
        <f>IFERROR(_xll.GI.RentPatrLiquido(A4) / 1, -1)</f>
        <v>0.18840000000000001</v>
      </c>
      <c r="CB4">
        <f t="shared" ca="1" si="1"/>
        <v>0.1917644002479951</v>
      </c>
      <c r="CC4">
        <f t="shared" ca="1" si="2"/>
        <v>0.28045101791756039</v>
      </c>
      <c r="CD4">
        <f t="shared" ca="1" si="3"/>
        <v>0.25587545011900892</v>
      </c>
      <c r="CE4">
        <f t="shared" ca="1" si="0"/>
        <v>0.28324235887778182</v>
      </c>
      <c r="CF4">
        <f t="shared" ca="1" si="0"/>
        <v>0.25806230632093291</v>
      </c>
      <c r="CG4">
        <f t="shared" ca="1" si="0"/>
        <v>0.35565499548403201</v>
      </c>
      <c r="CH4">
        <f t="shared" ca="1" si="0"/>
        <v>0.33759790652659843</v>
      </c>
      <c r="CI4">
        <f t="shared" ca="1" si="0"/>
        <v>0.31016861415188424</v>
      </c>
      <c r="CJ4">
        <f t="shared" ca="1" si="0"/>
        <v>0.30971880872572333</v>
      </c>
      <c r="CK4">
        <f t="shared" ca="1" si="0"/>
        <v>0.17707220534990517</v>
      </c>
      <c r="CL4">
        <f t="shared" ca="1" si="0"/>
        <v>0.16167710010648711</v>
      </c>
      <c r="CM4">
        <f>IFERROR(_xll.GI.AtivoTotal(A4) / 1000, -1)</f>
        <v>90469486</v>
      </c>
      <c r="CN4">
        <f>IFERROR(_xll.GI.AtivoCirculante(A4) / 1000, -1)</f>
        <v>10423848</v>
      </c>
      <c r="CO4">
        <f>IFERROR(_xll.GI.PassivoCirculante(A4) / 1000, -1)</f>
        <v>13848978</v>
      </c>
      <c r="CP4">
        <f>IFERROR(_xll.GI.PassivoExigivelLp(A4) / 1000, -1)</f>
        <v>-1</v>
      </c>
      <c r="CQ4">
        <f>IFERROR(_xll.GI.MargemLiquida(A4) / 1, -1)</f>
        <v>0.42720000000000002</v>
      </c>
      <c r="CR4">
        <f ca="1">IFERROR(_xll.GI.MargemLiquida(A4,Parâmetros!$D$14,$CR$1,"12m","cp") / 1, -1)</f>
        <v>0.20380000000000001</v>
      </c>
      <c r="CS4">
        <f ca="1">IFERROR(_xll.GI.MargemLiquida(A4,4,$CS$1,"12m","cp") / 1, -1)</f>
        <v>0.28689999999999999</v>
      </c>
      <c r="CT4">
        <f ca="1">IFERROR(_xll.GI.MargemLiquida(A4,4,$CT$1,"12m","cp") / 1, -1)</f>
        <v>0.2757</v>
      </c>
      <c r="CU4">
        <f ca="1">IFERROR(_xll.GI.MargemLiquida(A4,4,$CU$1,"12m","cp") / 1, -1)</f>
        <v>0.3246</v>
      </c>
      <c r="CV4">
        <f ca="1">IFERROR(_xll.GI.MargemLiquida(A4,4,$CV$1,"12m","cp") / 1, -1)</f>
        <v>0.32629999999999998</v>
      </c>
      <c r="CW4">
        <f ca="1">IFERROR(_xll.GI.MargemLiquida(A4,4,$CW$1,"12m","cp") / 1, -1)</f>
        <v>0.33019999999999999</v>
      </c>
      <c r="CX4">
        <f ca="1">IFERROR(_xll.GI.MargemLiquida(A4,4,$CX$1,"12m","cp") / 1, -1)</f>
        <v>0.32140000000000002</v>
      </c>
      <c r="CY4">
        <f ca="1">IFERROR(_xll.GI.MargemLiquida(A4,4,$CY$1,"12m","cp") / 1, -1)</f>
        <v>0.30199999999999999</v>
      </c>
      <c r="CZ4">
        <f ca="1">IFERROR(_xll.GI.MargemLiquida(A4,4,$CZ$1,"12m","cp") / 1, -1)</f>
        <v>0.53220000000000001</v>
      </c>
      <c r="DA4">
        <f ca="1">IFERROR(_xll.GI.MargemLiquida(A4,4,$DA$1,"12m","cp") / 1, -1)</f>
        <v>0.1464</v>
      </c>
      <c r="DB4">
        <f ca="1">IFERROR(_xll.GI.MargemLiquida(A4,4,$DB$1,"12m","cp") / 1, -1)</f>
        <v>0.14330000000000001</v>
      </c>
      <c r="DC4">
        <f>IFERROR(_xll.GI.MargemBruta(A4) / 1, -1)</f>
        <v>0.45960000000000001</v>
      </c>
      <c r="DD4">
        <f ca="1">IFERROR(_xll.GI.MargemBruta(A4,Parâmetros!$D$14,$DD$1,"12m","cp") / 1, -1)</f>
        <v>0.61650000000000005</v>
      </c>
      <c r="DE4">
        <f ca="1">IFERROR(_xll.GI.MargemBruta(A4,4,$DE$1,"12m","cp") / 1, -1)</f>
        <v>0.63429999999999997</v>
      </c>
      <c r="DF4">
        <f ca="1">IFERROR(_xll.GI.MargemBruta(A4,4,$DF$1,"12m","cp") / 1, -1)</f>
        <v>0.65620000000000001</v>
      </c>
      <c r="DG4">
        <f ca="1">IFERROR(_xll.GI.MargemBruta(A4,4,$DG$1,"12m","cp") / 1, -1)</f>
        <v>0.66349999999999998</v>
      </c>
      <c r="DH4">
        <f ca="1">IFERROR(_xll.GI.MargemBruta(A4,4,$DH$1,"12m","cp") / 1, -1)</f>
        <v>0.6724</v>
      </c>
      <c r="DI4">
        <f ca="1">IFERROR(_xll.GI.MargemBruta(A4,4,$DI$1,"12m","cp") / 1, -1)</f>
        <v>0.68069999999999997</v>
      </c>
      <c r="DJ4">
        <f ca="1">IFERROR(_xll.GI.MargemBruta(A4,4,$DJ$1,"12m","cp") / 1, -1)</f>
        <v>0.67579999999999996</v>
      </c>
      <c r="DK4">
        <f ca="1">IFERROR(_xll.GI.MargemBruta(A4,4,$DK$1,"12m","cp") / 1, -1)</f>
        <v>0.66520000000000001</v>
      </c>
      <c r="DL4">
        <f ca="1">IFERROR(_xll.GI.MargemBruta(A4,4,$DL$1,"12m","cp") / 1, -1)</f>
        <v>0.60299999999999998</v>
      </c>
      <c r="DM4">
        <f ca="1">IFERROR(_xll.GI.MargemBruta(A4,4,$DM$1,"12m","cp") / 1, -1)</f>
        <v>0.65720000000000001</v>
      </c>
      <c r="DN4">
        <f ca="1">IFERROR(_xll.GI.MargemBruta(A4,4,$DN$1,"12m","cp") / 1, -1)</f>
        <v>0.66679999999999995</v>
      </c>
      <c r="DO4">
        <f>IFERROR(_xll.GI.QtdeNeg21d(A4) / 1, -1)</f>
        <v>23732.81</v>
      </c>
      <c r="DP4">
        <f ca="1">DATEDIF(NOW(), _xll.GI.UltimoNegocio(A4),"D")</f>
        <v>0</v>
      </c>
      <c r="DQ4" s="5">
        <f>IFERROR(_xll.GI.PrecoUltimo(A4) / 1, -1)</f>
        <v>22.18</v>
      </c>
      <c r="DR4">
        <f ca="1">IFERROR(_xll.GI.FechamentoData(A4, CONCATENATE("31/12/",$DR$1)),-1)</f>
        <v>21.21</v>
      </c>
      <c r="DS4">
        <f ca="1">IFERROR(_xll.GI.FechamentoData(A4, CONCATENATE("31/12/",$DS$1)),-1)</f>
        <v>15.94</v>
      </c>
      <c r="DT4">
        <f ca="1">IFERROR(_xll.GI.FechamentoData(A4, CONCATENATE("31/12/",$DT$1)),-1)</f>
        <v>16.78</v>
      </c>
      <c r="DU4">
        <f ca="1">IFERROR(_xll.GI.FechamentoData(A4, CONCATENATE("31/12/",$DU$1)),-1)</f>
        <v>14.81</v>
      </c>
      <c r="DV4">
        <f ca="1">IFERROR(_xll.GI.FechamentoData(A4, CONCATENATE("31/12/",$DV$1)),-1)</f>
        <v>14.97</v>
      </c>
      <c r="DW4">
        <f ca="1">IFERROR(_xll.GI.FechamentoData(A4, CONCATENATE("31/12/",$DW$1)),-1)</f>
        <v>14.59</v>
      </c>
      <c r="DX4">
        <f ca="1">IFERROR(_xll.GI.FechamentoData(A4, CONCATENATE("31/12/",$DX$1)),-1)</f>
        <v>11.04</v>
      </c>
      <c r="DY4">
        <f ca="1">IFERROR(_xll.GI.FechamentoData(A4, CONCATENATE("31/12/",$DY$1)),-1)</f>
        <v>8</v>
      </c>
      <c r="DZ4">
        <f ca="1">IFERROR(_xll.GI.FechamentoData(A4, CONCATENATE("31/12/",$DZ$1)),-1)</f>
        <v>5.3</v>
      </c>
      <c r="EA4">
        <f ca="1">IFERROR(_xll.GI.FechamentoData(A4, CONCATENATE("31/12/",$EA$1)),-1)</f>
        <v>2.95</v>
      </c>
      <c r="EB4">
        <f ca="1">IFERROR(_xll.GI.FechamentoData(A4, CONCATENATE("31/12/",$EB$1)),-1)</f>
        <v>3.57</v>
      </c>
    </row>
    <row r="5" spans="1:132" ht="15.75" thickBot="1" x14ac:dyDescent="0.3">
      <c r="A5" s="3" t="s">
        <v>259</v>
      </c>
      <c r="DV5" s="8"/>
    </row>
    <row r="6" spans="1:132" ht="15.75" thickBot="1" x14ac:dyDescent="0.3">
      <c r="A6" s="3" t="s">
        <v>411</v>
      </c>
      <c r="DP6" s="9"/>
      <c r="DQ6" s="10"/>
    </row>
    <row r="7" spans="1:132" ht="15.75" thickBot="1" x14ac:dyDescent="0.3">
      <c r="A7" s="3" t="s">
        <v>358</v>
      </c>
      <c r="G7">
        <f>_xll.GI.ValorMercado(A3) / _xll.GI.LucroLiquido(A3)</f>
        <v>8.9226584723917153</v>
      </c>
      <c r="DP7" s="9"/>
      <c r="DQ7" s="10"/>
      <c r="DR7" s="10"/>
    </row>
    <row r="8" spans="1:132" ht="15.75" thickBot="1" x14ac:dyDescent="0.3">
      <c r="A8" s="3" t="s">
        <v>181</v>
      </c>
      <c r="G8">
        <f>_xll.GI.PrecoLucro(A3,4,2017,"12m","cp")</f>
        <v>7.6571999999999996</v>
      </c>
    </row>
    <row r="9" spans="1:132" x14ac:dyDescent="0.25">
      <c r="A9" s="3" t="s">
        <v>276</v>
      </c>
      <c r="G9">
        <f ca="1">(_xll.GI.ValorMercado(A3) / 1000) / ((H3 + J3 + K3) / 3)</f>
        <v>9.3482723609056162</v>
      </c>
    </row>
    <row r="10" spans="1:132" ht="15.75" thickBot="1" x14ac:dyDescent="0.3">
      <c r="A10" s="2" t="s">
        <v>104</v>
      </c>
    </row>
    <row r="11" spans="1:132" ht="15.75" thickBot="1" x14ac:dyDescent="0.3">
      <c r="A11" s="3" t="s">
        <v>83</v>
      </c>
    </row>
    <row r="12" spans="1:132" ht="15.75" thickBot="1" x14ac:dyDescent="0.3">
      <c r="A12" s="3" t="s">
        <v>94</v>
      </c>
      <c r="G12">
        <f>_xll.GI.LucroLiquido(A4) / 1000</f>
        <v>8884865</v>
      </c>
      <c r="H12" t="str">
        <f>_xll.GI.LucroLiquido(A4,1,2018,"12m","cp")</f>
        <v/>
      </c>
      <c r="I12" t="str">
        <f>_xll.GI.LucroLiquido(A4,4,2017,"12m","cp")</f>
        <v/>
      </c>
      <c r="J12">
        <f>_xll.GI.LucroLiquido(A4,3,2017,"12m","cp") / 1000</f>
        <v>9384888</v>
      </c>
      <c r="K12">
        <f>_xll.GI.LucroLiquido(A4,2,2017,"12m","cp") / 1000</f>
        <v>12431547</v>
      </c>
    </row>
    <row r="13" spans="1:132" ht="15.75" thickBot="1" x14ac:dyDescent="0.3">
      <c r="A13" s="3" t="s">
        <v>297</v>
      </c>
      <c r="G13">
        <f>_xll.GI.LucroLiquido(A4,1,2017,"3m","cp") / 1000</f>
        <v>2289831</v>
      </c>
      <c r="H13">
        <f>_xll.GI.LucroLiquido(A4,2,2017,"3m","cp") / 1000</f>
        <v>2124833</v>
      </c>
      <c r="I13">
        <f>_xll.GI.LucroLiquido(A4,3,2017,"3m","cp") / 1000</f>
        <v>136490</v>
      </c>
      <c r="J13">
        <f>_xll.GI.LucroLiquido(A4,4,2016,"3m","cp") / 1000</f>
        <v>4833734</v>
      </c>
      <c r="K13">
        <f>G13 + H13 + I13 + J13</f>
        <v>9384888</v>
      </c>
      <c r="L13">
        <f>K13 - H4</f>
        <v>500023</v>
      </c>
    </row>
    <row r="14" spans="1:132" ht="15.75" thickBot="1" x14ac:dyDescent="0.3">
      <c r="A14" s="3" t="s">
        <v>352</v>
      </c>
    </row>
    <row r="15" spans="1:132" ht="15.75" thickBot="1" x14ac:dyDescent="0.3">
      <c r="A15" s="3" t="s">
        <v>127</v>
      </c>
      <c r="G15" s="9">
        <f ca="1">NOW()</f>
        <v>43158.565620949077</v>
      </c>
      <c r="H15" s="9">
        <f ca="1">EDATE(G15,2)</f>
        <v>43217</v>
      </c>
      <c r="I15" s="9">
        <f ca="1">EDATE(G15,-3)</f>
        <v>43066</v>
      </c>
      <c r="J15" s="9">
        <f ca="1">DATE(YEAR(G15)+2,MONTH(G15),DAY(G15))</f>
        <v>43888</v>
      </c>
      <c r="K15" s="9">
        <f ca="1">DATE(YEAR(G15)-3,MONTH(G15),DAY(G15))</f>
        <v>42062</v>
      </c>
    </row>
    <row r="16" spans="1:132" ht="15.75" thickBot="1" x14ac:dyDescent="0.3">
      <c r="A16" s="3" t="s">
        <v>129</v>
      </c>
    </row>
    <row r="17" spans="1:1" ht="15.75" thickBot="1" x14ac:dyDescent="0.3">
      <c r="A17" s="3" t="s">
        <v>107</v>
      </c>
    </row>
    <row r="18" spans="1:1" ht="15.75" thickBot="1" x14ac:dyDescent="0.3">
      <c r="A18" s="3" t="s">
        <v>216</v>
      </c>
    </row>
    <row r="19" spans="1:1" ht="15.75" thickBot="1" x14ac:dyDescent="0.3">
      <c r="A19" s="3" t="s">
        <v>394</v>
      </c>
    </row>
    <row r="20" spans="1:1" ht="15.75" thickBot="1" x14ac:dyDescent="0.3">
      <c r="A20" s="3" t="s">
        <v>84</v>
      </c>
    </row>
    <row r="21" spans="1:1" ht="15.75" thickBot="1" x14ac:dyDescent="0.3">
      <c r="A21" s="3" t="s">
        <v>252</v>
      </c>
    </row>
    <row r="22" spans="1:1" ht="15.75" thickBot="1" x14ac:dyDescent="0.3">
      <c r="A22" s="3" t="s">
        <v>398</v>
      </c>
    </row>
    <row r="23" spans="1:1" ht="15.75" thickBot="1" x14ac:dyDescent="0.3">
      <c r="A23" s="3" t="s">
        <v>326</v>
      </c>
    </row>
    <row r="24" spans="1:1" ht="15.75" thickBot="1" x14ac:dyDescent="0.3">
      <c r="A24" s="3" t="s">
        <v>280</v>
      </c>
    </row>
    <row r="25" spans="1:1" ht="15.75" thickBot="1" x14ac:dyDescent="0.3">
      <c r="A25" s="3" t="s">
        <v>13</v>
      </c>
    </row>
    <row r="26" spans="1:1" ht="15.75" thickBot="1" x14ac:dyDescent="0.3">
      <c r="A26" s="3" t="s">
        <v>63</v>
      </c>
    </row>
    <row r="27" spans="1:1" ht="15.75" thickBot="1" x14ac:dyDescent="0.3">
      <c r="A27" s="3" t="s">
        <v>11</v>
      </c>
    </row>
    <row r="28" spans="1:1" ht="15.75" thickBot="1" x14ac:dyDescent="0.3">
      <c r="A28" s="3" t="s">
        <v>145</v>
      </c>
    </row>
    <row r="29" spans="1:1" ht="15.75" thickBot="1" x14ac:dyDescent="0.3">
      <c r="A29" s="3" t="s">
        <v>25</v>
      </c>
    </row>
    <row r="30" spans="1:1" ht="15.75" thickBot="1" x14ac:dyDescent="0.3">
      <c r="A30" s="3" t="s">
        <v>278</v>
      </c>
    </row>
    <row r="31" spans="1:1" ht="15.75" thickBot="1" x14ac:dyDescent="0.3">
      <c r="A31" s="3" t="s">
        <v>122</v>
      </c>
    </row>
    <row r="32" spans="1:1" ht="15.75" thickBot="1" x14ac:dyDescent="0.3">
      <c r="A32" s="3" t="s">
        <v>234</v>
      </c>
    </row>
    <row r="33" spans="1:1" ht="15.75" thickBot="1" x14ac:dyDescent="0.3">
      <c r="A33" s="3" t="s">
        <v>378</v>
      </c>
    </row>
    <row r="34" spans="1:1" ht="15.75" thickBot="1" x14ac:dyDescent="0.3">
      <c r="A34" s="3" t="s">
        <v>349</v>
      </c>
    </row>
    <row r="35" spans="1:1" ht="15.75" thickBot="1" x14ac:dyDescent="0.3">
      <c r="A35" s="3" t="s">
        <v>272</v>
      </c>
    </row>
    <row r="36" spans="1:1" ht="15.75" thickBot="1" x14ac:dyDescent="0.3">
      <c r="A36" s="3" t="s">
        <v>231</v>
      </c>
    </row>
    <row r="37" spans="1:1" ht="15.75" thickBot="1" x14ac:dyDescent="0.3">
      <c r="A37" s="3" t="s">
        <v>72</v>
      </c>
    </row>
    <row r="38" spans="1:1" ht="15.75" thickBot="1" x14ac:dyDescent="0.3">
      <c r="A38" s="3" t="s">
        <v>338</v>
      </c>
    </row>
    <row r="39" spans="1:1" ht="15.75" thickBot="1" x14ac:dyDescent="0.3">
      <c r="A39" s="3" t="s">
        <v>294</v>
      </c>
    </row>
    <row r="40" spans="1:1" ht="15.75" thickBot="1" x14ac:dyDescent="0.3">
      <c r="A40" s="3" t="s">
        <v>354</v>
      </c>
    </row>
    <row r="41" spans="1:1" ht="15.75" thickBot="1" x14ac:dyDescent="0.3">
      <c r="A41" s="3" t="s">
        <v>350</v>
      </c>
    </row>
    <row r="42" spans="1:1" ht="15.75" thickBot="1" x14ac:dyDescent="0.3">
      <c r="A42" s="3" t="s">
        <v>327</v>
      </c>
    </row>
    <row r="43" spans="1:1" x14ac:dyDescent="0.25">
      <c r="A43" s="3" t="s">
        <v>312</v>
      </c>
    </row>
    <row r="44" spans="1:1" ht="15.75" thickBot="1" x14ac:dyDescent="0.3">
      <c r="A44" s="2" t="s">
        <v>396</v>
      </c>
    </row>
    <row r="45" spans="1:1" ht="15.75" thickBot="1" x14ac:dyDescent="0.3">
      <c r="A45" s="3" t="s">
        <v>262</v>
      </c>
    </row>
    <row r="46" spans="1:1" ht="15.75" thickBot="1" x14ac:dyDescent="0.3">
      <c r="A46" s="3" t="s">
        <v>131</v>
      </c>
    </row>
    <row r="47" spans="1:1" ht="15.75" thickBot="1" x14ac:dyDescent="0.3">
      <c r="A47" s="3" t="s">
        <v>361</v>
      </c>
    </row>
    <row r="48" spans="1:1" ht="15.75" thickBot="1" x14ac:dyDescent="0.3">
      <c r="A48" s="3" t="s">
        <v>374</v>
      </c>
    </row>
    <row r="49" spans="1:1" ht="15.75" thickBot="1" x14ac:dyDescent="0.3">
      <c r="A49" s="3" t="s">
        <v>206</v>
      </c>
    </row>
    <row r="50" spans="1:1" ht="15.75" thickBot="1" x14ac:dyDescent="0.3">
      <c r="A50" s="3" t="s">
        <v>187</v>
      </c>
    </row>
    <row r="51" spans="1:1" ht="15.75" thickBot="1" x14ac:dyDescent="0.3">
      <c r="A51" s="3" t="s">
        <v>198</v>
      </c>
    </row>
    <row r="52" spans="1:1" ht="15.75" thickBot="1" x14ac:dyDescent="0.3">
      <c r="A52" s="3" t="s">
        <v>34</v>
      </c>
    </row>
    <row r="53" spans="1:1" ht="15.75" thickBot="1" x14ac:dyDescent="0.3">
      <c r="A53" s="3" t="s">
        <v>26</v>
      </c>
    </row>
    <row r="54" spans="1:1" x14ac:dyDescent="0.25">
      <c r="A54" s="3" t="s">
        <v>19</v>
      </c>
    </row>
    <row r="55" spans="1:1" ht="15.75" thickBot="1" x14ac:dyDescent="0.3">
      <c r="A55" s="4" t="s">
        <v>335</v>
      </c>
    </row>
    <row r="56" spans="1:1" ht="15.75" thickBot="1" x14ac:dyDescent="0.3">
      <c r="A56" s="3" t="s">
        <v>403</v>
      </c>
    </row>
    <row r="57" spans="1:1" ht="15.75" thickBot="1" x14ac:dyDescent="0.3">
      <c r="A57" s="3" t="s">
        <v>365</v>
      </c>
    </row>
    <row r="58" spans="1:1" ht="15.75" thickBot="1" x14ac:dyDescent="0.3">
      <c r="A58" s="3" t="s">
        <v>208</v>
      </c>
    </row>
    <row r="59" spans="1:1" ht="15.75" thickBot="1" x14ac:dyDescent="0.3">
      <c r="A59" s="3" t="s">
        <v>408</v>
      </c>
    </row>
    <row r="60" spans="1:1" ht="15.75" thickBot="1" x14ac:dyDescent="0.3">
      <c r="A60" s="3" t="s">
        <v>255</v>
      </c>
    </row>
    <row r="61" spans="1:1" ht="15.75" thickBot="1" x14ac:dyDescent="0.3">
      <c r="A61" s="3" t="s">
        <v>291</v>
      </c>
    </row>
    <row r="62" spans="1:1" ht="15.75" thickBot="1" x14ac:dyDescent="0.3">
      <c r="A62" s="3" t="s">
        <v>67</v>
      </c>
    </row>
    <row r="63" spans="1:1" ht="15.75" thickBot="1" x14ac:dyDescent="0.3">
      <c r="A63" s="3" t="s">
        <v>45</v>
      </c>
    </row>
    <row r="64" spans="1:1" ht="15.75" thickBot="1" x14ac:dyDescent="0.3">
      <c r="A64" s="3" t="s">
        <v>93</v>
      </c>
    </row>
    <row r="65" spans="1:1" ht="15.75" thickBot="1" x14ac:dyDescent="0.3">
      <c r="A65" s="3" t="s">
        <v>367</v>
      </c>
    </row>
    <row r="66" spans="1:1" ht="15.75" thickBot="1" x14ac:dyDescent="0.3">
      <c r="A66" s="3" t="s">
        <v>363</v>
      </c>
    </row>
    <row r="67" spans="1:1" ht="15.75" thickBot="1" x14ac:dyDescent="0.3">
      <c r="A67" s="3" t="s">
        <v>81</v>
      </c>
    </row>
    <row r="68" spans="1:1" ht="15.75" thickBot="1" x14ac:dyDescent="0.3">
      <c r="A68" s="3" t="s">
        <v>229</v>
      </c>
    </row>
    <row r="69" spans="1:1" ht="15.75" thickBot="1" x14ac:dyDescent="0.3">
      <c r="A69" s="3" t="s">
        <v>42</v>
      </c>
    </row>
    <row r="70" spans="1:1" ht="15.75" thickBot="1" x14ac:dyDescent="0.3">
      <c r="A70" s="3" t="s">
        <v>400</v>
      </c>
    </row>
    <row r="71" spans="1:1" ht="15.75" thickBot="1" x14ac:dyDescent="0.3">
      <c r="A71" s="3" t="s">
        <v>311</v>
      </c>
    </row>
    <row r="72" spans="1:1" x14ac:dyDescent="0.25">
      <c r="A72" s="3" t="s">
        <v>15</v>
      </c>
    </row>
    <row r="73" spans="1:1" ht="15.75" thickBot="1" x14ac:dyDescent="0.3">
      <c r="A73" s="4" t="s">
        <v>334</v>
      </c>
    </row>
    <row r="74" spans="1:1" ht="15.75" thickBot="1" x14ac:dyDescent="0.3">
      <c r="A74" s="3" t="s">
        <v>91</v>
      </c>
    </row>
    <row r="75" spans="1:1" ht="15.75" thickBot="1" x14ac:dyDescent="0.3">
      <c r="A75" s="3" t="s">
        <v>142</v>
      </c>
    </row>
    <row r="76" spans="1:1" ht="15.75" thickBot="1" x14ac:dyDescent="0.3">
      <c r="A76" s="3" t="s">
        <v>375</v>
      </c>
    </row>
    <row r="77" spans="1:1" ht="15.75" thickBot="1" x14ac:dyDescent="0.3">
      <c r="A77" s="3" t="s">
        <v>377</v>
      </c>
    </row>
    <row r="78" spans="1:1" ht="15.75" thickBot="1" x14ac:dyDescent="0.3">
      <c r="A78" s="3" t="s">
        <v>36</v>
      </c>
    </row>
    <row r="79" spans="1:1" ht="15.75" thickBot="1" x14ac:dyDescent="0.3">
      <c r="A79" s="3" t="s">
        <v>260</v>
      </c>
    </row>
    <row r="80" spans="1:1" ht="15.75" thickBot="1" x14ac:dyDescent="0.3">
      <c r="A80" s="3" t="s">
        <v>366</v>
      </c>
    </row>
    <row r="81" spans="1:1" ht="15.75" thickBot="1" x14ac:dyDescent="0.3">
      <c r="A81" s="3" t="s">
        <v>362</v>
      </c>
    </row>
    <row r="82" spans="1:1" ht="15.75" thickBot="1" x14ac:dyDescent="0.3">
      <c r="A82" s="3" t="s">
        <v>340</v>
      </c>
    </row>
    <row r="83" spans="1:1" ht="15.75" thickBot="1" x14ac:dyDescent="0.3">
      <c r="A83" s="3" t="s">
        <v>348</v>
      </c>
    </row>
    <row r="84" spans="1:1" ht="15.75" thickBot="1" x14ac:dyDescent="0.3">
      <c r="A84" s="3" t="s">
        <v>344</v>
      </c>
    </row>
    <row r="85" spans="1:1" ht="15.75" thickBot="1" x14ac:dyDescent="0.3">
      <c r="A85" s="3" t="s">
        <v>370</v>
      </c>
    </row>
    <row r="86" spans="1:1" ht="15.75" thickBot="1" x14ac:dyDescent="0.3">
      <c r="A86" s="3" t="s">
        <v>329</v>
      </c>
    </row>
    <row r="87" spans="1:1" ht="15.75" thickBot="1" x14ac:dyDescent="0.3">
      <c r="A87" s="3" t="s">
        <v>316</v>
      </c>
    </row>
    <row r="88" spans="1:1" ht="15.75" thickBot="1" x14ac:dyDescent="0.3">
      <c r="A88" s="3" t="s">
        <v>270</v>
      </c>
    </row>
    <row r="89" spans="1:1" x14ac:dyDescent="0.25">
      <c r="A89" s="3" t="s">
        <v>414</v>
      </c>
    </row>
    <row r="90" spans="1:1" ht="15.75" thickBot="1" x14ac:dyDescent="0.3">
      <c r="A90" s="4" t="s">
        <v>401</v>
      </c>
    </row>
    <row r="91" spans="1:1" ht="15.75" thickBot="1" x14ac:dyDescent="0.3">
      <c r="A91" s="3" t="s">
        <v>419</v>
      </c>
    </row>
    <row r="92" spans="1:1" ht="15.75" thickBot="1" x14ac:dyDescent="0.3">
      <c r="A92" s="3" t="s">
        <v>305</v>
      </c>
    </row>
    <row r="93" spans="1:1" ht="15.75" thickBot="1" x14ac:dyDescent="0.3">
      <c r="A93" s="3" t="s">
        <v>385</v>
      </c>
    </row>
    <row r="94" spans="1:1" ht="15.75" thickBot="1" x14ac:dyDescent="0.3">
      <c r="A94" s="3" t="s">
        <v>232</v>
      </c>
    </row>
    <row r="95" spans="1:1" ht="15.75" thickBot="1" x14ac:dyDescent="0.3">
      <c r="A95" s="3" t="s">
        <v>331</v>
      </c>
    </row>
    <row r="96" spans="1:1" ht="15.75" thickBot="1" x14ac:dyDescent="0.3">
      <c r="A96" s="3" t="s">
        <v>74</v>
      </c>
    </row>
    <row r="97" spans="1:1" ht="15.75" thickBot="1" x14ac:dyDescent="0.3">
      <c r="A97" s="3" t="s">
        <v>219</v>
      </c>
    </row>
    <row r="98" spans="1:1" ht="15.75" thickBot="1" x14ac:dyDescent="0.3">
      <c r="A98" s="3" t="s">
        <v>139</v>
      </c>
    </row>
    <row r="99" spans="1:1" ht="15.75" thickBot="1" x14ac:dyDescent="0.3">
      <c r="A99" s="3" t="s">
        <v>261</v>
      </c>
    </row>
    <row r="100" spans="1:1" ht="15.75" thickBot="1" x14ac:dyDescent="0.3">
      <c r="A100" s="3" t="s">
        <v>218</v>
      </c>
    </row>
    <row r="101" spans="1:1" ht="15.75" thickBot="1" x14ac:dyDescent="0.3">
      <c r="A101" s="3" t="s">
        <v>21</v>
      </c>
    </row>
    <row r="102" spans="1:1" ht="15.75" thickBot="1" x14ac:dyDescent="0.3">
      <c r="A102" s="3" t="s">
        <v>212</v>
      </c>
    </row>
    <row r="103" spans="1:1" ht="15.75" thickBot="1" x14ac:dyDescent="0.3">
      <c r="A103" s="3" t="s">
        <v>114</v>
      </c>
    </row>
    <row r="104" spans="1:1" ht="15.75" thickBot="1" x14ac:dyDescent="0.3">
      <c r="A104" s="3" t="s">
        <v>29</v>
      </c>
    </row>
    <row r="105" spans="1:1" ht="15.75" thickBot="1" x14ac:dyDescent="0.3">
      <c r="A105" s="3" t="s">
        <v>339</v>
      </c>
    </row>
    <row r="106" spans="1:1" ht="15.75" thickBot="1" x14ac:dyDescent="0.3">
      <c r="A106" s="3" t="s">
        <v>199</v>
      </c>
    </row>
    <row r="107" spans="1:1" ht="15.75" thickBot="1" x14ac:dyDescent="0.3">
      <c r="A107" s="3" t="s">
        <v>268</v>
      </c>
    </row>
    <row r="108" spans="1:1" ht="15.75" thickBot="1" x14ac:dyDescent="0.3">
      <c r="A108" s="3" t="s">
        <v>112</v>
      </c>
    </row>
    <row r="109" spans="1:1" ht="15.75" thickBot="1" x14ac:dyDescent="0.3">
      <c r="A109" s="3" t="s">
        <v>165</v>
      </c>
    </row>
    <row r="110" spans="1:1" ht="15.75" thickBot="1" x14ac:dyDescent="0.3">
      <c r="A110" s="3" t="s">
        <v>86</v>
      </c>
    </row>
    <row r="111" spans="1:1" ht="15.75" thickBot="1" x14ac:dyDescent="0.3">
      <c r="A111" s="3" t="s">
        <v>243</v>
      </c>
    </row>
    <row r="112" spans="1:1" ht="15.75" thickBot="1" x14ac:dyDescent="0.3">
      <c r="A112" s="3" t="s">
        <v>277</v>
      </c>
    </row>
    <row r="113" spans="1:1" ht="15.75" thickBot="1" x14ac:dyDescent="0.3">
      <c r="A113" s="3" t="s">
        <v>251</v>
      </c>
    </row>
    <row r="114" spans="1:1" ht="15.75" thickBot="1" x14ac:dyDescent="0.3">
      <c r="A114" s="3" t="s">
        <v>53</v>
      </c>
    </row>
    <row r="115" spans="1:1" ht="15.75" thickBot="1" x14ac:dyDescent="0.3">
      <c r="A115" s="3" t="s">
        <v>386</v>
      </c>
    </row>
    <row r="116" spans="1:1" ht="15.75" thickBot="1" x14ac:dyDescent="0.3">
      <c r="A116" s="3" t="s">
        <v>379</v>
      </c>
    </row>
    <row r="117" spans="1:1" ht="15.75" thickBot="1" x14ac:dyDescent="0.3">
      <c r="A117" s="3" t="s">
        <v>373</v>
      </c>
    </row>
    <row r="118" spans="1:1" x14ac:dyDescent="0.25">
      <c r="A118" s="3" t="s">
        <v>215</v>
      </c>
    </row>
    <row r="119" spans="1:1" ht="15.75" thickBot="1" x14ac:dyDescent="0.3">
      <c r="A119" s="4" t="s">
        <v>293</v>
      </c>
    </row>
    <row r="120" spans="1:1" ht="15.75" thickBot="1" x14ac:dyDescent="0.3">
      <c r="A120" s="3" t="s">
        <v>333</v>
      </c>
    </row>
    <row r="121" spans="1:1" ht="15.75" thickBot="1" x14ac:dyDescent="0.3">
      <c r="A121" s="3" t="s">
        <v>73</v>
      </c>
    </row>
    <row r="122" spans="1:1" ht="15.75" thickBot="1" x14ac:dyDescent="0.3">
      <c r="A122" s="3" t="s">
        <v>78</v>
      </c>
    </row>
    <row r="123" spans="1:1" ht="15.75" thickBot="1" x14ac:dyDescent="0.3">
      <c r="A123" s="3" t="s">
        <v>27</v>
      </c>
    </row>
    <row r="124" spans="1:1" ht="15.75" thickBot="1" x14ac:dyDescent="0.3">
      <c r="A124" s="3" t="s">
        <v>281</v>
      </c>
    </row>
    <row r="125" spans="1:1" ht="15.75" thickBot="1" x14ac:dyDescent="0.3">
      <c r="A125" s="3" t="s">
        <v>254</v>
      </c>
    </row>
    <row r="126" spans="1:1" ht="15.75" thickBot="1" x14ac:dyDescent="0.3">
      <c r="A126" s="3" t="s">
        <v>409</v>
      </c>
    </row>
    <row r="127" spans="1:1" ht="15.75" thickBot="1" x14ac:dyDescent="0.3">
      <c r="A127" s="3" t="s">
        <v>184</v>
      </c>
    </row>
    <row r="128" spans="1:1" ht="15.75" thickBot="1" x14ac:dyDescent="0.3">
      <c r="A128" s="3" t="s">
        <v>156</v>
      </c>
    </row>
    <row r="129" spans="1:1" ht="15.75" thickBot="1" x14ac:dyDescent="0.3">
      <c r="A129" s="3" t="s">
        <v>123</v>
      </c>
    </row>
    <row r="130" spans="1:1" ht="15.75" thickBot="1" x14ac:dyDescent="0.3">
      <c r="A130" s="3" t="s">
        <v>258</v>
      </c>
    </row>
    <row r="131" spans="1:1" ht="15.75" thickBot="1" x14ac:dyDescent="0.3">
      <c r="A131" s="3" t="s">
        <v>324</v>
      </c>
    </row>
    <row r="132" spans="1:1" ht="15.75" thickBot="1" x14ac:dyDescent="0.3">
      <c r="A132" s="3" t="s">
        <v>75</v>
      </c>
    </row>
    <row r="133" spans="1:1" ht="15.75" thickBot="1" x14ac:dyDescent="0.3">
      <c r="A133" s="3" t="s">
        <v>59</v>
      </c>
    </row>
    <row r="134" spans="1:1" ht="15.75" thickBot="1" x14ac:dyDescent="0.3">
      <c r="A134" s="3" t="s">
        <v>150</v>
      </c>
    </row>
    <row r="135" spans="1:1" ht="15.75" thickBot="1" x14ac:dyDescent="0.3">
      <c r="A135" s="3" t="s">
        <v>273</v>
      </c>
    </row>
    <row r="136" spans="1:1" ht="15.75" thickBot="1" x14ac:dyDescent="0.3">
      <c r="A136" s="3" t="s">
        <v>315</v>
      </c>
    </row>
    <row r="137" spans="1:1" ht="15.75" thickBot="1" x14ac:dyDescent="0.3">
      <c r="A137" s="3" t="s">
        <v>149</v>
      </c>
    </row>
    <row r="138" spans="1:1" ht="15.75" thickBot="1" x14ac:dyDescent="0.3">
      <c r="A138" s="3" t="s">
        <v>160</v>
      </c>
    </row>
    <row r="139" spans="1:1" ht="15.75" thickBot="1" x14ac:dyDescent="0.3">
      <c r="A139" s="3" t="s">
        <v>376</v>
      </c>
    </row>
    <row r="140" spans="1:1" ht="15.75" thickBot="1" x14ac:dyDescent="0.3">
      <c r="A140" s="3" t="s">
        <v>343</v>
      </c>
    </row>
    <row r="141" spans="1:1" ht="15.75" thickBot="1" x14ac:dyDescent="0.3">
      <c r="A141" s="3" t="s">
        <v>60</v>
      </c>
    </row>
    <row r="142" spans="1:1" ht="15.75" thickBot="1" x14ac:dyDescent="0.3">
      <c r="A142" s="3" t="s">
        <v>235</v>
      </c>
    </row>
    <row r="143" spans="1:1" ht="15.75" thickBot="1" x14ac:dyDescent="0.3">
      <c r="A143" s="3" t="s">
        <v>77</v>
      </c>
    </row>
    <row r="144" spans="1:1" ht="15.75" thickBot="1" x14ac:dyDescent="0.3">
      <c r="A144" s="3" t="s">
        <v>239</v>
      </c>
    </row>
    <row r="145" spans="1:1" ht="15.75" thickBot="1" x14ac:dyDescent="0.3">
      <c r="A145" s="3" t="s">
        <v>320</v>
      </c>
    </row>
    <row r="146" spans="1:1" ht="15.75" thickBot="1" x14ac:dyDescent="0.3">
      <c r="A146" s="3" t="s">
        <v>306</v>
      </c>
    </row>
    <row r="147" spans="1:1" ht="15.75" thickBot="1" x14ac:dyDescent="0.3">
      <c r="A147" s="3" t="s">
        <v>299</v>
      </c>
    </row>
    <row r="148" spans="1:1" ht="15.75" thickBot="1" x14ac:dyDescent="0.3">
      <c r="A148" s="3" t="s">
        <v>76</v>
      </c>
    </row>
    <row r="149" spans="1:1" ht="15.75" thickBot="1" x14ac:dyDescent="0.3">
      <c r="A149" s="3" t="s">
        <v>302</v>
      </c>
    </row>
    <row r="150" spans="1:1" ht="15.75" thickBot="1" x14ac:dyDescent="0.3">
      <c r="A150" s="3" t="s">
        <v>390</v>
      </c>
    </row>
    <row r="151" spans="1:1" ht="15.75" thickBot="1" x14ac:dyDescent="0.3">
      <c r="A151" s="3" t="s">
        <v>289</v>
      </c>
    </row>
    <row r="152" spans="1:1" ht="15.75" thickBot="1" x14ac:dyDescent="0.3">
      <c r="A152" s="3" t="s">
        <v>61</v>
      </c>
    </row>
    <row r="153" spans="1:1" ht="15.75" thickBot="1" x14ac:dyDescent="0.3">
      <c r="A153" s="3" t="s">
        <v>58</v>
      </c>
    </row>
    <row r="154" spans="1:1" ht="15.75" thickBot="1" x14ac:dyDescent="0.3">
      <c r="A154" s="3" t="s">
        <v>80</v>
      </c>
    </row>
    <row r="155" spans="1:1" ht="15.75" thickBot="1" x14ac:dyDescent="0.3">
      <c r="A155" s="3" t="s">
        <v>314</v>
      </c>
    </row>
    <row r="156" spans="1:1" ht="15.75" thickBot="1" x14ac:dyDescent="0.3">
      <c r="A156" s="3" t="s">
        <v>54</v>
      </c>
    </row>
    <row r="157" spans="1:1" ht="15.75" thickBot="1" x14ac:dyDescent="0.3">
      <c r="A157" s="3" t="s">
        <v>90</v>
      </c>
    </row>
    <row r="158" spans="1:1" ht="15.75" thickBot="1" x14ac:dyDescent="0.3">
      <c r="A158" s="3" t="s">
        <v>163</v>
      </c>
    </row>
    <row r="159" spans="1:1" x14ac:dyDescent="0.25">
      <c r="A159" s="3" t="s">
        <v>92</v>
      </c>
    </row>
    <row r="160" spans="1:1" ht="15.75" thickBot="1" x14ac:dyDescent="0.3">
      <c r="A160" s="4" t="s">
        <v>319</v>
      </c>
    </row>
    <row r="161" spans="1:1" ht="15.75" thickBot="1" x14ac:dyDescent="0.3">
      <c r="A161" s="3" t="s">
        <v>296</v>
      </c>
    </row>
    <row r="162" spans="1:1" ht="15.75" thickBot="1" x14ac:dyDescent="0.3">
      <c r="A162" s="3" t="s">
        <v>355</v>
      </c>
    </row>
    <row r="163" spans="1:1" ht="15.75" thickBot="1" x14ac:dyDescent="0.3">
      <c r="A163" s="3" t="s">
        <v>28</v>
      </c>
    </row>
    <row r="164" spans="1:1" ht="15.75" thickBot="1" x14ac:dyDescent="0.3">
      <c r="A164" s="3" t="s">
        <v>32</v>
      </c>
    </row>
    <row r="165" spans="1:1" ht="15.75" thickBot="1" x14ac:dyDescent="0.3">
      <c r="A165" s="3" t="s">
        <v>307</v>
      </c>
    </row>
    <row r="166" spans="1:1" ht="15.75" thickBot="1" x14ac:dyDescent="0.3">
      <c r="A166" s="3" t="s">
        <v>200</v>
      </c>
    </row>
    <row r="167" spans="1:1" ht="15.75" thickBot="1" x14ac:dyDescent="0.3">
      <c r="A167" s="3" t="s">
        <v>381</v>
      </c>
    </row>
    <row r="168" spans="1:1" ht="15.75" thickBot="1" x14ac:dyDescent="0.3">
      <c r="A168" s="3" t="s">
        <v>213</v>
      </c>
    </row>
    <row r="169" spans="1:1" ht="15.75" thickBot="1" x14ac:dyDescent="0.3">
      <c r="A169" s="3" t="s">
        <v>143</v>
      </c>
    </row>
    <row r="170" spans="1:1" ht="15.75" thickBot="1" x14ac:dyDescent="0.3">
      <c r="A170" s="3" t="s">
        <v>117</v>
      </c>
    </row>
    <row r="171" spans="1:1" ht="15.75" thickBot="1" x14ac:dyDescent="0.3">
      <c r="A171" s="3" t="s">
        <v>417</v>
      </c>
    </row>
    <row r="172" spans="1:1" ht="15.75" thickBot="1" x14ac:dyDescent="0.3">
      <c r="A172" s="3" t="s">
        <v>309</v>
      </c>
    </row>
    <row r="173" spans="1:1" ht="15.75" thickBot="1" x14ac:dyDescent="0.3">
      <c r="A173" s="3" t="s">
        <v>136</v>
      </c>
    </row>
    <row r="174" spans="1:1" ht="15.75" thickBot="1" x14ac:dyDescent="0.3">
      <c r="A174" s="3" t="s">
        <v>223</v>
      </c>
    </row>
    <row r="175" spans="1:1" ht="15.75" thickBot="1" x14ac:dyDescent="0.3">
      <c r="A175" s="3" t="s">
        <v>31</v>
      </c>
    </row>
    <row r="176" spans="1:1" ht="15.75" thickBot="1" x14ac:dyDescent="0.3">
      <c r="A176" s="3" t="s">
        <v>415</v>
      </c>
    </row>
    <row r="177" spans="1:1" ht="15.75" thickBot="1" x14ac:dyDescent="0.3">
      <c r="A177" s="3" t="s">
        <v>257</v>
      </c>
    </row>
    <row r="178" spans="1:1" ht="15.75" thickBot="1" x14ac:dyDescent="0.3">
      <c r="A178" s="3" t="s">
        <v>38</v>
      </c>
    </row>
    <row r="179" spans="1:1" ht="15.75" thickBot="1" x14ac:dyDescent="0.3">
      <c r="A179" s="3" t="s">
        <v>205</v>
      </c>
    </row>
    <row r="180" spans="1:1" ht="15.75" thickBot="1" x14ac:dyDescent="0.3">
      <c r="A180" s="3" t="s">
        <v>347</v>
      </c>
    </row>
    <row r="181" spans="1:1" ht="15.75" thickBot="1" x14ac:dyDescent="0.3">
      <c r="A181" s="3" t="s">
        <v>389</v>
      </c>
    </row>
    <row r="182" spans="1:1" ht="15.75" thickBot="1" x14ac:dyDescent="0.3">
      <c r="A182" s="3" t="s">
        <v>157</v>
      </c>
    </row>
    <row r="183" spans="1:1" ht="15.75" thickBot="1" x14ac:dyDescent="0.3">
      <c r="A183" s="3" t="s">
        <v>271</v>
      </c>
    </row>
    <row r="184" spans="1:1" ht="15.75" thickBot="1" x14ac:dyDescent="0.3">
      <c r="A184" s="3" t="s">
        <v>285</v>
      </c>
    </row>
    <row r="185" spans="1:1" ht="15.75" thickBot="1" x14ac:dyDescent="0.3">
      <c r="A185" s="3" t="s">
        <v>102</v>
      </c>
    </row>
    <row r="186" spans="1:1" ht="15.75" thickBot="1" x14ac:dyDescent="0.3">
      <c r="A186" s="3" t="s">
        <v>177</v>
      </c>
    </row>
    <row r="187" spans="1:1" ht="15.75" thickBot="1" x14ac:dyDescent="0.3">
      <c r="A187" s="3" t="s">
        <v>16</v>
      </c>
    </row>
    <row r="188" spans="1:1" x14ac:dyDescent="0.25">
      <c r="A188" s="3" t="s">
        <v>269</v>
      </c>
    </row>
    <row r="189" spans="1:1" ht="15.75" thickBot="1" x14ac:dyDescent="0.3">
      <c r="A189" s="4" t="s">
        <v>191</v>
      </c>
    </row>
    <row r="190" spans="1:1" ht="15.75" thickBot="1" x14ac:dyDescent="0.3">
      <c r="A190" s="3" t="s">
        <v>23</v>
      </c>
    </row>
    <row r="191" spans="1:1" ht="15.75" thickBot="1" x14ac:dyDescent="0.3">
      <c r="A191" s="3" t="s">
        <v>71</v>
      </c>
    </row>
    <row r="192" spans="1:1" ht="15.75" thickBot="1" x14ac:dyDescent="0.3">
      <c r="A192" s="3" t="s">
        <v>357</v>
      </c>
    </row>
    <row r="193" spans="1:1" ht="15.75" thickBot="1" x14ac:dyDescent="0.3">
      <c r="A193" s="3" t="s">
        <v>240</v>
      </c>
    </row>
    <row r="194" spans="1:1" ht="15.75" thickBot="1" x14ac:dyDescent="0.3">
      <c r="A194" s="3" t="s">
        <v>147</v>
      </c>
    </row>
    <row r="195" spans="1:1" ht="15.75" thickBot="1" x14ac:dyDescent="0.3">
      <c r="A195" s="3" t="s">
        <v>308</v>
      </c>
    </row>
    <row r="196" spans="1:1" ht="15.75" thickBot="1" x14ac:dyDescent="0.3">
      <c r="A196" s="3" t="s">
        <v>99</v>
      </c>
    </row>
    <row r="197" spans="1:1" ht="15.75" thickBot="1" x14ac:dyDescent="0.3">
      <c r="A197" s="3" t="s">
        <v>169</v>
      </c>
    </row>
    <row r="198" spans="1:1" ht="15.75" thickBot="1" x14ac:dyDescent="0.3">
      <c r="A198" s="3" t="s">
        <v>410</v>
      </c>
    </row>
    <row r="199" spans="1:1" ht="15.75" thickBot="1" x14ac:dyDescent="0.3">
      <c r="A199" s="3" t="s">
        <v>275</v>
      </c>
    </row>
    <row r="200" spans="1:1" x14ac:dyDescent="0.25">
      <c r="A200" s="3" t="s">
        <v>155</v>
      </c>
    </row>
    <row r="201" spans="1:1" ht="15.75" thickBot="1" x14ac:dyDescent="0.3">
      <c r="A201" s="4" t="s">
        <v>387</v>
      </c>
    </row>
    <row r="202" spans="1:1" ht="15.75" thickBot="1" x14ac:dyDescent="0.3">
      <c r="A202" s="3" t="s">
        <v>360</v>
      </c>
    </row>
    <row r="203" spans="1:1" ht="15.75" thickBot="1" x14ac:dyDescent="0.3">
      <c r="A203" s="3" t="s">
        <v>79</v>
      </c>
    </row>
    <row r="204" spans="1:1" ht="15.75" thickBot="1" x14ac:dyDescent="0.3">
      <c r="A204" s="3" t="s">
        <v>353</v>
      </c>
    </row>
    <row r="205" spans="1:1" ht="15.75" thickBot="1" x14ac:dyDescent="0.3">
      <c r="A205" s="3" t="s">
        <v>52</v>
      </c>
    </row>
    <row r="206" spans="1:1" ht="15.75" thickBot="1" x14ac:dyDescent="0.3">
      <c r="A206" s="3" t="s">
        <v>217</v>
      </c>
    </row>
    <row r="207" spans="1:1" ht="15.75" thickBot="1" x14ac:dyDescent="0.3">
      <c r="A207" s="3" t="s">
        <v>341</v>
      </c>
    </row>
    <row r="208" spans="1:1" x14ac:dyDescent="0.25">
      <c r="A208" s="3" t="s">
        <v>300</v>
      </c>
    </row>
    <row r="209" spans="1:1" ht="15.75" thickBot="1" x14ac:dyDescent="0.3">
      <c r="A209" s="4" t="s">
        <v>321</v>
      </c>
    </row>
    <row r="210" spans="1:1" ht="15.75" thickBot="1" x14ac:dyDescent="0.3">
      <c r="A210" s="3" t="s">
        <v>57</v>
      </c>
    </row>
    <row r="211" spans="1:1" ht="15.75" thickBot="1" x14ac:dyDescent="0.3">
      <c r="A211" s="3" t="s">
        <v>399</v>
      </c>
    </row>
    <row r="212" spans="1:1" ht="15.75" thickBot="1" x14ac:dyDescent="0.3">
      <c r="A212" s="3" t="s">
        <v>332</v>
      </c>
    </row>
    <row r="213" spans="1:1" ht="15.75" thickBot="1" x14ac:dyDescent="0.3">
      <c r="A213" s="3" t="s">
        <v>37</v>
      </c>
    </row>
    <row r="214" spans="1:1" ht="15.75" thickBot="1" x14ac:dyDescent="0.3">
      <c r="A214" s="3" t="s">
        <v>173</v>
      </c>
    </row>
    <row r="215" spans="1:1" ht="15.75" thickBot="1" x14ac:dyDescent="0.3">
      <c r="A215" s="3" t="s">
        <v>14</v>
      </c>
    </row>
    <row r="216" spans="1:1" ht="15.75" thickBot="1" x14ac:dyDescent="0.3">
      <c r="A216" s="3" t="s">
        <v>125</v>
      </c>
    </row>
    <row r="217" spans="1:1" ht="15.75" thickBot="1" x14ac:dyDescent="0.3">
      <c r="A217" s="3" t="s">
        <v>12</v>
      </c>
    </row>
    <row r="218" spans="1:1" ht="15.75" thickBot="1" x14ac:dyDescent="0.3">
      <c r="A218" s="3" t="s">
        <v>380</v>
      </c>
    </row>
    <row r="219" spans="1:1" ht="15.75" thickBot="1" x14ac:dyDescent="0.3">
      <c r="A219" s="3" t="s">
        <v>236</v>
      </c>
    </row>
    <row r="220" spans="1:1" ht="15.75" thickBot="1" x14ac:dyDescent="0.3">
      <c r="A220" s="3" t="s">
        <v>46</v>
      </c>
    </row>
    <row r="221" spans="1:1" ht="15.75" thickBot="1" x14ac:dyDescent="0.3">
      <c r="A221" s="3" t="s">
        <v>303</v>
      </c>
    </row>
    <row r="222" spans="1:1" ht="15.75" thickBot="1" x14ac:dyDescent="0.3">
      <c r="A222" s="3" t="s">
        <v>164</v>
      </c>
    </row>
    <row r="223" spans="1:1" x14ac:dyDescent="0.25">
      <c r="A223" s="3" t="s">
        <v>250</v>
      </c>
    </row>
    <row r="224" spans="1:1" ht="15.75" thickBot="1" x14ac:dyDescent="0.3">
      <c r="A224" s="4" t="s">
        <v>372</v>
      </c>
    </row>
    <row r="225" spans="1:1" ht="15.75" thickBot="1" x14ac:dyDescent="0.3">
      <c r="A225" s="3" t="s">
        <v>420</v>
      </c>
    </row>
    <row r="226" spans="1:1" ht="15.75" thickBot="1" x14ac:dyDescent="0.3">
      <c r="A226" s="3" t="s">
        <v>421</v>
      </c>
    </row>
    <row r="227" spans="1:1" ht="15.75" thickBot="1" x14ac:dyDescent="0.3">
      <c r="A227" s="3" t="s">
        <v>193</v>
      </c>
    </row>
    <row r="228" spans="1:1" ht="15.75" thickBot="1" x14ac:dyDescent="0.3">
      <c r="A228" s="3" t="s">
        <v>121</v>
      </c>
    </row>
    <row r="229" spans="1:1" ht="15.75" thickBot="1" x14ac:dyDescent="0.3">
      <c r="A229" s="3" t="s">
        <v>230</v>
      </c>
    </row>
    <row r="230" spans="1:1" ht="15.75" thickBot="1" x14ac:dyDescent="0.3">
      <c r="A230" s="3" t="s">
        <v>183</v>
      </c>
    </row>
    <row r="231" spans="1:1" ht="15.75" thickBot="1" x14ac:dyDescent="0.3">
      <c r="A231" s="3" t="s">
        <v>22</v>
      </c>
    </row>
    <row r="232" spans="1:1" ht="15.75" thickBot="1" x14ac:dyDescent="0.3">
      <c r="A232" s="3" t="s">
        <v>111</v>
      </c>
    </row>
    <row r="233" spans="1:1" ht="15.75" thickBot="1" x14ac:dyDescent="0.3">
      <c r="A233" s="3" t="s">
        <v>50</v>
      </c>
    </row>
    <row r="234" spans="1:1" ht="15.75" thickBot="1" x14ac:dyDescent="0.3">
      <c r="A234" s="3" t="s">
        <v>153</v>
      </c>
    </row>
    <row r="235" spans="1:1" ht="15.75" thickBot="1" x14ac:dyDescent="0.3">
      <c r="A235" s="3" t="s">
        <v>128</v>
      </c>
    </row>
    <row r="236" spans="1:1" ht="15.75" thickBot="1" x14ac:dyDescent="0.3">
      <c r="A236" s="3" t="s">
        <v>110</v>
      </c>
    </row>
    <row r="237" spans="1:1" ht="15.75" thickBot="1" x14ac:dyDescent="0.3">
      <c r="A237" s="3" t="s">
        <v>130</v>
      </c>
    </row>
    <row r="238" spans="1:1" ht="15.75" thickBot="1" x14ac:dyDescent="0.3">
      <c r="A238" s="3" t="s">
        <v>298</v>
      </c>
    </row>
    <row r="239" spans="1:1" ht="15.75" thickBot="1" x14ac:dyDescent="0.3">
      <c r="A239" s="3" t="s">
        <v>328</v>
      </c>
    </row>
    <row r="240" spans="1:1" ht="15.75" thickBot="1" x14ac:dyDescent="0.3">
      <c r="A240" s="3" t="s">
        <v>249</v>
      </c>
    </row>
    <row r="241" spans="1:1" ht="15.75" thickBot="1" x14ac:dyDescent="0.3">
      <c r="A241" s="3" t="s">
        <v>194</v>
      </c>
    </row>
    <row r="242" spans="1:1" ht="15.75" thickBot="1" x14ac:dyDescent="0.3">
      <c r="A242" s="3" t="s">
        <v>146</v>
      </c>
    </row>
    <row r="243" spans="1:1" ht="15.75" thickBot="1" x14ac:dyDescent="0.3">
      <c r="A243" s="3" t="s">
        <v>182</v>
      </c>
    </row>
    <row r="244" spans="1:1" ht="15.75" thickBot="1" x14ac:dyDescent="0.3">
      <c r="A244" s="3" t="s">
        <v>51</v>
      </c>
    </row>
    <row r="245" spans="1:1" ht="15.75" thickBot="1" x14ac:dyDescent="0.3">
      <c r="A245" s="3" t="s">
        <v>202</v>
      </c>
    </row>
    <row r="246" spans="1:1" ht="15.75" thickBot="1" x14ac:dyDescent="0.3">
      <c r="A246" s="3" t="s">
        <v>141</v>
      </c>
    </row>
    <row r="247" spans="1:1" ht="15.75" thickBot="1" x14ac:dyDescent="0.3">
      <c r="A247" s="3" t="s">
        <v>407</v>
      </c>
    </row>
    <row r="248" spans="1:1" ht="15.75" thickBot="1" x14ac:dyDescent="0.3">
      <c r="A248" s="3" t="s">
        <v>66</v>
      </c>
    </row>
    <row r="249" spans="1:1" ht="15.75" thickBot="1" x14ac:dyDescent="0.3">
      <c r="A249" s="3" t="s">
        <v>120</v>
      </c>
    </row>
    <row r="250" spans="1:1" ht="15.75" thickBot="1" x14ac:dyDescent="0.3">
      <c r="A250" s="3" t="s">
        <v>397</v>
      </c>
    </row>
    <row r="251" spans="1:1" ht="15.75" thickBot="1" x14ac:dyDescent="0.3">
      <c r="A251" s="3" t="s">
        <v>416</v>
      </c>
    </row>
    <row r="252" spans="1:1" ht="15.75" thickBot="1" x14ac:dyDescent="0.3">
      <c r="A252" s="3" t="s">
        <v>388</v>
      </c>
    </row>
    <row r="253" spans="1:1" ht="15.75" thickBot="1" x14ac:dyDescent="0.3">
      <c r="A253" s="3" t="s">
        <v>256</v>
      </c>
    </row>
    <row r="254" spans="1:1" ht="15.75" thickBot="1" x14ac:dyDescent="0.3">
      <c r="A254" s="3" t="s">
        <v>44</v>
      </c>
    </row>
    <row r="255" spans="1:1" ht="15.75" thickBot="1" x14ac:dyDescent="0.3">
      <c r="A255" s="3" t="s">
        <v>159</v>
      </c>
    </row>
    <row r="256" spans="1:1" ht="15.75" thickBot="1" x14ac:dyDescent="0.3">
      <c r="A256" s="3" t="s">
        <v>267</v>
      </c>
    </row>
    <row r="257" spans="1:1" ht="15.75" thickBot="1" x14ac:dyDescent="0.3">
      <c r="A257" s="3" t="s">
        <v>166</v>
      </c>
    </row>
    <row r="258" spans="1:1" ht="15.75" thickBot="1" x14ac:dyDescent="0.3">
      <c r="A258" s="3" t="s">
        <v>351</v>
      </c>
    </row>
    <row r="259" spans="1:1" ht="15.75" thickBot="1" x14ac:dyDescent="0.3">
      <c r="A259" s="3" t="s">
        <v>313</v>
      </c>
    </row>
    <row r="260" spans="1:1" x14ac:dyDescent="0.25">
      <c r="A260" s="3" t="s">
        <v>402</v>
      </c>
    </row>
    <row r="261" spans="1:1" ht="15.75" thickBot="1" x14ac:dyDescent="0.3">
      <c r="A261" s="4" t="s">
        <v>248</v>
      </c>
    </row>
    <row r="262" spans="1:1" ht="15.75" thickBot="1" x14ac:dyDescent="0.3">
      <c r="A262" s="3" t="s">
        <v>113</v>
      </c>
    </row>
    <row r="263" spans="1:1" ht="15.75" thickBot="1" x14ac:dyDescent="0.3">
      <c r="A263" s="3" t="s">
        <v>82</v>
      </c>
    </row>
    <row r="264" spans="1:1" ht="15.75" thickBot="1" x14ac:dyDescent="0.3">
      <c r="A264" s="3" t="s">
        <v>108</v>
      </c>
    </row>
    <row r="265" spans="1:1" ht="15.75" thickBot="1" x14ac:dyDescent="0.3">
      <c r="A265" s="3" t="s">
        <v>384</v>
      </c>
    </row>
    <row r="266" spans="1:1" ht="15.75" thickBot="1" x14ac:dyDescent="0.3">
      <c r="A266" s="3" t="s">
        <v>412</v>
      </c>
    </row>
    <row r="267" spans="1:1" ht="15.75" thickBot="1" x14ac:dyDescent="0.3">
      <c r="A267" s="3" t="s">
        <v>62</v>
      </c>
    </row>
    <row r="268" spans="1:1" ht="15.75" thickBot="1" x14ac:dyDescent="0.3">
      <c r="A268" s="3" t="s">
        <v>342</v>
      </c>
    </row>
    <row r="269" spans="1:1" ht="15.75" thickBot="1" x14ac:dyDescent="0.3">
      <c r="A269" s="3" t="s">
        <v>288</v>
      </c>
    </row>
    <row r="270" spans="1:1" ht="15.75" thickBot="1" x14ac:dyDescent="0.3">
      <c r="A270" s="3" t="s">
        <v>336</v>
      </c>
    </row>
    <row r="271" spans="1:1" ht="15.75" thickBot="1" x14ac:dyDescent="0.3">
      <c r="A271" s="3" t="s">
        <v>233</v>
      </c>
    </row>
    <row r="272" spans="1:1" ht="15.75" thickBot="1" x14ac:dyDescent="0.3">
      <c r="A272" s="3" t="s">
        <v>69</v>
      </c>
    </row>
    <row r="273" spans="1:1" ht="15.75" thickBot="1" x14ac:dyDescent="0.3">
      <c r="A273" s="3" t="s">
        <v>395</v>
      </c>
    </row>
    <row r="274" spans="1:1" x14ac:dyDescent="0.25">
      <c r="A274" s="3" t="s">
        <v>105</v>
      </c>
    </row>
    <row r="275" spans="1:1" ht="15.75" thickBot="1" x14ac:dyDescent="0.3">
      <c r="A275" s="4" t="s">
        <v>369</v>
      </c>
    </row>
    <row r="276" spans="1:1" ht="15.75" thickBot="1" x14ac:dyDescent="0.3">
      <c r="A276" s="3" t="s">
        <v>48</v>
      </c>
    </row>
    <row r="277" spans="1:1" ht="15.75" thickBot="1" x14ac:dyDescent="0.3">
      <c r="A277" s="3" t="s">
        <v>225</v>
      </c>
    </row>
    <row r="278" spans="1:1" ht="15.75" thickBot="1" x14ac:dyDescent="0.3">
      <c r="A278" s="3" t="s">
        <v>266</v>
      </c>
    </row>
    <row r="279" spans="1:1" ht="15.75" thickBot="1" x14ac:dyDescent="0.3">
      <c r="A279" s="3" t="s">
        <v>330</v>
      </c>
    </row>
    <row r="280" spans="1:1" ht="15.75" thickBot="1" x14ac:dyDescent="0.3">
      <c r="A280" s="3" t="s">
        <v>100</v>
      </c>
    </row>
    <row r="281" spans="1:1" ht="15.75" thickBot="1" x14ac:dyDescent="0.3">
      <c r="A281" s="3" t="s">
        <v>180</v>
      </c>
    </row>
    <row r="282" spans="1:1" ht="15.75" thickBot="1" x14ac:dyDescent="0.3">
      <c r="A282" s="3" t="s">
        <v>244</v>
      </c>
    </row>
    <row r="283" spans="1:1" ht="15.75" thickBot="1" x14ac:dyDescent="0.3">
      <c r="A283" s="3" t="s">
        <v>88</v>
      </c>
    </row>
    <row r="284" spans="1:1" ht="15.75" thickBot="1" x14ac:dyDescent="0.3">
      <c r="A284" s="3" t="s">
        <v>144</v>
      </c>
    </row>
    <row r="285" spans="1:1" ht="15.75" thickBot="1" x14ac:dyDescent="0.3">
      <c r="A285" s="3" t="s">
        <v>137</v>
      </c>
    </row>
    <row r="286" spans="1:1" ht="15.75" thickBot="1" x14ac:dyDescent="0.3">
      <c r="A286" s="3" t="s">
        <v>290</v>
      </c>
    </row>
    <row r="287" spans="1:1" ht="15.75" thickBot="1" x14ac:dyDescent="0.3">
      <c r="A287" s="3" t="s">
        <v>118</v>
      </c>
    </row>
    <row r="288" spans="1:1" ht="15.75" thickBot="1" x14ac:dyDescent="0.3">
      <c r="A288" s="3" t="s">
        <v>371</v>
      </c>
    </row>
    <row r="289" spans="1:1" x14ac:dyDescent="0.25">
      <c r="A289" s="3" t="s">
        <v>383</v>
      </c>
    </row>
    <row r="290" spans="1:1" ht="15.75" thickBot="1" x14ac:dyDescent="0.3">
      <c r="A290" s="4" t="s">
        <v>55</v>
      </c>
    </row>
    <row r="291" spans="1:1" ht="15.75" thickBot="1" x14ac:dyDescent="0.3">
      <c r="A291" s="3" t="s">
        <v>179</v>
      </c>
    </row>
    <row r="292" spans="1:1" ht="15.75" thickBot="1" x14ac:dyDescent="0.3">
      <c r="A292" s="3" t="s">
        <v>284</v>
      </c>
    </row>
    <row r="293" spans="1:1" ht="15.75" thickBot="1" x14ac:dyDescent="0.3">
      <c r="A293" s="3" t="s">
        <v>292</v>
      </c>
    </row>
    <row r="294" spans="1:1" ht="15.75" thickBot="1" x14ac:dyDescent="0.3">
      <c r="A294" s="3" t="s">
        <v>24</v>
      </c>
    </row>
    <row r="295" spans="1:1" ht="15.75" thickBot="1" x14ac:dyDescent="0.3">
      <c r="A295" s="3" t="s">
        <v>10</v>
      </c>
    </row>
    <row r="296" spans="1:1" ht="15.75" thickBot="1" x14ac:dyDescent="0.3">
      <c r="A296" s="3" t="s">
        <v>167</v>
      </c>
    </row>
    <row r="297" spans="1:1" ht="15.75" thickBot="1" x14ac:dyDescent="0.3">
      <c r="A297" s="3" t="s">
        <v>304</v>
      </c>
    </row>
    <row r="298" spans="1:1" ht="15.75" thickBot="1" x14ac:dyDescent="0.3">
      <c r="A298" s="3" t="s">
        <v>224</v>
      </c>
    </row>
    <row r="299" spans="1:1" ht="15.75" thickBot="1" x14ac:dyDescent="0.3">
      <c r="A299" s="3" t="s">
        <v>140</v>
      </c>
    </row>
    <row r="300" spans="1:1" ht="15.75" thickBot="1" x14ac:dyDescent="0.3">
      <c r="A300" s="3" t="s">
        <v>220</v>
      </c>
    </row>
    <row r="301" spans="1:1" ht="15.75" thickBot="1" x14ac:dyDescent="0.3">
      <c r="A301" s="3" t="s">
        <v>192</v>
      </c>
    </row>
    <row r="302" spans="1:1" ht="15.75" thickBot="1" x14ac:dyDescent="0.3">
      <c r="A302" s="3" t="s">
        <v>195</v>
      </c>
    </row>
    <row r="303" spans="1:1" x14ac:dyDescent="0.25">
      <c r="A303" s="3" t="s">
        <v>109</v>
      </c>
    </row>
    <row r="304" spans="1:1" ht="15.75" thickBot="1" x14ac:dyDescent="0.3">
      <c r="A304" s="4" t="s">
        <v>152</v>
      </c>
    </row>
    <row r="305" spans="1:1" ht="15.75" thickBot="1" x14ac:dyDescent="0.3">
      <c r="A305" s="3" t="s">
        <v>151</v>
      </c>
    </row>
    <row r="306" spans="1:1" ht="15.75" thickBot="1" x14ac:dyDescent="0.3">
      <c r="A306" s="3" t="s">
        <v>201</v>
      </c>
    </row>
    <row r="307" spans="1:1" ht="15.75" thickBot="1" x14ac:dyDescent="0.3">
      <c r="A307" s="3" t="s">
        <v>106</v>
      </c>
    </row>
    <row r="308" spans="1:1" ht="15.75" thickBot="1" x14ac:dyDescent="0.3">
      <c r="A308" s="3" t="s">
        <v>158</v>
      </c>
    </row>
    <row r="309" spans="1:1" ht="15.75" thickBot="1" x14ac:dyDescent="0.3">
      <c r="A309" s="3" t="s">
        <v>253</v>
      </c>
    </row>
    <row r="310" spans="1:1" ht="15.75" thickBot="1" x14ac:dyDescent="0.3">
      <c r="A310" s="3" t="s">
        <v>132</v>
      </c>
    </row>
    <row r="311" spans="1:1" ht="15.75" thickBot="1" x14ac:dyDescent="0.3">
      <c r="A311" s="3" t="s">
        <v>33</v>
      </c>
    </row>
    <row r="312" spans="1:1" ht="15.75" thickBot="1" x14ac:dyDescent="0.3">
      <c r="A312" s="3" t="s">
        <v>49</v>
      </c>
    </row>
    <row r="313" spans="1:1" ht="15.75" thickBot="1" x14ac:dyDescent="0.3">
      <c r="A313" s="3" t="s">
        <v>17</v>
      </c>
    </row>
    <row r="314" spans="1:1" ht="15.75" thickBot="1" x14ac:dyDescent="0.3">
      <c r="A314" s="3" t="s">
        <v>274</v>
      </c>
    </row>
    <row r="315" spans="1:1" ht="15.75" thickBot="1" x14ac:dyDescent="0.3">
      <c r="A315" s="3" t="s">
        <v>413</v>
      </c>
    </row>
    <row r="316" spans="1:1" ht="15.75" thickBot="1" x14ac:dyDescent="0.3">
      <c r="A316" s="3" t="s">
        <v>317</v>
      </c>
    </row>
    <row r="317" spans="1:1" ht="15.75" thickBot="1" x14ac:dyDescent="0.3">
      <c r="A317" s="3" t="s">
        <v>97</v>
      </c>
    </row>
    <row r="318" spans="1:1" ht="15.75" thickBot="1" x14ac:dyDescent="0.3">
      <c r="A318" s="3" t="s">
        <v>295</v>
      </c>
    </row>
    <row r="319" spans="1:1" ht="15.75" thickBot="1" x14ac:dyDescent="0.3">
      <c r="A319" s="3" t="s">
        <v>178</v>
      </c>
    </row>
    <row r="320" spans="1:1" ht="15.75" thickBot="1" x14ac:dyDescent="0.3">
      <c r="A320" s="3" t="s">
        <v>242</v>
      </c>
    </row>
    <row r="321" spans="1:1" ht="15.75" thickBot="1" x14ac:dyDescent="0.3">
      <c r="A321" s="3" t="s">
        <v>404</v>
      </c>
    </row>
    <row r="322" spans="1:1" ht="15.75" thickBot="1" x14ac:dyDescent="0.3">
      <c r="A322" s="3" t="s">
        <v>30</v>
      </c>
    </row>
    <row r="323" spans="1:1" ht="15.75" thickBot="1" x14ac:dyDescent="0.3">
      <c r="A323" s="3" t="s">
        <v>359</v>
      </c>
    </row>
    <row r="324" spans="1:1" ht="15.75" thickBot="1" x14ac:dyDescent="0.3">
      <c r="A324" s="3" t="s">
        <v>138</v>
      </c>
    </row>
    <row r="325" spans="1:1" ht="15.75" thickBot="1" x14ac:dyDescent="0.3">
      <c r="A325" s="3" t="s">
        <v>207</v>
      </c>
    </row>
    <row r="326" spans="1:1" ht="15.75" thickBot="1" x14ac:dyDescent="0.3">
      <c r="A326" s="3" t="s">
        <v>241</v>
      </c>
    </row>
    <row r="327" spans="1:1" ht="15.75" thickBot="1" x14ac:dyDescent="0.3">
      <c r="A327" s="3" t="s">
        <v>209</v>
      </c>
    </row>
    <row r="328" spans="1:1" x14ac:dyDescent="0.25">
      <c r="A328" s="3" t="s">
        <v>171</v>
      </c>
    </row>
    <row r="329" spans="1:1" ht="15.75" thickBot="1" x14ac:dyDescent="0.3">
      <c r="A329" s="4" t="s">
        <v>356</v>
      </c>
    </row>
    <row r="330" spans="1:1" ht="15.75" thickBot="1" x14ac:dyDescent="0.3">
      <c r="A330" s="3" t="s">
        <v>247</v>
      </c>
    </row>
    <row r="331" spans="1:1" ht="15.75" thickBot="1" x14ac:dyDescent="0.3">
      <c r="A331" s="3" t="s">
        <v>301</v>
      </c>
    </row>
    <row r="332" spans="1:1" ht="15.75" thickBot="1" x14ac:dyDescent="0.3">
      <c r="A332" s="3" t="s">
        <v>279</v>
      </c>
    </row>
    <row r="333" spans="1:1" ht="15.75" thickBot="1" x14ac:dyDescent="0.3">
      <c r="A333" s="3" t="s">
        <v>190</v>
      </c>
    </row>
    <row r="334" spans="1:1" ht="15.75" thickBot="1" x14ac:dyDescent="0.3">
      <c r="A334" s="3" t="s">
        <v>364</v>
      </c>
    </row>
    <row r="335" spans="1:1" ht="15.75" thickBot="1" x14ac:dyDescent="0.3">
      <c r="A335" s="3" t="s">
        <v>35</v>
      </c>
    </row>
    <row r="336" spans="1:1" ht="15.75" thickBot="1" x14ac:dyDescent="0.3">
      <c r="A336" s="3" t="s">
        <v>227</v>
      </c>
    </row>
    <row r="337" spans="1:1" ht="15.75" thickBot="1" x14ac:dyDescent="0.3">
      <c r="A337" s="3" t="s">
        <v>211</v>
      </c>
    </row>
    <row r="338" spans="1:1" ht="15.75" thickBot="1" x14ac:dyDescent="0.3">
      <c r="A338" s="3" t="s">
        <v>96</v>
      </c>
    </row>
    <row r="339" spans="1:1" ht="15.75" thickBot="1" x14ac:dyDescent="0.3">
      <c r="A339" s="3" t="s">
        <v>222</v>
      </c>
    </row>
    <row r="340" spans="1:1" ht="15.75" thickBot="1" x14ac:dyDescent="0.3">
      <c r="A340" s="3" t="s">
        <v>116</v>
      </c>
    </row>
    <row r="341" spans="1:1" ht="15.75" thickBot="1" x14ac:dyDescent="0.3">
      <c r="A341" s="3" t="s">
        <v>70</v>
      </c>
    </row>
    <row r="342" spans="1:1" ht="15.75" thickBot="1" x14ac:dyDescent="0.3">
      <c r="A342" s="3" t="s">
        <v>214</v>
      </c>
    </row>
    <row r="343" spans="1:1" x14ac:dyDescent="0.25">
      <c r="A343" s="3" t="s">
        <v>263</v>
      </c>
    </row>
    <row r="344" spans="1:1" ht="15.75" thickBot="1" x14ac:dyDescent="0.3">
      <c r="A344" s="4" t="s">
        <v>103</v>
      </c>
    </row>
    <row r="345" spans="1:1" ht="15.75" thickBot="1" x14ac:dyDescent="0.3">
      <c r="A345" s="3" t="s">
        <v>162</v>
      </c>
    </row>
    <row r="346" spans="1:1" ht="15.75" thickBot="1" x14ac:dyDescent="0.3">
      <c r="A346" s="3" t="s">
        <v>170</v>
      </c>
    </row>
    <row r="347" spans="1:1" ht="15.75" thickBot="1" x14ac:dyDescent="0.3">
      <c r="A347" s="3" t="s">
        <v>197</v>
      </c>
    </row>
    <row r="348" spans="1:1" ht="15.75" thickBot="1" x14ac:dyDescent="0.3">
      <c r="A348" s="3" t="s">
        <v>134</v>
      </c>
    </row>
    <row r="349" spans="1:1" ht="15.75" thickBot="1" x14ac:dyDescent="0.3">
      <c r="A349" s="3" t="s">
        <v>283</v>
      </c>
    </row>
    <row r="350" spans="1:1" ht="15.75" thickBot="1" x14ac:dyDescent="0.3">
      <c r="A350" s="3" t="s">
        <v>175</v>
      </c>
    </row>
    <row r="351" spans="1:1" ht="15.75" thickBot="1" x14ac:dyDescent="0.3">
      <c r="A351" s="3" t="s">
        <v>56</v>
      </c>
    </row>
    <row r="352" spans="1:1" ht="15.75" thickBot="1" x14ac:dyDescent="0.3">
      <c r="A352" s="3" t="s">
        <v>87</v>
      </c>
    </row>
    <row r="353" spans="1:1" ht="15.75" thickBot="1" x14ac:dyDescent="0.3">
      <c r="A353" s="3" t="s">
        <v>186</v>
      </c>
    </row>
    <row r="354" spans="1:1" ht="15.75" thickBot="1" x14ac:dyDescent="0.3">
      <c r="A354" s="3" t="s">
        <v>345</v>
      </c>
    </row>
    <row r="355" spans="1:1" ht="15.75" thickBot="1" x14ac:dyDescent="0.3">
      <c r="A355" s="3" t="s">
        <v>325</v>
      </c>
    </row>
    <row r="356" spans="1:1" ht="15.75" thickBot="1" x14ac:dyDescent="0.3">
      <c r="A356" s="3" t="s">
        <v>346</v>
      </c>
    </row>
    <row r="357" spans="1:1" ht="15.75" thickBot="1" x14ac:dyDescent="0.3">
      <c r="A357" s="3" t="s">
        <v>382</v>
      </c>
    </row>
    <row r="358" spans="1:1" ht="15.75" thickBot="1" x14ac:dyDescent="0.3">
      <c r="A358" s="3" t="s">
        <v>168</v>
      </c>
    </row>
    <row r="359" spans="1:1" ht="15.75" thickBot="1" x14ac:dyDescent="0.3">
      <c r="A359" s="3" t="s">
        <v>124</v>
      </c>
    </row>
    <row r="360" spans="1:1" ht="15.75" thickBot="1" x14ac:dyDescent="0.3">
      <c r="A360" s="3" t="s">
        <v>98</v>
      </c>
    </row>
    <row r="361" spans="1:1" ht="15.75" thickBot="1" x14ac:dyDescent="0.3">
      <c r="A361" s="3" t="s">
        <v>337</v>
      </c>
    </row>
    <row r="362" spans="1:1" ht="15.75" thickBot="1" x14ac:dyDescent="0.3">
      <c r="A362" s="3" t="s">
        <v>405</v>
      </c>
    </row>
    <row r="363" spans="1:1" ht="15.75" thickBot="1" x14ac:dyDescent="0.3">
      <c r="A363" s="3" t="s">
        <v>64</v>
      </c>
    </row>
    <row r="364" spans="1:1" ht="15.75" thickBot="1" x14ac:dyDescent="0.3">
      <c r="A364" s="3" t="s">
        <v>68</v>
      </c>
    </row>
    <row r="365" spans="1:1" ht="15.75" thickBot="1" x14ac:dyDescent="0.3">
      <c r="A365" s="3" t="s">
        <v>391</v>
      </c>
    </row>
    <row r="366" spans="1:1" ht="15.75" thickBot="1" x14ac:dyDescent="0.3">
      <c r="A366" s="3" t="s">
        <v>406</v>
      </c>
    </row>
    <row r="367" spans="1:1" ht="15.75" thickBot="1" x14ac:dyDescent="0.3">
      <c r="A367" s="3" t="s">
        <v>237</v>
      </c>
    </row>
    <row r="368" spans="1:1" ht="15.75" thickBot="1" x14ac:dyDescent="0.3">
      <c r="A368" s="3" t="s">
        <v>246</v>
      </c>
    </row>
    <row r="369" spans="1:1" ht="15.75" thickBot="1" x14ac:dyDescent="0.3">
      <c r="A369" s="3" t="s">
        <v>161</v>
      </c>
    </row>
    <row r="370" spans="1:1" ht="15.75" thickBot="1" x14ac:dyDescent="0.3">
      <c r="A370" s="3" t="s">
        <v>174</v>
      </c>
    </row>
    <row r="371" spans="1:1" ht="15.75" thickBot="1" x14ac:dyDescent="0.3">
      <c r="A371" s="3" t="s">
        <v>322</v>
      </c>
    </row>
    <row r="372" spans="1:1" ht="15.75" thickBot="1" x14ac:dyDescent="0.3">
      <c r="A372" s="3" t="s">
        <v>287</v>
      </c>
    </row>
    <row r="373" spans="1:1" ht="15.75" thickBot="1" x14ac:dyDescent="0.3">
      <c r="A373" s="3" t="s">
        <v>185</v>
      </c>
    </row>
    <row r="374" spans="1:1" ht="15.75" thickBot="1" x14ac:dyDescent="0.3">
      <c r="A374" s="3" t="s">
        <v>148</v>
      </c>
    </row>
    <row r="375" spans="1:1" ht="15.75" thickBot="1" x14ac:dyDescent="0.3">
      <c r="A375" s="3" t="s">
        <v>196</v>
      </c>
    </row>
    <row r="376" spans="1:1" ht="15.75" thickBot="1" x14ac:dyDescent="0.3">
      <c r="A376" s="3" t="s">
        <v>115</v>
      </c>
    </row>
    <row r="377" spans="1:1" ht="15.75" thickBot="1" x14ac:dyDescent="0.3">
      <c r="A377" s="3" t="s">
        <v>126</v>
      </c>
    </row>
    <row r="378" spans="1:1" ht="15.75" thickBot="1" x14ac:dyDescent="0.3">
      <c r="A378" s="3" t="s">
        <v>265</v>
      </c>
    </row>
    <row r="379" spans="1:1" ht="15.75" thickBot="1" x14ac:dyDescent="0.3">
      <c r="A379" s="3" t="s">
        <v>228</v>
      </c>
    </row>
    <row r="380" spans="1:1" ht="15.75" thickBot="1" x14ac:dyDescent="0.3">
      <c r="A380" s="3" t="s">
        <v>43</v>
      </c>
    </row>
    <row r="381" spans="1:1" ht="15.75" thickBot="1" x14ac:dyDescent="0.3">
      <c r="A381" s="3" t="s">
        <v>101</v>
      </c>
    </row>
    <row r="382" spans="1:1" ht="15.75" thickBot="1" x14ac:dyDescent="0.3">
      <c r="A382" s="3" t="s">
        <v>418</v>
      </c>
    </row>
    <row r="383" spans="1:1" ht="15.75" thickBot="1" x14ac:dyDescent="0.3">
      <c r="A383" s="3" t="s">
        <v>393</v>
      </c>
    </row>
    <row r="384" spans="1:1" ht="15.75" thickBot="1" x14ac:dyDescent="0.3">
      <c r="A384" s="3" t="s">
        <v>172</v>
      </c>
    </row>
    <row r="385" spans="1:1" ht="15.75" thickBot="1" x14ac:dyDescent="0.3">
      <c r="A385" s="3" t="s">
        <v>176</v>
      </c>
    </row>
    <row r="386" spans="1:1" ht="15.75" thickBot="1" x14ac:dyDescent="0.3">
      <c r="A386" s="3" t="s">
        <v>286</v>
      </c>
    </row>
    <row r="387" spans="1:1" ht="15.75" thickBot="1" x14ac:dyDescent="0.3">
      <c r="A387" s="3" t="s">
        <v>95</v>
      </c>
    </row>
    <row r="388" spans="1:1" ht="15.75" thickBot="1" x14ac:dyDescent="0.3">
      <c r="A388" s="3" t="s">
        <v>238</v>
      </c>
    </row>
    <row r="389" spans="1:1" ht="15.75" thickBot="1" x14ac:dyDescent="0.3">
      <c r="A389" s="3" t="s">
        <v>65</v>
      </c>
    </row>
    <row r="390" spans="1:1" ht="15.75" thickBot="1" x14ac:dyDescent="0.3">
      <c r="A390" s="3" t="s">
        <v>318</v>
      </c>
    </row>
    <row r="391" spans="1:1" ht="15.75" thickBot="1" x14ac:dyDescent="0.3">
      <c r="A391" s="3" t="s">
        <v>188</v>
      </c>
    </row>
    <row r="392" spans="1:1" ht="15.75" thickBot="1" x14ac:dyDescent="0.3">
      <c r="A392" s="3" t="s">
        <v>41</v>
      </c>
    </row>
    <row r="393" spans="1:1" ht="15.75" thickBot="1" x14ac:dyDescent="0.3">
      <c r="A393" s="3" t="s">
        <v>204</v>
      </c>
    </row>
    <row r="394" spans="1:1" ht="15.75" thickBot="1" x14ac:dyDescent="0.3">
      <c r="A394" s="3" t="s">
        <v>226</v>
      </c>
    </row>
    <row r="395" spans="1:1" ht="15.75" thickBot="1" x14ac:dyDescent="0.3">
      <c r="A395" s="3" t="s">
        <v>154</v>
      </c>
    </row>
    <row r="396" spans="1:1" ht="15.75" thickBot="1" x14ac:dyDescent="0.3">
      <c r="A396" s="3" t="s">
        <v>189</v>
      </c>
    </row>
    <row r="397" spans="1:1" ht="15.75" thickBot="1" x14ac:dyDescent="0.3">
      <c r="A397" s="3" t="s">
        <v>20</v>
      </c>
    </row>
    <row r="398" spans="1:1" ht="15.75" thickBot="1" x14ac:dyDescent="0.3">
      <c r="A398" s="3" t="s">
        <v>310</v>
      </c>
    </row>
    <row r="399" spans="1:1" ht="15.75" thickBot="1" x14ac:dyDescent="0.3">
      <c r="A399" s="3" t="s">
        <v>9</v>
      </c>
    </row>
    <row r="400" spans="1:1" ht="15.75" thickBot="1" x14ac:dyDescent="0.3">
      <c r="A400" s="3" t="s">
        <v>245</v>
      </c>
    </row>
    <row r="401" spans="1:1" ht="15.75" thickBot="1" x14ac:dyDescent="0.3">
      <c r="A401" s="3" t="s">
        <v>221</v>
      </c>
    </row>
    <row r="402" spans="1:1" ht="15.75" thickBot="1" x14ac:dyDescent="0.3">
      <c r="A402" s="3" t="s">
        <v>39</v>
      </c>
    </row>
    <row r="403" spans="1:1" ht="15.75" thickBot="1" x14ac:dyDescent="0.3">
      <c r="A403" s="3" t="s">
        <v>89</v>
      </c>
    </row>
    <row r="404" spans="1:1" ht="15.75" thickBot="1" x14ac:dyDescent="0.3">
      <c r="A404" s="3" t="s">
        <v>135</v>
      </c>
    </row>
    <row r="405" spans="1:1" ht="15.75" thickBot="1" x14ac:dyDescent="0.3">
      <c r="A405" s="3" t="s">
        <v>40</v>
      </c>
    </row>
    <row r="406" spans="1:1" ht="15.75" thickBot="1" x14ac:dyDescent="0.3">
      <c r="A406" s="3" t="s">
        <v>210</v>
      </c>
    </row>
    <row r="407" spans="1:1" ht="15.75" thickBot="1" x14ac:dyDescent="0.3">
      <c r="A407" s="3" t="s">
        <v>203</v>
      </c>
    </row>
    <row r="408" spans="1:1" ht="15.75" thickBot="1" x14ac:dyDescent="0.3">
      <c r="A408" s="3" t="s">
        <v>47</v>
      </c>
    </row>
    <row r="409" spans="1:1" x14ac:dyDescent="0.25">
      <c r="A409" s="3" t="s">
        <v>392</v>
      </c>
    </row>
    <row r="410" spans="1:1" ht="15.75" thickBot="1" x14ac:dyDescent="0.3">
      <c r="A410" s="4" t="s">
        <v>368</v>
      </c>
    </row>
    <row r="411" spans="1:1" ht="15.75" thickBot="1" x14ac:dyDescent="0.3">
      <c r="A411" s="3" t="s">
        <v>85</v>
      </c>
    </row>
    <row r="412" spans="1:1" ht="15.75" thickBot="1" x14ac:dyDescent="0.3">
      <c r="A412" s="3" t="s">
        <v>323</v>
      </c>
    </row>
    <row r="413" spans="1:1" ht="15.75" thickBot="1" x14ac:dyDescent="0.3">
      <c r="A413" s="3" t="s">
        <v>282</v>
      </c>
    </row>
    <row r="414" spans="1:1" x14ac:dyDescent="0.25">
      <c r="A414" s="3" t="s">
        <v>264</v>
      </c>
    </row>
  </sheetData>
  <sortState ref="A1:A653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Parâmetros</vt:lpstr>
      <vt:lpstr>Dados</vt:lpstr>
      <vt:lpstr>Análise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VELLOSO LAPER</dc:creator>
  <cp:lastModifiedBy>FLAVIO VELLOSO LAPER</cp:lastModifiedBy>
  <dcterms:created xsi:type="dcterms:W3CDTF">2018-02-01T12:00:04Z</dcterms:created>
  <dcterms:modified xsi:type="dcterms:W3CDTF">2018-02-27T16:34:31Z</dcterms:modified>
</cp:coreProperties>
</file>