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Y:\Relatórios_American Tower\2017\04. Abril\"/>
    </mc:Choice>
  </mc:AlternateContent>
  <bookViews>
    <workbookView xWindow="0" yWindow="0" windowWidth="24000" windowHeight="9735" tabRatio="0"/>
  </bookViews>
  <sheets>
    <sheet name="CAPA" sheetId="1" r:id="rId1"/>
    <sheet name="SCHEDULLE" sheetId="2" r:id="rId2"/>
    <sheet name="BASE" sheetId="5" r:id="rId3"/>
    <sheet name="ABS" sheetId="3" r:id="rId4"/>
    <sheet name="ABS MENSAL" sheetId="4" r:id="rId5"/>
    <sheet name="TURNOVER" sheetId="6" r:id="rId6"/>
  </sheets>
  <definedNames>
    <definedName name="_xlnm._FilterDatabase" localSheetId="3" hidden="1">ABS!$A$10:$AM$10</definedName>
    <definedName name="_xlnm._FilterDatabase" localSheetId="2" hidden="1">BASE!$A$1:$T$137</definedName>
    <definedName name="_xlnm._FilterDatabase" localSheetId="1" hidden="1">SCHEDULLE!$A$5:$M$22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2" i="3" l="1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S118" i="5"/>
  <c r="Q118" i="5"/>
  <c r="P118" i="5"/>
  <c r="R118" i="5" s="1"/>
  <c r="T118" i="5" s="1"/>
  <c r="N10" i="3" l="1"/>
  <c r="N5" i="3" l="1"/>
  <c r="N2" i="3"/>
  <c r="N6" i="3"/>
  <c r="N4" i="3"/>
  <c r="N8" i="3"/>
  <c r="N3" i="3"/>
  <c r="N7" i="3"/>
  <c r="U40" i="4" l="1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AM8" i="3" l="1"/>
  <c r="AL8" i="3"/>
  <c r="AK8" i="3"/>
  <c r="AJ8" i="3"/>
  <c r="AM7" i="3"/>
  <c r="AL7" i="3"/>
  <c r="AK7" i="3"/>
  <c r="AJ7" i="3"/>
  <c r="AM6" i="3"/>
  <c r="AL6" i="3"/>
  <c r="AK6" i="3"/>
  <c r="AJ6" i="3"/>
  <c r="AM5" i="3"/>
  <c r="AL5" i="3"/>
  <c r="AK5" i="3"/>
  <c r="AJ5" i="3"/>
  <c r="AM4" i="3"/>
  <c r="AL4" i="3"/>
  <c r="AK4" i="3"/>
  <c r="AJ4" i="3"/>
  <c r="AM3" i="3"/>
  <c r="AL3" i="3"/>
  <c r="AK3" i="3"/>
  <c r="AJ3" i="3"/>
  <c r="AM2" i="3"/>
  <c r="AL2" i="3"/>
  <c r="AK2" i="3"/>
  <c r="AJ2" i="3"/>
  <c r="P108" i="5" l="1"/>
  <c r="Q108" i="5"/>
  <c r="S108" i="5"/>
  <c r="P109" i="5"/>
  <c r="Q109" i="5"/>
  <c r="S109" i="5"/>
  <c r="P110" i="5"/>
  <c r="Q110" i="5"/>
  <c r="S110" i="5"/>
  <c r="P111" i="5"/>
  <c r="Q111" i="5"/>
  <c r="S111" i="5"/>
  <c r="P106" i="5"/>
  <c r="Q106" i="5"/>
  <c r="S106" i="5"/>
  <c r="P107" i="5"/>
  <c r="Q107" i="5"/>
  <c r="S107" i="5"/>
  <c r="R109" i="5" l="1"/>
  <c r="T109" i="5" s="1"/>
  <c r="R108" i="5"/>
  <c r="T108" i="5" s="1"/>
  <c r="R111" i="5"/>
  <c r="T111" i="5" s="1"/>
  <c r="R106" i="5"/>
  <c r="T106" i="5" s="1"/>
  <c r="R110" i="5"/>
  <c r="T110" i="5" s="1"/>
  <c r="R107" i="5"/>
  <c r="T107" i="5" s="1"/>
  <c r="P100" i="5" l="1"/>
  <c r="Q100" i="5"/>
  <c r="S100" i="5"/>
  <c r="P101" i="5"/>
  <c r="Q101" i="5"/>
  <c r="S101" i="5"/>
  <c r="P102" i="5"/>
  <c r="Q102" i="5"/>
  <c r="S102" i="5"/>
  <c r="P103" i="5"/>
  <c r="Q103" i="5"/>
  <c r="S103" i="5"/>
  <c r="R100" i="5" l="1"/>
  <c r="T100" i="5" s="1"/>
  <c r="R101" i="5"/>
  <c r="T101" i="5" s="1"/>
  <c r="R103" i="5"/>
  <c r="T103" i="5" s="1"/>
  <c r="R102" i="5"/>
  <c r="T102" i="5" s="1"/>
  <c r="S137" i="5" l="1"/>
  <c r="Q137" i="5"/>
  <c r="P137" i="5"/>
  <c r="S136" i="5"/>
  <c r="Q136" i="5"/>
  <c r="P136" i="5"/>
  <c r="S135" i="5"/>
  <c r="Q135" i="5"/>
  <c r="P135" i="5"/>
  <c r="S134" i="5"/>
  <c r="Q134" i="5"/>
  <c r="P134" i="5"/>
  <c r="S133" i="5"/>
  <c r="Q133" i="5"/>
  <c r="P133" i="5"/>
  <c r="R137" i="5" l="1"/>
  <c r="T137" i="5" s="1"/>
  <c r="R136" i="5"/>
  <c r="T136" i="5" s="1"/>
  <c r="R134" i="5"/>
  <c r="T134" i="5" s="1"/>
  <c r="R133" i="5"/>
  <c r="T133" i="5" s="1"/>
  <c r="R135" i="5"/>
  <c r="T135" i="5" s="1"/>
  <c r="S132" i="5"/>
  <c r="Q132" i="5"/>
  <c r="P132" i="5"/>
  <c r="R132" i="5" s="1"/>
  <c r="T132" i="5" s="1"/>
  <c r="S131" i="5"/>
  <c r="Q131" i="5"/>
  <c r="P131" i="5"/>
  <c r="S130" i="5"/>
  <c r="Q130" i="5"/>
  <c r="P130" i="5"/>
  <c r="S129" i="5"/>
  <c r="Q129" i="5"/>
  <c r="P129" i="5"/>
  <c r="S128" i="5"/>
  <c r="Q128" i="5"/>
  <c r="P128" i="5"/>
  <c r="R130" i="5" l="1"/>
  <c r="T130" i="5" s="1"/>
  <c r="R131" i="5"/>
  <c r="T131" i="5" s="1"/>
  <c r="R128" i="5"/>
  <c r="T128" i="5" s="1"/>
  <c r="R129" i="5"/>
  <c r="T129" i="5" s="1"/>
  <c r="S127" i="5"/>
  <c r="Q127" i="5"/>
  <c r="P127" i="5"/>
  <c r="S126" i="5"/>
  <c r="Q126" i="5"/>
  <c r="P126" i="5"/>
  <c r="S125" i="5"/>
  <c r="Q125" i="5"/>
  <c r="P125" i="5"/>
  <c r="S124" i="5"/>
  <c r="Q124" i="5"/>
  <c r="P124" i="5"/>
  <c r="S123" i="5"/>
  <c r="Q123" i="5"/>
  <c r="P123" i="5"/>
  <c r="R124" i="5" l="1"/>
  <c r="T124" i="5" s="1"/>
  <c r="R125" i="5"/>
  <c r="T125" i="5" s="1"/>
  <c r="R126" i="5"/>
  <c r="T126" i="5" s="1"/>
  <c r="R127" i="5"/>
  <c r="T127" i="5" s="1"/>
  <c r="R123" i="5"/>
  <c r="T123" i="5" s="1"/>
  <c r="S122" i="5"/>
  <c r="Q122" i="5"/>
  <c r="P122" i="5"/>
  <c r="S121" i="5"/>
  <c r="Q121" i="5"/>
  <c r="P121" i="5"/>
  <c r="S120" i="5"/>
  <c r="Q120" i="5"/>
  <c r="P120" i="5"/>
  <c r="S119" i="5"/>
  <c r="Q119" i="5"/>
  <c r="P119" i="5"/>
  <c r="R121" i="5" l="1"/>
  <c r="T121" i="5" s="1"/>
  <c r="R122" i="5"/>
  <c r="T122" i="5" s="1"/>
  <c r="R120" i="5"/>
  <c r="T120" i="5" s="1"/>
  <c r="R119" i="5"/>
  <c r="T119" i="5" s="1"/>
  <c r="S117" i="5"/>
  <c r="Q117" i="5"/>
  <c r="P117" i="5"/>
  <c r="S116" i="5"/>
  <c r="Q116" i="5"/>
  <c r="P116" i="5"/>
  <c r="S115" i="5"/>
  <c r="Q115" i="5"/>
  <c r="P115" i="5"/>
  <c r="S114" i="5"/>
  <c r="Q114" i="5"/>
  <c r="P114" i="5"/>
  <c r="S113" i="5"/>
  <c r="Q113" i="5"/>
  <c r="P113" i="5"/>
  <c r="S112" i="5"/>
  <c r="Q112" i="5"/>
  <c r="P112" i="5"/>
  <c r="S105" i="5"/>
  <c r="Q105" i="5"/>
  <c r="P105" i="5"/>
  <c r="S104" i="5"/>
  <c r="Q104" i="5"/>
  <c r="P104" i="5"/>
  <c r="R116" i="5" l="1"/>
  <c r="T116" i="5" s="1"/>
  <c r="R114" i="5"/>
  <c r="T114" i="5" s="1"/>
  <c r="R117" i="5"/>
  <c r="T117" i="5" s="1"/>
  <c r="R112" i="5"/>
  <c r="T112" i="5" s="1"/>
  <c r="R104" i="5"/>
  <c r="T104" i="5" s="1"/>
  <c r="R105" i="5"/>
  <c r="R113" i="5"/>
  <c r="T113" i="5" s="1"/>
  <c r="R115" i="5"/>
  <c r="T115" i="5" s="1"/>
  <c r="S99" i="5"/>
  <c r="Q99" i="5"/>
  <c r="P99" i="5"/>
  <c r="S98" i="5"/>
  <c r="Q98" i="5"/>
  <c r="P98" i="5"/>
  <c r="T105" i="5" l="1"/>
  <c r="R99" i="5"/>
  <c r="R98" i="5"/>
  <c r="S97" i="5"/>
  <c r="Q97" i="5"/>
  <c r="P97" i="5"/>
  <c r="S96" i="5"/>
  <c r="Q96" i="5"/>
  <c r="P96" i="5"/>
  <c r="R97" i="5" l="1"/>
  <c r="T97" i="5" s="1"/>
  <c r="R96" i="5"/>
  <c r="T98" i="5"/>
  <c r="T99" i="5"/>
  <c r="S95" i="5"/>
  <c r="Q95" i="5"/>
  <c r="P95" i="5"/>
  <c r="S94" i="5"/>
  <c r="Q94" i="5"/>
  <c r="P94" i="5"/>
  <c r="S93" i="5"/>
  <c r="Q93" i="5"/>
  <c r="P93" i="5"/>
  <c r="S92" i="5"/>
  <c r="Q92" i="5"/>
  <c r="P92" i="5"/>
  <c r="S91" i="5"/>
  <c r="Q91" i="5"/>
  <c r="P91" i="5"/>
  <c r="S90" i="5"/>
  <c r="Q90" i="5"/>
  <c r="P90" i="5"/>
  <c r="S89" i="5"/>
  <c r="Q89" i="5"/>
  <c r="P89" i="5"/>
  <c r="S88" i="5"/>
  <c r="Q88" i="5"/>
  <c r="P88" i="5"/>
  <c r="S87" i="5"/>
  <c r="Q87" i="5"/>
  <c r="P87" i="5"/>
  <c r="S86" i="5"/>
  <c r="Q86" i="5"/>
  <c r="P86" i="5"/>
  <c r="S85" i="5"/>
  <c r="Q85" i="5"/>
  <c r="P85" i="5"/>
  <c r="S84" i="5"/>
  <c r="Q84" i="5"/>
  <c r="P84" i="5"/>
  <c r="S83" i="5"/>
  <c r="Q83" i="5"/>
  <c r="P83" i="5"/>
  <c r="S82" i="5"/>
  <c r="Q82" i="5"/>
  <c r="P82" i="5"/>
  <c r="S81" i="5"/>
  <c r="Q81" i="5"/>
  <c r="P81" i="5"/>
  <c r="S80" i="5"/>
  <c r="Q80" i="5"/>
  <c r="P80" i="5"/>
  <c r="S79" i="5"/>
  <c r="Q79" i="5"/>
  <c r="P79" i="5"/>
  <c r="S78" i="5"/>
  <c r="Q78" i="5"/>
  <c r="P78" i="5"/>
  <c r="S77" i="5"/>
  <c r="Q77" i="5"/>
  <c r="P77" i="5"/>
  <c r="S76" i="5"/>
  <c r="Q76" i="5"/>
  <c r="P76" i="5"/>
  <c r="S75" i="5"/>
  <c r="Q75" i="5"/>
  <c r="P75" i="5"/>
  <c r="S74" i="5"/>
  <c r="Q74" i="5"/>
  <c r="P74" i="5"/>
  <c r="S73" i="5"/>
  <c r="Q73" i="5"/>
  <c r="P73" i="5"/>
  <c r="S72" i="5"/>
  <c r="Q72" i="5"/>
  <c r="P72" i="5"/>
  <c r="S71" i="5"/>
  <c r="Q71" i="5"/>
  <c r="P71" i="5"/>
  <c r="S70" i="5"/>
  <c r="Q70" i="5"/>
  <c r="P70" i="5"/>
  <c r="S69" i="5"/>
  <c r="Q69" i="5"/>
  <c r="P69" i="5"/>
  <c r="S68" i="5"/>
  <c r="Q68" i="5"/>
  <c r="P68" i="5"/>
  <c r="S67" i="5"/>
  <c r="Q67" i="5"/>
  <c r="P67" i="5"/>
  <c r="S66" i="5"/>
  <c r="Q66" i="5"/>
  <c r="P66" i="5"/>
  <c r="S65" i="5"/>
  <c r="Q65" i="5"/>
  <c r="P65" i="5"/>
  <c r="S64" i="5"/>
  <c r="Q64" i="5"/>
  <c r="P64" i="5"/>
  <c r="S63" i="5"/>
  <c r="Q63" i="5"/>
  <c r="P63" i="5"/>
  <c r="S62" i="5"/>
  <c r="Q62" i="5"/>
  <c r="P62" i="5"/>
  <c r="S61" i="5"/>
  <c r="Q61" i="5"/>
  <c r="P61" i="5"/>
  <c r="S60" i="5"/>
  <c r="Q60" i="5"/>
  <c r="P60" i="5"/>
  <c r="S59" i="5"/>
  <c r="Q59" i="5"/>
  <c r="P59" i="5"/>
  <c r="S58" i="5"/>
  <c r="Q58" i="5"/>
  <c r="P58" i="5"/>
  <c r="S57" i="5"/>
  <c r="Q57" i="5"/>
  <c r="P57" i="5"/>
  <c r="S56" i="5"/>
  <c r="Q56" i="5"/>
  <c r="P56" i="5"/>
  <c r="S55" i="5"/>
  <c r="Q55" i="5"/>
  <c r="P55" i="5"/>
  <c r="S54" i="5"/>
  <c r="Q54" i="5"/>
  <c r="P54" i="5"/>
  <c r="S53" i="5"/>
  <c r="Q53" i="5"/>
  <c r="P53" i="5"/>
  <c r="S52" i="5"/>
  <c r="Q52" i="5"/>
  <c r="P52" i="5"/>
  <c r="S51" i="5"/>
  <c r="Q51" i="5"/>
  <c r="P51" i="5"/>
  <c r="S50" i="5"/>
  <c r="Q50" i="5"/>
  <c r="P50" i="5"/>
  <c r="S49" i="5"/>
  <c r="Q49" i="5"/>
  <c r="P49" i="5"/>
  <c r="S48" i="5"/>
  <c r="Q48" i="5"/>
  <c r="P48" i="5"/>
  <c r="S47" i="5"/>
  <c r="Q47" i="5"/>
  <c r="P47" i="5"/>
  <c r="S46" i="5"/>
  <c r="Q46" i="5"/>
  <c r="P46" i="5"/>
  <c r="S45" i="5"/>
  <c r="Q45" i="5"/>
  <c r="P45" i="5"/>
  <c r="S44" i="5"/>
  <c r="Q44" i="5"/>
  <c r="P44" i="5"/>
  <c r="S43" i="5"/>
  <c r="Q43" i="5"/>
  <c r="P43" i="5"/>
  <c r="S42" i="5"/>
  <c r="Q42" i="5"/>
  <c r="P42" i="5"/>
  <c r="S41" i="5"/>
  <c r="Q41" i="5"/>
  <c r="P41" i="5"/>
  <c r="S40" i="5"/>
  <c r="Q40" i="5"/>
  <c r="P40" i="5"/>
  <c r="S39" i="5"/>
  <c r="Q39" i="5"/>
  <c r="P39" i="5"/>
  <c r="S38" i="5"/>
  <c r="Q38" i="5"/>
  <c r="P38" i="5"/>
  <c r="S37" i="5"/>
  <c r="Q37" i="5"/>
  <c r="P37" i="5"/>
  <c r="S36" i="5"/>
  <c r="Q36" i="5"/>
  <c r="P36" i="5"/>
  <c r="S35" i="5"/>
  <c r="Q35" i="5"/>
  <c r="P35" i="5"/>
  <c r="S34" i="5"/>
  <c r="Q34" i="5"/>
  <c r="P34" i="5"/>
  <c r="S33" i="5"/>
  <c r="Q33" i="5"/>
  <c r="P33" i="5"/>
  <c r="S32" i="5"/>
  <c r="Q32" i="5"/>
  <c r="P32" i="5"/>
  <c r="S31" i="5"/>
  <c r="Q31" i="5"/>
  <c r="P31" i="5"/>
  <c r="S30" i="5"/>
  <c r="Q30" i="5"/>
  <c r="P30" i="5"/>
  <c r="S29" i="5"/>
  <c r="Q29" i="5"/>
  <c r="P29" i="5"/>
  <c r="S28" i="5"/>
  <c r="Q28" i="5"/>
  <c r="P28" i="5"/>
  <c r="S27" i="5"/>
  <c r="Q27" i="5"/>
  <c r="P27" i="5"/>
  <c r="S26" i="5"/>
  <c r="Q26" i="5"/>
  <c r="P26" i="5"/>
  <c r="S25" i="5"/>
  <c r="Q25" i="5"/>
  <c r="P25" i="5"/>
  <c r="S24" i="5"/>
  <c r="Q24" i="5"/>
  <c r="P24" i="5"/>
  <c r="S23" i="5"/>
  <c r="Q23" i="5"/>
  <c r="P23" i="5"/>
  <c r="S22" i="5"/>
  <c r="Q22" i="5"/>
  <c r="P22" i="5"/>
  <c r="S21" i="5"/>
  <c r="Q21" i="5"/>
  <c r="P21" i="5"/>
  <c r="R81" i="5" l="1"/>
  <c r="R89" i="5"/>
  <c r="R37" i="5"/>
  <c r="T37" i="5" s="1"/>
  <c r="R77" i="5"/>
  <c r="T77" i="5" s="1"/>
  <c r="R69" i="5"/>
  <c r="R45" i="5"/>
  <c r="T45" i="5" s="1"/>
  <c r="R41" i="5"/>
  <c r="T41" i="5" s="1"/>
  <c r="R43" i="5"/>
  <c r="T43" i="5" s="1"/>
  <c r="R47" i="5"/>
  <c r="T47" i="5" s="1"/>
  <c r="R63" i="5"/>
  <c r="T63" i="5" s="1"/>
  <c r="R71" i="5"/>
  <c r="T71" i="5" s="1"/>
  <c r="R79" i="5"/>
  <c r="T79" i="5" s="1"/>
  <c r="R34" i="5"/>
  <c r="T34" i="5" s="1"/>
  <c r="R38" i="5"/>
  <c r="T38" i="5" s="1"/>
  <c r="R42" i="5"/>
  <c r="T42" i="5" s="1"/>
  <c r="R94" i="5"/>
  <c r="T94" i="5" s="1"/>
  <c r="R59" i="5"/>
  <c r="T59" i="5" s="1"/>
  <c r="R21" i="5"/>
  <c r="T21" i="5" s="1"/>
  <c r="R24" i="5"/>
  <c r="T24" i="5" s="1"/>
  <c r="R27" i="5"/>
  <c r="R58" i="5"/>
  <c r="T58" i="5" s="1"/>
  <c r="R72" i="5"/>
  <c r="T96" i="5"/>
  <c r="R76" i="5"/>
  <c r="R80" i="5"/>
  <c r="T80" i="5" s="1"/>
  <c r="R78" i="5"/>
  <c r="T78" i="5" s="1"/>
  <c r="R82" i="5"/>
  <c r="R86" i="5"/>
  <c r="T86" i="5" s="1"/>
  <c r="T81" i="5"/>
  <c r="T72" i="5"/>
  <c r="R75" i="5"/>
  <c r="T75" i="5" s="1"/>
  <c r="R74" i="5"/>
  <c r="R73" i="5"/>
  <c r="R68" i="5"/>
  <c r="R67" i="5"/>
  <c r="T67" i="5" s="1"/>
  <c r="R62" i="5"/>
  <c r="T62" i="5" s="1"/>
  <c r="R55" i="5"/>
  <c r="R54" i="5"/>
  <c r="R46" i="5"/>
  <c r="R39" i="5"/>
  <c r="R35" i="5"/>
  <c r="R33" i="5"/>
  <c r="T33" i="5" s="1"/>
  <c r="R31" i="5"/>
  <c r="T31" i="5" s="1"/>
  <c r="R51" i="5"/>
  <c r="R83" i="5"/>
  <c r="T83" i="5" s="1"/>
  <c r="R91" i="5"/>
  <c r="R30" i="5"/>
  <c r="R50" i="5"/>
  <c r="T50" i="5" s="1"/>
  <c r="R90" i="5"/>
  <c r="R22" i="5"/>
  <c r="R23" i="5"/>
  <c r="T23" i="5" s="1"/>
  <c r="R25" i="5"/>
  <c r="T25" i="5" s="1"/>
  <c r="R26" i="5"/>
  <c r="R36" i="5"/>
  <c r="R40" i="5"/>
  <c r="T40" i="5" s="1"/>
  <c r="R44" i="5"/>
  <c r="R66" i="5"/>
  <c r="T66" i="5" s="1"/>
  <c r="R70" i="5"/>
  <c r="R88" i="5"/>
  <c r="T88" i="5" s="1"/>
  <c r="R93" i="5"/>
  <c r="R95" i="5"/>
  <c r="T89" i="5"/>
  <c r="R92" i="5"/>
  <c r="R84" i="5"/>
  <c r="R85" i="5"/>
  <c r="R87" i="5"/>
  <c r="R64" i="5"/>
  <c r="R65" i="5"/>
  <c r="R60" i="5"/>
  <c r="R61" i="5"/>
  <c r="R53" i="5"/>
  <c r="R56" i="5"/>
  <c r="R57" i="5"/>
  <c r="R48" i="5"/>
  <c r="R49" i="5"/>
  <c r="R52" i="5"/>
  <c r="R28" i="5"/>
  <c r="R29" i="5"/>
  <c r="R32" i="5"/>
  <c r="S20" i="5"/>
  <c r="Q20" i="5"/>
  <c r="P20" i="5"/>
  <c r="S19" i="5"/>
  <c r="Q19" i="5"/>
  <c r="P19" i="5"/>
  <c r="S18" i="5"/>
  <c r="Q18" i="5"/>
  <c r="P18" i="5"/>
  <c r="S17" i="5"/>
  <c r="Q17" i="5"/>
  <c r="P17" i="5"/>
  <c r="S16" i="5"/>
  <c r="Q16" i="5"/>
  <c r="P16" i="5"/>
  <c r="T51" i="5" l="1"/>
  <c r="T55" i="5"/>
  <c r="T68" i="5"/>
  <c r="T69" i="5"/>
  <c r="T27" i="5"/>
  <c r="T30" i="5"/>
  <c r="R17" i="5"/>
  <c r="T17" i="5" s="1"/>
  <c r="T90" i="5"/>
  <c r="T91" i="5"/>
  <c r="T82" i="5"/>
  <c r="T76" i="5"/>
  <c r="T74" i="5"/>
  <c r="T73" i="5"/>
  <c r="T70" i="5"/>
  <c r="T54" i="5"/>
  <c r="T44" i="5"/>
  <c r="T46" i="5"/>
  <c r="T36" i="5"/>
  <c r="T39" i="5"/>
  <c r="T35" i="5"/>
  <c r="T22" i="5"/>
  <c r="T26" i="5"/>
  <c r="R19" i="5"/>
  <c r="R20" i="5"/>
  <c r="R18" i="5"/>
  <c r="R16" i="5"/>
  <c r="T95" i="5"/>
  <c r="T93" i="5"/>
  <c r="T92" i="5"/>
  <c r="T85" i="5"/>
  <c r="T84" i="5"/>
  <c r="T87" i="5"/>
  <c r="T65" i="5"/>
  <c r="T64" i="5"/>
  <c r="T61" i="5"/>
  <c r="T60" i="5"/>
  <c r="T57" i="5"/>
  <c r="T56" i="5"/>
  <c r="T53" i="5"/>
  <c r="T49" i="5"/>
  <c r="T52" i="5"/>
  <c r="T48" i="5"/>
  <c r="T32" i="5"/>
  <c r="T29" i="5"/>
  <c r="T28" i="5"/>
  <c r="S15" i="5"/>
  <c r="Q15" i="5"/>
  <c r="P15" i="5"/>
  <c r="S14" i="5"/>
  <c r="Q14" i="5"/>
  <c r="P14" i="5"/>
  <c r="S13" i="5"/>
  <c r="Q13" i="5"/>
  <c r="P13" i="5"/>
  <c r="S12" i="5"/>
  <c r="Q12" i="5"/>
  <c r="P12" i="5"/>
  <c r="S11" i="5"/>
  <c r="Q11" i="5"/>
  <c r="P11" i="5"/>
  <c r="S10" i="5"/>
  <c r="Q10" i="5"/>
  <c r="P10" i="5"/>
  <c r="S9" i="5"/>
  <c r="Q9" i="5"/>
  <c r="P9" i="5"/>
  <c r="S8" i="5"/>
  <c r="Q8" i="5"/>
  <c r="P8" i="5"/>
  <c r="S7" i="5"/>
  <c r="Q7" i="5"/>
  <c r="P7" i="5"/>
  <c r="S6" i="5"/>
  <c r="Q6" i="5"/>
  <c r="P6" i="5"/>
  <c r="R8" i="5" l="1"/>
  <c r="T8" i="5" s="1"/>
  <c r="R7" i="5"/>
  <c r="T7" i="5" s="1"/>
  <c r="T20" i="5"/>
  <c r="T19" i="5"/>
  <c r="T16" i="5"/>
  <c r="T18" i="5"/>
  <c r="R14" i="5"/>
  <c r="R12" i="5"/>
  <c r="R6" i="5"/>
  <c r="R9" i="5"/>
  <c r="T9" i="5" s="1"/>
  <c r="R10" i="5"/>
  <c r="R13" i="5"/>
  <c r="R11" i="5"/>
  <c r="R15" i="5"/>
  <c r="S5" i="5"/>
  <c r="Q5" i="5"/>
  <c r="P5" i="5"/>
  <c r="S4" i="5"/>
  <c r="Q4" i="5"/>
  <c r="P4" i="5"/>
  <c r="S3" i="5"/>
  <c r="Q3" i="5"/>
  <c r="P3" i="5"/>
  <c r="R5" i="5" l="1"/>
  <c r="T15" i="5"/>
  <c r="T13" i="5"/>
  <c r="T14" i="5"/>
  <c r="T11" i="5"/>
  <c r="T12" i="5"/>
  <c r="T10" i="5"/>
  <c r="R3" i="5"/>
  <c r="R4" i="5"/>
  <c r="T6" i="5"/>
  <c r="I11" i="2"/>
  <c r="J11" i="2"/>
  <c r="K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T5" i="5" l="1"/>
  <c r="T3" i="5"/>
  <c r="T4" i="5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Q6" i="3" l="1"/>
  <c r="Q7" i="3"/>
  <c r="Q2" i="3"/>
  <c r="Q5" i="3"/>
  <c r="Q4" i="3"/>
  <c r="Q8" i="3"/>
  <c r="Q3" i="3"/>
  <c r="S2" i="5" l="1"/>
  <c r="AN23" i="3" l="1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V39" i="2" l="1"/>
  <c r="U39" i="2"/>
  <c r="AH3" i="3" l="1"/>
  <c r="AG3" i="3"/>
  <c r="AF3" i="3"/>
  <c r="AE3" i="3"/>
  <c r="AD3" i="3"/>
  <c r="AC3" i="3"/>
  <c r="AB3" i="3"/>
  <c r="AA3" i="3"/>
  <c r="Y3" i="3"/>
  <c r="X3" i="3"/>
  <c r="W3" i="3"/>
  <c r="V3" i="3"/>
  <c r="U3" i="3"/>
  <c r="T3" i="3"/>
  <c r="S3" i="3"/>
  <c r="R3" i="3"/>
  <c r="M3" i="3"/>
  <c r="AH4" i="3"/>
  <c r="AG4" i="3"/>
  <c r="AF4" i="3"/>
  <c r="AE4" i="3"/>
  <c r="AD4" i="3"/>
  <c r="AC4" i="3"/>
  <c r="AB4" i="3"/>
  <c r="AA4" i="3"/>
  <c r="Y4" i="3"/>
  <c r="X4" i="3"/>
  <c r="W4" i="3"/>
  <c r="V4" i="3"/>
  <c r="U4" i="3"/>
  <c r="T4" i="3"/>
  <c r="S4" i="3"/>
  <c r="R4" i="3"/>
  <c r="M4" i="3"/>
  <c r="AH5" i="3"/>
  <c r="AG5" i="3"/>
  <c r="AF5" i="3"/>
  <c r="AE5" i="3"/>
  <c r="AD5" i="3"/>
  <c r="AC5" i="3"/>
  <c r="AB5" i="3"/>
  <c r="AA5" i="3"/>
  <c r="Y5" i="3"/>
  <c r="X5" i="3"/>
  <c r="W5" i="3"/>
  <c r="V5" i="3"/>
  <c r="U5" i="3"/>
  <c r="T5" i="3"/>
  <c r="S5" i="3"/>
  <c r="R5" i="3"/>
  <c r="M5" i="3"/>
  <c r="AH6" i="3"/>
  <c r="AG6" i="3"/>
  <c r="AF6" i="3"/>
  <c r="AE6" i="3"/>
  <c r="AD6" i="3"/>
  <c r="AC6" i="3"/>
  <c r="AB6" i="3"/>
  <c r="AA6" i="3"/>
  <c r="Y6" i="3"/>
  <c r="X6" i="3"/>
  <c r="W6" i="3"/>
  <c r="V6" i="3"/>
  <c r="U6" i="3"/>
  <c r="T6" i="3"/>
  <c r="S6" i="3"/>
  <c r="R6" i="3"/>
  <c r="M6" i="3"/>
  <c r="AH7" i="3"/>
  <c r="AG7" i="3"/>
  <c r="AF7" i="3"/>
  <c r="AE7" i="3"/>
  <c r="AD7" i="3"/>
  <c r="AC7" i="3"/>
  <c r="AB7" i="3"/>
  <c r="AA7" i="3"/>
  <c r="Y7" i="3"/>
  <c r="X7" i="3"/>
  <c r="W7" i="3"/>
  <c r="V7" i="3"/>
  <c r="U7" i="3"/>
  <c r="T7" i="3"/>
  <c r="S7" i="3"/>
  <c r="R7" i="3"/>
  <c r="M7" i="3"/>
  <c r="AH8" i="3"/>
  <c r="AG8" i="3"/>
  <c r="AF8" i="3"/>
  <c r="AE8" i="3"/>
  <c r="AD8" i="3"/>
  <c r="AC8" i="3"/>
  <c r="AB8" i="3"/>
  <c r="AA8" i="3"/>
  <c r="Y8" i="3"/>
  <c r="X8" i="3"/>
  <c r="W8" i="3"/>
  <c r="V8" i="3"/>
  <c r="U8" i="3"/>
  <c r="T8" i="3"/>
  <c r="S8" i="3"/>
  <c r="R8" i="3"/>
  <c r="M8" i="3"/>
  <c r="AH2" i="3"/>
  <c r="AG2" i="3"/>
  <c r="AF2" i="3"/>
  <c r="AE2" i="3"/>
  <c r="AD2" i="3"/>
  <c r="AC2" i="3"/>
  <c r="AB2" i="3"/>
  <c r="AA2" i="3"/>
  <c r="Y2" i="3"/>
  <c r="X2" i="3"/>
  <c r="W2" i="3"/>
  <c r="V2" i="3"/>
  <c r="U2" i="3"/>
  <c r="T2" i="3"/>
  <c r="S2" i="3"/>
  <c r="R2" i="3"/>
  <c r="M2" i="3"/>
  <c r="AV42" i="3" l="1"/>
  <c r="AU42" i="3"/>
  <c r="AT42" i="3"/>
  <c r="AS42" i="3"/>
  <c r="AP42" i="3"/>
  <c r="AV41" i="3"/>
  <c r="AU41" i="3"/>
  <c r="AT41" i="3"/>
  <c r="AS41" i="3"/>
  <c r="AP41" i="3"/>
  <c r="F18" i="4" l="1"/>
  <c r="C18" i="4"/>
  <c r="B18" i="4"/>
  <c r="F17" i="4"/>
  <c r="C17" i="4"/>
  <c r="B17" i="4"/>
  <c r="F16" i="4"/>
  <c r="C16" i="4"/>
  <c r="B16" i="4"/>
  <c r="F15" i="4"/>
  <c r="C15" i="4"/>
  <c r="B15" i="4"/>
  <c r="F19" i="4"/>
  <c r="C19" i="4"/>
  <c r="B19" i="4"/>
  <c r="F20" i="4"/>
  <c r="C20" i="4"/>
  <c r="B20" i="4"/>
  <c r="F21" i="4"/>
  <c r="C21" i="4"/>
  <c r="B21" i="4"/>
  <c r="F22" i="4"/>
  <c r="C22" i="4"/>
  <c r="B22" i="4"/>
  <c r="F23" i="4"/>
  <c r="C23" i="4"/>
  <c r="B23" i="4"/>
  <c r="F24" i="4"/>
  <c r="C24" i="4"/>
  <c r="B24" i="4"/>
  <c r="F25" i="4"/>
  <c r="C25" i="4"/>
  <c r="B25" i="4"/>
  <c r="F12" i="4"/>
  <c r="C12" i="4"/>
  <c r="B12" i="4"/>
  <c r="F11" i="4"/>
  <c r="C11" i="4"/>
  <c r="B11" i="4"/>
  <c r="F10" i="4"/>
  <c r="C10" i="4"/>
  <c r="B10" i="4"/>
  <c r="F42" i="3" l="1"/>
  <c r="C42" i="3"/>
  <c r="B42" i="3"/>
  <c r="F41" i="3"/>
  <c r="C41" i="3"/>
  <c r="B41" i="3"/>
  <c r="F40" i="3"/>
  <c r="C40" i="3"/>
  <c r="B40" i="3"/>
  <c r="F39" i="3"/>
  <c r="C39" i="3"/>
  <c r="B39" i="3"/>
  <c r="F38" i="3"/>
  <c r="C38" i="3"/>
  <c r="B38" i="3"/>
  <c r="F37" i="3"/>
  <c r="C37" i="3"/>
  <c r="B37" i="3"/>
  <c r="F36" i="3"/>
  <c r="C36" i="3"/>
  <c r="B36" i="3"/>
  <c r="F35" i="3"/>
  <c r="C35" i="3"/>
  <c r="B35" i="3"/>
  <c r="F34" i="3"/>
  <c r="C34" i="3"/>
  <c r="B34" i="3"/>
  <c r="V38" i="2" l="1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E42" i="3"/>
  <c r="D42" i="3"/>
  <c r="E41" i="3"/>
  <c r="E38" i="3"/>
  <c r="E34" i="3"/>
  <c r="D36" i="3" l="1"/>
  <c r="E37" i="3"/>
  <c r="D40" i="3"/>
  <c r="D41" i="3"/>
  <c r="D37" i="3"/>
  <c r="D39" i="3"/>
  <c r="D34" i="3"/>
  <c r="D38" i="3"/>
  <c r="E36" i="3"/>
  <c r="E40" i="3"/>
  <c r="E39" i="3"/>
  <c r="V27" i="2" l="1"/>
  <c r="U27" i="2"/>
  <c r="V26" i="2"/>
  <c r="U26" i="2"/>
  <c r="V25" i="2"/>
  <c r="U25" i="2"/>
  <c r="V24" i="2"/>
  <c r="U24" i="2"/>
  <c r="U23" i="2"/>
  <c r="E25" i="4"/>
  <c r="D25" i="4"/>
  <c r="D35" i="3" l="1"/>
  <c r="E35" i="3"/>
  <c r="AN17" i="3"/>
  <c r="AN11" i="3" l="1"/>
  <c r="AN12" i="3"/>
  <c r="AN13" i="3"/>
  <c r="AN14" i="3"/>
  <c r="AN15" i="3"/>
  <c r="AN16" i="3"/>
  <c r="AN18" i="3"/>
  <c r="AN19" i="3"/>
  <c r="AN20" i="3"/>
  <c r="AN21" i="3"/>
  <c r="AN22" i="3"/>
  <c r="F40" i="4" l="1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B9" i="4"/>
  <c r="F33" i="3" l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4" i="3"/>
  <c r="F13" i="3"/>
  <c r="F12" i="3"/>
  <c r="F11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4" i="3"/>
  <c r="C13" i="3"/>
  <c r="C12" i="3"/>
  <c r="C1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14" i="3"/>
  <c r="B13" i="3"/>
  <c r="B12" i="3"/>
  <c r="B11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D11" i="3" l="1"/>
  <c r="D24" i="4" l="1"/>
  <c r="D26" i="3"/>
  <c r="D18" i="4"/>
  <c r="D20" i="3"/>
  <c r="D21" i="4"/>
  <c r="D23" i="3"/>
  <c r="D15" i="4"/>
  <c r="D17" i="3"/>
  <c r="D22" i="4"/>
  <c r="D24" i="3"/>
  <c r="D10" i="4"/>
  <c r="D12" i="3"/>
  <c r="D12" i="4"/>
  <c r="D14" i="3"/>
  <c r="D16" i="4"/>
  <c r="D18" i="3"/>
  <c r="D19" i="4"/>
  <c r="D21" i="3"/>
  <c r="D23" i="4"/>
  <c r="D25" i="3"/>
  <c r="D11" i="4"/>
  <c r="D13" i="3"/>
  <c r="D17" i="4"/>
  <c r="D19" i="3"/>
  <c r="D20" i="4"/>
  <c r="D22" i="3"/>
  <c r="D9" i="4"/>
  <c r="F9" i="4"/>
  <c r="C9" i="4"/>
  <c r="Q2" i="5" l="1"/>
  <c r="P2" i="5"/>
  <c r="R2" i="5" l="1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E11" i="3"/>
  <c r="M10" i="2" l="1"/>
  <c r="L9" i="2"/>
  <c r="M9" i="2" s="1"/>
  <c r="L8" i="2"/>
  <c r="M8" i="2" s="1"/>
  <c r="L7" i="2"/>
  <c r="M7" i="2" s="1"/>
  <c r="T2" i="5"/>
  <c r="E24" i="4"/>
  <c r="E26" i="3"/>
  <c r="E10" i="4"/>
  <c r="E12" i="3"/>
  <c r="E12" i="4"/>
  <c r="E14" i="3"/>
  <c r="E9" i="4"/>
  <c r="E16" i="4"/>
  <c r="E18" i="3"/>
  <c r="E19" i="4"/>
  <c r="E21" i="3"/>
  <c r="E23" i="4"/>
  <c r="E25" i="3"/>
  <c r="E11" i="4"/>
  <c r="E13" i="3"/>
  <c r="E17" i="4"/>
  <c r="E19" i="3"/>
  <c r="E20" i="4"/>
  <c r="E22" i="3"/>
  <c r="E18" i="4"/>
  <c r="E20" i="3"/>
  <c r="E21" i="4"/>
  <c r="E23" i="3"/>
  <c r="E15" i="4"/>
  <c r="E17" i="3"/>
  <c r="E24" i="3"/>
  <c r="E22" i="4"/>
  <c r="L6" i="2"/>
  <c r="M6" i="2" s="1"/>
  <c r="J10" i="3"/>
  <c r="AQ41" i="3" l="1"/>
  <c r="AO41" i="3"/>
  <c r="AQ42" i="3"/>
  <c r="AO42" i="3"/>
  <c r="G33" i="4"/>
  <c r="G16" i="4"/>
  <c r="G28" i="4"/>
  <c r="G10" i="4"/>
  <c r="G11" i="4"/>
  <c r="G15" i="4"/>
  <c r="G31" i="4"/>
  <c r="G22" i="4"/>
  <c r="G30" i="3"/>
  <c r="G41" i="3"/>
  <c r="G39" i="4"/>
  <c r="G42" i="3"/>
  <c r="G40" i="4"/>
  <c r="I2" i="3"/>
  <c r="I8" i="3"/>
  <c r="I4" i="3"/>
  <c r="I5" i="3"/>
  <c r="I6" i="3"/>
  <c r="I7" i="3"/>
  <c r="I3" i="3"/>
  <c r="G24" i="4"/>
  <c r="G25" i="3"/>
  <c r="G18" i="4"/>
  <c r="G17" i="3"/>
  <c r="G37" i="3"/>
  <c r="G40" i="3"/>
  <c r="G38" i="4"/>
  <c r="G34" i="3"/>
  <c r="G26" i="4"/>
  <c r="G38" i="3"/>
  <c r="G36" i="4"/>
  <c r="G13" i="3"/>
  <c r="G20" i="3"/>
  <c r="G20" i="4"/>
  <c r="G12" i="3"/>
  <c r="G12" i="4"/>
  <c r="G27" i="3"/>
  <c r="G32" i="4"/>
  <c r="G31" i="3"/>
  <c r="G25" i="4"/>
  <c r="G35" i="3"/>
  <c r="G39" i="3"/>
  <c r="G37" i="4"/>
  <c r="G21" i="3"/>
  <c r="G19" i="4"/>
  <c r="G17" i="4"/>
  <c r="G28" i="3"/>
  <c r="G35" i="4"/>
  <c r="G32" i="3"/>
  <c r="G29" i="4"/>
  <c r="G22" i="3"/>
  <c r="G21" i="4"/>
  <c r="G18" i="3"/>
  <c r="G23" i="3"/>
  <c r="G23" i="4"/>
  <c r="G36" i="3"/>
  <c r="G30" i="4"/>
  <c r="G29" i="3"/>
  <c r="G34" i="4"/>
  <c r="G33" i="3"/>
  <c r="G27" i="4"/>
  <c r="G26" i="3"/>
  <c r="G14" i="3"/>
  <c r="G24" i="3"/>
  <c r="G19" i="3"/>
  <c r="G9" i="4"/>
  <c r="G11" i="3"/>
  <c r="K10" i="3"/>
  <c r="J3" i="3" l="1"/>
  <c r="J5" i="3"/>
  <c r="J7" i="3"/>
  <c r="J2" i="3"/>
  <c r="J4" i="3"/>
  <c r="J6" i="3"/>
  <c r="J8" i="3"/>
  <c r="AX41" i="3"/>
  <c r="AX42" i="3"/>
  <c r="L10" i="3"/>
  <c r="M10" i="3" l="1"/>
  <c r="K3" i="3"/>
  <c r="K4" i="3"/>
  <c r="K5" i="3"/>
  <c r="K6" i="3"/>
  <c r="K7" i="3"/>
  <c r="K8" i="3"/>
  <c r="K2" i="3"/>
  <c r="L3" i="3" l="1"/>
  <c r="L4" i="3"/>
  <c r="L5" i="3"/>
  <c r="L6" i="3"/>
  <c r="L7" i="3"/>
  <c r="L8" i="3"/>
  <c r="L2" i="3"/>
  <c r="O10" i="3"/>
  <c r="P10" i="3" l="1"/>
  <c r="Q10" i="3" s="1"/>
  <c r="O8" i="3" l="1"/>
  <c r="O3" i="3"/>
  <c r="O5" i="3"/>
  <c r="O7" i="3"/>
  <c r="O2" i="3"/>
  <c r="O4" i="3"/>
  <c r="O6" i="3"/>
  <c r="AP28" i="3"/>
  <c r="AS28" i="3"/>
  <c r="AV28" i="3"/>
  <c r="AU28" i="3"/>
  <c r="AT28" i="3"/>
  <c r="AT39" i="3"/>
  <c r="AS39" i="3"/>
  <c r="AP39" i="3"/>
  <c r="AU39" i="3"/>
  <c r="AV39" i="3"/>
  <c r="AU38" i="3"/>
  <c r="AV38" i="3"/>
  <c r="AS38" i="3"/>
  <c r="AP38" i="3"/>
  <c r="AT38" i="3"/>
  <c r="AQ38" i="3" s="1"/>
  <c r="AT35" i="3"/>
  <c r="AU35" i="3"/>
  <c r="AP35" i="3"/>
  <c r="AS35" i="3"/>
  <c r="AV35" i="3"/>
  <c r="AS36" i="3"/>
  <c r="AT36" i="3"/>
  <c r="AP36" i="3"/>
  <c r="AU36" i="3"/>
  <c r="AV36" i="3"/>
  <c r="AV37" i="3"/>
  <c r="AT37" i="3"/>
  <c r="AU37" i="3"/>
  <c r="AS37" i="3"/>
  <c r="AP37" i="3"/>
  <c r="P5" i="3"/>
  <c r="P2" i="3"/>
  <c r="P6" i="3"/>
  <c r="P3" i="3"/>
  <c r="P7" i="3"/>
  <c r="P4" i="3"/>
  <c r="P8" i="3"/>
  <c r="AP30" i="3"/>
  <c r="AT30" i="3"/>
  <c r="AU30" i="3"/>
  <c r="AS30" i="3"/>
  <c r="AV30" i="3"/>
  <c r="AS40" i="3"/>
  <c r="AT40" i="3"/>
  <c r="AU40" i="3"/>
  <c r="AP40" i="3"/>
  <c r="AV40" i="3"/>
  <c r="R10" i="3"/>
  <c r="AQ36" i="3" l="1"/>
  <c r="AQ39" i="3"/>
  <c r="AQ28" i="3"/>
  <c r="AQ30" i="3"/>
  <c r="AO30" i="3"/>
  <c r="AQ37" i="3"/>
  <c r="AQ35" i="3"/>
  <c r="AO38" i="3"/>
  <c r="AX38" i="3" s="1"/>
  <c r="AQ40" i="3"/>
  <c r="AO37" i="3"/>
  <c r="AO28" i="3"/>
  <c r="AO39" i="3"/>
  <c r="AO40" i="3"/>
  <c r="AO35" i="3"/>
  <c r="AO36" i="3"/>
  <c r="S10" i="3"/>
  <c r="AX37" i="3" l="1"/>
  <c r="AX39" i="3"/>
  <c r="AX35" i="3"/>
  <c r="AX30" i="3"/>
  <c r="AX28" i="3"/>
  <c r="AX36" i="3"/>
  <c r="AX40" i="3"/>
  <c r="T10" i="3"/>
  <c r="U10" i="3" l="1"/>
  <c r="V10" i="3" l="1"/>
  <c r="W10" i="3" s="1"/>
  <c r="X10" i="3" s="1"/>
  <c r="Y10" i="3" l="1"/>
  <c r="Z10" i="3" l="1"/>
  <c r="AA10" i="3" l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T23" i="3"/>
  <c r="AU24" i="3"/>
  <c r="AV25" i="3"/>
  <c r="AV23" i="3"/>
  <c r="AP21" i="3"/>
  <c r="AU22" i="3"/>
  <c r="AV22" i="3"/>
  <c r="AT24" i="3"/>
  <c r="AP22" i="3"/>
  <c r="AP24" i="3"/>
  <c r="AS25" i="3"/>
  <c r="AU25" i="3"/>
  <c r="AU23" i="3"/>
  <c r="AS23" i="3"/>
  <c r="AU21" i="3"/>
  <c r="AV21" i="3"/>
  <c r="Z3" i="3" l="1"/>
  <c r="Z4" i="3"/>
  <c r="Z5" i="3"/>
  <c r="Z6" i="3"/>
  <c r="Z7" i="3"/>
  <c r="Z8" i="3"/>
  <c r="Z2" i="3"/>
  <c r="AP23" i="3"/>
  <c r="AV24" i="3"/>
  <c r="AS24" i="3"/>
  <c r="AT29" i="3"/>
  <c r="AP29" i="3"/>
  <c r="AS29" i="3"/>
  <c r="AU29" i="3"/>
  <c r="AV29" i="3"/>
  <c r="AV31" i="3"/>
  <c r="AU31" i="3"/>
  <c r="AP31" i="3"/>
  <c r="AS31" i="3"/>
  <c r="AT31" i="3"/>
  <c r="AU32" i="3"/>
  <c r="AT32" i="3"/>
  <c r="AV32" i="3"/>
  <c r="AP32" i="3"/>
  <c r="AS32" i="3"/>
  <c r="AP34" i="3"/>
  <c r="AS34" i="3"/>
  <c r="AV34" i="3"/>
  <c r="AT34" i="3"/>
  <c r="AU34" i="3"/>
  <c r="AT33" i="3"/>
  <c r="AP33" i="3"/>
  <c r="AS33" i="3"/>
  <c r="AU33" i="3"/>
  <c r="AV33" i="3"/>
  <c r="AV27" i="3"/>
  <c r="AU27" i="3"/>
  <c r="AP27" i="3"/>
  <c r="AS27" i="3"/>
  <c r="AT27" i="3"/>
  <c r="AP26" i="3"/>
  <c r="AS26" i="3"/>
  <c r="AV26" i="3"/>
  <c r="AT26" i="3"/>
  <c r="AU26" i="3"/>
  <c r="AS21" i="3"/>
  <c r="AT25" i="3"/>
  <c r="AO25" i="3" s="1"/>
  <c r="AT21" i="3"/>
  <c r="AQ21" i="3" s="1"/>
  <c r="AP25" i="3"/>
  <c r="AS22" i="3"/>
  <c r="AT22" i="3"/>
  <c r="AQ22" i="3" s="1"/>
  <c r="AQ23" i="3"/>
  <c r="AQ24" i="3"/>
  <c r="AO23" i="3"/>
  <c r="AS11" i="3" l="1"/>
  <c r="AU14" i="3"/>
  <c r="AS13" i="3"/>
  <c r="AV12" i="3"/>
  <c r="AV18" i="3"/>
  <c r="AS17" i="3"/>
  <c r="AS20" i="3"/>
  <c r="AU16" i="3"/>
  <c r="AU15" i="3"/>
  <c r="AP17" i="3"/>
  <c r="AI6" i="3"/>
  <c r="AI5" i="3"/>
  <c r="AI2" i="3"/>
  <c r="AI4" i="3"/>
  <c r="AI8" i="3"/>
  <c r="AI3" i="3"/>
  <c r="AI7" i="3"/>
  <c r="AT17" i="3"/>
  <c r="AV17" i="3"/>
  <c r="AU17" i="3"/>
  <c r="AU20" i="3"/>
  <c r="AO24" i="3"/>
  <c r="AX24" i="3" s="1"/>
  <c r="AQ33" i="3"/>
  <c r="AQ26" i="3"/>
  <c r="AO32" i="3"/>
  <c r="AQ32" i="3"/>
  <c r="AQ34" i="3"/>
  <c r="AO26" i="3"/>
  <c r="AQ27" i="3"/>
  <c r="AQ29" i="3"/>
  <c r="AQ31" i="3"/>
  <c r="AO27" i="3"/>
  <c r="AO33" i="3"/>
  <c r="AO29" i="3"/>
  <c r="AO34" i="3"/>
  <c r="AO31" i="3"/>
  <c r="AQ25" i="3"/>
  <c r="AX25" i="3" s="1"/>
  <c r="AO22" i="3"/>
  <c r="AX22" i="3" s="1"/>
  <c r="AO21" i="3"/>
  <c r="AX21" i="3" s="1"/>
  <c r="AX23" i="3"/>
  <c r="AU11" i="3" l="1"/>
  <c r="AT13" i="3"/>
  <c r="AP11" i="3"/>
  <c r="AS14" i="3"/>
  <c r="AV14" i="3"/>
  <c r="AP14" i="3"/>
  <c r="AT14" i="3"/>
  <c r="AQ14" i="3" s="1"/>
  <c r="AP13" i="3"/>
  <c r="AU13" i="3"/>
  <c r="AV13" i="3"/>
  <c r="AT11" i="3"/>
  <c r="AV16" i="3"/>
  <c r="AP16" i="3"/>
  <c r="AU12" i="3"/>
  <c r="AS12" i="3"/>
  <c r="AV11" i="3"/>
  <c r="AV20" i="3"/>
  <c r="AT12" i="3"/>
  <c r="AT20" i="3"/>
  <c r="AQ20" i="3" s="1"/>
  <c r="AT18" i="3"/>
  <c r="AU18" i="3"/>
  <c r="AT15" i="3"/>
  <c r="AQ15" i="3" s="1"/>
  <c r="AV15" i="3"/>
  <c r="AT19" i="3"/>
  <c r="AV19" i="3"/>
  <c r="AU19" i="3"/>
  <c r="AP19" i="3"/>
  <c r="AS19" i="3"/>
  <c r="AS15" i="3"/>
  <c r="AS18" i="3"/>
  <c r="AP15" i="3"/>
  <c r="AS16" i="3"/>
  <c r="AT16" i="3"/>
  <c r="AQ16" i="3" s="1"/>
  <c r="AP18" i="3"/>
  <c r="AP20" i="3"/>
  <c r="AP12" i="3"/>
  <c r="AQ17" i="3"/>
  <c r="AO17" i="3"/>
  <c r="AX27" i="3"/>
  <c r="AX26" i="3"/>
  <c r="AX32" i="3"/>
  <c r="AX33" i="3"/>
  <c r="AX31" i="3"/>
  <c r="AX34" i="3"/>
  <c r="AX29" i="3"/>
  <c r="AQ11" i="3" l="1"/>
  <c r="AQ13" i="3"/>
  <c r="AO14" i="3"/>
  <c r="AO13" i="3"/>
  <c r="I11" i="1"/>
  <c r="AQ12" i="3"/>
  <c r="AQ18" i="3"/>
  <c r="AQ19" i="3"/>
  <c r="AO12" i="3"/>
  <c r="AO18" i="3"/>
  <c r="AX14" i="3"/>
  <c r="U12" i="4" s="1"/>
  <c r="AO20" i="3"/>
  <c r="AX20" i="3" s="1"/>
  <c r="AV2" i="3"/>
  <c r="AO15" i="3"/>
  <c r="AO11" i="3"/>
  <c r="J11" i="1"/>
  <c r="AU2" i="3"/>
  <c r="AO16" i="3"/>
  <c r="AX16" i="3" s="1"/>
  <c r="U14" i="4" s="1"/>
  <c r="E11" i="1"/>
  <c r="AT2" i="3"/>
  <c r="AP2" i="3"/>
  <c r="AO19" i="3"/>
  <c r="AS2" i="3"/>
  <c r="AX17" i="3"/>
  <c r="AX11" i="3" l="1"/>
  <c r="U9" i="4" s="1"/>
  <c r="AX13" i="3"/>
  <c r="U11" i="4" s="1"/>
  <c r="H11" i="1"/>
  <c r="D11" i="1"/>
  <c r="AX12" i="3"/>
  <c r="U10" i="4" s="1"/>
  <c r="AX18" i="3"/>
  <c r="AX19" i="3"/>
  <c r="AX15" i="3"/>
  <c r="U13" i="4" s="1"/>
  <c r="AQ2" i="3"/>
  <c r="C11" i="1"/>
  <c r="AO2" i="3"/>
  <c r="F11" i="1" l="1"/>
  <c r="AX2" i="3"/>
  <c r="G11" i="1"/>
</calcChain>
</file>

<file path=xl/comments1.xml><?xml version="1.0" encoding="utf-8"?>
<comments xmlns="http://schemas.openxmlformats.org/spreadsheetml/2006/main">
  <authors>
    <author>Rafael Rodrigues Nascimento Cardoso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Rafael Rodrigues Nascimento Cardoso:</t>
        </r>
        <r>
          <rPr>
            <sz val="9"/>
            <color indexed="81"/>
            <rFont val="Segoe UI"/>
            <family val="2"/>
          </rPr>
          <t xml:space="preserve">
Presença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Rafael Rodrigues Nascimento Cardoso:</t>
        </r>
        <r>
          <rPr>
            <sz val="9"/>
            <color indexed="81"/>
            <rFont val="Segoe UI"/>
            <family val="2"/>
          </rPr>
          <t xml:space="preserve">
Falta Justificada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Rafael Rodrigues Nascimento Cardoso:</t>
        </r>
        <r>
          <rPr>
            <sz val="9"/>
            <color indexed="81"/>
            <rFont val="Segoe UI"/>
            <family val="2"/>
          </rPr>
          <t xml:space="preserve">
Falta Injustificada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Rafael Rodrigues Nascimento Cardoso:</t>
        </r>
        <r>
          <rPr>
            <sz val="9"/>
            <color indexed="81"/>
            <rFont val="Segoe UI"/>
            <family val="2"/>
          </rPr>
          <t xml:space="preserve">
Folga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Rafael Rodrigues Nascimento Cardoso:</t>
        </r>
        <r>
          <rPr>
            <sz val="9"/>
            <color indexed="81"/>
            <rFont val="Segoe UI"/>
            <family val="2"/>
          </rPr>
          <t xml:space="preserve">
Abandono</t>
        </r>
      </text>
    </comment>
  </commentList>
</comments>
</file>

<file path=xl/sharedStrings.xml><?xml version="1.0" encoding="utf-8"?>
<sst xmlns="http://schemas.openxmlformats.org/spreadsheetml/2006/main" count="1920" uniqueCount="88">
  <si>
    <t>Data</t>
  </si>
  <si>
    <t>Grupo</t>
  </si>
  <si>
    <t>Funcionário</t>
  </si>
  <si>
    <t>Login</t>
  </si>
  <si>
    <t>Primeiro Login</t>
  </si>
  <si>
    <t>Turno</t>
  </si>
  <si>
    <t>Status</t>
  </si>
  <si>
    <t>Nome</t>
  </si>
  <si>
    <t>Superior</t>
  </si>
  <si>
    <t>P</t>
  </si>
  <si>
    <t>FJ</t>
  </si>
  <si>
    <t>FI</t>
  </si>
  <si>
    <t>FO</t>
  </si>
  <si>
    <t>FÉRIAS</t>
  </si>
  <si>
    <t>AB</t>
  </si>
  <si>
    <t>Suspensão</t>
  </si>
  <si>
    <t>Tempo Logado</t>
  </si>
  <si>
    <t>Atrasos</t>
  </si>
  <si>
    <t>Horas - ABS</t>
  </si>
  <si>
    <t>ABS</t>
  </si>
  <si>
    <t>DSem</t>
  </si>
  <si>
    <t>Campanha</t>
  </si>
  <si>
    <t>HorárioEntrada</t>
  </si>
  <si>
    <t>HorárioSaída</t>
  </si>
  <si>
    <t>JornadaTurno</t>
  </si>
  <si>
    <t>Último Logout</t>
  </si>
  <si>
    <t>TMA (hh:mm:ss)</t>
  </si>
  <si>
    <t>Chamadas Atendidas</t>
  </si>
  <si>
    <t>CHAMADAS ATIVAS</t>
  </si>
  <si>
    <t>CARGA HORARIA</t>
  </si>
  <si>
    <t>TURNO</t>
  </si>
  <si>
    <t>Relat X Schedulle</t>
  </si>
  <si>
    <t>ATUAL</t>
  </si>
  <si>
    <t>NOVO</t>
  </si>
  <si>
    <t>NOVO EM ATUAL</t>
  </si>
  <si>
    <t>ATUAL EM NOVO</t>
  </si>
  <si>
    <t>Hora</t>
  </si>
  <si>
    <t>Minuto</t>
  </si>
  <si>
    <t>Login in</t>
  </si>
  <si>
    <t>Atraso</t>
  </si>
  <si>
    <t>Supervisor</t>
  </si>
  <si>
    <t>ABS - Consolidado</t>
  </si>
  <si>
    <t>ABS - Atrasos</t>
  </si>
  <si>
    <t>ABS - Faltas</t>
  </si>
  <si>
    <t>Presenças</t>
  </si>
  <si>
    <t>Faltas</t>
  </si>
  <si>
    <t>Meta</t>
  </si>
  <si>
    <t>NOME</t>
  </si>
  <si>
    <t>SUPERVISOR</t>
  </si>
  <si>
    <t>GRUPO</t>
  </si>
  <si>
    <t>STATUS</t>
  </si>
  <si>
    <t>Criação: Rafael Rodrigues</t>
  </si>
  <si>
    <t>form</t>
  </si>
  <si>
    <t>MÊS</t>
  </si>
  <si>
    <t>%TURNOVER</t>
  </si>
  <si>
    <t>Horário</t>
  </si>
  <si>
    <t>ENTRADA/SAÍDA</t>
  </si>
  <si>
    <t>HORÁRIO</t>
  </si>
  <si>
    <t>H.Schedulle</t>
  </si>
  <si>
    <t>PIN</t>
  </si>
  <si>
    <t>AMERICAN TOWER</t>
  </si>
  <si>
    <t>-</t>
  </si>
  <si>
    <t>GABRIELA FERREIRA DOS SANTOS</t>
  </si>
  <si>
    <t>Joyce Emilli Penna</t>
  </si>
  <si>
    <t>Everton Moura Soutelo</t>
  </si>
  <si>
    <t>Amanda Silva de Oliveira</t>
  </si>
  <si>
    <t>08:00:00</t>
  </si>
  <si>
    <t>16:12:00</t>
  </si>
  <si>
    <t/>
  </si>
  <si>
    <t>10:48:00</t>
  </si>
  <si>
    <t>19:00:00</t>
  </si>
  <si>
    <t>09:00:00</t>
  </si>
  <si>
    <t>17:12:00</t>
  </si>
  <si>
    <t>Davi do Nascimento Estevam</t>
  </si>
  <si>
    <t>Segunda</t>
  </si>
  <si>
    <t>AMANDA SILVA DE OLIVEIRA</t>
  </si>
  <si>
    <t>DAVI DO NASCIMENTO ESTEVAM</t>
  </si>
  <si>
    <t>EVERTON DE MOURA SOUTELO</t>
  </si>
  <si>
    <t>JOYCE EMILLI PENNA</t>
  </si>
  <si>
    <t>PRISCILA SILVA DOS SANTOS</t>
  </si>
  <si>
    <t>GRAU H1</t>
  </si>
  <si>
    <t>LUCAS VINICIUS RIBEIRO DE OLIVEIRA</t>
  </si>
  <si>
    <t>Terça</t>
  </si>
  <si>
    <t>Quarta</t>
  </si>
  <si>
    <t>Quinta</t>
  </si>
  <si>
    <t>Sexta</t>
  </si>
  <si>
    <t>09:00-17:12</t>
  </si>
  <si>
    <t>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</si>
</sst>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]:mm:ss;@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8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0"/>
      <name val="Arial"/>
      <family val="2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8">
    <xf numFmtId="164" fontId="0" fillId="0" borderId="0"/>
    <xf numFmtId="9" fontId="5" fillId="0" borderId="0" applyFont="0" applyFill="0" applyBorder="0" applyAlignment="0" applyProtection="0"/>
    <xf numFmtId="164" fontId="12" fillId="0" borderId="0" applyNumberFormat="0" applyFill="0" applyBorder="0" applyAlignment="0" applyProtection="0"/>
    <xf numFmtId="164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0">
    <xf numFmtId="164" fontId="0" fillId="0" borderId="0" xfId="0"/>
    <xf numFmtId="164" fontId="0" fillId="0" borderId="0" xfId="0"/>
    <xf numFmtId="164" fontId="1" fillId="2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0" fillId="0" borderId="0" xfId="0" applyAlignment="1">
      <alignment horizontal="center"/>
    </xf>
    <xf numFmtId="164" fontId="0" fillId="0" borderId="0" xfId="0" applyAlignment="1">
      <alignment horizontal="center" vertical="top"/>
    </xf>
    <xf numFmtId="164" fontId="2" fillId="7" borderId="1" xfId="0" applyFont="1" applyFill="1" applyBorder="1" applyAlignment="1">
      <alignment horizontal="center"/>
    </xf>
    <xf numFmtId="14" fontId="2" fillId="7" borderId="1" xfId="0" applyNumberFormat="1" applyFont="1" applyFill="1" applyBorder="1"/>
    <xf numFmtId="17" fontId="2" fillId="7" borderId="1" xfId="0" applyNumberFormat="1" applyFont="1" applyFill="1" applyBorder="1" applyAlignment="1">
      <alignment horizontal="center"/>
    </xf>
    <xf numFmtId="164" fontId="6" fillId="7" borderId="1" xfId="0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164" fontId="0" fillId="0" borderId="0" xfId="0" applyBorder="1" applyAlignment="1"/>
    <xf numFmtId="164" fontId="0" fillId="9" borderId="1" xfId="0" applyNumberFormat="1" applyFill="1" applyBorder="1" applyAlignment="1">
      <alignment horizontal="center"/>
    </xf>
    <xf numFmtId="164" fontId="0" fillId="9" borderId="1" xfId="0" applyFill="1" applyBorder="1" applyAlignment="1">
      <alignment horizontal="center"/>
    </xf>
    <xf numFmtId="164" fontId="0" fillId="9" borderId="1" xfId="0" applyFill="1" applyBorder="1" applyAlignment="1">
      <alignment horizontal="center" vertical="top"/>
    </xf>
    <xf numFmtId="164" fontId="0" fillId="9" borderId="1" xfId="0" applyNumberFormat="1" applyFill="1" applyBorder="1" applyAlignment="1">
      <alignment horizontal="center" vertical="top"/>
    </xf>
    <xf numFmtId="164" fontId="10" fillId="0" borderId="0" xfId="0" applyFont="1"/>
    <xf numFmtId="164" fontId="0" fillId="3" borderId="0" xfId="0" applyFill="1" applyAlignment="1">
      <alignment horizontal="center"/>
    </xf>
    <xf numFmtId="164" fontId="2" fillId="11" borderId="0" xfId="0" applyFont="1" applyFill="1" applyAlignment="1">
      <alignment horizontal="center"/>
    </xf>
    <xf numFmtId="164" fontId="0" fillId="0" borderId="0" xfId="0"/>
    <xf numFmtId="164" fontId="0" fillId="10" borderId="1" xfId="0" applyFill="1" applyBorder="1" applyAlignment="1">
      <alignment horizontal="center"/>
    </xf>
    <xf numFmtId="164" fontId="0" fillId="0" borderId="0" xfId="0" applyAlignment="1"/>
    <xf numFmtId="21" fontId="11" fillId="6" borderId="8" xfId="0" applyNumberFormat="1" applyFont="1" applyFill="1" applyBorder="1"/>
    <xf numFmtId="164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2" fillId="13" borderId="1" xfId="0" applyFont="1" applyFill="1" applyBorder="1" applyAlignment="1">
      <alignment horizontal="center"/>
    </xf>
    <xf numFmtId="164" fontId="0" fillId="0" borderId="0" xfId="0"/>
    <xf numFmtId="164" fontId="0" fillId="0" borderId="0" xfId="0" applyNumberFormat="1"/>
    <xf numFmtId="10" fontId="0" fillId="8" borderId="1" xfId="1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0" xfId="0"/>
    <xf numFmtId="14" fontId="2" fillId="7" borderId="1" xfId="0" applyNumberFormat="1" applyFont="1" applyFill="1" applyBorder="1" applyAlignment="1">
      <alignment horizontal="center"/>
    </xf>
    <xf numFmtId="164" fontId="0" fillId="0" borderId="0" xfId="0"/>
    <xf numFmtId="164" fontId="0" fillId="0" borderId="0" xfId="0"/>
    <xf numFmtId="165" fontId="0" fillId="8" borderId="1" xfId="0" applyNumberFormat="1" applyFill="1" applyBorder="1" applyAlignment="1">
      <alignment horizontal="center"/>
    </xf>
    <xf numFmtId="165" fontId="0" fillId="0" borderId="0" xfId="0" applyNumberFormat="1"/>
    <xf numFmtId="165" fontId="2" fillId="7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49" fontId="0" fillId="0" borderId="0" xfId="0" applyNumberFormat="1"/>
    <xf numFmtId="49" fontId="1" fillId="2" borderId="0" xfId="0" applyNumberFormat="1" applyFont="1" applyFill="1"/>
    <xf numFmtId="164" fontId="0" fillId="0" borderId="0" xfId="0"/>
    <xf numFmtId="164" fontId="6" fillId="3" borderId="1" xfId="0" applyFont="1" applyFill="1" applyBorder="1" applyAlignment="1">
      <alignment horizontal="center"/>
    </xf>
    <xf numFmtId="164" fontId="3" fillId="2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2" fillId="5" borderId="9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1" fillId="2" borderId="9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3" borderId="2" xfId="0" applyFont="1" applyFill="1" applyBorder="1" applyAlignment="1">
      <alignment horizontal="center"/>
    </xf>
    <xf numFmtId="164" fontId="2" fillId="3" borderId="3" xfId="0" applyFont="1" applyFill="1" applyBorder="1" applyAlignment="1">
      <alignment horizontal="center"/>
    </xf>
    <xf numFmtId="164" fontId="2" fillId="3" borderId="4" xfId="0" applyFont="1" applyFill="1" applyBorder="1" applyAlignment="1">
      <alignment horizontal="center"/>
    </xf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0" fontId="0" fillId="9" borderId="1" xfId="1" applyNumberFormat="1" applyFont="1" applyFill="1" applyBorder="1" applyAlignment="1">
      <alignment horizontal="center" vertical="top"/>
    </xf>
    <xf numFmtId="164" fontId="0" fillId="0" borderId="0" xfId="0"/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6" fillId="3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0" xfId="0" applyNumberFormat="1" applyFont="1" applyFill="1"/>
    <xf numFmtId="1" fontId="0" fillId="0" borderId="0" xfId="0" applyNumberFormat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2" fillId="12" borderId="9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 vertical="top"/>
    </xf>
    <xf numFmtId="164" fontId="1" fillId="2" borderId="0" xfId="0" applyNumberFormat="1" applyFont="1" applyFill="1"/>
    <xf numFmtId="22" fontId="1" fillId="2" borderId="0" xfId="0" applyNumberFormat="1" applyFont="1" applyFill="1"/>
    <xf numFmtId="164" fontId="1" fillId="11" borderId="0" xfId="0" applyNumberFormat="1" applyFont="1" applyFill="1" applyAlignment="1">
      <alignment horizontal="center"/>
    </xf>
    <xf numFmtId="14" fontId="1" fillId="2" borderId="0" xfId="0" applyNumberFormat="1" applyFont="1" applyFill="1"/>
    <xf numFmtId="1" fontId="0" fillId="0" borderId="0" xfId="0" applyNumberFormat="1" applyFont="1"/>
    <xf numFmtId="166" fontId="0" fillId="0" borderId="0" xfId="0" applyNumberFormat="1"/>
    <xf numFmtId="166" fontId="2" fillId="7" borderId="1" xfId="0" applyNumberFormat="1" applyFont="1" applyFill="1" applyBorder="1" applyAlignment="1">
      <alignment horizontal="center"/>
    </xf>
    <xf numFmtId="166" fontId="0" fillId="9" borderId="1" xfId="1" applyNumberFormat="1" applyFont="1" applyFill="1" applyBorder="1" applyAlignment="1">
      <alignment horizontal="center"/>
    </xf>
    <xf numFmtId="0" fontId="5" fillId="0" borderId="0" xfId="33"/>
    <xf numFmtId="22" fontId="5" fillId="0" borderId="0" xfId="33" applyNumberFormat="1"/>
    <xf numFmtId="21" fontId="5" fillId="0" borderId="0" xfId="33" applyNumberFormat="1"/>
    <xf numFmtId="14" fontId="5" fillId="0" borderId="0" xfId="33" applyNumberFormat="1"/>
    <xf numFmtId="20" fontId="5" fillId="0" borderId="0" xfId="33" applyNumberFormat="1"/>
    <xf numFmtId="0" fontId="5" fillId="0" borderId="0" xfId="34"/>
    <xf numFmtId="22" fontId="5" fillId="0" borderId="0" xfId="34" applyNumberFormat="1"/>
    <xf numFmtId="21" fontId="5" fillId="0" borderId="0" xfId="34" applyNumberFormat="1"/>
    <xf numFmtId="14" fontId="5" fillId="0" borderId="0" xfId="34" applyNumberFormat="1"/>
    <xf numFmtId="20" fontId="5" fillId="0" borderId="0" xfId="34" applyNumberFormat="1"/>
    <xf numFmtId="0" fontId="5" fillId="0" borderId="0" xfId="43"/>
    <xf numFmtId="22" fontId="5" fillId="0" borderId="0" xfId="43" applyNumberFormat="1"/>
    <xf numFmtId="21" fontId="5" fillId="0" borderId="0" xfId="43" applyNumberFormat="1"/>
    <xf numFmtId="14" fontId="5" fillId="0" borderId="0" xfId="43" applyNumberFormat="1"/>
    <xf numFmtId="20" fontId="5" fillId="0" borderId="0" xfId="43" applyNumberFormat="1"/>
    <xf numFmtId="0" fontId="5" fillId="0" borderId="0" xfId="44"/>
    <xf numFmtId="22" fontId="5" fillId="0" borderId="0" xfId="44" applyNumberFormat="1"/>
    <xf numFmtId="21" fontId="5" fillId="0" borderId="0" xfId="44" applyNumberFormat="1"/>
    <xf numFmtId="14" fontId="5" fillId="0" borderId="0" xfId="44" applyNumberFormat="1"/>
    <xf numFmtId="20" fontId="5" fillId="0" borderId="0" xfId="44" applyNumberFormat="1"/>
    <xf numFmtId="0" fontId="5" fillId="0" borderId="0" xfId="45"/>
    <xf numFmtId="22" fontId="5" fillId="0" borderId="0" xfId="45" applyNumberFormat="1"/>
    <xf numFmtId="21" fontId="5" fillId="0" borderId="0" xfId="45" applyNumberFormat="1"/>
    <xf numFmtId="14" fontId="5" fillId="0" borderId="0" xfId="45" applyNumberFormat="1"/>
    <xf numFmtId="20" fontId="5" fillId="0" borderId="0" xfId="45" applyNumberFormat="1"/>
    <xf numFmtId="0" fontId="5" fillId="0" borderId="0" xfId="46"/>
    <xf numFmtId="21" fontId="5" fillId="0" borderId="0" xfId="46" applyNumberFormat="1"/>
    <xf numFmtId="14" fontId="5" fillId="0" borderId="0" xfId="46" applyNumberFormat="1"/>
    <xf numFmtId="20" fontId="5" fillId="0" borderId="0" xfId="46" applyNumberFormat="1"/>
    <xf numFmtId="0" fontId="5" fillId="0" borderId="0" xfId="47"/>
    <xf numFmtId="22" fontId="5" fillId="0" borderId="0" xfId="47" applyNumberFormat="1"/>
    <xf numFmtId="21" fontId="5" fillId="0" borderId="0" xfId="47" applyNumberFormat="1"/>
    <xf numFmtId="14" fontId="5" fillId="0" borderId="0" xfId="47" applyNumberFormat="1"/>
    <xf numFmtId="20" fontId="5" fillId="0" borderId="0" xfId="47" applyNumberFormat="1"/>
    <xf numFmtId="0" fontId="5" fillId="0" borderId="0" xfId="48"/>
    <xf numFmtId="22" fontId="5" fillId="0" borderId="0" xfId="48" applyNumberFormat="1"/>
    <xf numFmtId="21" fontId="5" fillId="0" borderId="0" xfId="48" applyNumberFormat="1"/>
    <xf numFmtId="14" fontId="5" fillId="0" borderId="0" xfId="48" applyNumberFormat="1"/>
    <xf numFmtId="20" fontId="5" fillId="0" borderId="0" xfId="48" applyNumberFormat="1"/>
    <xf numFmtId="0" fontId="5" fillId="0" borderId="0" xfId="49"/>
    <xf numFmtId="22" fontId="5" fillId="0" borderId="0" xfId="49" applyNumberFormat="1"/>
    <xf numFmtId="21" fontId="5" fillId="0" borderId="0" xfId="49" applyNumberFormat="1"/>
    <xf numFmtId="14" fontId="5" fillId="0" borderId="0" xfId="49" applyNumberFormat="1"/>
    <xf numFmtId="20" fontId="5" fillId="0" borderId="0" xfId="49" applyNumberFormat="1"/>
    <xf numFmtId="0" fontId="5" fillId="0" borderId="0" xfId="50"/>
    <xf numFmtId="22" fontId="5" fillId="0" borderId="0" xfId="50" applyNumberFormat="1"/>
    <xf numFmtId="21" fontId="5" fillId="0" borderId="0" xfId="50" applyNumberFormat="1"/>
    <xf numFmtId="14" fontId="5" fillId="0" borderId="0" xfId="50" applyNumberFormat="1"/>
    <xf numFmtId="20" fontId="5" fillId="0" borderId="0" xfId="50" applyNumberFormat="1"/>
    <xf numFmtId="0" fontId="5" fillId="0" borderId="0" xfId="51"/>
    <xf numFmtId="22" fontId="5" fillId="0" borderId="0" xfId="51" applyNumberFormat="1"/>
    <xf numFmtId="21" fontId="5" fillId="0" borderId="0" xfId="51" applyNumberFormat="1"/>
    <xf numFmtId="14" fontId="5" fillId="0" borderId="0" xfId="51" applyNumberFormat="1"/>
    <xf numFmtId="20" fontId="5" fillId="0" borderId="0" xfId="51" applyNumberFormat="1"/>
    <xf numFmtId="164" fontId="14" fillId="0" borderId="0" xfId="0" applyFont="1"/>
    <xf numFmtId="0" fontId="5" fillId="0" borderId="0" xfId="59"/>
    <xf numFmtId="22" fontId="5" fillId="0" borderId="0" xfId="59" applyNumberFormat="1"/>
    <xf numFmtId="21" fontId="5" fillId="0" borderId="0" xfId="59" applyNumberFormat="1"/>
    <xf numFmtId="14" fontId="5" fillId="0" borderId="0" xfId="59" applyNumberFormat="1"/>
    <xf numFmtId="20" fontId="5" fillId="0" borderId="0" xfId="59" applyNumberFormat="1"/>
    <xf numFmtId="0" fontId="5" fillId="0" borderId="0" xfId="60"/>
    <xf numFmtId="22" fontId="5" fillId="0" borderId="0" xfId="60" applyNumberFormat="1"/>
    <xf numFmtId="21" fontId="5" fillId="0" borderId="0" xfId="60" applyNumberFormat="1"/>
    <xf numFmtId="14" fontId="5" fillId="0" borderId="0" xfId="60" applyNumberFormat="1"/>
    <xf numFmtId="20" fontId="5" fillId="0" borderId="0" xfId="60" applyNumberFormat="1"/>
    <xf numFmtId="164" fontId="0" fillId="0" borderId="0" xfId="0" applyNumberFormat="1" applyAlignment="1">
      <alignment horizontal="right"/>
    </xf>
    <xf numFmtId="22" fontId="5" fillId="0" borderId="0" xfId="46" applyNumberFormat="1"/>
    <xf numFmtId="0" fontId="5" fillId="0" borderId="0" xfId="62"/>
    <xf numFmtId="22" fontId="5" fillId="0" borderId="0" xfId="62" applyNumberFormat="1"/>
    <xf numFmtId="21" fontId="5" fillId="0" borderId="0" xfId="62" applyNumberFormat="1"/>
    <xf numFmtId="14" fontId="5" fillId="0" borderId="0" xfId="62" applyNumberFormat="1"/>
    <xf numFmtId="20" fontId="5" fillId="0" borderId="0" xfId="62" applyNumberFormat="1"/>
    <xf numFmtId="0" fontId="5" fillId="0" borderId="0" xfId="66"/>
    <xf numFmtId="21" fontId="5" fillId="0" borderId="0" xfId="66" applyNumberFormat="1"/>
    <xf numFmtId="14" fontId="5" fillId="0" borderId="0" xfId="66" applyNumberFormat="1"/>
    <xf numFmtId="20" fontId="5" fillId="0" borderId="0" xfId="66" applyNumberFormat="1"/>
    <xf numFmtId="22" fontId="5" fillId="0" borderId="0" xfId="66" applyNumberFormat="1"/>
    <xf numFmtId="21" fontId="0" fillId="0" borderId="0" xfId="0" applyNumberFormat="1"/>
    <xf numFmtId="20" fontId="0" fillId="0" borderId="0" xfId="0" applyNumberFormat="1"/>
    <xf numFmtId="164" fontId="0" fillId="6" borderId="0" xfId="0" applyFill="1" applyBorder="1" applyAlignment="1">
      <alignment horizontal="left"/>
    </xf>
    <xf numFmtId="164" fontId="9" fillId="0" borderId="0" xfId="0" applyFont="1" applyAlignment="1">
      <alignment horizontal="right"/>
    </xf>
    <xf numFmtId="1" fontId="2" fillId="3" borderId="5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66" fontId="2" fillId="3" borderId="5" xfId="1" applyNumberFormat="1" applyFont="1" applyFill="1" applyBorder="1" applyAlignment="1">
      <alignment horizontal="center" vertical="center"/>
    </xf>
    <xf numFmtId="166" fontId="2" fillId="3" borderId="6" xfId="1" applyNumberFormat="1" applyFont="1" applyFill="1" applyBorder="1" applyAlignment="1">
      <alignment horizontal="center" vertical="center"/>
    </xf>
    <xf numFmtId="166" fontId="2" fillId="3" borderId="7" xfId="1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</cellXfs>
  <cellStyles count="68"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3"/>
    <cellStyle name="Normal 20" xfId="21"/>
    <cellStyle name="Normal 21" xfId="22"/>
    <cellStyle name="Normal 22" xfId="23"/>
    <cellStyle name="Normal 23" xfId="2"/>
    <cellStyle name="Normal 24" xfId="24"/>
    <cellStyle name="Normal 25" xfId="25"/>
    <cellStyle name="Normal 26" xfId="26"/>
    <cellStyle name="Normal 27" xfId="27"/>
    <cellStyle name="Normal 28" xfId="28"/>
    <cellStyle name="Normal 29" xfId="29"/>
    <cellStyle name="Normal 3" xfId="4"/>
    <cellStyle name="Normal 30" xfId="30"/>
    <cellStyle name="Normal 31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38" xfId="38"/>
    <cellStyle name="Normal 39" xfId="39"/>
    <cellStyle name="Normal 4" xfId="5"/>
    <cellStyle name="Normal 40" xfId="40"/>
    <cellStyle name="Normal 41" xfId="41"/>
    <cellStyle name="Normal 42" xfId="42"/>
    <cellStyle name="Normal 43" xfId="43"/>
    <cellStyle name="Normal 44" xfId="44"/>
    <cellStyle name="Normal 45" xfId="45"/>
    <cellStyle name="Normal 46" xfId="46"/>
    <cellStyle name="Normal 47" xfId="47"/>
    <cellStyle name="Normal 48" xfId="48"/>
    <cellStyle name="Normal 49" xfId="49"/>
    <cellStyle name="Normal 5" xfId="6"/>
    <cellStyle name="Normal 50" xfId="50"/>
    <cellStyle name="Normal 51" xfId="51"/>
    <cellStyle name="Normal 52" xfId="52"/>
    <cellStyle name="Normal 53" xfId="53"/>
    <cellStyle name="Normal 54" xfId="54"/>
    <cellStyle name="Normal 55" xfId="55"/>
    <cellStyle name="Normal 56" xfId="56"/>
    <cellStyle name="Normal 57" xfId="57"/>
    <cellStyle name="Normal 58" xfId="58"/>
    <cellStyle name="Normal 59" xfId="59"/>
    <cellStyle name="Normal 6" xfId="7"/>
    <cellStyle name="Normal 60" xfId="60"/>
    <cellStyle name="Normal 61" xfId="61"/>
    <cellStyle name="Normal 62" xfId="62"/>
    <cellStyle name="Normal 63" xfId="63"/>
    <cellStyle name="Normal 64" xfId="64"/>
    <cellStyle name="Normal 65" xfId="65"/>
    <cellStyle name="Normal 66" xfId="66"/>
    <cellStyle name="Normal 67" xfId="67"/>
    <cellStyle name="Normal 7" xfId="8"/>
    <cellStyle name="Normal 8" xfId="9"/>
    <cellStyle name="Normal 9" xfId="10"/>
    <cellStyle name="Po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6122D"/>
      <color rgb="FF800000"/>
      <color rgb="FF003399"/>
      <color rgb="FFC31717"/>
      <color rgb="FFCC0000"/>
      <color rgb="FF990000"/>
      <color rgb="FF000066"/>
      <color rgb="FF333399"/>
      <color rgb="FF0033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ABS - Consolidado</a:t>
            </a:r>
            <a:endParaRPr lang="pt-BR" b="1"/>
          </a:p>
        </c:rich>
      </c:tx>
      <c:layout>
        <c:manualLayout>
          <c:xMode val="edge"/>
          <c:yMode val="edge"/>
          <c:x val="0.43271261588069321"/>
          <c:y val="0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567049735469886E-2"/>
          <c:y val="0.16004314994606259"/>
          <c:w val="0.89099010749412066"/>
          <c:h val="0.64115043871943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CAPA!$F$10</c:f>
              <c:strCache>
                <c:ptCount val="1"/>
                <c:pt idx="0">
                  <c:v>ABS - Consolidado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00206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CAPA!$F$11:$F$11</c:f>
              <c:numCache>
                <c:formatCode>0.00%</c:formatCode>
                <c:ptCount val="1"/>
                <c:pt idx="0">
                  <c:v>1.1797454931071049E-2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8720160"/>
        <c:axId val="218720552"/>
        <c:extLst/>
      </c:barChart>
      <c:lineChart>
        <c:grouping val="standard"/>
        <c:varyColors val="0"/>
        <c:ser>
          <c:idx val="1"/>
          <c:order val="1"/>
          <c:tx>
            <c:strRef>
              <c:f>CAPA!$K$10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CAPA!$K$11:$K$11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21336"/>
        <c:axId val="218720944"/>
      </c:lineChart>
      <c:catAx>
        <c:axId val="2187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0552"/>
        <c:crosses val="autoZero"/>
        <c:auto val="1"/>
        <c:lblAlgn val="ctr"/>
        <c:lblOffset val="100"/>
        <c:noMultiLvlLbl val="0"/>
      </c:catAx>
      <c:valAx>
        <c:axId val="21872055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0160"/>
        <c:crosses val="autoZero"/>
        <c:crossBetween val="between"/>
        <c:majorUnit val="5.000000000000001E-2"/>
      </c:valAx>
      <c:valAx>
        <c:axId val="218720944"/>
        <c:scaling>
          <c:orientation val="minMax"/>
          <c:max val="8.0000000000000016E-2"/>
          <c:min val="2.0000000000000004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1336"/>
        <c:crosses val="max"/>
        <c:crossBetween val="between"/>
        <c:majorUnit val="2.0000000000000004E-2"/>
        <c:minorUnit val="9.0000000000000028E-3"/>
      </c:valAx>
      <c:catAx>
        <c:axId val="21872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72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63500" dist="50800" dir="81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ABS - Atrasos</a:t>
            </a:r>
            <a:endParaRPr lang="pt-BR" b="1"/>
          </a:p>
        </c:rich>
      </c:tx>
      <c:layout>
        <c:manualLayout>
          <c:xMode val="edge"/>
          <c:yMode val="edge"/>
          <c:x val="0.43652152408973061"/>
          <c:y val="1.3888888888888888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CAPA!$G$10</c:f>
              <c:strCache>
                <c:ptCount val="1"/>
                <c:pt idx="0">
                  <c:v>ABS - Atrasos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00206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CAPA!$G$11:$G$11</c:f>
              <c:numCache>
                <c:formatCode>0.00%</c:formatCode>
                <c:ptCount val="1"/>
                <c:pt idx="0">
                  <c:v>4.5510781194768452E-3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8722120"/>
        <c:axId val="218722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CAPA!$F$10</c15:sqref>
                        </c15:formulaRef>
                      </c:ext>
                    </c:extLst>
                    <c:strCache>
                      <c:ptCount val="1"/>
                      <c:pt idx="0">
                        <c:v>ABS - Consolidado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CAPA!$F$11:$F$11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1.1797454931071049E-2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CAPA!$H$10</c15:sqref>
                        </c15:formulaRef>
                      </c:ext>
                    </c:extLst>
                    <c:strCache>
                      <c:ptCount val="1"/>
                      <c:pt idx="0">
                        <c:v>ABS - Faltas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CAPA!$H$11:$H$11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1.0416666666666666E-2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CAPA!$I$10</c15:sqref>
                        </c15:formulaRef>
                      </c:ext>
                    </c:extLst>
                    <c:strCache>
                      <c:ptCount val="1"/>
                      <c:pt idx="0">
                        <c:v>Presenças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CAPA!$I$11:$I$11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CAPA!$J$10</c15:sqref>
                        </c15:formulaRef>
                      </c:ext>
                    </c:extLst>
                    <c:strCache>
                      <c:ptCount val="1"/>
                      <c:pt idx="0">
                        <c:v>Faltas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CAPA!$J$11:$J$11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CAPA!$K$10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CAPA!$K$11:$K$11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22120"/>
        <c:axId val="218722512"/>
      </c:lineChart>
      <c:catAx>
        <c:axId val="2187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2512"/>
        <c:crosses val="autoZero"/>
        <c:auto val="1"/>
        <c:lblAlgn val="ctr"/>
        <c:lblOffset val="100"/>
        <c:noMultiLvlLbl val="0"/>
      </c:catAx>
      <c:valAx>
        <c:axId val="2187225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21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63500" dist="50800" dir="27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ABS - Faltas</a:t>
            </a:r>
            <a:endParaRPr lang="pt-BR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CAPA!$H$10</c:f>
              <c:strCache>
                <c:ptCount val="1"/>
                <c:pt idx="0">
                  <c:v>ABS - Faltas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00206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CAPA!$H$11:$H$11</c:f>
              <c:numCache>
                <c:formatCode>0.00%</c:formatCode>
                <c:ptCount val="1"/>
                <c:pt idx="0">
                  <c:v>1.0416666666666666E-2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8723296"/>
        <c:axId val="218723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CAPA!$F$10</c15:sqref>
                        </c15:formulaRef>
                      </c:ext>
                    </c:extLst>
                    <c:strCache>
                      <c:ptCount val="1"/>
                      <c:pt idx="0">
                        <c:v>ABS - Consolidado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CAPA!$F$11:$F$11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1.1797454931071049E-2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CAPA!$G$10</c15:sqref>
                        </c15:formulaRef>
                      </c:ext>
                    </c:extLst>
                    <c:strCache>
                      <c:ptCount val="1"/>
                      <c:pt idx="0">
                        <c:v>ABS - Atrasos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CAPA!$G$11:$G$11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4.5510781194768452E-3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CAPA!$I$10</c15:sqref>
                        </c15:formulaRef>
                      </c:ext>
                    </c:extLst>
                    <c:strCache>
                      <c:ptCount val="1"/>
                      <c:pt idx="0">
                        <c:v>Presenças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CAPA!$I$11:$I$11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CAPA!$J$10</c15:sqref>
                        </c15:formulaRef>
                      </c:ext>
                    </c:extLst>
                    <c:strCache>
                      <c:ptCount val="1"/>
                      <c:pt idx="0">
                        <c:v>Faltas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CAPA!$B$11:$B$11</c15:sqref>
                        </c15:formulaRef>
                      </c:ext>
                    </c:extLst>
                    <c:strCache>
                      <c:ptCount val="1"/>
                      <c:pt idx="0">
                        <c:v>GABRIELA FERREIRA DOS SANTOS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CAPA!$J$11:$J$11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CAPA!$K$10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CAPA!$B$11:$B$11</c:f>
              <c:strCache>
                <c:ptCount val="1"/>
                <c:pt idx="0">
                  <c:v>GABRIELA FERREIRA DOS SANTOS</c:v>
                </c:pt>
              </c:strCache>
            </c:strRef>
          </c:cat>
          <c:val>
            <c:numRef>
              <c:f>CAPA!$K$11:$K$11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23296"/>
        <c:axId val="218723688"/>
      </c:lineChart>
      <c:catAx>
        <c:axId val="2187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3688"/>
        <c:crosses val="autoZero"/>
        <c:auto val="1"/>
        <c:lblAlgn val="ctr"/>
        <c:lblOffset val="100"/>
        <c:noMultiLvlLbl val="0"/>
      </c:catAx>
      <c:valAx>
        <c:axId val="218723688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232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63500" dist="50800" dir="27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TURNOVER!$C$10</c:f>
              <c:strCache>
                <c:ptCount val="1"/>
                <c:pt idx="0">
                  <c:v>%TURNOVER</c:v>
                </c:pt>
              </c:strCache>
            </c:strRef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rgbClr val="002060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marker>
          <c:dLbls>
            <c:spPr>
              <a:solidFill>
                <a:srgbClr val="800000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2Diag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TURNOVER!$B$11:$B$22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TURNOVER!$C$11:$C$22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47369720"/>
        <c:axId val="213793384"/>
      </c:lineChart>
      <c:dateAx>
        <c:axId val="147369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93384"/>
        <c:crosses val="autoZero"/>
        <c:auto val="1"/>
        <c:lblOffset val="100"/>
        <c:baseTimeUnit val="months"/>
      </c:dateAx>
      <c:valAx>
        <c:axId val="21379338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6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hyperlink" Target="#TURNOVER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ABS!A1"/><Relationship Id="rId5" Type="http://schemas.openxmlformats.org/officeDocument/2006/relationships/hyperlink" Target="#'ABS MENSAL'!A1"/><Relationship Id="rId4" Type="http://schemas.openxmlformats.org/officeDocument/2006/relationships/hyperlink" Target="#SCHEDULL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ABS!A1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SCHEDULLE!A1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CAPA!A1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</xdr:row>
      <xdr:rowOff>152400</xdr:rowOff>
    </xdr:from>
    <xdr:to>
      <xdr:col>6</xdr:col>
      <xdr:colOff>600074</xdr:colOff>
      <xdr:row>6</xdr:row>
      <xdr:rowOff>19050</xdr:rowOff>
    </xdr:to>
    <xdr:sp macro="" textlink="">
      <xdr:nvSpPr>
        <xdr:cNvPr id="12" name="CaixaDeTexto 11"/>
        <xdr:cNvSpPr txBox="1"/>
      </xdr:nvSpPr>
      <xdr:spPr>
        <a:xfrm>
          <a:off x="295274" y="533400"/>
          <a:ext cx="5324475" cy="6286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ABS GERAL  </a:t>
          </a:r>
          <a:r>
            <a:rPr lang="pt-BR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B6122D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+mn-cs"/>
            </a:rPr>
            <a:t>AMERICAN TOWER</a:t>
          </a:r>
        </a:p>
      </xdr:txBody>
    </xdr:sp>
    <xdr:clientData/>
  </xdr:twoCellAnchor>
  <xdr:twoCellAnchor>
    <xdr:from>
      <xdr:col>0</xdr:col>
      <xdr:colOff>0</xdr:colOff>
      <xdr:row>12</xdr:row>
      <xdr:rowOff>19050</xdr:rowOff>
    </xdr:from>
    <xdr:to>
      <xdr:col>10</xdr:col>
      <xdr:colOff>123825</xdr:colOff>
      <xdr:row>27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57151</xdr:colOff>
      <xdr:row>27</xdr:row>
      <xdr:rowOff>171450</xdr:rowOff>
    </xdr:from>
    <xdr:to>
      <xdr:col>11</xdr:col>
      <xdr:colOff>57150</xdr:colOff>
      <xdr:row>42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43</xdr:row>
      <xdr:rowOff>19050</xdr:rowOff>
    </xdr:from>
    <xdr:to>
      <xdr:col>10</xdr:col>
      <xdr:colOff>342900</xdr:colOff>
      <xdr:row>57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6</xdr:row>
      <xdr:rowOff>66675</xdr:rowOff>
    </xdr:from>
    <xdr:to>
      <xdr:col>8</xdr:col>
      <xdr:colOff>552450</xdr:colOff>
      <xdr:row>8</xdr:row>
      <xdr:rowOff>57150</xdr:rowOff>
    </xdr:to>
    <xdr:sp macro="" textlink="">
      <xdr:nvSpPr>
        <xdr:cNvPr id="13" name="Retângulo 12">
          <a:hlinkClick xmlns:r="http://schemas.openxmlformats.org/officeDocument/2006/relationships" r:id="rId4" tooltip="Schedulle"/>
        </xdr:cNvPr>
        <xdr:cNvSpPr/>
      </xdr:nvSpPr>
      <xdr:spPr>
        <a:xfrm>
          <a:off x="6267451" y="1209675"/>
          <a:ext cx="885824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Schedulle</a:t>
          </a:r>
          <a:endParaRPr lang="pt-BR" sz="1100"/>
        </a:p>
      </xdr:txBody>
    </xdr:sp>
    <xdr:clientData/>
  </xdr:twoCellAnchor>
  <xdr:twoCellAnchor editAs="absolute">
    <xdr:from>
      <xdr:col>8</xdr:col>
      <xdr:colOff>638175</xdr:colOff>
      <xdr:row>6</xdr:row>
      <xdr:rowOff>66675</xdr:rowOff>
    </xdr:from>
    <xdr:to>
      <xdr:col>10</xdr:col>
      <xdr:colOff>314622</xdr:colOff>
      <xdr:row>8</xdr:row>
      <xdr:rowOff>57150</xdr:rowOff>
    </xdr:to>
    <xdr:sp macro="" textlink="">
      <xdr:nvSpPr>
        <xdr:cNvPr id="14" name="Retângulo 13">
          <a:hlinkClick xmlns:r="http://schemas.openxmlformats.org/officeDocument/2006/relationships" r:id="rId5" tooltip="Absenteísmo Mensal"/>
        </xdr:cNvPr>
        <xdr:cNvSpPr/>
      </xdr:nvSpPr>
      <xdr:spPr>
        <a:xfrm>
          <a:off x="7896225" y="1209675"/>
          <a:ext cx="876597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Mensal</a:t>
          </a:r>
          <a:endParaRPr lang="pt-BR" sz="1100"/>
        </a:p>
      </xdr:txBody>
    </xdr:sp>
    <xdr:clientData/>
  </xdr:twoCellAnchor>
  <xdr:twoCellAnchor>
    <xdr:from>
      <xdr:col>6</xdr:col>
      <xdr:colOff>276225</xdr:colOff>
      <xdr:row>6</xdr:row>
      <xdr:rowOff>66675</xdr:rowOff>
    </xdr:from>
    <xdr:to>
      <xdr:col>7</xdr:col>
      <xdr:colOff>314622</xdr:colOff>
      <xdr:row>8</xdr:row>
      <xdr:rowOff>57150</xdr:rowOff>
    </xdr:to>
    <xdr:sp macro="" textlink="">
      <xdr:nvSpPr>
        <xdr:cNvPr id="15" name="Retângulo 14">
          <a:hlinkClick xmlns:r="http://schemas.openxmlformats.org/officeDocument/2006/relationships" r:id="rId6" tooltip="Absenteísmo Diário"/>
        </xdr:cNvPr>
        <xdr:cNvSpPr/>
      </xdr:nvSpPr>
      <xdr:spPr>
        <a:xfrm>
          <a:off x="5295900" y="1209675"/>
          <a:ext cx="876597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ABS</a:t>
          </a:r>
          <a:endParaRPr lang="pt-BR" sz="1100"/>
        </a:p>
      </xdr:txBody>
    </xdr:sp>
    <xdr:clientData/>
  </xdr:twoCellAnchor>
  <xdr:twoCellAnchor>
    <xdr:from>
      <xdr:col>5</xdr:col>
      <xdr:colOff>457200</xdr:colOff>
      <xdr:row>6</xdr:row>
      <xdr:rowOff>66675</xdr:rowOff>
    </xdr:from>
    <xdr:to>
      <xdr:col>6</xdr:col>
      <xdr:colOff>200025</xdr:colOff>
      <xdr:row>8</xdr:row>
      <xdr:rowOff>57150</xdr:rowOff>
    </xdr:to>
    <xdr:sp macro="" textlink="">
      <xdr:nvSpPr>
        <xdr:cNvPr id="10" name="Retângulo 9">
          <a:hlinkClick xmlns:r="http://schemas.openxmlformats.org/officeDocument/2006/relationships" r:id="rId7" tooltip="Turnover Mensal"/>
        </xdr:cNvPr>
        <xdr:cNvSpPr/>
      </xdr:nvSpPr>
      <xdr:spPr>
        <a:xfrm>
          <a:off x="4314825" y="1209675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Turnover</a:t>
          </a:r>
          <a:endParaRPr lang="pt-BR" sz="1100"/>
        </a:p>
      </xdr:txBody>
    </xdr:sp>
    <xdr:clientData/>
  </xdr:twoCellAnchor>
  <xdr:twoCellAnchor editAs="oneCell">
    <xdr:from>
      <xdr:col>7</xdr:col>
      <xdr:colOff>409575</xdr:colOff>
      <xdr:row>0</xdr:row>
      <xdr:rowOff>152401</xdr:rowOff>
    </xdr:from>
    <xdr:to>
      <xdr:col>10</xdr:col>
      <xdr:colOff>238125</xdr:colOff>
      <xdr:row>4</xdr:row>
      <xdr:rowOff>162573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52401"/>
          <a:ext cx="1771650" cy="772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161925</xdr:rowOff>
    </xdr:from>
    <xdr:to>
      <xdr:col>1</xdr:col>
      <xdr:colOff>485775</xdr:colOff>
      <xdr:row>2</xdr:row>
      <xdr:rowOff>152400</xdr:rowOff>
    </xdr:to>
    <xdr:sp macro="" textlink="">
      <xdr:nvSpPr>
        <xdr:cNvPr id="2" name="Retângulo 1">
          <a:hlinkClick xmlns:r="http://schemas.openxmlformats.org/officeDocument/2006/relationships" r:id="rId1" tooltip="Capa"/>
        </xdr:cNvPr>
        <xdr:cNvSpPr/>
      </xdr:nvSpPr>
      <xdr:spPr>
        <a:xfrm>
          <a:off x="257175" y="161925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Capa</a:t>
          </a:r>
          <a:endParaRPr lang="pt-BR" sz="1100"/>
        </a:p>
      </xdr:txBody>
    </xdr:sp>
    <xdr:clientData/>
  </xdr:twoCellAnchor>
  <xdr:twoCellAnchor>
    <xdr:from>
      <xdr:col>1</xdr:col>
      <xdr:colOff>647700</xdr:colOff>
      <xdr:row>0</xdr:row>
      <xdr:rowOff>161925</xdr:rowOff>
    </xdr:from>
    <xdr:to>
      <xdr:col>1</xdr:col>
      <xdr:colOff>1552575</xdr:colOff>
      <xdr:row>2</xdr:row>
      <xdr:rowOff>152400</xdr:rowOff>
    </xdr:to>
    <xdr:sp macro="" textlink="">
      <xdr:nvSpPr>
        <xdr:cNvPr id="3" name="Retângulo 2">
          <a:hlinkClick xmlns:r="http://schemas.openxmlformats.org/officeDocument/2006/relationships" r:id="rId2" tooltip="Absenteísmo Diário"/>
        </xdr:cNvPr>
        <xdr:cNvSpPr/>
      </xdr:nvSpPr>
      <xdr:spPr>
        <a:xfrm>
          <a:off x="1323975" y="161925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ABS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85725</xdr:rowOff>
    </xdr:from>
    <xdr:to>
      <xdr:col>1</xdr:col>
      <xdr:colOff>438150</xdr:colOff>
      <xdr:row>7</xdr:row>
      <xdr:rowOff>76200</xdr:rowOff>
    </xdr:to>
    <xdr:sp macro="" textlink="">
      <xdr:nvSpPr>
        <xdr:cNvPr id="2" name="Retângulo 1">
          <a:hlinkClick xmlns:r="http://schemas.openxmlformats.org/officeDocument/2006/relationships" r:id="rId1" tooltip="Capa"/>
        </xdr:cNvPr>
        <xdr:cNvSpPr/>
      </xdr:nvSpPr>
      <xdr:spPr>
        <a:xfrm>
          <a:off x="142875" y="1047750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Capa</a:t>
          </a:r>
          <a:endParaRPr lang="pt-BR" sz="1100"/>
        </a:p>
      </xdr:txBody>
    </xdr:sp>
    <xdr:clientData/>
  </xdr:twoCellAnchor>
  <xdr:twoCellAnchor>
    <xdr:from>
      <xdr:col>1</xdr:col>
      <xdr:colOff>600075</xdr:colOff>
      <xdr:row>5</xdr:row>
      <xdr:rowOff>85725</xdr:rowOff>
    </xdr:from>
    <xdr:to>
      <xdr:col>1</xdr:col>
      <xdr:colOff>1504950</xdr:colOff>
      <xdr:row>7</xdr:row>
      <xdr:rowOff>76200</xdr:rowOff>
    </xdr:to>
    <xdr:sp macro="" textlink="">
      <xdr:nvSpPr>
        <xdr:cNvPr id="3" name="Retângulo 2">
          <a:hlinkClick xmlns:r="http://schemas.openxmlformats.org/officeDocument/2006/relationships" r:id="rId2" tooltip="Schedulle"/>
        </xdr:cNvPr>
        <xdr:cNvSpPr/>
      </xdr:nvSpPr>
      <xdr:spPr>
        <a:xfrm>
          <a:off x="1209675" y="1047750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Schedulle</a:t>
          </a:r>
          <a:endParaRPr lang="pt-BR" sz="1100"/>
        </a:p>
      </xdr:txBody>
    </xdr:sp>
    <xdr:clientData/>
  </xdr:twoCellAnchor>
  <xdr:twoCellAnchor>
    <xdr:from>
      <xdr:col>0</xdr:col>
      <xdr:colOff>133350</xdr:colOff>
      <xdr:row>0</xdr:row>
      <xdr:rowOff>171450</xdr:rowOff>
    </xdr:from>
    <xdr:to>
      <xdr:col>2</xdr:col>
      <xdr:colOff>1266825</xdr:colOff>
      <xdr:row>3</xdr:row>
      <xdr:rowOff>66675</xdr:rowOff>
    </xdr:to>
    <xdr:sp macro="" textlink="">
      <xdr:nvSpPr>
        <xdr:cNvPr id="4" name="CaixaDeTexto 3"/>
        <xdr:cNvSpPr txBox="1"/>
      </xdr:nvSpPr>
      <xdr:spPr>
        <a:xfrm>
          <a:off x="133350" y="171450"/>
          <a:ext cx="4591050" cy="4762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Absenteísmo -  AMERICAN TOWER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</xdr:row>
      <xdr:rowOff>171450</xdr:rowOff>
    </xdr:from>
    <xdr:to>
      <xdr:col>1</xdr:col>
      <xdr:colOff>428625</xdr:colOff>
      <xdr:row>5</xdr:row>
      <xdr:rowOff>161925</xdr:rowOff>
    </xdr:to>
    <xdr:sp macro="" textlink="">
      <xdr:nvSpPr>
        <xdr:cNvPr id="2" name="Retângulo 1">
          <a:hlinkClick xmlns:r="http://schemas.openxmlformats.org/officeDocument/2006/relationships" r:id="rId1" tooltip="Capa"/>
        </xdr:cNvPr>
        <xdr:cNvSpPr/>
      </xdr:nvSpPr>
      <xdr:spPr>
        <a:xfrm>
          <a:off x="133350" y="742950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Capa</a:t>
          </a:r>
          <a:endParaRPr lang="pt-BR" sz="1100"/>
        </a:p>
      </xdr:txBody>
    </xdr:sp>
    <xdr:clientData/>
  </xdr:twoCellAnchor>
  <xdr:twoCellAnchor>
    <xdr:from>
      <xdr:col>1</xdr:col>
      <xdr:colOff>1400174</xdr:colOff>
      <xdr:row>0</xdr:row>
      <xdr:rowOff>47625</xdr:rowOff>
    </xdr:from>
    <xdr:to>
      <xdr:col>2</xdr:col>
      <xdr:colOff>1381124</xdr:colOff>
      <xdr:row>1</xdr:row>
      <xdr:rowOff>152400</xdr:rowOff>
    </xdr:to>
    <xdr:sp macro="" textlink="">
      <xdr:nvSpPr>
        <xdr:cNvPr id="3" name="CaixaDeTexto 2"/>
        <xdr:cNvSpPr txBox="1"/>
      </xdr:nvSpPr>
      <xdr:spPr>
        <a:xfrm>
          <a:off x="2009774" y="47625"/>
          <a:ext cx="2828925" cy="295275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Absenteísmo mensal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595311</xdr:colOff>
      <xdr:row>8</xdr:row>
      <xdr:rowOff>200025</xdr:rowOff>
    </xdr:from>
    <xdr:to>
      <xdr:col>13</xdr:col>
      <xdr:colOff>419100</xdr:colOff>
      <xdr:row>22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0</xdr:row>
      <xdr:rowOff>142875</xdr:rowOff>
    </xdr:from>
    <xdr:to>
      <xdr:col>9</xdr:col>
      <xdr:colOff>371474</xdr:colOff>
      <xdr:row>3</xdr:row>
      <xdr:rowOff>180975</xdr:rowOff>
    </xdr:to>
    <xdr:sp macro="" textlink="">
      <xdr:nvSpPr>
        <xdr:cNvPr id="3" name="CaixaDeTexto 2"/>
        <xdr:cNvSpPr txBox="1"/>
      </xdr:nvSpPr>
      <xdr:spPr>
        <a:xfrm>
          <a:off x="276225" y="142875"/>
          <a:ext cx="5467349" cy="695325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0" cap="none" spc="0">
              <a:ln w="0">
                <a:solidFill>
                  <a:srgbClr val="002060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Turnover - AMERICAN TOWER</a:t>
          </a:r>
        </a:p>
      </xdr:txBody>
    </xdr:sp>
    <xdr:clientData/>
  </xdr:twoCellAnchor>
  <xdr:twoCellAnchor>
    <xdr:from>
      <xdr:col>1</xdr:col>
      <xdr:colOff>9525</xdr:colOff>
      <xdr:row>6</xdr:row>
      <xdr:rowOff>123825</xdr:rowOff>
    </xdr:from>
    <xdr:to>
      <xdr:col>2</xdr:col>
      <xdr:colOff>304800</xdr:colOff>
      <xdr:row>8</xdr:row>
      <xdr:rowOff>57150</xdr:rowOff>
    </xdr:to>
    <xdr:sp macro="" textlink="">
      <xdr:nvSpPr>
        <xdr:cNvPr id="4" name="Retângulo 3">
          <a:hlinkClick xmlns:r="http://schemas.openxmlformats.org/officeDocument/2006/relationships" r:id="rId2" tooltip="Capa"/>
        </xdr:cNvPr>
        <xdr:cNvSpPr/>
      </xdr:nvSpPr>
      <xdr:spPr>
        <a:xfrm>
          <a:off x="295275" y="1438275"/>
          <a:ext cx="904875" cy="371475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Capa</a:t>
          </a:r>
          <a:endParaRPr lang="pt-BR" sz="1100"/>
        </a:p>
      </xdr:txBody>
    </xdr:sp>
    <xdr:clientData/>
  </xdr:twoCellAnchor>
  <xdr:twoCellAnchor editAs="oneCell">
    <xdr:from>
      <xdr:col>10</xdr:col>
      <xdr:colOff>202044</xdr:colOff>
      <xdr:row>0</xdr:row>
      <xdr:rowOff>200025</xdr:rowOff>
    </xdr:from>
    <xdr:to>
      <xdr:col>16380</xdr:col>
      <xdr:colOff>66674</xdr:colOff>
      <xdr:row>4</xdr:row>
      <xdr:rowOff>190500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3744" y="200025"/>
          <a:ext cx="198870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C00000"/>
  </sheetPr>
  <dimension ref="A1:XFC64"/>
  <sheetViews>
    <sheetView showGridLines="0" tabSelected="1" zoomScaleNormal="100" workbookViewId="0"/>
  </sheetViews>
  <sheetFormatPr defaultColWidth="0" defaultRowHeight="15" zeroHeight="1" x14ac:dyDescent="0.25"/>
  <cols>
    <col min="1" max="1" width="3.7109375" customWidth="1"/>
    <col min="2" max="2" width="30.85546875" bestFit="1" customWidth="1"/>
    <col min="3" max="3" width="13.85546875" customWidth="1"/>
    <col min="4" max="4" width="11" bestFit="1" customWidth="1"/>
    <col min="5" max="5" width="8.28515625" customWidth="1"/>
    <col min="6" max="6" width="17.42578125" customWidth="1"/>
    <col min="7" max="7" width="12.5703125" bestFit="1" customWidth="1"/>
    <col min="8" max="8" width="11.140625" bestFit="1" customWidth="1"/>
    <col min="9" max="9" width="9.85546875" style="64" bestFit="1" customWidth="1"/>
    <col min="10" max="10" width="8.140625" style="64" bestFit="1" customWidth="1"/>
    <col min="11" max="11" width="5.7109375" bestFit="1" customWidth="1"/>
    <col min="12" max="12" width="3.7109375" customWidth="1"/>
    <col min="13" max="16383" width="9.140625" hidden="1"/>
    <col min="16384" max="16384" width="4.7109375" hidden="1"/>
  </cols>
  <sheetData>
    <row r="1" spans="1:11" x14ac:dyDescent="0.25">
      <c r="A1" s="144"/>
      <c r="I1" s="86"/>
    </row>
    <row r="2" spans="1:11" x14ac:dyDescent="0.25"/>
    <row r="3" spans="1:11" x14ac:dyDescent="0.25">
      <c r="B3" s="12"/>
      <c r="C3" s="12"/>
      <c r="D3" s="12"/>
      <c r="E3" s="12"/>
      <c r="F3" s="12"/>
    </row>
    <row r="4" spans="1:11" x14ac:dyDescent="0.25">
      <c r="B4" s="12"/>
      <c r="C4" s="12"/>
      <c r="D4" s="12"/>
      <c r="E4" s="12"/>
      <c r="F4" s="12"/>
    </row>
    <row r="5" spans="1:11" x14ac:dyDescent="0.25">
      <c r="B5" s="12"/>
      <c r="C5" s="12"/>
      <c r="D5" s="12"/>
      <c r="E5" s="12"/>
      <c r="F5" s="12"/>
    </row>
    <row r="6" spans="1:11" x14ac:dyDescent="0.25">
      <c r="B6" s="12"/>
      <c r="C6" s="12"/>
      <c r="D6" s="12"/>
      <c r="E6" s="12"/>
      <c r="F6" s="12"/>
    </row>
    <row r="7" spans="1:11" x14ac:dyDescent="0.25">
      <c r="C7" s="170" t="s">
        <v>51</v>
      </c>
      <c r="D7" s="170"/>
      <c r="E7" s="170"/>
    </row>
    <row r="8" spans="1:11" x14ac:dyDescent="0.25"/>
    <row r="9" spans="1:11" s="22" customFormat="1" x14ac:dyDescent="0.25">
      <c r="A9"/>
      <c r="B9"/>
      <c r="C9"/>
      <c r="D9"/>
      <c r="E9"/>
      <c r="F9"/>
      <c r="G9"/>
      <c r="I9" s="65"/>
      <c r="J9" s="65"/>
    </row>
    <row r="10" spans="1:11" x14ac:dyDescent="0.25">
      <c r="B10" s="46" t="s">
        <v>40</v>
      </c>
      <c r="C10" s="46" t="s">
        <v>16</v>
      </c>
      <c r="D10" s="46" t="s">
        <v>18</v>
      </c>
      <c r="E10" s="46" t="s">
        <v>17</v>
      </c>
      <c r="F10" s="46" t="s">
        <v>41</v>
      </c>
      <c r="G10" s="46" t="s">
        <v>42</v>
      </c>
      <c r="H10" s="46" t="s">
        <v>43</v>
      </c>
      <c r="I10" s="66" t="s">
        <v>44</v>
      </c>
      <c r="J10" s="66" t="s">
        <v>45</v>
      </c>
      <c r="K10" s="46" t="s">
        <v>46</v>
      </c>
    </row>
    <row r="11" spans="1:11" x14ac:dyDescent="0.25">
      <c r="B11" s="10" t="s">
        <v>62</v>
      </c>
      <c r="C11" s="39">
        <f>SUMIFS(ABS!$AO:$AO,ABS!$C:$C,CAPA!B11)</f>
        <v>47.15</v>
      </c>
      <c r="D11" s="39">
        <f>SUMIFS(ABS!$AQ:$AQ,ABS!$C:$C,CAPA!B11)</f>
        <v>0.55624999999999991</v>
      </c>
      <c r="E11" s="39">
        <f>SUMIFS(ABS!$AP:$AP,ABS!$C:$C,CAPA!B11)</f>
        <v>0.21458333333333324</v>
      </c>
      <c r="F11" s="31">
        <f>IFERROR(D11/C11,0)</f>
        <v>1.1797454931071049E-2</v>
      </c>
      <c r="G11" s="31">
        <f>E11/C11</f>
        <v>4.5510781194768452E-3</v>
      </c>
      <c r="H11" s="31">
        <f>IF(J11=0,0,J11/SUM(I11,J11))</f>
        <v>1.0416666666666666E-2</v>
      </c>
      <c r="I11" s="67">
        <f>SUMIFS(ABS!$AS:$AS,ABS!$C:$C,CAPA!B11)</f>
        <v>95</v>
      </c>
      <c r="J11" s="67">
        <f>SUMIFS(ABS!$AT:$AT,ABS!$C:$C,CAPA!$B11)+SUMIFS(ABS!$AU:$AU,ABS!$C:$C,CAPA!$B11)</f>
        <v>1</v>
      </c>
      <c r="K11" s="11">
        <v>0.05</v>
      </c>
    </row>
    <row r="12" spans="1:11" x14ac:dyDescent="0.25">
      <c r="B12" s="5"/>
      <c r="C12" s="5"/>
      <c r="D12" s="5"/>
      <c r="E12" s="5"/>
      <c r="F12" s="32"/>
      <c r="G12" s="32"/>
      <c r="H12" s="32"/>
      <c r="I12" s="68"/>
      <c r="J12" s="68"/>
      <c r="K12" s="5"/>
    </row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</sheetData>
  <mergeCells count="1"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V39"/>
  <sheetViews>
    <sheetView showGridLines="0" workbookViewId="0"/>
  </sheetViews>
  <sheetFormatPr defaultRowHeight="15" x14ac:dyDescent="0.25"/>
  <cols>
    <col min="1" max="1" width="10.140625" style="64" customWidth="1"/>
    <col min="2" max="2" width="42.7109375" bestFit="1" customWidth="1"/>
    <col min="3" max="3" width="30.7109375" bestFit="1" customWidth="1"/>
    <col min="4" max="4" width="17.7109375" bestFit="1" customWidth="1"/>
    <col min="5" max="5" width="25.42578125" style="1" customWidth="1"/>
    <col min="6" max="6" width="14" style="43" customWidth="1"/>
    <col min="7" max="7" width="12.85546875" style="43" customWidth="1"/>
    <col min="8" max="8" width="13.28515625" customWidth="1"/>
    <col min="9" max="11" width="19.42578125" style="5" customWidth="1"/>
    <col min="12" max="12" width="19.42578125" style="68" customWidth="1"/>
    <col min="13" max="13" width="19.42578125" style="5" customWidth="1"/>
    <col min="14" max="14" width="9.140625" style="5"/>
    <col min="15" max="17" width="1.28515625" style="5" customWidth="1"/>
    <col min="18" max="18" width="9.140625" style="5"/>
    <col min="19" max="20" width="16.28515625" style="68" customWidth="1"/>
    <col min="21" max="22" width="16.28515625" style="73" customWidth="1"/>
  </cols>
  <sheetData>
    <row r="1" spans="1:22" s="1" customFormat="1" x14ac:dyDescent="0.25">
      <c r="A1" s="64"/>
      <c r="F1" s="43"/>
      <c r="G1" s="43"/>
      <c r="I1" s="50"/>
      <c r="J1" s="5"/>
      <c r="K1" s="5"/>
      <c r="L1" s="68"/>
      <c r="M1" s="5"/>
      <c r="N1" s="5"/>
      <c r="O1" s="5"/>
      <c r="P1" s="5"/>
      <c r="Q1" s="5"/>
      <c r="R1" s="5"/>
      <c r="S1" s="68"/>
      <c r="T1" s="68"/>
      <c r="U1" s="73"/>
      <c r="V1" s="73"/>
    </row>
    <row r="2" spans="1:22" s="1" customFormat="1" x14ac:dyDescent="0.25">
      <c r="A2" s="64"/>
      <c r="F2" s="43"/>
      <c r="G2" s="43"/>
      <c r="I2" s="5"/>
      <c r="J2" s="5"/>
      <c r="K2" s="5"/>
      <c r="L2" s="68"/>
      <c r="M2" s="5"/>
      <c r="N2" s="5"/>
      <c r="O2" s="5"/>
      <c r="P2" s="5"/>
      <c r="Q2" s="5"/>
      <c r="R2" s="5"/>
      <c r="S2" s="68"/>
      <c r="T2" s="68"/>
      <c r="U2" s="73"/>
      <c r="V2" s="73"/>
    </row>
    <row r="3" spans="1:22" x14ac:dyDescent="0.25">
      <c r="U3" s="68"/>
      <c r="V3" s="68"/>
    </row>
    <row r="4" spans="1:22" x14ac:dyDescent="0.25">
      <c r="U4" s="68"/>
      <c r="V4" s="68"/>
    </row>
    <row r="5" spans="1:22" x14ac:dyDescent="0.25">
      <c r="A5" s="69" t="s">
        <v>3</v>
      </c>
      <c r="B5" s="2" t="s">
        <v>2</v>
      </c>
      <c r="C5" s="2" t="s">
        <v>8</v>
      </c>
      <c r="D5" s="2" t="s">
        <v>21</v>
      </c>
      <c r="E5" s="2" t="s">
        <v>1</v>
      </c>
      <c r="F5" s="44" t="s">
        <v>22</v>
      </c>
      <c r="G5" s="44" t="s">
        <v>23</v>
      </c>
      <c r="H5" s="2" t="s">
        <v>24</v>
      </c>
      <c r="I5" s="51" t="s">
        <v>29</v>
      </c>
      <c r="J5" s="51" t="s">
        <v>56</v>
      </c>
      <c r="K5" s="51" t="s">
        <v>30</v>
      </c>
      <c r="L5" s="71" t="s">
        <v>31</v>
      </c>
      <c r="M5" s="47" t="s">
        <v>6</v>
      </c>
      <c r="S5" s="74" t="s">
        <v>32</v>
      </c>
      <c r="T5" s="74" t="s">
        <v>33</v>
      </c>
      <c r="U5" s="74" t="s">
        <v>34</v>
      </c>
      <c r="V5" s="74" t="s">
        <v>35</v>
      </c>
    </row>
    <row r="6" spans="1:22" x14ac:dyDescent="0.25">
      <c r="A6" s="70">
        <v>91078</v>
      </c>
      <c r="B6" t="s">
        <v>63</v>
      </c>
      <c r="C6" s="35" t="s">
        <v>62</v>
      </c>
      <c r="D6" s="35" t="s">
        <v>60</v>
      </c>
      <c r="E6" s="45" t="s">
        <v>60</v>
      </c>
      <c r="F6" s="43" t="s">
        <v>71</v>
      </c>
      <c r="G6" s="43" t="s">
        <v>72</v>
      </c>
      <c r="H6" s="30"/>
      <c r="I6" s="48">
        <f>IF(A6="","",IF(F6="22:40","06:20:00",G6-F6))</f>
        <v>0.34166666666666667</v>
      </c>
      <c r="J6" s="48" t="str">
        <f>IF(A6="","",TEXT($F6,"HH:MM")&amp;"-"&amp;TEXT($G6,"HH:MM"))</f>
        <v>09:00-17:12</v>
      </c>
      <c r="K6" s="48">
        <f>IF(A6="","",IF(F6="22:40","06:20:00",IF(A6="","",IF(A6="","",G6-F6))))</f>
        <v>0.34166666666666667</v>
      </c>
      <c r="L6" s="72">
        <f t="shared" ref="L6:L38" si="0">IF(A6="","",IFERROR(VLOOKUP($A6,V:V,1,0),"DESLIGADO"))</f>
        <v>91078</v>
      </c>
      <c r="M6" s="49" t="str">
        <f t="shared" ref="M6" si="1">IF(A6="","",IF(L6="DESLIGADO",$L6,"ATIVO"))</f>
        <v>ATIVO</v>
      </c>
      <c r="N6" s="52"/>
      <c r="S6" s="75">
        <v>91078</v>
      </c>
      <c r="T6" s="75">
        <v>91078</v>
      </c>
      <c r="U6" s="76">
        <f t="shared" ref="U6:U39" si="2">IF(T6="","",VLOOKUP(T6,S:S,1,0))</f>
        <v>91078</v>
      </c>
      <c r="V6" s="76">
        <f t="shared" ref="V6:V39" si="3">IF(S6="","",IFERROR(VLOOKUP(S6,T:T,1,0),"DESLIGADO"))</f>
        <v>91078</v>
      </c>
    </row>
    <row r="7" spans="1:22" x14ac:dyDescent="0.25">
      <c r="A7" s="70">
        <v>91106</v>
      </c>
      <c r="B7" s="35" t="s">
        <v>64</v>
      </c>
      <c r="C7" s="35" t="s">
        <v>62</v>
      </c>
      <c r="D7" s="45" t="s">
        <v>60</v>
      </c>
      <c r="E7" s="45" t="s">
        <v>60</v>
      </c>
      <c r="F7" s="43" t="s">
        <v>69</v>
      </c>
      <c r="G7" s="43" t="s">
        <v>70</v>
      </c>
      <c r="H7" s="30"/>
      <c r="I7" s="48">
        <f t="shared" ref="I7:I38" si="4">IF(A7="","",IF(F7="22:40","06:20:00",G7-F7))</f>
        <v>0.34166666666666662</v>
      </c>
      <c r="J7" s="48" t="str">
        <f t="shared" ref="J7:J38" si="5">IF(A7="","",TEXT($F7,"HH:MM")&amp;"-"&amp;TEXT($G7,"HH:MM"))</f>
        <v>10:48-19:00</v>
      </c>
      <c r="K7" s="48">
        <f t="shared" ref="K7:K38" si="6">IF(A7="","",IF(F7="22:40","06:20:00",IF(A7="","",IF(A7="","",G7-F7))))</f>
        <v>0.34166666666666662</v>
      </c>
      <c r="L7" s="72">
        <f t="shared" si="0"/>
        <v>91106</v>
      </c>
      <c r="M7" s="49" t="str">
        <f t="shared" ref="M7:M38" si="7">IF(A7="","",IF(L7="DESLIGADO",$L7,"ATIVO"))</f>
        <v>ATIVO</v>
      </c>
      <c r="S7" s="75">
        <v>91106</v>
      </c>
      <c r="T7" s="75">
        <v>91106</v>
      </c>
      <c r="U7" s="76">
        <f t="shared" si="2"/>
        <v>91106</v>
      </c>
      <c r="V7" s="76">
        <f t="shared" si="3"/>
        <v>91106</v>
      </c>
    </row>
    <row r="8" spans="1:22" x14ac:dyDescent="0.25">
      <c r="A8" s="70">
        <v>91116</v>
      </c>
      <c r="B8" s="35" t="s">
        <v>65</v>
      </c>
      <c r="C8" s="35" t="s">
        <v>62</v>
      </c>
      <c r="D8" s="45" t="s">
        <v>60</v>
      </c>
      <c r="E8" s="45" t="s">
        <v>60</v>
      </c>
      <c r="F8" s="43" t="s">
        <v>66</v>
      </c>
      <c r="G8" s="43" t="s">
        <v>67</v>
      </c>
      <c r="H8" s="30"/>
      <c r="I8" s="48">
        <f t="shared" si="4"/>
        <v>0.34166666666666662</v>
      </c>
      <c r="J8" s="48" t="str">
        <f t="shared" si="5"/>
        <v>08:00-16:12</v>
      </c>
      <c r="K8" s="48">
        <f t="shared" si="6"/>
        <v>0.34166666666666662</v>
      </c>
      <c r="L8" s="72">
        <f t="shared" si="0"/>
        <v>91116</v>
      </c>
      <c r="M8" s="49" t="str">
        <f t="shared" si="7"/>
        <v>ATIVO</v>
      </c>
      <c r="S8" s="75">
        <v>91116</v>
      </c>
      <c r="T8" s="75">
        <v>91116</v>
      </c>
      <c r="U8" s="76">
        <f t="shared" si="2"/>
        <v>91116</v>
      </c>
      <c r="V8" s="76">
        <f t="shared" si="3"/>
        <v>91116</v>
      </c>
    </row>
    <row r="9" spans="1:22" x14ac:dyDescent="0.25">
      <c r="A9" s="70">
        <v>91097</v>
      </c>
      <c r="B9" s="35" t="s">
        <v>73</v>
      </c>
      <c r="C9" s="57" t="s">
        <v>62</v>
      </c>
      <c r="D9" s="57" t="s">
        <v>60</v>
      </c>
      <c r="E9" s="57" t="s">
        <v>60</v>
      </c>
      <c r="F9" s="43" t="s">
        <v>71</v>
      </c>
      <c r="G9" s="43" t="s">
        <v>72</v>
      </c>
      <c r="H9" s="30"/>
      <c r="I9" s="48">
        <f t="shared" si="4"/>
        <v>0.34166666666666667</v>
      </c>
      <c r="J9" s="48" t="str">
        <f t="shared" si="5"/>
        <v>09:00-17:12</v>
      </c>
      <c r="K9" s="48">
        <f t="shared" si="6"/>
        <v>0.34166666666666667</v>
      </c>
      <c r="L9" s="72">
        <f t="shared" si="0"/>
        <v>91097</v>
      </c>
      <c r="M9" s="49" t="str">
        <f t="shared" si="7"/>
        <v>ATIVO</v>
      </c>
      <c r="S9" s="75">
        <v>91097</v>
      </c>
      <c r="T9" s="75">
        <v>91097</v>
      </c>
      <c r="U9" s="76">
        <f t="shared" si="2"/>
        <v>91097</v>
      </c>
      <c r="V9" s="76">
        <f t="shared" si="3"/>
        <v>91097</v>
      </c>
    </row>
    <row r="10" spans="1:22" x14ac:dyDescent="0.25">
      <c r="A10" s="70">
        <v>91096</v>
      </c>
      <c r="B10" s="169" t="s">
        <v>81</v>
      </c>
      <c r="C10" s="57" t="s">
        <v>62</v>
      </c>
      <c r="D10" s="57" t="s">
        <v>60</v>
      </c>
      <c r="E10" s="57" t="s">
        <v>60</v>
      </c>
      <c r="F10" s="43" t="s">
        <v>71</v>
      </c>
      <c r="G10" s="43" t="s">
        <v>72</v>
      </c>
      <c r="H10" s="30"/>
      <c r="I10" s="48">
        <f t="shared" si="4"/>
        <v>0.34166666666666667</v>
      </c>
      <c r="J10" s="48" t="str">
        <f t="shared" si="5"/>
        <v>09:00-17:12</v>
      </c>
      <c r="K10" s="48">
        <f t="shared" si="6"/>
        <v>0.34166666666666667</v>
      </c>
      <c r="L10" s="72">
        <v>91096</v>
      </c>
      <c r="M10" s="49" t="str">
        <f t="shared" si="7"/>
        <v>ATIVO</v>
      </c>
      <c r="S10" s="75"/>
      <c r="T10" s="75"/>
      <c r="U10" s="76" t="str">
        <f t="shared" si="2"/>
        <v/>
      </c>
      <c r="V10" s="76" t="str">
        <f t="shared" si="3"/>
        <v/>
      </c>
    </row>
    <row r="11" spans="1:22" x14ac:dyDescent="0.25">
      <c r="A11" s="70">
        <v>91117</v>
      </c>
      <c r="B11" s="169" t="s">
        <v>79</v>
      </c>
      <c r="C11" s="35" t="s">
        <v>62</v>
      </c>
      <c r="D11" s="35" t="s">
        <v>60</v>
      </c>
      <c r="E11" s="38" t="s">
        <v>60</v>
      </c>
      <c r="F11" s="43" t="s">
        <v>71</v>
      </c>
      <c r="G11" s="43" t="s">
        <v>72</v>
      </c>
      <c r="H11" s="30"/>
      <c r="I11" s="48">
        <f t="shared" si="4"/>
        <v>0.34166666666666667</v>
      </c>
      <c r="J11" s="48" t="str">
        <f t="shared" si="5"/>
        <v>09:00-17:12</v>
      </c>
      <c r="K11" s="48">
        <f t="shared" si="6"/>
        <v>0.34166666666666667</v>
      </c>
      <c r="L11" s="72">
        <v>91117</v>
      </c>
      <c r="M11" s="49" t="str">
        <f t="shared" si="7"/>
        <v>ATIVO</v>
      </c>
      <c r="S11" s="75"/>
      <c r="T11" s="75"/>
      <c r="U11" s="76" t="str">
        <f t="shared" si="2"/>
        <v/>
      </c>
      <c r="V11" s="76" t="str">
        <f t="shared" si="3"/>
        <v/>
      </c>
    </row>
    <row r="12" spans="1:22" x14ac:dyDescent="0.25">
      <c r="A12" s="70"/>
      <c r="B12" s="35"/>
      <c r="C12" s="35"/>
      <c r="D12" s="35"/>
      <c r="E12" s="38"/>
      <c r="H12" s="30"/>
      <c r="I12" s="48" t="str">
        <f t="shared" si="4"/>
        <v/>
      </c>
      <c r="J12" s="48" t="str">
        <f t="shared" si="5"/>
        <v/>
      </c>
      <c r="K12" s="48" t="str">
        <f t="shared" si="6"/>
        <v/>
      </c>
      <c r="L12" s="72" t="str">
        <f t="shared" si="0"/>
        <v/>
      </c>
      <c r="M12" s="49" t="str">
        <f t="shared" si="7"/>
        <v/>
      </c>
      <c r="S12" s="75"/>
      <c r="T12" s="75"/>
      <c r="U12" s="76" t="str">
        <f t="shared" si="2"/>
        <v/>
      </c>
      <c r="V12" s="76" t="str">
        <f t="shared" si="3"/>
        <v/>
      </c>
    </row>
    <row r="13" spans="1:22" x14ac:dyDescent="0.25">
      <c r="A13" s="70"/>
      <c r="B13" s="35"/>
      <c r="C13" s="35"/>
      <c r="D13" s="35"/>
      <c r="E13" s="38"/>
      <c r="H13" s="30"/>
      <c r="I13" s="48" t="str">
        <f t="shared" si="4"/>
        <v/>
      </c>
      <c r="J13" s="48" t="str">
        <f t="shared" si="5"/>
        <v/>
      </c>
      <c r="K13" s="48" t="str">
        <f t="shared" si="6"/>
        <v/>
      </c>
      <c r="L13" s="72" t="str">
        <f t="shared" si="0"/>
        <v/>
      </c>
      <c r="M13" s="49" t="str">
        <f t="shared" si="7"/>
        <v/>
      </c>
      <c r="S13" s="75"/>
      <c r="T13" s="75"/>
      <c r="U13" s="76" t="str">
        <f t="shared" si="2"/>
        <v/>
      </c>
      <c r="V13" s="76" t="str">
        <f t="shared" si="3"/>
        <v/>
      </c>
    </row>
    <row r="14" spans="1:22" x14ac:dyDescent="0.25">
      <c r="A14" s="70"/>
      <c r="B14" s="35"/>
      <c r="C14" s="35"/>
      <c r="D14" s="35"/>
      <c r="E14" s="38"/>
      <c r="H14" s="30"/>
      <c r="I14" s="48" t="str">
        <f t="shared" si="4"/>
        <v/>
      </c>
      <c r="J14" s="48" t="str">
        <f t="shared" si="5"/>
        <v/>
      </c>
      <c r="K14" s="48" t="str">
        <f t="shared" si="6"/>
        <v/>
      </c>
      <c r="L14" s="72" t="str">
        <f t="shared" si="0"/>
        <v/>
      </c>
      <c r="M14" s="49" t="str">
        <f t="shared" si="7"/>
        <v/>
      </c>
      <c r="S14" s="75"/>
      <c r="T14" s="75"/>
      <c r="U14" s="76" t="str">
        <f t="shared" si="2"/>
        <v/>
      </c>
      <c r="V14" s="76" t="str">
        <f t="shared" si="3"/>
        <v/>
      </c>
    </row>
    <row r="15" spans="1:22" x14ac:dyDescent="0.25">
      <c r="A15" s="70"/>
      <c r="B15" s="38"/>
      <c r="C15" s="38"/>
      <c r="D15" s="38"/>
      <c r="E15" s="38"/>
      <c r="H15" s="30"/>
      <c r="I15" s="48" t="str">
        <f t="shared" si="4"/>
        <v/>
      </c>
      <c r="J15" s="48" t="str">
        <f t="shared" si="5"/>
        <v/>
      </c>
      <c r="K15" s="48" t="str">
        <f t="shared" si="6"/>
        <v/>
      </c>
      <c r="L15" s="72" t="str">
        <f t="shared" si="0"/>
        <v/>
      </c>
      <c r="M15" s="49" t="str">
        <f t="shared" si="7"/>
        <v/>
      </c>
      <c r="S15" s="75"/>
      <c r="T15" s="75"/>
      <c r="U15" s="76" t="str">
        <f t="shared" si="2"/>
        <v/>
      </c>
      <c r="V15" s="76" t="str">
        <f t="shared" si="3"/>
        <v/>
      </c>
    </row>
    <row r="16" spans="1:22" x14ac:dyDescent="0.25">
      <c r="A16" s="70"/>
      <c r="B16" s="35"/>
      <c r="C16" s="35"/>
      <c r="D16" s="35"/>
      <c r="E16" s="35"/>
      <c r="H16" s="30"/>
      <c r="I16" s="48" t="str">
        <f t="shared" si="4"/>
        <v/>
      </c>
      <c r="J16" s="48" t="str">
        <f t="shared" si="5"/>
        <v/>
      </c>
      <c r="K16" s="48" t="str">
        <f t="shared" si="6"/>
        <v/>
      </c>
      <c r="L16" s="72" t="str">
        <f t="shared" si="0"/>
        <v/>
      </c>
      <c r="M16" s="49" t="str">
        <f t="shared" si="7"/>
        <v/>
      </c>
      <c r="S16" s="75"/>
      <c r="T16" s="75"/>
      <c r="U16" s="76" t="str">
        <f t="shared" si="2"/>
        <v/>
      </c>
      <c r="V16" s="76" t="str">
        <f t="shared" si="3"/>
        <v/>
      </c>
    </row>
    <row r="17" spans="1:22" x14ac:dyDescent="0.25">
      <c r="A17" s="70"/>
      <c r="B17" s="35"/>
      <c r="C17" s="35"/>
      <c r="D17" s="35"/>
      <c r="E17" s="35"/>
      <c r="H17" s="30"/>
      <c r="I17" s="48" t="str">
        <f t="shared" si="4"/>
        <v/>
      </c>
      <c r="J17" s="48" t="str">
        <f t="shared" si="5"/>
        <v/>
      </c>
      <c r="K17" s="48" t="str">
        <f t="shared" si="6"/>
        <v/>
      </c>
      <c r="L17" s="72" t="str">
        <f t="shared" si="0"/>
        <v/>
      </c>
      <c r="M17" s="49" t="str">
        <f t="shared" si="7"/>
        <v/>
      </c>
      <c r="S17" s="75"/>
      <c r="T17" s="75"/>
      <c r="U17" s="76" t="str">
        <f t="shared" si="2"/>
        <v/>
      </c>
      <c r="V17" s="76" t="str">
        <f t="shared" si="3"/>
        <v/>
      </c>
    </row>
    <row r="18" spans="1:22" x14ac:dyDescent="0.25">
      <c r="A18" s="68"/>
      <c r="B18" s="35"/>
      <c r="C18" s="35"/>
      <c r="D18" s="35"/>
      <c r="E18" s="35"/>
      <c r="H18" s="30"/>
      <c r="I18" s="48" t="str">
        <f t="shared" si="4"/>
        <v/>
      </c>
      <c r="J18" s="48" t="str">
        <f t="shared" si="5"/>
        <v/>
      </c>
      <c r="K18" s="48" t="str">
        <f t="shared" si="6"/>
        <v/>
      </c>
      <c r="L18" s="72" t="str">
        <f t="shared" si="0"/>
        <v/>
      </c>
      <c r="M18" s="49" t="str">
        <f t="shared" si="7"/>
        <v/>
      </c>
      <c r="S18" s="75"/>
      <c r="T18" s="75"/>
      <c r="U18" s="76" t="str">
        <f t="shared" si="2"/>
        <v/>
      </c>
      <c r="V18" s="76" t="str">
        <f t="shared" si="3"/>
        <v/>
      </c>
    </row>
    <row r="19" spans="1:22" x14ac:dyDescent="0.25">
      <c r="A19" s="68"/>
      <c r="B19" s="35"/>
      <c r="C19" s="35"/>
      <c r="D19" s="35"/>
      <c r="E19" s="35"/>
      <c r="H19" s="30"/>
      <c r="I19" s="48" t="str">
        <f t="shared" si="4"/>
        <v/>
      </c>
      <c r="J19" s="48" t="str">
        <f t="shared" si="5"/>
        <v/>
      </c>
      <c r="K19" s="48" t="str">
        <f t="shared" si="6"/>
        <v/>
      </c>
      <c r="L19" s="72" t="str">
        <f t="shared" si="0"/>
        <v/>
      </c>
      <c r="M19" s="49" t="str">
        <f t="shared" si="7"/>
        <v/>
      </c>
      <c r="S19" s="75"/>
      <c r="T19" s="75"/>
      <c r="U19" s="76" t="str">
        <f t="shared" si="2"/>
        <v/>
      </c>
      <c r="V19" s="76" t="str">
        <f t="shared" si="3"/>
        <v/>
      </c>
    </row>
    <row r="20" spans="1:22" x14ac:dyDescent="0.25">
      <c r="A20" s="68"/>
      <c r="B20" s="35"/>
      <c r="C20" s="35"/>
      <c r="D20" s="35"/>
      <c r="E20" s="35"/>
      <c r="H20" s="30"/>
      <c r="I20" s="48" t="str">
        <f t="shared" si="4"/>
        <v/>
      </c>
      <c r="J20" s="48" t="str">
        <f t="shared" si="5"/>
        <v/>
      </c>
      <c r="K20" s="48" t="str">
        <f t="shared" si="6"/>
        <v/>
      </c>
      <c r="L20" s="72" t="str">
        <f t="shared" si="0"/>
        <v/>
      </c>
      <c r="M20" s="49" t="str">
        <f t="shared" si="7"/>
        <v/>
      </c>
      <c r="S20" s="75"/>
      <c r="T20" s="75"/>
      <c r="U20" s="76" t="str">
        <f t="shared" si="2"/>
        <v/>
      </c>
      <c r="V20" s="76" t="str">
        <f t="shared" si="3"/>
        <v/>
      </c>
    </row>
    <row r="21" spans="1:22" x14ac:dyDescent="0.25">
      <c r="A21" s="68"/>
      <c r="B21" s="35"/>
      <c r="C21" s="35"/>
      <c r="D21" s="35"/>
      <c r="E21" s="35"/>
      <c r="H21" s="30"/>
      <c r="I21" s="48" t="str">
        <f t="shared" si="4"/>
        <v/>
      </c>
      <c r="J21" s="48" t="str">
        <f t="shared" si="5"/>
        <v/>
      </c>
      <c r="K21" s="48" t="str">
        <f t="shared" si="6"/>
        <v/>
      </c>
      <c r="L21" s="72" t="str">
        <f t="shared" si="0"/>
        <v/>
      </c>
      <c r="M21" s="49" t="str">
        <f t="shared" si="7"/>
        <v/>
      </c>
      <c r="S21" s="75"/>
      <c r="T21" s="75"/>
      <c r="U21" s="76" t="str">
        <f t="shared" si="2"/>
        <v/>
      </c>
      <c r="V21" s="76" t="str">
        <f t="shared" si="3"/>
        <v/>
      </c>
    </row>
    <row r="22" spans="1:22" x14ac:dyDescent="0.25">
      <c r="A22" s="68"/>
      <c r="B22" s="35"/>
      <c r="C22" s="35"/>
      <c r="D22" s="35"/>
      <c r="E22" s="35"/>
      <c r="H22" s="30"/>
      <c r="I22" s="48" t="str">
        <f t="shared" si="4"/>
        <v/>
      </c>
      <c r="J22" s="48" t="str">
        <f t="shared" si="5"/>
        <v/>
      </c>
      <c r="K22" s="48" t="str">
        <f t="shared" si="6"/>
        <v/>
      </c>
      <c r="L22" s="72" t="str">
        <f t="shared" si="0"/>
        <v/>
      </c>
      <c r="M22" s="49" t="str">
        <f t="shared" si="7"/>
        <v/>
      </c>
      <c r="S22" s="75"/>
      <c r="T22" s="75"/>
      <c r="U22" s="76" t="str">
        <f t="shared" si="2"/>
        <v/>
      </c>
      <c r="V22" s="76" t="str">
        <f t="shared" si="3"/>
        <v/>
      </c>
    </row>
    <row r="23" spans="1:22" x14ac:dyDescent="0.25">
      <c r="A23" s="68"/>
      <c r="B23" s="35"/>
      <c r="C23" s="35"/>
      <c r="D23" s="35"/>
      <c r="E23" s="35"/>
      <c r="H23" s="30"/>
      <c r="I23" s="48" t="str">
        <f t="shared" si="4"/>
        <v/>
      </c>
      <c r="J23" s="48" t="str">
        <f t="shared" si="5"/>
        <v/>
      </c>
      <c r="K23" s="48" t="str">
        <f t="shared" si="6"/>
        <v/>
      </c>
      <c r="L23" s="72" t="str">
        <f t="shared" si="0"/>
        <v/>
      </c>
      <c r="M23" s="49" t="str">
        <f t="shared" si="7"/>
        <v/>
      </c>
      <c r="S23" s="75"/>
      <c r="T23" s="75"/>
      <c r="U23" s="76" t="str">
        <f t="shared" si="2"/>
        <v/>
      </c>
      <c r="V23" s="76" t="str">
        <f t="shared" si="3"/>
        <v/>
      </c>
    </row>
    <row r="24" spans="1:22" x14ac:dyDescent="0.25">
      <c r="A24" s="68"/>
      <c r="B24" s="35"/>
      <c r="C24" s="35"/>
      <c r="D24" s="35"/>
      <c r="E24" s="35"/>
      <c r="H24" s="30"/>
      <c r="I24" s="48" t="str">
        <f t="shared" si="4"/>
        <v/>
      </c>
      <c r="J24" s="48" t="str">
        <f t="shared" si="5"/>
        <v/>
      </c>
      <c r="K24" s="48" t="str">
        <f t="shared" si="6"/>
        <v/>
      </c>
      <c r="L24" s="72" t="str">
        <f t="shared" si="0"/>
        <v/>
      </c>
      <c r="M24" s="49" t="str">
        <f t="shared" si="7"/>
        <v/>
      </c>
      <c r="S24" s="75"/>
      <c r="T24" s="75"/>
      <c r="U24" s="76" t="str">
        <f t="shared" si="2"/>
        <v/>
      </c>
      <c r="V24" s="76" t="str">
        <f t="shared" si="3"/>
        <v/>
      </c>
    </row>
    <row r="25" spans="1:22" x14ac:dyDescent="0.25">
      <c r="A25" s="68"/>
      <c r="B25" s="35"/>
      <c r="C25" s="35"/>
      <c r="D25" s="35"/>
      <c r="E25" s="35"/>
      <c r="H25" s="30"/>
      <c r="I25" s="48" t="str">
        <f t="shared" si="4"/>
        <v/>
      </c>
      <c r="J25" s="48" t="str">
        <f t="shared" si="5"/>
        <v/>
      </c>
      <c r="K25" s="48" t="str">
        <f t="shared" si="6"/>
        <v/>
      </c>
      <c r="L25" s="72" t="str">
        <f t="shared" si="0"/>
        <v/>
      </c>
      <c r="M25" s="49" t="str">
        <f t="shared" si="7"/>
        <v/>
      </c>
      <c r="S25" s="75"/>
      <c r="T25" s="75"/>
      <c r="U25" s="76" t="str">
        <f t="shared" si="2"/>
        <v/>
      </c>
      <c r="V25" s="76" t="str">
        <f t="shared" si="3"/>
        <v/>
      </c>
    </row>
    <row r="26" spans="1:22" x14ac:dyDescent="0.25">
      <c r="A26" s="68"/>
      <c r="B26" s="35"/>
      <c r="C26" s="35"/>
      <c r="D26" s="35"/>
      <c r="E26" s="35"/>
      <c r="H26" s="30"/>
      <c r="I26" s="48" t="str">
        <f t="shared" si="4"/>
        <v/>
      </c>
      <c r="J26" s="48" t="str">
        <f t="shared" si="5"/>
        <v/>
      </c>
      <c r="K26" s="48" t="str">
        <f t="shared" si="6"/>
        <v/>
      </c>
      <c r="L26" s="72" t="str">
        <f t="shared" si="0"/>
        <v/>
      </c>
      <c r="M26" s="49" t="str">
        <f t="shared" si="7"/>
        <v/>
      </c>
      <c r="S26" s="75"/>
      <c r="T26" s="75"/>
      <c r="U26" s="76" t="str">
        <f t="shared" si="2"/>
        <v/>
      </c>
      <c r="V26" s="76" t="str">
        <f t="shared" si="3"/>
        <v/>
      </c>
    </row>
    <row r="27" spans="1:22" x14ac:dyDescent="0.25">
      <c r="A27" s="68"/>
      <c r="B27" s="35"/>
      <c r="C27" s="35"/>
      <c r="D27" s="35"/>
      <c r="E27" s="35"/>
      <c r="H27" s="30"/>
      <c r="I27" s="48" t="str">
        <f t="shared" si="4"/>
        <v/>
      </c>
      <c r="J27" s="48" t="str">
        <f t="shared" si="5"/>
        <v/>
      </c>
      <c r="K27" s="48" t="str">
        <f t="shared" si="6"/>
        <v/>
      </c>
      <c r="L27" s="72" t="str">
        <f t="shared" si="0"/>
        <v/>
      </c>
      <c r="M27" s="49" t="str">
        <f t="shared" si="7"/>
        <v/>
      </c>
      <c r="S27" s="75"/>
      <c r="T27" s="75"/>
      <c r="U27" s="76" t="str">
        <f t="shared" si="2"/>
        <v/>
      </c>
      <c r="V27" s="76" t="str">
        <f t="shared" si="3"/>
        <v/>
      </c>
    </row>
    <row r="28" spans="1:22" x14ac:dyDescent="0.25">
      <c r="A28" s="68"/>
      <c r="B28" s="35"/>
      <c r="C28" s="35"/>
      <c r="D28" s="35"/>
      <c r="E28" s="35"/>
      <c r="H28" s="30"/>
      <c r="I28" s="48" t="str">
        <f t="shared" si="4"/>
        <v/>
      </c>
      <c r="J28" s="48" t="str">
        <f t="shared" si="5"/>
        <v/>
      </c>
      <c r="K28" s="48" t="str">
        <f t="shared" si="6"/>
        <v/>
      </c>
      <c r="L28" s="72" t="str">
        <f t="shared" si="0"/>
        <v/>
      </c>
      <c r="M28" s="49" t="str">
        <f t="shared" si="7"/>
        <v/>
      </c>
      <c r="S28" s="75"/>
      <c r="T28" s="75"/>
      <c r="U28" s="76" t="str">
        <f t="shared" si="2"/>
        <v/>
      </c>
      <c r="V28" s="76" t="str">
        <f t="shared" si="3"/>
        <v/>
      </c>
    </row>
    <row r="29" spans="1:22" x14ac:dyDescent="0.25">
      <c r="A29" s="68"/>
      <c r="B29" s="35"/>
      <c r="C29" s="35"/>
      <c r="D29" s="35"/>
      <c r="E29" s="35"/>
      <c r="H29" s="30"/>
      <c r="I29" s="48" t="str">
        <f t="shared" si="4"/>
        <v/>
      </c>
      <c r="J29" s="48" t="str">
        <f t="shared" si="5"/>
        <v/>
      </c>
      <c r="K29" s="48" t="str">
        <f t="shared" si="6"/>
        <v/>
      </c>
      <c r="L29" s="72" t="str">
        <f t="shared" si="0"/>
        <v/>
      </c>
      <c r="M29" s="49" t="str">
        <f t="shared" si="7"/>
        <v/>
      </c>
      <c r="S29" s="75"/>
      <c r="T29" s="75"/>
      <c r="U29" s="76" t="str">
        <f t="shared" si="2"/>
        <v/>
      </c>
      <c r="V29" s="76" t="str">
        <f t="shared" si="3"/>
        <v/>
      </c>
    </row>
    <row r="30" spans="1:22" x14ac:dyDescent="0.25">
      <c r="A30" s="68"/>
      <c r="B30" s="35"/>
      <c r="C30" s="35"/>
      <c r="D30" s="35"/>
      <c r="E30" s="35"/>
      <c r="H30" s="30"/>
      <c r="I30" s="48" t="str">
        <f t="shared" si="4"/>
        <v/>
      </c>
      <c r="J30" s="48" t="str">
        <f t="shared" si="5"/>
        <v/>
      </c>
      <c r="K30" s="48" t="str">
        <f t="shared" si="6"/>
        <v/>
      </c>
      <c r="L30" s="72" t="str">
        <f t="shared" si="0"/>
        <v/>
      </c>
      <c r="M30" s="49" t="str">
        <f t="shared" si="7"/>
        <v/>
      </c>
      <c r="S30" s="75"/>
      <c r="T30" s="75"/>
      <c r="U30" s="76" t="str">
        <f t="shared" si="2"/>
        <v/>
      </c>
      <c r="V30" s="76" t="str">
        <f t="shared" si="3"/>
        <v/>
      </c>
    </row>
    <row r="31" spans="1:22" x14ac:dyDescent="0.25">
      <c r="A31" s="68"/>
      <c r="B31" s="35"/>
      <c r="C31" s="35"/>
      <c r="D31" s="35"/>
      <c r="E31" s="35"/>
      <c r="H31" s="30"/>
      <c r="I31" s="48" t="str">
        <f t="shared" si="4"/>
        <v/>
      </c>
      <c r="J31" s="48" t="str">
        <f t="shared" si="5"/>
        <v/>
      </c>
      <c r="K31" s="48" t="str">
        <f t="shared" si="6"/>
        <v/>
      </c>
      <c r="L31" s="72" t="str">
        <f t="shared" si="0"/>
        <v/>
      </c>
      <c r="M31" s="49" t="str">
        <f t="shared" si="7"/>
        <v/>
      </c>
      <c r="S31" s="75"/>
      <c r="T31" s="75"/>
      <c r="U31" s="76" t="str">
        <f t="shared" si="2"/>
        <v/>
      </c>
      <c r="V31" s="76" t="str">
        <f t="shared" si="3"/>
        <v/>
      </c>
    </row>
    <row r="32" spans="1:22" x14ac:dyDescent="0.25">
      <c r="A32" s="68"/>
      <c r="B32" s="35"/>
      <c r="C32" s="35"/>
      <c r="D32" s="35"/>
      <c r="E32" s="35"/>
      <c r="H32" s="30"/>
      <c r="I32" s="48" t="str">
        <f t="shared" si="4"/>
        <v/>
      </c>
      <c r="J32" s="48" t="str">
        <f t="shared" si="5"/>
        <v/>
      </c>
      <c r="K32" s="48" t="str">
        <f t="shared" si="6"/>
        <v/>
      </c>
      <c r="L32" s="72" t="str">
        <f t="shared" si="0"/>
        <v/>
      </c>
      <c r="M32" s="49" t="str">
        <f t="shared" si="7"/>
        <v/>
      </c>
      <c r="S32" s="75"/>
      <c r="T32" s="75"/>
      <c r="U32" s="76" t="str">
        <f t="shared" si="2"/>
        <v/>
      </c>
      <c r="V32" s="76" t="str">
        <f t="shared" si="3"/>
        <v/>
      </c>
    </row>
    <row r="33" spans="1:22" x14ac:dyDescent="0.25">
      <c r="A33" s="68"/>
      <c r="B33" s="35"/>
      <c r="C33" s="35"/>
      <c r="D33" s="35"/>
      <c r="E33" s="35"/>
      <c r="H33" s="30"/>
      <c r="I33" s="48" t="str">
        <f t="shared" si="4"/>
        <v/>
      </c>
      <c r="J33" s="48" t="str">
        <f t="shared" si="5"/>
        <v/>
      </c>
      <c r="K33" s="48" t="str">
        <f t="shared" si="6"/>
        <v/>
      </c>
      <c r="L33" s="72" t="str">
        <f t="shared" si="0"/>
        <v/>
      </c>
      <c r="M33" s="49" t="str">
        <f t="shared" si="7"/>
        <v/>
      </c>
      <c r="S33" s="75"/>
      <c r="T33" s="75"/>
      <c r="U33" s="76" t="str">
        <f t="shared" si="2"/>
        <v/>
      </c>
      <c r="V33" s="76" t="str">
        <f t="shared" si="3"/>
        <v/>
      </c>
    </row>
    <row r="34" spans="1:22" x14ac:dyDescent="0.25">
      <c r="A34" s="68"/>
      <c r="B34" s="35"/>
      <c r="C34" s="35"/>
      <c r="D34" s="35"/>
      <c r="E34" s="35"/>
      <c r="H34" s="30"/>
      <c r="I34" s="48" t="str">
        <f t="shared" si="4"/>
        <v/>
      </c>
      <c r="J34" s="48" t="str">
        <f t="shared" si="5"/>
        <v/>
      </c>
      <c r="K34" s="48" t="str">
        <f t="shared" si="6"/>
        <v/>
      </c>
      <c r="L34" s="72" t="str">
        <f t="shared" si="0"/>
        <v/>
      </c>
      <c r="M34" s="49" t="str">
        <f t="shared" si="7"/>
        <v/>
      </c>
      <c r="S34" s="75"/>
      <c r="T34" s="75"/>
      <c r="U34" s="76" t="str">
        <f t="shared" si="2"/>
        <v/>
      </c>
      <c r="V34" s="76" t="str">
        <f t="shared" si="3"/>
        <v/>
      </c>
    </row>
    <row r="35" spans="1:22" x14ac:dyDescent="0.25">
      <c r="A35" s="68"/>
      <c r="B35" s="35"/>
      <c r="C35" s="35"/>
      <c r="D35" s="35"/>
      <c r="E35" s="35"/>
      <c r="H35" s="30"/>
      <c r="I35" s="48" t="str">
        <f t="shared" si="4"/>
        <v/>
      </c>
      <c r="J35" s="48" t="str">
        <f t="shared" si="5"/>
        <v/>
      </c>
      <c r="K35" s="48" t="str">
        <f t="shared" si="6"/>
        <v/>
      </c>
      <c r="L35" s="72" t="str">
        <f t="shared" si="0"/>
        <v/>
      </c>
      <c r="M35" s="49" t="str">
        <f t="shared" si="7"/>
        <v/>
      </c>
      <c r="S35" s="75"/>
      <c r="T35" s="75"/>
      <c r="U35" s="76" t="str">
        <f t="shared" si="2"/>
        <v/>
      </c>
      <c r="V35" s="76" t="str">
        <f t="shared" si="3"/>
        <v/>
      </c>
    </row>
    <row r="36" spans="1:22" x14ac:dyDescent="0.25">
      <c r="A36" s="68"/>
      <c r="B36" s="35"/>
      <c r="C36" s="35"/>
      <c r="D36" s="35"/>
      <c r="E36" s="35"/>
      <c r="H36" s="30"/>
      <c r="I36" s="48" t="str">
        <f t="shared" si="4"/>
        <v/>
      </c>
      <c r="J36" s="48" t="str">
        <f t="shared" si="5"/>
        <v/>
      </c>
      <c r="K36" s="48" t="str">
        <f t="shared" si="6"/>
        <v/>
      </c>
      <c r="L36" s="72" t="str">
        <f t="shared" si="0"/>
        <v/>
      </c>
      <c r="M36" s="49" t="str">
        <f t="shared" si="7"/>
        <v/>
      </c>
      <c r="S36" s="75"/>
      <c r="T36" s="75"/>
      <c r="U36" s="76" t="str">
        <f t="shared" si="2"/>
        <v/>
      </c>
      <c r="V36" s="76" t="str">
        <f t="shared" si="3"/>
        <v/>
      </c>
    </row>
    <row r="37" spans="1:22" x14ac:dyDescent="0.25">
      <c r="A37" s="68"/>
      <c r="B37" s="35"/>
      <c r="C37" s="35"/>
      <c r="D37" s="35"/>
      <c r="E37" s="35"/>
      <c r="H37" s="30"/>
      <c r="I37" s="48" t="str">
        <f t="shared" si="4"/>
        <v/>
      </c>
      <c r="J37" s="48" t="str">
        <f t="shared" si="5"/>
        <v/>
      </c>
      <c r="K37" s="48" t="str">
        <f t="shared" si="6"/>
        <v/>
      </c>
      <c r="L37" s="72" t="str">
        <f t="shared" si="0"/>
        <v/>
      </c>
      <c r="M37" s="49" t="str">
        <f t="shared" si="7"/>
        <v/>
      </c>
      <c r="S37" s="75"/>
      <c r="T37" s="75"/>
      <c r="U37" s="76" t="str">
        <f t="shared" si="2"/>
        <v/>
      </c>
      <c r="V37" s="76" t="str">
        <f t="shared" si="3"/>
        <v/>
      </c>
    </row>
    <row r="38" spans="1:22" x14ac:dyDescent="0.25">
      <c r="A38" s="68"/>
      <c r="B38" s="35"/>
      <c r="C38" s="35"/>
      <c r="D38" s="35"/>
      <c r="E38" s="35"/>
      <c r="H38" s="30"/>
      <c r="I38" s="48" t="str">
        <f t="shared" si="4"/>
        <v/>
      </c>
      <c r="J38" s="48" t="str">
        <f t="shared" si="5"/>
        <v/>
      </c>
      <c r="K38" s="48" t="str">
        <f t="shared" si="6"/>
        <v/>
      </c>
      <c r="L38" s="72" t="str">
        <f t="shared" si="0"/>
        <v/>
      </c>
      <c r="M38" s="49" t="str">
        <f t="shared" si="7"/>
        <v/>
      </c>
      <c r="S38" s="75"/>
      <c r="T38" s="75"/>
      <c r="U38" s="76" t="str">
        <f t="shared" si="2"/>
        <v/>
      </c>
      <c r="V38" s="76" t="str">
        <f t="shared" si="3"/>
        <v/>
      </c>
    </row>
    <row r="39" spans="1:22" x14ac:dyDescent="0.25">
      <c r="S39" s="75"/>
      <c r="T39" s="75"/>
      <c r="U39" s="76" t="str">
        <f t="shared" si="2"/>
        <v/>
      </c>
      <c r="V39" s="76" t="str">
        <f t="shared" si="3"/>
        <v/>
      </c>
    </row>
  </sheetData>
  <autoFilter ref="A5:M22">
    <sortState ref="A6:M23">
      <sortCondition ref="C5:C23"/>
    </sortState>
  </autoFilter>
  <sortState ref="A4:K25">
    <sortCondition ref="B4"/>
  </sortState>
  <conditionalFormatting sqref="L5">
    <cfRule type="duplicateValues" dxfId="5" priority="6"/>
  </conditionalFormatting>
  <conditionalFormatting sqref="T5">
    <cfRule type="duplicateValues" dxfId="4" priority="5"/>
  </conditionalFormatting>
  <conditionalFormatting sqref="M6:M38">
    <cfRule type="cellIs" dxfId="3" priority="7" operator="equal">
      <formula>#REF!</formula>
    </cfRule>
  </conditionalFormatting>
  <conditionalFormatting sqref="M23:M38">
    <cfRule type="cellIs" dxfId="2" priority="3" operator="equal">
      <formula>#REF!</formula>
    </cfRule>
  </conditionalFormatting>
  <conditionalFormatting sqref="A1:A5">
    <cfRule type="duplicateValues" dxfId="1" priority="8"/>
  </conditionalFormatting>
  <conditionalFormatting sqref="M16">
    <cfRule type="cellIs" dxfId="0" priority="1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1"/>
  </sheetPr>
  <dimension ref="A1:U137"/>
  <sheetViews>
    <sheetView topLeftCell="A106" workbookViewId="0">
      <selection activeCell="A119" sqref="A119"/>
    </sheetView>
  </sheetViews>
  <sheetFormatPr defaultColWidth="15.85546875" defaultRowHeight="15" x14ac:dyDescent="0.25"/>
  <cols>
    <col min="1" max="1" width="10.7109375" style="63" bestFit="1" customWidth="1"/>
    <col min="2" max="2" width="8.42578125" style="43" bestFit="1" customWidth="1"/>
    <col min="3" max="3" width="12.5703125" style="43" bestFit="1" customWidth="1"/>
    <col min="4" max="4" width="14.140625" style="43" bestFit="1" customWidth="1"/>
    <col min="5" max="5" width="10.85546875" style="43" bestFit="1" customWidth="1"/>
    <col min="6" max="6" width="42.7109375" style="43" bestFit="1" customWidth="1"/>
    <col min="7" max="7" width="8.5703125" style="64" bestFit="1" customWidth="1"/>
    <col min="8" max="8" width="16.7109375" style="52" bestFit="1" customWidth="1"/>
    <col min="9" max="9" width="14.42578125" style="52" bestFit="1" customWidth="1"/>
    <col min="10" max="10" width="15.42578125" bestFit="1" customWidth="1"/>
    <col min="11" max="11" width="16.28515625" style="62" bestFit="1" customWidth="1"/>
    <col min="12" max="12" width="15.85546875" style="62"/>
    <col min="13" max="13" width="17.85546875" style="30" bestFit="1" customWidth="1"/>
    <col min="14" max="14" width="22" style="64" bestFit="1" customWidth="1"/>
    <col min="15" max="15" width="20.7109375" style="64" bestFit="1" customWidth="1"/>
    <col min="16" max="16" width="9.7109375" style="18" bestFit="1" customWidth="1"/>
    <col min="17" max="17" width="12" style="18" bestFit="1" customWidth="1"/>
    <col min="18" max="18" width="12.42578125" style="18" bestFit="1" customWidth="1"/>
    <col min="19" max="19" width="12.42578125" style="18" customWidth="1"/>
    <col min="20" max="20" width="11.28515625" style="21" bestFit="1" customWidth="1"/>
    <col min="21" max="21" width="8.140625" bestFit="1" customWidth="1"/>
  </cols>
  <sheetData>
    <row r="1" spans="1:21" x14ac:dyDescent="0.25">
      <c r="A1" s="85" t="s">
        <v>0</v>
      </c>
      <c r="B1" s="44" t="s">
        <v>20</v>
      </c>
      <c r="C1" s="44" t="s">
        <v>21</v>
      </c>
      <c r="D1" s="44" t="s">
        <v>1</v>
      </c>
      <c r="E1" s="44" t="s">
        <v>8</v>
      </c>
      <c r="F1" s="44" t="s">
        <v>2</v>
      </c>
      <c r="G1" s="69" t="s">
        <v>3</v>
      </c>
      <c r="H1" s="84" t="s">
        <v>22</v>
      </c>
      <c r="I1" s="84" t="s">
        <v>23</v>
      </c>
      <c r="J1" s="2" t="s">
        <v>24</v>
      </c>
      <c r="K1" s="83" t="s">
        <v>4</v>
      </c>
      <c r="L1" s="83" t="s">
        <v>25</v>
      </c>
      <c r="M1" s="82" t="s">
        <v>26</v>
      </c>
      <c r="N1" s="69" t="s">
        <v>27</v>
      </c>
      <c r="O1" s="69" t="s">
        <v>28</v>
      </c>
      <c r="P1" s="4" t="s">
        <v>36</v>
      </c>
      <c r="Q1" s="3" t="s">
        <v>37</v>
      </c>
      <c r="R1" s="19" t="s">
        <v>38</v>
      </c>
      <c r="S1" s="19" t="s">
        <v>58</v>
      </c>
      <c r="T1" s="24" t="s">
        <v>39</v>
      </c>
      <c r="U1" s="23">
        <v>6.9444444444444441E-3</v>
      </c>
    </row>
    <row r="2" spans="1:21" x14ac:dyDescent="0.25">
      <c r="A2" s="117">
        <v>42828</v>
      </c>
      <c r="B2" s="115" t="s">
        <v>74</v>
      </c>
      <c r="C2" s="115" t="s">
        <v>60</v>
      </c>
      <c r="D2" s="115" t="s">
        <v>60</v>
      </c>
      <c r="E2" s="115" t="s">
        <v>62</v>
      </c>
      <c r="F2" s="115" t="s">
        <v>75</v>
      </c>
      <c r="G2" s="115">
        <v>91116</v>
      </c>
      <c r="H2" s="116">
        <v>0.375</v>
      </c>
      <c r="I2" s="116">
        <v>0.71666666666666667</v>
      </c>
      <c r="J2" s="118">
        <v>0.34166666666666662</v>
      </c>
      <c r="K2" s="156">
        <v>42828.377129629633</v>
      </c>
      <c r="L2" s="156">
        <v>42828.718842592592</v>
      </c>
      <c r="M2" s="116">
        <v>3.8425925925925923E-3</v>
      </c>
      <c r="N2" s="115">
        <v>34</v>
      </c>
      <c r="O2" s="115">
        <v>0</v>
      </c>
      <c r="P2" s="3">
        <f t="shared" ref="P2:P56" si="0">IF($K2="","",HOUR($K2))</f>
        <v>9</v>
      </c>
      <c r="Q2" s="3">
        <f t="shared" ref="Q2:Q56" si="1">IF($K2="","",MINUTE($K2))</f>
        <v>3</v>
      </c>
      <c r="R2" s="4">
        <f t="shared" ref="R2:R56" si="2">IFERROR(TIME($P2,$Q2,0)-$U$1,"")</f>
        <v>0.37013888888888896</v>
      </c>
      <c r="S2" s="4" t="str">
        <f>VLOOKUP(G2,SCHEDULLE!A:F,6,0)</f>
        <v>08:00:00</v>
      </c>
      <c r="T2" s="25">
        <f t="shared" ref="T2:T56" si="3">IFERROR(IF($R2&gt;$H2,$R2-$H2,0),"")</f>
        <v>0</v>
      </c>
    </row>
    <row r="3" spans="1:21" x14ac:dyDescent="0.25">
      <c r="A3" s="117">
        <v>42828</v>
      </c>
      <c r="B3" s="115" t="s">
        <v>74</v>
      </c>
      <c r="C3" s="115" t="s">
        <v>60</v>
      </c>
      <c r="D3" s="115" t="s">
        <v>60</v>
      </c>
      <c r="E3" s="115" t="s">
        <v>62</v>
      </c>
      <c r="F3" s="115" t="s">
        <v>76</v>
      </c>
      <c r="G3" s="115">
        <v>91097</v>
      </c>
      <c r="H3" s="116">
        <v>0.375</v>
      </c>
      <c r="I3" s="116">
        <v>0.71666666666666667</v>
      </c>
      <c r="J3" s="118">
        <v>0.34166666666666662</v>
      </c>
      <c r="K3" s="156">
        <v>42828.375717592593</v>
      </c>
      <c r="L3" s="156">
        <v>42828.716863425929</v>
      </c>
      <c r="M3" s="116">
        <v>2.4305555555555556E-3</v>
      </c>
      <c r="N3" s="115">
        <v>46</v>
      </c>
      <c r="O3" s="115">
        <v>0</v>
      </c>
      <c r="P3" s="3">
        <f t="shared" si="0"/>
        <v>9</v>
      </c>
      <c r="Q3" s="3">
        <f t="shared" si="1"/>
        <v>1</v>
      </c>
      <c r="R3" s="4">
        <f t="shared" si="2"/>
        <v>0.36875000000000008</v>
      </c>
      <c r="S3" s="4" t="str">
        <f>VLOOKUP(G3,SCHEDULLE!A:F,6,0)</f>
        <v>09:00:00</v>
      </c>
      <c r="T3" s="25">
        <f t="shared" si="3"/>
        <v>0</v>
      </c>
    </row>
    <row r="4" spans="1:21" x14ac:dyDescent="0.25">
      <c r="A4" s="117">
        <v>42828</v>
      </c>
      <c r="B4" s="115" t="s">
        <v>74</v>
      </c>
      <c r="C4" s="115" t="s">
        <v>60</v>
      </c>
      <c r="D4" s="115" t="s">
        <v>60</v>
      </c>
      <c r="E4" s="115" t="s">
        <v>62</v>
      </c>
      <c r="F4" s="115" t="s">
        <v>77</v>
      </c>
      <c r="G4" s="115">
        <v>91106</v>
      </c>
      <c r="H4" s="116">
        <v>0.40833333333333338</v>
      </c>
      <c r="I4" s="116">
        <v>0.75</v>
      </c>
      <c r="J4" s="118">
        <v>0.34166666666666662</v>
      </c>
      <c r="K4" s="156">
        <v>42828.407800925925</v>
      </c>
      <c r="L4" s="156">
        <v>42828.751666666663</v>
      </c>
      <c r="M4" s="116">
        <v>3.8541666666666668E-3</v>
      </c>
      <c r="N4" s="115">
        <v>34</v>
      </c>
      <c r="O4" s="115">
        <v>0</v>
      </c>
      <c r="P4" s="3">
        <f t="shared" si="0"/>
        <v>9</v>
      </c>
      <c r="Q4" s="3">
        <f t="shared" si="1"/>
        <v>47</v>
      </c>
      <c r="R4" s="4">
        <f t="shared" si="2"/>
        <v>0.40069444444444446</v>
      </c>
      <c r="S4" s="4" t="str">
        <f>VLOOKUP(G4,SCHEDULLE!A:F,6,0)</f>
        <v>10:48:00</v>
      </c>
      <c r="T4" s="25">
        <f t="shared" si="3"/>
        <v>0</v>
      </c>
    </row>
    <row r="5" spans="1:21" x14ac:dyDescent="0.25">
      <c r="A5" s="117">
        <v>42828</v>
      </c>
      <c r="B5" s="115" t="s">
        <v>74</v>
      </c>
      <c r="C5" s="115" t="s">
        <v>60</v>
      </c>
      <c r="D5" s="115" t="s">
        <v>60</v>
      </c>
      <c r="E5" s="115" t="s">
        <v>62</v>
      </c>
      <c r="F5" s="115" t="s">
        <v>78</v>
      </c>
      <c r="G5" s="115">
        <v>91078</v>
      </c>
      <c r="H5" s="116">
        <v>0.375</v>
      </c>
      <c r="I5" s="116">
        <v>0.71666666666666667</v>
      </c>
      <c r="J5" s="118">
        <v>0.34166666666666662</v>
      </c>
      <c r="K5" s="156">
        <v>42828.374884259261</v>
      </c>
      <c r="L5" s="156">
        <v>42828.716874999998</v>
      </c>
      <c r="M5" s="116">
        <v>3.8078703703703707E-3</v>
      </c>
      <c r="N5" s="115">
        <v>6</v>
      </c>
      <c r="O5" s="115">
        <v>0</v>
      </c>
      <c r="P5" s="3">
        <f t="shared" si="0"/>
        <v>8</v>
      </c>
      <c r="Q5" s="3">
        <f t="shared" si="1"/>
        <v>59</v>
      </c>
      <c r="R5" s="4">
        <f t="shared" si="2"/>
        <v>0.36736111111111108</v>
      </c>
      <c r="S5" s="4" t="str">
        <f>VLOOKUP(G5,SCHEDULLE!A:F,6,0)</f>
        <v>09:00:00</v>
      </c>
      <c r="T5" s="25">
        <f t="shared" si="3"/>
        <v>0</v>
      </c>
    </row>
    <row r="6" spans="1:21" x14ac:dyDescent="0.25">
      <c r="A6" s="117">
        <v>42828</v>
      </c>
      <c r="B6" s="115" t="s">
        <v>74</v>
      </c>
      <c r="C6" s="115" t="s">
        <v>60</v>
      </c>
      <c r="D6" s="115" t="s">
        <v>60</v>
      </c>
      <c r="E6" s="115" t="s">
        <v>62</v>
      </c>
      <c r="F6" s="115" t="s">
        <v>79</v>
      </c>
      <c r="G6" s="115">
        <v>91399</v>
      </c>
      <c r="H6" s="116">
        <v>0.375</v>
      </c>
      <c r="I6" s="116">
        <v>0.71666666666666667</v>
      </c>
      <c r="J6" s="118">
        <v>0.34166666666666662</v>
      </c>
      <c r="K6" s="156">
        <v>42828.337638888886</v>
      </c>
      <c r="L6" s="156">
        <v>42828.59752314815</v>
      </c>
      <c r="M6" s="116">
        <v>0</v>
      </c>
      <c r="N6" s="115">
        <v>0</v>
      </c>
      <c r="O6" s="115">
        <v>114</v>
      </c>
      <c r="P6" s="3">
        <f t="shared" si="0"/>
        <v>8</v>
      </c>
      <c r="Q6" s="3">
        <f t="shared" si="1"/>
        <v>6</v>
      </c>
      <c r="R6" s="4">
        <f t="shared" si="2"/>
        <v>0.33055555555555555</v>
      </c>
      <c r="S6" s="4" t="e">
        <f>VLOOKUP(G6,SCHEDULLE!A:F,6,0)</f>
        <v>#N/A</v>
      </c>
      <c r="T6" s="25">
        <f t="shared" si="3"/>
        <v>0</v>
      </c>
    </row>
    <row r="7" spans="1:21" x14ac:dyDescent="0.25">
      <c r="A7" s="117">
        <v>42828</v>
      </c>
      <c r="B7" s="115" t="s">
        <v>74</v>
      </c>
      <c r="C7" s="115" t="s">
        <v>60</v>
      </c>
      <c r="D7" s="115" t="s">
        <v>60</v>
      </c>
      <c r="E7" s="115" t="s">
        <v>80</v>
      </c>
      <c r="F7" s="115" t="s">
        <v>81</v>
      </c>
      <c r="G7" s="115">
        <v>102597</v>
      </c>
      <c r="H7" s="116">
        <v>0.375</v>
      </c>
      <c r="I7" s="116">
        <v>0.71666666666666667</v>
      </c>
      <c r="J7" s="118">
        <v>0.34166666666666662</v>
      </c>
      <c r="K7" s="156"/>
      <c r="L7" s="156"/>
      <c r="M7" s="116">
        <v>0</v>
      </c>
      <c r="N7" s="115">
        <v>0</v>
      </c>
      <c r="O7" s="115">
        <v>0</v>
      </c>
      <c r="P7" s="3" t="str">
        <f t="shared" si="0"/>
        <v/>
      </c>
      <c r="Q7" s="3" t="str">
        <f t="shared" si="1"/>
        <v/>
      </c>
      <c r="R7" s="4" t="str">
        <f t="shared" si="2"/>
        <v/>
      </c>
      <c r="S7" s="4" t="e">
        <f>VLOOKUP(G7,SCHEDULLE!A:F,6,0)</f>
        <v>#N/A</v>
      </c>
      <c r="T7" s="25" t="str">
        <f t="shared" si="3"/>
        <v/>
      </c>
    </row>
    <row r="8" spans="1:21" x14ac:dyDescent="0.25">
      <c r="A8" s="117">
        <v>42829</v>
      </c>
      <c r="B8" s="115" t="s">
        <v>82</v>
      </c>
      <c r="C8" s="115" t="s">
        <v>60</v>
      </c>
      <c r="D8" s="115" t="s">
        <v>60</v>
      </c>
      <c r="E8" s="115" t="s">
        <v>62</v>
      </c>
      <c r="F8" s="115" t="s">
        <v>75</v>
      </c>
      <c r="G8" s="115">
        <v>91116</v>
      </c>
      <c r="H8" s="116">
        <v>0.375</v>
      </c>
      <c r="I8" s="116">
        <v>0.71666666666666667</v>
      </c>
      <c r="J8" s="118">
        <v>0.34166666666666662</v>
      </c>
      <c r="K8" s="156">
        <v>42829.374641203707</v>
      </c>
      <c r="L8" s="156">
        <v>42829.718946759262</v>
      </c>
      <c r="M8" s="116">
        <v>2.8819444444444444E-3</v>
      </c>
      <c r="N8" s="115">
        <v>45</v>
      </c>
      <c r="O8" s="115">
        <v>0</v>
      </c>
      <c r="P8" s="3">
        <f t="shared" si="0"/>
        <v>8</v>
      </c>
      <c r="Q8" s="3">
        <f t="shared" si="1"/>
        <v>59</v>
      </c>
      <c r="R8" s="4">
        <f t="shared" si="2"/>
        <v>0.36736111111111108</v>
      </c>
      <c r="S8" s="4" t="str">
        <f>VLOOKUP(G8,SCHEDULLE!A:F,6,0)</f>
        <v>08:00:00</v>
      </c>
      <c r="T8" s="25">
        <f t="shared" si="3"/>
        <v>0</v>
      </c>
    </row>
    <row r="9" spans="1:21" x14ac:dyDescent="0.25">
      <c r="A9" s="117">
        <v>42829</v>
      </c>
      <c r="B9" s="115" t="s">
        <v>82</v>
      </c>
      <c r="C9" s="115" t="s">
        <v>60</v>
      </c>
      <c r="D9" s="115" t="s">
        <v>60</v>
      </c>
      <c r="E9" s="115" t="s">
        <v>62</v>
      </c>
      <c r="F9" s="115" t="s">
        <v>76</v>
      </c>
      <c r="G9" s="115">
        <v>91097</v>
      </c>
      <c r="H9" s="116">
        <v>0.375</v>
      </c>
      <c r="I9" s="116">
        <v>0.71666666666666667</v>
      </c>
      <c r="J9" s="118">
        <v>0.34166666666666662</v>
      </c>
      <c r="K9" s="156">
        <v>42829.375416666669</v>
      </c>
      <c r="L9" s="156">
        <v>42829.716840277775</v>
      </c>
      <c r="M9" s="116">
        <v>1.8634259259259261E-3</v>
      </c>
      <c r="N9" s="115">
        <v>49</v>
      </c>
      <c r="O9" s="115">
        <v>0</v>
      </c>
      <c r="P9" s="3">
        <f t="shared" si="0"/>
        <v>9</v>
      </c>
      <c r="Q9" s="3">
        <f t="shared" si="1"/>
        <v>0</v>
      </c>
      <c r="R9" s="4">
        <f t="shared" si="2"/>
        <v>0.36805555555555558</v>
      </c>
      <c r="S9" s="4" t="str">
        <f>VLOOKUP(G9,SCHEDULLE!A:F,6,0)</f>
        <v>09:00:00</v>
      </c>
      <c r="T9" s="25">
        <f t="shared" si="3"/>
        <v>0</v>
      </c>
    </row>
    <row r="10" spans="1:21" x14ac:dyDescent="0.25">
      <c r="A10" s="122">
        <v>42829</v>
      </c>
      <c r="B10" s="119" t="s">
        <v>82</v>
      </c>
      <c r="C10" s="119" t="s">
        <v>60</v>
      </c>
      <c r="D10" s="119" t="s">
        <v>60</v>
      </c>
      <c r="E10" s="119" t="s">
        <v>62</v>
      </c>
      <c r="F10" s="119" t="s">
        <v>77</v>
      </c>
      <c r="G10" s="119">
        <v>91106</v>
      </c>
      <c r="H10" s="121">
        <v>0.40833333333333338</v>
      </c>
      <c r="I10" s="121">
        <v>0.75</v>
      </c>
      <c r="J10" s="123">
        <v>0.34166666666666662</v>
      </c>
      <c r="K10" s="120">
        <v>42829.408020833333</v>
      </c>
      <c r="L10" s="120">
        <v>42829.750023148146</v>
      </c>
      <c r="M10" s="121">
        <v>3.3333333333333335E-3</v>
      </c>
      <c r="N10" s="119">
        <v>36</v>
      </c>
      <c r="O10" s="119">
        <v>0</v>
      </c>
      <c r="P10" s="3">
        <f t="shared" si="0"/>
        <v>9</v>
      </c>
      <c r="Q10" s="3">
        <f t="shared" si="1"/>
        <v>47</v>
      </c>
      <c r="R10" s="4">
        <f t="shared" si="2"/>
        <v>0.40069444444444446</v>
      </c>
      <c r="S10" s="4" t="str">
        <f>VLOOKUP(G10,SCHEDULLE!A:F,6,0)</f>
        <v>10:48:00</v>
      </c>
      <c r="T10" s="25">
        <f t="shared" si="3"/>
        <v>0</v>
      </c>
    </row>
    <row r="11" spans="1:21" x14ac:dyDescent="0.25">
      <c r="A11" s="122">
        <v>42829</v>
      </c>
      <c r="B11" s="119" t="s">
        <v>82</v>
      </c>
      <c r="C11" s="119" t="s">
        <v>60</v>
      </c>
      <c r="D11" s="119" t="s">
        <v>60</v>
      </c>
      <c r="E11" s="119" t="s">
        <v>62</v>
      </c>
      <c r="F11" s="119" t="s">
        <v>78</v>
      </c>
      <c r="G11" s="119">
        <v>91078</v>
      </c>
      <c r="H11" s="121">
        <v>0.375</v>
      </c>
      <c r="I11" s="121">
        <v>0.71666666666666667</v>
      </c>
      <c r="J11" s="123">
        <v>0.34166666666666662</v>
      </c>
      <c r="K11" s="120">
        <v>42829.375127314815</v>
      </c>
      <c r="L11" s="120">
        <v>42829.716793981483</v>
      </c>
      <c r="M11" s="121">
        <v>2.2453703703703702E-3</v>
      </c>
      <c r="N11" s="119">
        <v>7</v>
      </c>
      <c r="O11" s="119">
        <v>1</v>
      </c>
      <c r="P11" s="3">
        <f t="shared" si="0"/>
        <v>9</v>
      </c>
      <c r="Q11" s="3">
        <f t="shared" si="1"/>
        <v>0</v>
      </c>
      <c r="R11" s="4">
        <f t="shared" si="2"/>
        <v>0.36805555555555558</v>
      </c>
      <c r="S11" s="4" t="str">
        <f>VLOOKUP(G11,SCHEDULLE!A:F,6,0)</f>
        <v>09:00:00</v>
      </c>
      <c r="T11" s="25">
        <f t="shared" si="3"/>
        <v>0</v>
      </c>
    </row>
    <row r="12" spans="1:21" x14ac:dyDescent="0.25">
      <c r="A12" s="122">
        <v>42829</v>
      </c>
      <c r="B12" s="119" t="s">
        <v>82</v>
      </c>
      <c r="C12" s="119" t="s">
        <v>60</v>
      </c>
      <c r="D12" s="119" t="s">
        <v>60</v>
      </c>
      <c r="E12" s="119" t="s">
        <v>62</v>
      </c>
      <c r="F12" s="119" t="s">
        <v>79</v>
      </c>
      <c r="G12" s="119">
        <v>91399</v>
      </c>
      <c r="H12" s="121">
        <v>0.375</v>
      </c>
      <c r="I12" s="121">
        <v>0.71666666666666667</v>
      </c>
      <c r="J12" s="123">
        <v>0.34166666666666662</v>
      </c>
      <c r="K12" s="120">
        <v>42829.336736111109</v>
      </c>
      <c r="L12" s="120">
        <v>42829.59746527778</v>
      </c>
      <c r="M12" s="121">
        <v>0</v>
      </c>
      <c r="N12" s="119">
        <v>0</v>
      </c>
      <c r="O12" s="119">
        <v>106</v>
      </c>
      <c r="P12" s="3">
        <f t="shared" si="0"/>
        <v>8</v>
      </c>
      <c r="Q12" s="3">
        <f t="shared" si="1"/>
        <v>4</v>
      </c>
      <c r="R12" s="4">
        <f t="shared" si="2"/>
        <v>0.32916666666666666</v>
      </c>
      <c r="S12" s="4" t="e">
        <f>VLOOKUP(G12,SCHEDULLE!A:F,6,0)</f>
        <v>#N/A</v>
      </c>
      <c r="T12" s="25">
        <f t="shared" si="3"/>
        <v>0</v>
      </c>
    </row>
    <row r="13" spans="1:21" x14ac:dyDescent="0.25">
      <c r="A13" s="127">
        <v>42829</v>
      </c>
      <c r="B13" s="124" t="s">
        <v>82</v>
      </c>
      <c r="C13" s="124" t="s">
        <v>60</v>
      </c>
      <c r="D13" s="124" t="s">
        <v>60</v>
      </c>
      <c r="E13" s="124" t="s">
        <v>80</v>
      </c>
      <c r="F13" s="124" t="s">
        <v>81</v>
      </c>
      <c r="G13" s="124">
        <v>102597</v>
      </c>
      <c r="H13" s="126">
        <v>0.375</v>
      </c>
      <c r="I13" s="126">
        <v>0.71666666666666667</v>
      </c>
      <c r="J13" s="128">
        <v>0.34166666666666662</v>
      </c>
      <c r="K13" s="125"/>
      <c r="L13" s="125"/>
      <c r="M13" s="126">
        <v>0</v>
      </c>
      <c r="N13" s="124">
        <v>0</v>
      </c>
      <c r="O13" s="124">
        <v>0</v>
      </c>
      <c r="P13" s="3" t="str">
        <f t="shared" si="0"/>
        <v/>
      </c>
      <c r="Q13" s="3" t="str">
        <f t="shared" si="1"/>
        <v/>
      </c>
      <c r="R13" s="4" t="str">
        <f t="shared" si="2"/>
        <v/>
      </c>
      <c r="S13" s="4" t="e">
        <f>VLOOKUP(G13,SCHEDULLE!A:F,6,0)</f>
        <v>#N/A</v>
      </c>
      <c r="T13" s="25" t="str">
        <f t="shared" si="3"/>
        <v/>
      </c>
    </row>
    <row r="14" spans="1:21" x14ac:dyDescent="0.25">
      <c r="A14" s="127">
        <v>42830</v>
      </c>
      <c r="B14" s="124" t="s">
        <v>83</v>
      </c>
      <c r="C14" s="124" t="s">
        <v>60</v>
      </c>
      <c r="D14" s="124" t="s">
        <v>60</v>
      </c>
      <c r="E14" s="124" t="s">
        <v>62</v>
      </c>
      <c r="F14" s="124" t="s">
        <v>75</v>
      </c>
      <c r="G14" s="124">
        <v>91116</v>
      </c>
      <c r="H14" s="126">
        <v>0.375</v>
      </c>
      <c r="I14" s="126">
        <v>0.71666666666666667</v>
      </c>
      <c r="J14" s="128">
        <v>0.34166666666666662</v>
      </c>
      <c r="K14" s="125">
        <v>42830.375081018516</v>
      </c>
      <c r="L14" s="125">
        <v>42830.716747685183</v>
      </c>
      <c r="M14" s="126">
        <v>3.8657407407407408E-3</v>
      </c>
      <c r="N14" s="124">
        <v>42</v>
      </c>
      <c r="O14" s="124">
        <v>0</v>
      </c>
      <c r="P14" s="3">
        <f t="shared" si="0"/>
        <v>9</v>
      </c>
      <c r="Q14" s="3">
        <f t="shared" si="1"/>
        <v>0</v>
      </c>
      <c r="R14" s="4">
        <f t="shared" si="2"/>
        <v>0.36805555555555558</v>
      </c>
      <c r="S14" s="4" t="str">
        <f>VLOOKUP(G14,SCHEDULLE!A:F,6,0)</f>
        <v>08:00:00</v>
      </c>
      <c r="T14" s="25">
        <f t="shared" si="3"/>
        <v>0</v>
      </c>
    </row>
    <row r="15" spans="1:21" x14ac:dyDescent="0.25">
      <c r="A15" s="127">
        <v>42830</v>
      </c>
      <c r="B15" s="124" t="s">
        <v>83</v>
      </c>
      <c r="C15" s="124" t="s">
        <v>60</v>
      </c>
      <c r="D15" s="124" t="s">
        <v>60</v>
      </c>
      <c r="E15" s="124" t="s">
        <v>62</v>
      </c>
      <c r="F15" s="124" t="s">
        <v>76</v>
      </c>
      <c r="G15" s="124">
        <v>91097</v>
      </c>
      <c r="H15" s="126">
        <v>0.375</v>
      </c>
      <c r="I15" s="126">
        <v>0.71666666666666667</v>
      </c>
      <c r="J15" s="128">
        <v>0.34166666666666662</v>
      </c>
      <c r="K15" s="125">
        <v>42830.373402777775</v>
      </c>
      <c r="L15" s="125">
        <v>42830.716724537036</v>
      </c>
      <c r="M15" s="126">
        <v>1.9907407407407408E-3</v>
      </c>
      <c r="N15" s="124">
        <v>58</v>
      </c>
      <c r="O15" s="124">
        <v>0</v>
      </c>
      <c r="P15" s="3">
        <f t="shared" si="0"/>
        <v>8</v>
      </c>
      <c r="Q15" s="3">
        <f t="shared" si="1"/>
        <v>57</v>
      </c>
      <c r="R15" s="4">
        <f t="shared" si="2"/>
        <v>0.3659722222222222</v>
      </c>
      <c r="S15" s="4" t="str">
        <f>VLOOKUP(G15,SCHEDULLE!A:F,6,0)</f>
        <v>09:00:00</v>
      </c>
      <c r="T15" s="25">
        <f t="shared" si="3"/>
        <v>0</v>
      </c>
    </row>
    <row r="16" spans="1:21" x14ac:dyDescent="0.25">
      <c r="A16" s="132">
        <v>42830</v>
      </c>
      <c r="B16" s="129" t="s">
        <v>83</v>
      </c>
      <c r="C16" s="129" t="s">
        <v>60</v>
      </c>
      <c r="D16" s="129" t="s">
        <v>60</v>
      </c>
      <c r="E16" s="129" t="s">
        <v>62</v>
      </c>
      <c r="F16" s="129" t="s">
        <v>77</v>
      </c>
      <c r="G16" s="129">
        <v>91106</v>
      </c>
      <c r="H16" s="131">
        <v>0.40833333333333338</v>
      </c>
      <c r="I16" s="131">
        <v>0.75</v>
      </c>
      <c r="J16" s="133">
        <v>0.34166666666666662</v>
      </c>
      <c r="K16" s="130">
        <v>42830.407789351855</v>
      </c>
      <c r="L16" s="130">
        <v>42830.750023148146</v>
      </c>
      <c r="M16" s="131">
        <v>3.7037037037037034E-3</v>
      </c>
      <c r="N16" s="129">
        <v>34</v>
      </c>
      <c r="O16" s="129">
        <v>0</v>
      </c>
      <c r="P16" s="3">
        <f t="shared" si="0"/>
        <v>9</v>
      </c>
      <c r="Q16" s="3">
        <f t="shared" si="1"/>
        <v>47</v>
      </c>
      <c r="R16" s="4">
        <f t="shared" si="2"/>
        <v>0.40069444444444446</v>
      </c>
      <c r="S16" s="4" t="str">
        <f>VLOOKUP(G16,SCHEDULLE!A:F,6,0)</f>
        <v>10:48:00</v>
      </c>
      <c r="T16" s="25">
        <f t="shared" si="3"/>
        <v>0</v>
      </c>
    </row>
    <row r="17" spans="1:20" x14ac:dyDescent="0.25">
      <c r="A17" s="160">
        <v>42830</v>
      </c>
      <c r="B17" s="157" t="s">
        <v>83</v>
      </c>
      <c r="C17" s="157" t="s">
        <v>60</v>
      </c>
      <c r="D17" s="157" t="s">
        <v>60</v>
      </c>
      <c r="E17" s="157" t="s">
        <v>62</v>
      </c>
      <c r="F17" s="157" t="s">
        <v>78</v>
      </c>
      <c r="G17" s="157">
        <v>91078</v>
      </c>
      <c r="H17" s="159">
        <v>0.375</v>
      </c>
      <c r="I17" s="159">
        <v>0.71666666666666667</v>
      </c>
      <c r="J17" s="161">
        <v>0.34166666666666662</v>
      </c>
      <c r="K17" s="158">
        <v>42830.371319444443</v>
      </c>
      <c r="L17" s="158">
        <v>42830.717037037037</v>
      </c>
      <c r="M17" s="159">
        <v>1.2847222222222223E-3</v>
      </c>
      <c r="N17" s="157">
        <v>19</v>
      </c>
      <c r="O17" s="157">
        <v>4</v>
      </c>
      <c r="P17" s="3">
        <f t="shared" si="0"/>
        <v>8</v>
      </c>
      <c r="Q17" s="3">
        <f t="shared" si="1"/>
        <v>54</v>
      </c>
      <c r="R17" s="4">
        <f t="shared" si="2"/>
        <v>0.36388888888888893</v>
      </c>
      <c r="S17" s="4" t="str">
        <f>VLOOKUP(G17,SCHEDULLE!A:F,6,0)</f>
        <v>09:00:00</v>
      </c>
      <c r="T17" s="25">
        <f t="shared" si="3"/>
        <v>0</v>
      </c>
    </row>
    <row r="18" spans="1:20" x14ac:dyDescent="0.25">
      <c r="A18" s="160">
        <v>42830</v>
      </c>
      <c r="B18" s="157" t="s">
        <v>83</v>
      </c>
      <c r="C18" s="157" t="s">
        <v>60</v>
      </c>
      <c r="D18" s="157" t="s">
        <v>60</v>
      </c>
      <c r="E18" s="157" t="s">
        <v>62</v>
      </c>
      <c r="F18" s="157" t="s">
        <v>79</v>
      </c>
      <c r="G18" s="157">
        <v>91399</v>
      </c>
      <c r="H18" s="159">
        <v>0.375</v>
      </c>
      <c r="I18" s="159">
        <v>0.71666666666666667</v>
      </c>
      <c r="J18" s="161">
        <v>0.34166666666666662</v>
      </c>
      <c r="K18" s="158">
        <v>42830.335555555554</v>
      </c>
      <c r="L18" s="158">
        <v>42830.569606481484</v>
      </c>
      <c r="M18" s="159">
        <v>0</v>
      </c>
      <c r="N18" s="157">
        <v>0</v>
      </c>
      <c r="O18" s="157">
        <v>89</v>
      </c>
      <c r="P18" s="3">
        <f t="shared" si="0"/>
        <v>8</v>
      </c>
      <c r="Q18" s="3">
        <f t="shared" si="1"/>
        <v>3</v>
      </c>
      <c r="R18" s="4">
        <f t="shared" si="2"/>
        <v>0.32847222222222228</v>
      </c>
      <c r="S18" s="4" t="e">
        <f>VLOOKUP(G18,SCHEDULLE!A:F,6,0)</f>
        <v>#N/A</v>
      </c>
      <c r="T18" s="25">
        <f t="shared" si="3"/>
        <v>0</v>
      </c>
    </row>
    <row r="19" spans="1:20" x14ac:dyDescent="0.25">
      <c r="A19" s="160">
        <v>42830</v>
      </c>
      <c r="B19" s="157" t="s">
        <v>83</v>
      </c>
      <c r="C19" s="157" t="s">
        <v>60</v>
      </c>
      <c r="D19" s="157" t="s">
        <v>60</v>
      </c>
      <c r="E19" s="157" t="s">
        <v>80</v>
      </c>
      <c r="F19" s="157" t="s">
        <v>81</v>
      </c>
      <c r="G19" s="157">
        <v>102597</v>
      </c>
      <c r="H19" s="159">
        <v>0.375</v>
      </c>
      <c r="I19" s="159">
        <v>0.71666666666666667</v>
      </c>
      <c r="J19" s="161">
        <v>0.34166666666666662</v>
      </c>
      <c r="K19" s="158"/>
      <c r="L19" s="158"/>
      <c r="M19" s="159">
        <v>0</v>
      </c>
      <c r="N19" s="157">
        <v>0</v>
      </c>
      <c r="O19" s="157">
        <v>0</v>
      </c>
      <c r="P19" s="3" t="str">
        <f t="shared" si="0"/>
        <v/>
      </c>
      <c r="Q19" s="3" t="str">
        <f t="shared" si="1"/>
        <v/>
      </c>
      <c r="R19" s="4" t="str">
        <f t="shared" si="2"/>
        <v/>
      </c>
      <c r="S19" s="4" t="e">
        <f>VLOOKUP(G19,SCHEDULLE!A:F,6,0)</f>
        <v>#N/A</v>
      </c>
      <c r="T19" s="25" t="str">
        <f t="shared" si="3"/>
        <v/>
      </c>
    </row>
    <row r="20" spans="1:20" x14ac:dyDescent="0.25">
      <c r="A20" s="93">
        <v>42831</v>
      </c>
      <c r="B20" s="90" t="s">
        <v>84</v>
      </c>
      <c r="C20" s="90" t="s">
        <v>60</v>
      </c>
      <c r="D20" s="90" t="s">
        <v>60</v>
      </c>
      <c r="E20" s="90" t="s">
        <v>62</v>
      </c>
      <c r="F20" s="90" t="s">
        <v>75</v>
      </c>
      <c r="G20" s="90">
        <v>91116</v>
      </c>
      <c r="H20" s="92">
        <v>0.375</v>
      </c>
      <c r="I20" s="92">
        <v>0.71666666666666667</v>
      </c>
      <c r="J20" s="94">
        <v>0.34166666666666662</v>
      </c>
      <c r="K20" s="91">
        <v>42831.378472222219</v>
      </c>
      <c r="L20" s="91">
        <v>42831.716666666667</v>
      </c>
      <c r="M20" s="92">
        <v>3.9004629629629632E-3</v>
      </c>
      <c r="N20" s="90">
        <v>47</v>
      </c>
      <c r="O20" s="90">
        <v>0</v>
      </c>
      <c r="P20" s="3">
        <f t="shared" si="0"/>
        <v>9</v>
      </c>
      <c r="Q20" s="3">
        <f t="shared" si="1"/>
        <v>5</v>
      </c>
      <c r="R20" s="4">
        <f t="shared" si="2"/>
        <v>0.37152777777777785</v>
      </c>
      <c r="S20" s="4" t="str">
        <f>VLOOKUP(G20,SCHEDULLE!A:F,6,0)</f>
        <v>08:00:00</v>
      </c>
      <c r="T20" s="25">
        <f t="shared" si="3"/>
        <v>0</v>
      </c>
    </row>
    <row r="21" spans="1:20" x14ac:dyDescent="0.25">
      <c r="A21" s="98">
        <v>42831</v>
      </c>
      <c r="B21" s="95" t="s">
        <v>84</v>
      </c>
      <c r="C21" s="95" t="s">
        <v>60</v>
      </c>
      <c r="D21" s="95" t="s">
        <v>60</v>
      </c>
      <c r="E21" s="95" t="s">
        <v>62</v>
      </c>
      <c r="F21" s="95" t="s">
        <v>76</v>
      </c>
      <c r="G21" s="95">
        <v>91097</v>
      </c>
      <c r="H21" s="97">
        <v>0.375</v>
      </c>
      <c r="I21" s="97">
        <v>0.71666666666666667</v>
      </c>
      <c r="J21" s="99">
        <v>0.34166666666666662</v>
      </c>
      <c r="K21" s="96">
        <v>42831.375</v>
      </c>
      <c r="L21" s="96">
        <v>42831.716666666667</v>
      </c>
      <c r="M21" s="97">
        <v>1.9212962962962962E-3</v>
      </c>
      <c r="N21" s="95">
        <v>64</v>
      </c>
      <c r="O21" s="95">
        <v>0</v>
      </c>
      <c r="P21" s="3">
        <f t="shared" si="0"/>
        <v>9</v>
      </c>
      <c r="Q21" s="3">
        <f t="shared" si="1"/>
        <v>0</v>
      </c>
      <c r="R21" s="4">
        <f t="shared" si="2"/>
        <v>0.36805555555555558</v>
      </c>
      <c r="S21" s="4" t="str">
        <f>VLOOKUP(G21,SCHEDULLE!A:F,6,0)</f>
        <v>09:00:00</v>
      </c>
      <c r="T21" s="25">
        <f t="shared" si="3"/>
        <v>0</v>
      </c>
    </row>
    <row r="22" spans="1:20" x14ac:dyDescent="0.25">
      <c r="A22" s="137">
        <v>42831</v>
      </c>
      <c r="B22" s="134" t="s">
        <v>84</v>
      </c>
      <c r="C22" s="134" t="s">
        <v>60</v>
      </c>
      <c r="D22" s="134" t="s">
        <v>60</v>
      </c>
      <c r="E22" s="134" t="s">
        <v>62</v>
      </c>
      <c r="F22" s="134" t="s">
        <v>77</v>
      </c>
      <c r="G22" s="134">
        <v>91106</v>
      </c>
      <c r="H22" s="136">
        <v>0.40833333333333338</v>
      </c>
      <c r="I22" s="136">
        <v>0.75</v>
      </c>
      <c r="J22" s="138">
        <v>0.34166666666666662</v>
      </c>
      <c r="K22" s="135">
        <v>42831.47152777778</v>
      </c>
      <c r="L22" s="135">
        <v>42831.75</v>
      </c>
      <c r="M22" s="136">
        <v>4.3749999999999995E-3</v>
      </c>
      <c r="N22" s="134">
        <v>32</v>
      </c>
      <c r="O22" s="134">
        <v>0</v>
      </c>
      <c r="P22" s="3">
        <f t="shared" si="0"/>
        <v>11</v>
      </c>
      <c r="Q22" s="3">
        <f t="shared" si="1"/>
        <v>19</v>
      </c>
      <c r="R22" s="4">
        <f t="shared" si="2"/>
        <v>0.46458333333333335</v>
      </c>
      <c r="S22" s="4" t="str">
        <f>VLOOKUP(G22,SCHEDULLE!A:F,6,0)</f>
        <v>10:48:00</v>
      </c>
      <c r="T22" s="25">
        <f t="shared" si="3"/>
        <v>5.6249999999999967E-2</v>
      </c>
    </row>
    <row r="23" spans="1:20" x14ac:dyDescent="0.25">
      <c r="A23" s="137">
        <v>42831</v>
      </c>
      <c r="B23" s="134" t="s">
        <v>84</v>
      </c>
      <c r="C23" s="134" t="s">
        <v>60</v>
      </c>
      <c r="D23" s="134" t="s">
        <v>60</v>
      </c>
      <c r="E23" s="134" t="s">
        <v>62</v>
      </c>
      <c r="F23" s="134" t="s">
        <v>78</v>
      </c>
      <c r="G23" s="134">
        <v>91078</v>
      </c>
      <c r="H23" s="136">
        <v>0.375</v>
      </c>
      <c r="I23" s="136">
        <v>0.71666666666666667</v>
      </c>
      <c r="J23" s="138">
        <v>0.34166666666666662</v>
      </c>
      <c r="K23" s="135">
        <v>42831.372916666667</v>
      </c>
      <c r="L23" s="135">
        <v>42831.716666666667</v>
      </c>
      <c r="M23" s="136">
        <v>2.1874999999999998E-3</v>
      </c>
      <c r="N23" s="134">
        <v>21</v>
      </c>
      <c r="O23" s="134">
        <v>0</v>
      </c>
      <c r="P23" s="3">
        <f t="shared" si="0"/>
        <v>8</v>
      </c>
      <c r="Q23" s="3">
        <f t="shared" si="1"/>
        <v>57</v>
      </c>
      <c r="R23" s="4">
        <f t="shared" si="2"/>
        <v>0.3659722222222222</v>
      </c>
      <c r="S23" s="4" t="str">
        <f>VLOOKUP(G23,SCHEDULLE!A:F,6,0)</f>
        <v>09:00:00</v>
      </c>
      <c r="T23" s="25">
        <f t="shared" si="3"/>
        <v>0</v>
      </c>
    </row>
    <row r="24" spans="1:20" x14ac:dyDescent="0.25">
      <c r="A24" s="137">
        <v>42831</v>
      </c>
      <c r="B24" s="134" t="s">
        <v>84</v>
      </c>
      <c r="C24" s="134" t="s">
        <v>60</v>
      </c>
      <c r="D24" s="134" t="s">
        <v>60</v>
      </c>
      <c r="E24" s="134" t="s">
        <v>62</v>
      </c>
      <c r="F24" s="134" t="s">
        <v>79</v>
      </c>
      <c r="G24" s="134">
        <v>91399</v>
      </c>
      <c r="H24" s="136">
        <v>0.375</v>
      </c>
      <c r="I24" s="136">
        <v>0.71666666666666667</v>
      </c>
      <c r="J24" s="138">
        <v>0.34166666666666662</v>
      </c>
      <c r="K24" s="135"/>
      <c r="L24" s="135"/>
      <c r="M24" s="136">
        <v>0</v>
      </c>
      <c r="N24" s="134">
        <v>0</v>
      </c>
      <c r="O24" s="134">
        <v>0</v>
      </c>
      <c r="P24" s="3" t="str">
        <f t="shared" si="0"/>
        <v/>
      </c>
      <c r="Q24" s="3" t="str">
        <f t="shared" si="1"/>
        <v/>
      </c>
      <c r="R24" s="4" t="str">
        <f t="shared" si="2"/>
        <v/>
      </c>
      <c r="S24" s="4" t="e">
        <f>VLOOKUP(G24,SCHEDULLE!A:F,6,0)</f>
        <v>#N/A</v>
      </c>
      <c r="T24" s="25" t="str">
        <f t="shared" si="3"/>
        <v/>
      </c>
    </row>
    <row r="25" spans="1:20" x14ac:dyDescent="0.25">
      <c r="A25" s="137">
        <v>42831</v>
      </c>
      <c r="B25" s="134" t="s">
        <v>84</v>
      </c>
      <c r="C25" s="134" t="s">
        <v>60</v>
      </c>
      <c r="D25" s="134" t="s">
        <v>60</v>
      </c>
      <c r="E25" s="134" t="s">
        <v>80</v>
      </c>
      <c r="F25" s="134" t="s">
        <v>81</v>
      </c>
      <c r="G25" s="134">
        <v>102597</v>
      </c>
      <c r="H25" s="136">
        <v>0.375</v>
      </c>
      <c r="I25" s="136">
        <v>0.71666666666666667</v>
      </c>
      <c r="J25" s="138">
        <v>0.34166666666666662</v>
      </c>
      <c r="K25" s="135"/>
      <c r="L25" s="135"/>
      <c r="M25" s="136">
        <v>0</v>
      </c>
      <c r="N25" s="134">
        <v>0</v>
      </c>
      <c r="O25" s="134">
        <v>0</v>
      </c>
      <c r="P25" s="3" t="str">
        <f t="shared" si="0"/>
        <v/>
      </c>
      <c r="Q25" s="3" t="str">
        <f t="shared" si="1"/>
        <v/>
      </c>
      <c r="R25" s="4" t="str">
        <f t="shared" si="2"/>
        <v/>
      </c>
      <c r="S25" s="4" t="e">
        <f>VLOOKUP(G25,SCHEDULLE!A:F,6,0)</f>
        <v>#N/A</v>
      </c>
      <c r="T25" s="25" t="str">
        <f t="shared" si="3"/>
        <v/>
      </c>
    </row>
    <row r="26" spans="1:20" x14ac:dyDescent="0.25">
      <c r="A26" s="137">
        <v>42832</v>
      </c>
      <c r="B26" s="134" t="s">
        <v>85</v>
      </c>
      <c r="C26" s="134" t="s">
        <v>60</v>
      </c>
      <c r="D26" s="134" t="s">
        <v>60</v>
      </c>
      <c r="E26" s="134" t="s">
        <v>62</v>
      </c>
      <c r="F26" s="134" t="s">
        <v>75</v>
      </c>
      <c r="G26" s="134">
        <v>91116</v>
      </c>
      <c r="H26" s="136">
        <v>0.375</v>
      </c>
      <c r="I26" s="136">
        <v>0.71666666666666667</v>
      </c>
      <c r="J26" s="138">
        <v>0.34166666666666662</v>
      </c>
      <c r="K26" s="135">
        <v>42832.375196759262</v>
      </c>
      <c r="L26" s="135">
        <v>42832.716724537036</v>
      </c>
      <c r="M26" s="136">
        <v>3.5648148148148154E-3</v>
      </c>
      <c r="N26" s="134">
        <v>33</v>
      </c>
      <c r="O26" s="134">
        <v>0</v>
      </c>
      <c r="P26" s="3">
        <f t="shared" si="0"/>
        <v>9</v>
      </c>
      <c r="Q26" s="3">
        <f t="shared" si="1"/>
        <v>0</v>
      </c>
      <c r="R26" s="4">
        <f t="shared" si="2"/>
        <v>0.36805555555555558</v>
      </c>
      <c r="S26" s="4" t="str">
        <f>VLOOKUP(G26,SCHEDULLE!A:F,6,0)</f>
        <v>08:00:00</v>
      </c>
      <c r="T26" s="25">
        <f t="shared" si="3"/>
        <v>0</v>
      </c>
    </row>
    <row r="27" spans="1:20" x14ac:dyDescent="0.25">
      <c r="A27" s="137">
        <v>42832</v>
      </c>
      <c r="B27" s="134" t="s">
        <v>85</v>
      </c>
      <c r="C27" s="134" t="s">
        <v>60</v>
      </c>
      <c r="D27" s="134" t="s">
        <v>60</v>
      </c>
      <c r="E27" s="134" t="s">
        <v>62</v>
      </c>
      <c r="F27" s="134" t="s">
        <v>76</v>
      </c>
      <c r="G27" s="134">
        <v>91097</v>
      </c>
      <c r="H27" s="136">
        <v>0.375</v>
      </c>
      <c r="I27" s="136">
        <v>0.71666666666666667</v>
      </c>
      <c r="J27" s="138">
        <v>0.34166666666666662</v>
      </c>
      <c r="K27" s="135">
        <v>42832.374085648145</v>
      </c>
      <c r="L27" s="135">
        <v>42832.71670138889</v>
      </c>
      <c r="M27" s="136">
        <v>2.1874999999999998E-3</v>
      </c>
      <c r="N27" s="134">
        <v>53</v>
      </c>
      <c r="O27" s="134">
        <v>0</v>
      </c>
      <c r="P27" s="3">
        <f t="shared" si="0"/>
        <v>8</v>
      </c>
      <c r="Q27" s="3">
        <f t="shared" si="1"/>
        <v>58</v>
      </c>
      <c r="R27" s="4">
        <f t="shared" si="2"/>
        <v>0.3666666666666667</v>
      </c>
      <c r="S27" s="4" t="str">
        <f>VLOOKUP(G27,SCHEDULLE!A:F,6,0)</f>
        <v>09:00:00</v>
      </c>
      <c r="T27" s="25">
        <f t="shared" si="3"/>
        <v>0</v>
      </c>
    </row>
    <row r="28" spans="1:20" x14ac:dyDescent="0.25">
      <c r="A28" s="137">
        <v>42832</v>
      </c>
      <c r="B28" s="134" t="s">
        <v>85</v>
      </c>
      <c r="C28" s="134" t="s">
        <v>60</v>
      </c>
      <c r="D28" s="134" t="s">
        <v>60</v>
      </c>
      <c r="E28" s="134" t="s">
        <v>62</v>
      </c>
      <c r="F28" s="134" t="s">
        <v>77</v>
      </c>
      <c r="G28" s="134">
        <v>91106</v>
      </c>
      <c r="H28" s="136">
        <v>0.40833333333333338</v>
      </c>
      <c r="I28" s="136">
        <v>0.75</v>
      </c>
      <c r="J28" s="138">
        <v>0.34166666666666662</v>
      </c>
      <c r="K28" s="135">
        <v>42832.40797453704</v>
      </c>
      <c r="L28" s="135">
        <v>42832.750023148146</v>
      </c>
      <c r="M28" s="136">
        <v>3.0902777777777782E-3</v>
      </c>
      <c r="N28" s="134">
        <v>36</v>
      </c>
      <c r="O28" s="134">
        <v>0</v>
      </c>
      <c r="P28" s="3">
        <f t="shared" si="0"/>
        <v>9</v>
      </c>
      <c r="Q28" s="3">
        <f t="shared" si="1"/>
        <v>47</v>
      </c>
      <c r="R28" s="4">
        <f t="shared" si="2"/>
        <v>0.40069444444444446</v>
      </c>
      <c r="S28" s="4" t="str">
        <f>VLOOKUP(G28,SCHEDULLE!A:F,6,0)</f>
        <v>10:48:00</v>
      </c>
      <c r="T28" s="25">
        <f t="shared" si="3"/>
        <v>0</v>
      </c>
    </row>
    <row r="29" spans="1:20" x14ac:dyDescent="0.25">
      <c r="A29" s="137">
        <v>42832</v>
      </c>
      <c r="B29" s="134" t="s">
        <v>85</v>
      </c>
      <c r="C29" s="134" t="s">
        <v>60</v>
      </c>
      <c r="D29" s="134" t="s">
        <v>60</v>
      </c>
      <c r="E29" s="134" t="s">
        <v>62</v>
      </c>
      <c r="F29" s="134" t="s">
        <v>78</v>
      </c>
      <c r="G29" s="134">
        <v>91078</v>
      </c>
      <c r="H29" s="136">
        <v>0.375</v>
      </c>
      <c r="I29" s="136">
        <v>0.71666666666666667</v>
      </c>
      <c r="J29" s="138">
        <v>0.34166666666666662</v>
      </c>
      <c r="K29" s="135">
        <v>42832.370555555557</v>
      </c>
      <c r="L29" s="135">
        <v>42832.716678240744</v>
      </c>
      <c r="M29" s="136">
        <v>2.9513888888888888E-3</v>
      </c>
      <c r="N29" s="134">
        <v>12</v>
      </c>
      <c r="O29" s="134">
        <v>0</v>
      </c>
      <c r="P29" s="3">
        <f t="shared" si="0"/>
        <v>8</v>
      </c>
      <c r="Q29" s="3">
        <f t="shared" si="1"/>
        <v>53</v>
      </c>
      <c r="R29" s="4">
        <f t="shared" si="2"/>
        <v>0.36319444444444443</v>
      </c>
      <c r="S29" s="4" t="str">
        <f>VLOOKUP(G29,SCHEDULLE!A:F,6,0)</f>
        <v>09:00:00</v>
      </c>
      <c r="T29" s="25">
        <f t="shared" si="3"/>
        <v>0</v>
      </c>
    </row>
    <row r="30" spans="1:20" x14ac:dyDescent="0.25">
      <c r="A30" s="137">
        <v>42832</v>
      </c>
      <c r="B30" s="134" t="s">
        <v>85</v>
      </c>
      <c r="C30" s="134" t="s">
        <v>60</v>
      </c>
      <c r="D30" s="134" t="s">
        <v>60</v>
      </c>
      <c r="E30" s="134" t="s">
        <v>62</v>
      </c>
      <c r="F30" s="134" t="s">
        <v>79</v>
      </c>
      <c r="G30" s="134">
        <v>91399</v>
      </c>
      <c r="H30" s="136">
        <v>0.375</v>
      </c>
      <c r="I30" s="136">
        <v>0.71666666666666667</v>
      </c>
      <c r="J30" s="138">
        <v>0.34166666666666662</v>
      </c>
      <c r="K30" s="135">
        <v>42832.335150462961</v>
      </c>
      <c r="L30" s="135">
        <v>42832.597592592596</v>
      </c>
      <c r="M30" s="136">
        <v>0</v>
      </c>
      <c r="N30" s="134">
        <v>0</v>
      </c>
      <c r="O30" s="134">
        <v>154</v>
      </c>
      <c r="P30" s="3">
        <f t="shared" si="0"/>
        <v>8</v>
      </c>
      <c r="Q30" s="3">
        <f t="shared" si="1"/>
        <v>2</v>
      </c>
      <c r="R30" s="4">
        <f t="shared" si="2"/>
        <v>0.32777777777777778</v>
      </c>
      <c r="S30" s="4" t="e">
        <f>VLOOKUP(G30,SCHEDULLE!A:F,6,0)</f>
        <v>#N/A</v>
      </c>
      <c r="T30" s="25">
        <f t="shared" si="3"/>
        <v>0</v>
      </c>
    </row>
    <row r="31" spans="1:20" x14ac:dyDescent="0.25">
      <c r="A31" s="137">
        <v>42832</v>
      </c>
      <c r="B31" s="134" t="s">
        <v>85</v>
      </c>
      <c r="C31" s="134" t="s">
        <v>60</v>
      </c>
      <c r="D31" s="134" t="s">
        <v>60</v>
      </c>
      <c r="E31" s="134" t="s">
        <v>80</v>
      </c>
      <c r="F31" s="134" t="s">
        <v>81</v>
      </c>
      <c r="G31" s="134">
        <v>102597</v>
      </c>
      <c r="H31" s="136">
        <v>0.375</v>
      </c>
      <c r="I31" s="136">
        <v>0.71666666666666667</v>
      </c>
      <c r="J31" s="138">
        <v>0.34166666666666662</v>
      </c>
      <c r="K31" s="135"/>
      <c r="L31" s="135"/>
      <c r="M31" s="136">
        <v>0</v>
      </c>
      <c r="N31" s="134">
        <v>0</v>
      </c>
      <c r="O31" s="134">
        <v>0</v>
      </c>
      <c r="P31" s="3" t="str">
        <f t="shared" si="0"/>
        <v/>
      </c>
      <c r="Q31" s="3" t="str">
        <f t="shared" si="1"/>
        <v/>
      </c>
      <c r="R31" s="4" t="str">
        <f t="shared" si="2"/>
        <v/>
      </c>
      <c r="S31" s="4" t="e">
        <f>VLOOKUP(G31,SCHEDULLE!A:F,6,0)</f>
        <v>#N/A</v>
      </c>
      <c r="T31" s="25" t="str">
        <f t="shared" si="3"/>
        <v/>
      </c>
    </row>
    <row r="32" spans="1:20" x14ac:dyDescent="0.25">
      <c r="A32" s="142">
        <v>42835</v>
      </c>
      <c r="B32" s="139" t="s">
        <v>74</v>
      </c>
      <c r="C32" s="139" t="s">
        <v>60</v>
      </c>
      <c r="D32" s="139" t="s">
        <v>60</v>
      </c>
      <c r="E32" s="139" t="s">
        <v>62</v>
      </c>
      <c r="F32" s="139" t="s">
        <v>75</v>
      </c>
      <c r="G32" s="139">
        <v>91116</v>
      </c>
      <c r="H32" s="141">
        <v>0.375</v>
      </c>
      <c r="I32" s="141">
        <v>0.71666666666666667</v>
      </c>
      <c r="J32" s="143">
        <v>0.34166666666666662</v>
      </c>
      <c r="K32" s="140">
        <v>42835.374791666669</v>
      </c>
      <c r="L32" s="140">
        <v>42835.716666666667</v>
      </c>
      <c r="M32" s="141">
        <v>2.9745370370370373E-3</v>
      </c>
      <c r="N32" s="139">
        <v>52</v>
      </c>
      <c r="O32" s="139">
        <v>0</v>
      </c>
      <c r="P32" s="3">
        <f t="shared" si="0"/>
        <v>8</v>
      </c>
      <c r="Q32" s="3">
        <f t="shared" si="1"/>
        <v>59</v>
      </c>
      <c r="R32" s="4">
        <f t="shared" si="2"/>
        <v>0.36736111111111108</v>
      </c>
      <c r="S32" s="4" t="str">
        <f>VLOOKUP(G32,SCHEDULLE!A:F,6,0)</f>
        <v>08:00:00</v>
      </c>
      <c r="T32" s="25">
        <f t="shared" si="3"/>
        <v>0</v>
      </c>
    </row>
    <row r="33" spans="1:20" x14ac:dyDescent="0.25">
      <c r="A33" s="142">
        <v>42835</v>
      </c>
      <c r="B33" s="139" t="s">
        <v>74</v>
      </c>
      <c r="C33" s="139" t="s">
        <v>60</v>
      </c>
      <c r="D33" s="139" t="s">
        <v>60</v>
      </c>
      <c r="E33" s="139" t="s">
        <v>62</v>
      </c>
      <c r="F33" s="139" t="s">
        <v>76</v>
      </c>
      <c r="G33" s="139">
        <v>91097</v>
      </c>
      <c r="H33" s="141">
        <v>0.375</v>
      </c>
      <c r="I33" s="141">
        <v>0.71666666666666667</v>
      </c>
      <c r="J33" s="143">
        <v>0.34166666666666662</v>
      </c>
      <c r="K33" s="140">
        <v>42835.374479166669</v>
      </c>
      <c r="L33" s="140">
        <v>42835.716724537036</v>
      </c>
      <c r="M33" s="141">
        <v>2.1296296296296298E-3</v>
      </c>
      <c r="N33" s="139">
        <v>62</v>
      </c>
      <c r="O33" s="139">
        <v>0</v>
      </c>
      <c r="P33" s="3">
        <f t="shared" si="0"/>
        <v>8</v>
      </c>
      <c r="Q33" s="3">
        <f t="shared" si="1"/>
        <v>59</v>
      </c>
      <c r="R33" s="4">
        <f t="shared" si="2"/>
        <v>0.36736111111111108</v>
      </c>
      <c r="S33" s="4" t="str">
        <f>VLOOKUP(G33,SCHEDULLE!A:F,6,0)</f>
        <v>09:00:00</v>
      </c>
      <c r="T33" s="25">
        <f t="shared" si="3"/>
        <v>0</v>
      </c>
    </row>
    <row r="34" spans="1:20" x14ac:dyDescent="0.25">
      <c r="A34" s="142">
        <v>42835</v>
      </c>
      <c r="B34" s="139" t="s">
        <v>74</v>
      </c>
      <c r="C34" s="139" t="s">
        <v>60</v>
      </c>
      <c r="D34" s="139" t="s">
        <v>60</v>
      </c>
      <c r="E34" s="139" t="s">
        <v>62</v>
      </c>
      <c r="F34" s="139" t="s">
        <v>77</v>
      </c>
      <c r="G34" s="139">
        <v>91106</v>
      </c>
      <c r="H34" s="141">
        <v>0.40833333333333338</v>
      </c>
      <c r="I34" s="141">
        <v>0.75</v>
      </c>
      <c r="J34" s="143">
        <v>0.34166666666666662</v>
      </c>
      <c r="K34" s="140">
        <v>42835.40766203704</v>
      </c>
      <c r="L34" s="140">
        <v>42835.750069444446</v>
      </c>
      <c r="M34" s="141">
        <v>3.8310185185185183E-3</v>
      </c>
      <c r="N34" s="139">
        <v>47</v>
      </c>
      <c r="O34" s="139">
        <v>0</v>
      </c>
      <c r="P34" s="3">
        <f t="shared" si="0"/>
        <v>9</v>
      </c>
      <c r="Q34" s="3">
        <f t="shared" si="1"/>
        <v>47</v>
      </c>
      <c r="R34" s="4">
        <f t="shared" si="2"/>
        <v>0.40069444444444446</v>
      </c>
      <c r="S34" s="4" t="str">
        <f>VLOOKUP(G34,SCHEDULLE!A:F,6,0)</f>
        <v>10:48:00</v>
      </c>
      <c r="T34" s="25">
        <f t="shared" si="3"/>
        <v>0</v>
      </c>
    </row>
    <row r="35" spans="1:20" x14ac:dyDescent="0.25">
      <c r="A35" s="142">
        <v>42835</v>
      </c>
      <c r="B35" s="139" t="s">
        <v>74</v>
      </c>
      <c r="C35" s="139" t="s">
        <v>60</v>
      </c>
      <c r="D35" s="139" t="s">
        <v>60</v>
      </c>
      <c r="E35" s="139" t="s">
        <v>62</v>
      </c>
      <c r="F35" s="139" t="s">
        <v>78</v>
      </c>
      <c r="G35" s="139">
        <v>91078</v>
      </c>
      <c r="H35" s="141">
        <v>0.375</v>
      </c>
      <c r="I35" s="141">
        <v>0.71666666666666667</v>
      </c>
      <c r="J35" s="143">
        <v>0.34166666666666662</v>
      </c>
      <c r="K35" s="140">
        <v>42835.372569444444</v>
      </c>
      <c r="L35" s="140">
        <v>42835.71671296296</v>
      </c>
      <c r="M35" s="141">
        <v>1.8402777777777777E-3</v>
      </c>
      <c r="N35" s="139">
        <v>17</v>
      </c>
      <c r="O35" s="139">
        <v>0</v>
      </c>
      <c r="P35" s="3">
        <f t="shared" si="0"/>
        <v>8</v>
      </c>
      <c r="Q35" s="3">
        <f t="shared" si="1"/>
        <v>56</v>
      </c>
      <c r="R35" s="4">
        <f t="shared" si="2"/>
        <v>0.36527777777777781</v>
      </c>
      <c r="S35" s="4" t="str">
        <f>VLOOKUP(G35,SCHEDULLE!A:F,6,0)</f>
        <v>09:00:00</v>
      </c>
      <c r="T35" s="25">
        <f t="shared" si="3"/>
        <v>0</v>
      </c>
    </row>
    <row r="36" spans="1:20" s="61" customFormat="1" x14ac:dyDescent="0.25">
      <c r="A36" s="142">
        <v>42835</v>
      </c>
      <c r="B36" s="139" t="s">
        <v>74</v>
      </c>
      <c r="C36" s="139" t="s">
        <v>60</v>
      </c>
      <c r="D36" s="139" t="s">
        <v>60</v>
      </c>
      <c r="E36" s="139" t="s">
        <v>62</v>
      </c>
      <c r="F36" s="139" t="s">
        <v>79</v>
      </c>
      <c r="G36" s="139">
        <v>91399</v>
      </c>
      <c r="H36" s="141">
        <v>0.375</v>
      </c>
      <c r="I36" s="141">
        <v>0.71666666666666667</v>
      </c>
      <c r="J36" s="143">
        <v>0.34166666666666662</v>
      </c>
      <c r="K36" s="140"/>
      <c r="L36" s="140"/>
      <c r="M36" s="141">
        <v>0</v>
      </c>
      <c r="N36" s="139">
        <v>0</v>
      </c>
      <c r="O36" s="139">
        <v>0</v>
      </c>
      <c r="P36" s="3" t="str">
        <f t="shared" si="0"/>
        <v/>
      </c>
      <c r="Q36" s="3" t="str">
        <f t="shared" si="1"/>
        <v/>
      </c>
      <c r="R36" s="4" t="str">
        <f t="shared" si="2"/>
        <v/>
      </c>
      <c r="S36" s="4" t="e">
        <f>VLOOKUP(G36,SCHEDULLE!A:F,6,0)</f>
        <v>#N/A</v>
      </c>
      <c r="T36" s="25" t="str">
        <f t="shared" si="3"/>
        <v/>
      </c>
    </row>
    <row r="37" spans="1:20" s="61" customFormat="1" x14ac:dyDescent="0.25">
      <c r="A37" s="142">
        <v>42835</v>
      </c>
      <c r="B37" s="139" t="s">
        <v>74</v>
      </c>
      <c r="C37" s="139" t="s">
        <v>60</v>
      </c>
      <c r="D37" s="139" t="s">
        <v>60</v>
      </c>
      <c r="E37" s="139" t="s">
        <v>80</v>
      </c>
      <c r="F37" s="139" t="s">
        <v>81</v>
      </c>
      <c r="G37" s="139">
        <v>102597</v>
      </c>
      <c r="H37" s="141">
        <v>0.375</v>
      </c>
      <c r="I37" s="141">
        <v>0.71666666666666667</v>
      </c>
      <c r="J37" s="143">
        <v>0.34166666666666662</v>
      </c>
      <c r="K37" s="140"/>
      <c r="L37" s="140"/>
      <c r="M37" s="141">
        <v>0</v>
      </c>
      <c r="N37" s="139">
        <v>0</v>
      </c>
      <c r="O37" s="139">
        <v>0</v>
      </c>
      <c r="P37" s="3" t="str">
        <f t="shared" si="0"/>
        <v/>
      </c>
      <c r="Q37" s="3" t="str">
        <f t="shared" si="1"/>
        <v/>
      </c>
      <c r="R37" s="4" t="str">
        <f t="shared" si="2"/>
        <v/>
      </c>
      <c r="S37" s="4" t="e">
        <f>VLOOKUP(G37,SCHEDULLE!A:F,6,0)</f>
        <v>#N/A</v>
      </c>
      <c r="T37" s="25" t="str">
        <f t="shared" si="3"/>
        <v/>
      </c>
    </row>
    <row r="38" spans="1:20" s="61" customFormat="1" x14ac:dyDescent="0.25">
      <c r="A38" s="142">
        <v>42836</v>
      </c>
      <c r="B38" s="139" t="s">
        <v>82</v>
      </c>
      <c r="C38" s="139" t="s">
        <v>60</v>
      </c>
      <c r="D38" s="139" t="s">
        <v>60</v>
      </c>
      <c r="E38" s="139" t="s">
        <v>62</v>
      </c>
      <c r="F38" s="139" t="s">
        <v>75</v>
      </c>
      <c r="G38" s="139">
        <v>91116</v>
      </c>
      <c r="H38" s="141">
        <v>0.375</v>
      </c>
      <c r="I38" s="141">
        <v>0.71666666666666667</v>
      </c>
      <c r="J38" s="143">
        <v>0.34166666666666662</v>
      </c>
      <c r="K38" s="140">
        <v>42836.365451388891</v>
      </c>
      <c r="L38" s="140">
        <v>42836.716689814813</v>
      </c>
      <c r="M38" s="141">
        <v>3.9583333333333337E-3</v>
      </c>
      <c r="N38" s="139">
        <v>46</v>
      </c>
      <c r="O38" s="139">
        <v>0</v>
      </c>
      <c r="P38" s="3">
        <f t="shared" si="0"/>
        <v>8</v>
      </c>
      <c r="Q38" s="3">
        <f t="shared" si="1"/>
        <v>46</v>
      </c>
      <c r="R38" s="4">
        <f t="shared" si="2"/>
        <v>0.35833333333333339</v>
      </c>
      <c r="S38" s="4" t="str">
        <f>VLOOKUP(G38,SCHEDULLE!A:F,6,0)</f>
        <v>08:00:00</v>
      </c>
      <c r="T38" s="25">
        <f t="shared" si="3"/>
        <v>0</v>
      </c>
    </row>
    <row r="39" spans="1:20" s="61" customFormat="1" x14ac:dyDescent="0.25">
      <c r="A39" s="142">
        <v>42836</v>
      </c>
      <c r="B39" s="139" t="s">
        <v>82</v>
      </c>
      <c r="C39" s="139" t="s">
        <v>60</v>
      </c>
      <c r="D39" s="139" t="s">
        <v>60</v>
      </c>
      <c r="E39" s="139" t="s">
        <v>62</v>
      </c>
      <c r="F39" s="139" t="s">
        <v>76</v>
      </c>
      <c r="G39" s="139">
        <v>91097</v>
      </c>
      <c r="H39" s="141">
        <v>0.375</v>
      </c>
      <c r="I39" s="141">
        <v>0.71666666666666667</v>
      </c>
      <c r="J39" s="143">
        <v>0.34166666666666662</v>
      </c>
      <c r="K39" s="140">
        <v>42836.373761574076</v>
      </c>
      <c r="L39" s="140">
        <v>42836.71671296296</v>
      </c>
      <c r="M39" s="141">
        <v>2.4305555555555556E-3</v>
      </c>
      <c r="N39" s="139">
        <v>65</v>
      </c>
      <c r="O39" s="139">
        <v>0</v>
      </c>
      <c r="P39" s="3">
        <f t="shared" si="0"/>
        <v>8</v>
      </c>
      <c r="Q39" s="3">
        <f t="shared" si="1"/>
        <v>58</v>
      </c>
      <c r="R39" s="4">
        <f t="shared" si="2"/>
        <v>0.3666666666666667</v>
      </c>
      <c r="S39" s="4" t="str">
        <f>VLOOKUP(G39,SCHEDULLE!A:F,6,0)</f>
        <v>09:00:00</v>
      </c>
      <c r="T39" s="25">
        <f t="shared" si="3"/>
        <v>0</v>
      </c>
    </row>
    <row r="40" spans="1:20" s="61" customFormat="1" x14ac:dyDescent="0.25">
      <c r="A40" s="142">
        <v>42836</v>
      </c>
      <c r="B40" s="139" t="s">
        <v>82</v>
      </c>
      <c r="C40" s="139" t="s">
        <v>60</v>
      </c>
      <c r="D40" s="139" t="s">
        <v>60</v>
      </c>
      <c r="E40" s="139" t="s">
        <v>62</v>
      </c>
      <c r="F40" s="139" t="s">
        <v>77</v>
      </c>
      <c r="G40" s="139">
        <v>91106</v>
      </c>
      <c r="H40" s="141">
        <v>0.40833333333333338</v>
      </c>
      <c r="I40" s="141">
        <v>0.75</v>
      </c>
      <c r="J40" s="143">
        <v>0.34166666666666662</v>
      </c>
      <c r="K40" s="140">
        <v>42836.434594907405</v>
      </c>
      <c r="L40" s="140">
        <v>42836.750023148146</v>
      </c>
      <c r="M40" s="141">
        <v>4.6759259259259263E-3</v>
      </c>
      <c r="N40" s="139">
        <v>35</v>
      </c>
      <c r="O40" s="139">
        <v>0</v>
      </c>
      <c r="P40" s="3">
        <f t="shared" si="0"/>
        <v>10</v>
      </c>
      <c r="Q40" s="3">
        <f t="shared" si="1"/>
        <v>25</v>
      </c>
      <c r="R40" s="4">
        <f t="shared" si="2"/>
        <v>0.42708333333333331</v>
      </c>
      <c r="S40" s="4" t="str">
        <f>VLOOKUP(G40,SCHEDULLE!A:F,6,0)</f>
        <v>10:48:00</v>
      </c>
      <c r="T40" s="25">
        <f t="shared" si="3"/>
        <v>1.8749999999999933E-2</v>
      </c>
    </row>
    <row r="41" spans="1:20" s="61" customFormat="1" x14ac:dyDescent="0.25">
      <c r="A41" s="142">
        <v>42836</v>
      </c>
      <c r="B41" s="139" t="s">
        <v>82</v>
      </c>
      <c r="C41" s="139" t="s">
        <v>60</v>
      </c>
      <c r="D41" s="139" t="s">
        <v>60</v>
      </c>
      <c r="E41" s="139" t="s">
        <v>62</v>
      </c>
      <c r="F41" s="139" t="s">
        <v>78</v>
      </c>
      <c r="G41" s="139">
        <v>91078</v>
      </c>
      <c r="H41" s="141">
        <v>0.375</v>
      </c>
      <c r="I41" s="141">
        <v>0.71666666666666667</v>
      </c>
      <c r="J41" s="143">
        <v>0.34166666666666662</v>
      </c>
      <c r="K41" s="140">
        <v>42836.373749999999</v>
      </c>
      <c r="L41" s="140">
        <v>42836.71670138889</v>
      </c>
      <c r="M41" s="141">
        <v>1.4351851851851854E-3</v>
      </c>
      <c r="N41" s="139">
        <v>38</v>
      </c>
      <c r="O41" s="139">
        <v>1</v>
      </c>
      <c r="P41" s="3">
        <f t="shared" si="0"/>
        <v>8</v>
      </c>
      <c r="Q41" s="3">
        <f t="shared" si="1"/>
        <v>58</v>
      </c>
      <c r="R41" s="4">
        <f t="shared" si="2"/>
        <v>0.3666666666666667</v>
      </c>
      <c r="S41" s="4" t="str">
        <f>VLOOKUP(G41,SCHEDULLE!A:F,6,0)</f>
        <v>09:00:00</v>
      </c>
      <c r="T41" s="25">
        <f t="shared" si="3"/>
        <v>0</v>
      </c>
    </row>
    <row r="42" spans="1:20" s="61" customFormat="1" x14ac:dyDescent="0.25">
      <c r="A42" s="142">
        <v>42836</v>
      </c>
      <c r="B42" s="139" t="s">
        <v>82</v>
      </c>
      <c r="C42" s="139" t="s">
        <v>60</v>
      </c>
      <c r="D42" s="139" t="s">
        <v>60</v>
      </c>
      <c r="E42" s="139" t="s">
        <v>62</v>
      </c>
      <c r="F42" s="139" t="s">
        <v>79</v>
      </c>
      <c r="G42" s="139">
        <v>91399</v>
      </c>
      <c r="H42" s="141">
        <v>0.375</v>
      </c>
      <c r="I42" s="141">
        <v>0.71666666666666667</v>
      </c>
      <c r="J42" s="143">
        <v>0.34166666666666662</v>
      </c>
      <c r="K42" s="140">
        <v>42836.334201388891</v>
      </c>
      <c r="L42" s="140">
        <v>42836.597592592596</v>
      </c>
      <c r="M42" s="141">
        <v>0</v>
      </c>
      <c r="N42" s="139">
        <v>0</v>
      </c>
      <c r="O42" s="139">
        <v>90</v>
      </c>
      <c r="P42" s="3">
        <f t="shared" si="0"/>
        <v>8</v>
      </c>
      <c r="Q42" s="3">
        <f t="shared" si="1"/>
        <v>1</v>
      </c>
      <c r="R42" s="4">
        <f t="shared" si="2"/>
        <v>0.32708333333333339</v>
      </c>
      <c r="S42" s="4" t="e">
        <f>VLOOKUP(G42,SCHEDULLE!A:F,6,0)</f>
        <v>#N/A</v>
      </c>
      <c r="T42" s="25">
        <f t="shared" si="3"/>
        <v>0</v>
      </c>
    </row>
    <row r="43" spans="1:20" s="61" customFormat="1" x14ac:dyDescent="0.25">
      <c r="A43" s="142">
        <v>42836</v>
      </c>
      <c r="B43" s="139" t="s">
        <v>82</v>
      </c>
      <c r="C43" s="139" t="s">
        <v>60</v>
      </c>
      <c r="D43" s="139" t="s">
        <v>60</v>
      </c>
      <c r="E43" s="139" t="s">
        <v>80</v>
      </c>
      <c r="F43" s="139" t="s">
        <v>81</v>
      </c>
      <c r="G43" s="139">
        <v>102597</v>
      </c>
      <c r="H43" s="141">
        <v>0.375</v>
      </c>
      <c r="I43" s="141">
        <v>0.71666666666666667</v>
      </c>
      <c r="J43" s="143">
        <v>0.34166666666666662</v>
      </c>
      <c r="K43" s="140"/>
      <c r="L43" s="140"/>
      <c r="M43" s="141">
        <v>0</v>
      </c>
      <c r="N43" s="139">
        <v>0</v>
      </c>
      <c r="O43" s="139">
        <v>0</v>
      </c>
      <c r="P43" s="3" t="str">
        <f t="shared" si="0"/>
        <v/>
      </c>
      <c r="Q43" s="3" t="str">
        <f t="shared" si="1"/>
        <v/>
      </c>
      <c r="R43" s="4" t="str">
        <f t="shared" si="2"/>
        <v/>
      </c>
      <c r="S43" s="4" t="e">
        <f>VLOOKUP(G43,SCHEDULLE!A:F,6,0)</f>
        <v>#N/A</v>
      </c>
      <c r="T43" s="25" t="str">
        <f t="shared" si="3"/>
        <v/>
      </c>
    </row>
    <row r="44" spans="1:20" s="61" customFormat="1" x14ac:dyDescent="0.25">
      <c r="A44" s="142">
        <v>42837</v>
      </c>
      <c r="B44" s="139" t="s">
        <v>83</v>
      </c>
      <c r="C44" s="139" t="s">
        <v>60</v>
      </c>
      <c r="D44" s="139" t="s">
        <v>60</v>
      </c>
      <c r="E44" s="139" t="s">
        <v>62</v>
      </c>
      <c r="F44" s="139" t="s">
        <v>75</v>
      </c>
      <c r="G44" s="139">
        <v>91116</v>
      </c>
      <c r="H44" s="141">
        <v>0.375</v>
      </c>
      <c r="I44" s="141">
        <v>0.71666666666666667</v>
      </c>
      <c r="J44" s="143">
        <v>0.34166666666666662</v>
      </c>
      <c r="K44" s="140">
        <v>42837.375104166669</v>
      </c>
      <c r="L44" s="140">
        <v>42837.716724537036</v>
      </c>
      <c r="M44" s="141">
        <v>3.5532407407407405E-3</v>
      </c>
      <c r="N44" s="139">
        <v>45</v>
      </c>
      <c r="O44" s="139">
        <v>0</v>
      </c>
      <c r="P44" s="3">
        <f t="shared" si="0"/>
        <v>9</v>
      </c>
      <c r="Q44" s="3">
        <f t="shared" si="1"/>
        <v>0</v>
      </c>
      <c r="R44" s="4">
        <f t="shared" si="2"/>
        <v>0.36805555555555558</v>
      </c>
      <c r="S44" s="4" t="str">
        <f>VLOOKUP(G44,SCHEDULLE!A:F,6,0)</f>
        <v>08:00:00</v>
      </c>
      <c r="T44" s="25">
        <f t="shared" si="3"/>
        <v>0</v>
      </c>
    </row>
    <row r="45" spans="1:20" s="61" customFormat="1" x14ac:dyDescent="0.25">
      <c r="A45" s="142">
        <v>42837</v>
      </c>
      <c r="B45" s="139" t="s">
        <v>83</v>
      </c>
      <c r="C45" s="139" t="s">
        <v>60</v>
      </c>
      <c r="D45" s="139" t="s">
        <v>60</v>
      </c>
      <c r="E45" s="139" t="s">
        <v>62</v>
      </c>
      <c r="F45" s="139" t="s">
        <v>76</v>
      </c>
      <c r="G45" s="139">
        <v>91097</v>
      </c>
      <c r="H45" s="141">
        <v>0.375</v>
      </c>
      <c r="I45" s="141">
        <v>0.71666666666666667</v>
      </c>
      <c r="J45" s="143">
        <v>0.34166666666666662</v>
      </c>
      <c r="K45" s="140">
        <v>42837.374571759261</v>
      </c>
      <c r="L45" s="140">
        <v>42837.716747685183</v>
      </c>
      <c r="M45" s="141">
        <v>1.7245370370370372E-3</v>
      </c>
      <c r="N45" s="139">
        <v>75</v>
      </c>
      <c r="O45" s="139">
        <v>0</v>
      </c>
      <c r="P45" s="3">
        <f t="shared" si="0"/>
        <v>8</v>
      </c>
      <c r="Q45" s="3">
        <f t="shared" si="1"/>
        <v>59</v>
      </c>
      <c r="R45" s="4">
        <f t="shared" si="2"/>
        <v>0.36736111111111108</v>
      </c>
      <c r="S45" s="4" t="str">
        <f>VLOOKUP(G45,SCHEDULLE!A:F,6,0)</f>
        <v>09:00:00</v>
      </c>
      <c r="T45" s="25">
        <f t="shared" si="3"/>
        <v>0</v>
      </c>
    </row>
    <row r="46" spans="1:20" s="61" customFormat="1" x14ac:dyDescent="0.25">
      <c r="A46" s="142">
        <v>42837</v>
      </c>
      <c r="B46" s="139" t="s">
        <v>83</v>
      </c>
      <c r="C46" s="139" t="s">
        <v>60</v>
      </c>
      <c r="D46" s="139" t="s">
        <v>60</v>
      </c>
      <c r="E46" s="139" t="s">
        <v>62</v>
      </c>
      <c r="F46" s="139" t="s">
        <v>77</v>
      </c>
      <c r="G46" s="139">
        <v>91106</v>
      </c>
      <c r="H46" s="141">
        <v>0.40833333333333338</v>
      </c>
      <c r="I46" s="141">
        <v>0.75</v>
      </c>
      <c r="J46" s="143">
        <v>0.34166666666666662</v>
      </c>
      <c r="K46" s="140">
        <v>42837.408229166664</v>
      </c>
      <c r="L46" s="140">
        <v>42837.750023148146</v>
      </c>
      <c r="M46" s="141">
        <v>3.6689814814814814E-3</v>
      </c>
      <c r="N46" s="139">
        <v>41</v>
      </c>
      <c r="O46" s="139">
        <v>0</v>
      </c>
      <c r="P46" s="3">
        <f t="shared" si="0"/>
        <v>9</v>
      </c>
      <c r="Q46" s="3">
        <f t="shared" si="1"/>
        <v>47</v>
      </c>
      <c r="R46" s="4">
        <f t="shared" si="2"/>
        <v>0.40069444444444446</v>
      </c>
      <c r="S46" s="4" t="str">
        <f>VLOOKUP(G46,SCHEDULLE!A:F,6,0)</f>
        <v>10:48:00</v>
      </c>
      <c r="T46" s="25">
        <f t="shared" si="3"/>
        <v>0</v>
      </c>
    </row>
    <row r="47" spans="1:20" s="61" customFormat="1" x14ac:dyDescent="0.25">
      <c r="A47" s="142">
        <v>42837</v>
      </c>
      <c r="B47" s="139" t="s">
        <v>83</v>
      </c>
      <c r="C47" s="139" t="s">
        <v>60</v>
      </c>
      <c r="D47" s="139" t="s">
        <v>60</v>
      </c>
      <c r="E47" s="139" t="s">
        <v>62</v>
      </c>
      <c r="F47" s="139" t="s">
        <v>78</v>
      </c>
      <c r="G47" s="139">
        <v>91078</v>
      </c>
      <c r="H47" s="141">
        <v>0.375</v>
      </c>
      <c r="I47" s="141">
        <v>0.71666666666666667</v>
      </c>
      <c r="J47" s="143">
        <v>0.34166666666666662</v>
      </c>
      <c r="K47" s="140">
        <v>42837.373749999999</v>
      </c>
      <c r="L47" s="140">
        <v>42837.716747685183</v>
      </c>
      <c r="M47" s="141">
        <v>4.5601851851851853E-3</v>
      </c>
      <c r="N47" s="139">
        <v>9</v>
      </c>
      <c r="O47" s="139">
        <v>0</v>
      </c>
      <c r="P47" s="3">
        <f t="shared" si="0"/>
        <v>8</v>
      </c>
      <c r="Q47" s="3">
        <f t="shared" si="1"/>
        <v>58</v>
      </c>
      <c r="R47" s="4">
        <f t="shared" si="2"/>
        <v>0.3666666666666667</v>
      </c>
      <c r="S47" s="4" t="str">
        <f>VLOOKUP(G47,SCHEDULLE!A:F,6,0)</f>
        <v>09:00:00</v>
      </c>
      <c r="T47" s="25">
        <f t="shared" si="3"/>
        <v>0</v>
      </c>
    </row>
    <row r="48" spans="1:20" s="61" customFormat="1" x14ac:dyDescent="0.25">
      <c r="A48" s="142">
        <v>42837</v>
      </c>
      <c r="B48" s="139" t="s">
        <v>83</v>
      </c>
      <c r="C48" s="139" t="s">
        <v>60</v>
      </c>
      <c r="D48" s="139" t="s">
        <v>60</v>
      </c>
      <c r="E48" s="139" t="s">
        <v>62</v>
      </c>
      <c r="F48" s="139" t="s">
        <v>79</v>
      </c>
      <c r="G48" s="139">
        <v>91399</v>
      </c>
      <c r="H48" s="141">
        <v>0.375</v>
      </c>
      <c r="I48" s="141">
        <v>0.71666666666666667</v>
      </c>
      <c r="J48" s="143">
        <v>0.34166666666666662</v>
      </c>
      <c r="K48" s="140">
        <v>42837.333831018521</v>
      </c>
      <c r="L48" s="140">
        <v>42837.59746527778</v>
      </c>
      <c r="M48" s="141">
        <v>0</v>
      </c>
      <c r="N48" s="139">
        <v>0</v>
      </c>
      <c r="O48" s="139">
        <v>126</v>
      </c>
      <c r="P48" s="3">
        <f t="shared" si="0"/>
        <v>8</v>
      </c>
      <c r="Q48" s="3">
        <f t="shared" si="1"/>
        <v>0</v>
      </c>
      <c r="R48" s="4">
        <f t="shared" si="2"/>
        <v>0.3263888888888889</v>
      </c>
      <c r="S48" s="4" t="e">
        <f>VLOOKUP(G48,SCHEDULLE!A:F,6,0)</f>
        <v>#N/A</v>
      </c>
      <c r="T48" s="25">
        <f t="shared" si="3"/>
        <v>0</v>
      </c>
    </row>
    <row r="49" spans="1:20" s="61" customFormat="1" x14ac:dyDescent="0.25">
      <c r="A49" s="142">
        <v>42837</v>
      </c>
      <c r="B49" s="139" t="s">
        <v>83</v>
      </c>
      <c r="C49" s="139" t="s">
        <v>60</v>
      </c>
      <c r="D49" s="139" t="s">
        <v>60</v>
      </c>
      <c r="E49" s="139" t="s">
        <v>80</v>
      </c>
      <c r="F49" s="139" t="s">
        <v>81</v>
      </c>
      <c r="G49" s="139">
        <v>102597</v>
      </c>
      <c r="H49" s="141">
        <v>0.375</v>
      </c>
      <c r="I49" s="141">
        <v>0.71666666666666667</v>
      </c>
      <c r="J49" s="143">
        <v>0.34166666666666662</v>
      </c>
      <c r="K49" s="140"/>
      <c r="L49" s="140"/>
      <c r="M49" s="141">
        <v>0</v>
      </c>
      <c r="N49" s="139">
        <v>0</v>
      </c>
      <c r="O49" s="139">
        <v>0</v>
      </c>
      <c r="P49" s="3" t="str">
        <f t="shared" si="0"/>
        <v/>
      </c>
      <c r="Q49" s="3" t="str">
        <f t="shared" si="1"/>
        <v/>
      </c>
      <c r="R49" s="4" t="str">
        <f t="shared" si="2"/>
        <v/>
      </c>
      <c r="S49" s="4" t="e">
        <f>VLOOKUP(G49,SCHEDULLE!A:F,6,0)</f>
        <v>#N/A</v>
      </c>
      <c r="T49" s="25" t="str">
        <f t="shared" si="3"/>
        <v/>
      </c>
    </row>
    <row r="50" spans="1:20" s="61" customFormat="1" x14ac:dyDescent="0.25">
      <c r="A50" s="142">
        <v>42838</v>
      </c>
      <c r="B50" s="139" t="s">
        <v>84</v>
      </c>
      <c r="C50" s="139" t="s">
        <v>60</v>
      </c>
      <c r="D50" s="139" t="s">
        <v>60</v>
      </c>
      <c r="E50" s="139" t="s">
        <v>62</v>
      </c>
      <c r="F50" s="139" t="s">
        <v>75</v>
      </c>
      <c r="G50" s="139">
        <v>91116</v>
      </c>
      <c r="H50" s="141">
        <v>0.375</v>
      </c>
      <c r="I50" s="141">
        <v>0.71666666666666667</v>
      </c>
      <c r="J50" s="143">
        <v>0.34166666666666662</v>
      </c>
      <c r="K50" s="140">
        <v>42838.375347222223</v>
      </c>
      <c r="L50" s="140">
        <v>42838.716886574075</v>
      </c>
      <c r="M50" s="141">
        <v>3.4490740740740745E-3</v>
      </c>
      <c r="N50" s="139">
        <v>28</v>
      </c>
      <c r="O50" s="139">
        <v>0</v>
      </c>
      <c r="P50" s="3">
        <f t="shared" si="0"/>
        <v>9</v>
      </c>
      <c r="Q50" s="3">
        <f t="shared" si="1"/>
        <v>0</v>
      </c>
      <c r="R50" s="4">
        <f t="shared" si="2"/>
        <v>0.36805555555555558</v>
      </c>
      <c r="S50" s="4" t="str">
        <f>VLOOKUP(G50,SCHEDULLE!A:F,6,0)</f>
        <v>08:00:00</v>
      </c>
      <c r="T50" s="25">
        <f t="shared" si="3"/>
        <v>0</v>
      </c>
    </row>
    <row r="51" spans="1:20" s="61" customFormat="1" x14ac:dyDescent="0.25">
      <c r="A51" s="142">
        <v>42839</v>
      </c>
      <c r="B51" s="139" t="s">
        <v>85</v>
      </c>
      <c r="C51" s="139" t="s">
        <v>60</v>
      </c>
      <c r="D51" s="139" t="s">
        <v>60</v>
      </c>
      <c r="E51" s="139" t="s">
        <v>62</v>
      </c>
      <c r="F51" s="139" t="s">
        <v>75</v>
      </c>
      <c r="G51" s="139">
        <v>91116</v>
      </c>
      <c r="H51" s="141">
        <v>0.375</v>
      </c>
      <c r="I51" s="141">
        <v>0.71666666666666667</v>
      </c>
      <c r="J51" s="143">
        <v>0.34166666666666662</v>
      </c>
      <c r="K51" s="140"/>
      <c r="L51" s="140"/>
      <c r="M51" s="141">
        <v>0</v>
      </c>
      <c r="N51" s="139">
        <v>0</v>
      </c>
      <c r="O51" s="139">
        <v>0</v>
      </c>
      <c r="P51" s="3" t="str">
        <f t="shared" si="0"/>
        <v/>
      </c>
      <c r="Q51" s="3" t="str">
        <f t="shared" si="1"/>
        <v/>
      </c>
      <c r="R51" s="4" t="str">
        <f t="shared" si="2"/>
        <v/>
      </c>
      <c r="S51" s="4" t="str">
        <f>VLOOKUP(G51,SCHEDULLE!A:F,6,0)</f>
        <v>08:00:00</v>
      </c>
      <c r="T51" s="25" t="str">
        <f t="shared" si="3"/>
        <v/>
      </c>
    </row>
    <row r="52" spans="1:20" s="61" customFormat="1" x14ac:dyDescent="0.25">
      <c r="A52" s="142">
        <v>42839</v>
      </c>
      <c r="B52" s="139" t="s">
        <v>85</v>
      </c>
      <c r="C52" s="139" t="s">
        <v>60</v>
      </c>
      <c r="D52" s="139" t="s">
        <v>60</v>
      </c>
      <c r="E52" s="139" t="s">
        <v>62</v>
      </c>
      <c r="F52" s="139" t="s">
        <v>76</v>
      </c>
      <c r="G52" s="139">
        <v>91097</v>
      </c>
      <c r="H52" s="141">
        <v>0.375</v>
      </c>
      <c r="I52" s="141">
        <v>0.71666666666666667</v>
      </c>
      <c r="J52" s="143">
        <v>0.34166666666666662</v>
      </c>
      <c r="K52" s="140"/>
      <c r="L52" s="140"/>
      <c r="M52" s="141">
        <v>0</v>
      </c>
      <c r="N52" s="139">
        <v>0</v>
      </c>
      <c r="O52" s="139">
        <v>0</v>
      </c>
      <c r="P52" s="3" t="str">
        <f t="shared" si="0"/>
        <v/>
      </c>
      <c r="Q52" s="3" t="str">
        <f t="shared" si="1"/>
        <v/>
      </c>
      <c r="R52" s="4" t="str">
        <f t="shared" si="2"/>
        <v/>
      </c>
      <c r="S52" s="4" t="str">
        <f>VLOOKUP(G52,SCHEDULLE!A:F,6,0)</f>
        <v>09:00:00</v>
      </c>
      <c r="T52" s="25" t="str">
        <f t="shared" si="3"/>
        <v/>
      </c>
    </row>
    <row r="53" spans="1:20" s="61" customFormat="1" x14ac:dyDescent="0.25">
      <c r="A53" s="142">
        <v>42838</v>
      </c>
      <c r="B53" s="139" t="s">
        <v>84</v>
      </c>
      <c r="C53" s="139" t="s">
        <v>60</v>
      </c>
      <c r="D53" s="139" t="s">
        <v>60</v>
      </c>
      <c r="E53" s="139" t="s">
        <v>62</v>
      </c>
      <c r="F53" s="139" t="s">
        <v>76</v>
      </c>
      <c r="G53" s="139">
        <v>91097</v>
      </c>
      <c r="H53" s="141">
        <v>0.375</v>
      </c>
      <c r="I53" s="141">
        <v>0.71666666666666667</v>
      </c>
      <c r="J53" s="143">
        <v>0.34166666666666662</v>
      </c>
      <c r="K53" s="140">
        <v>42838.374490740738</v>
      </c>
      <c r="L53" s="140">
        <v>42838.716724537036</v>
      </c>
      <c r="M53" s="141">
        <v>1.6203703703703703E-3</v>
      </c>
      <c r="N53" s="139">
        <v>33</v>
      </c>
      <c r="O53" s="139">
        <v>0</v>
      </c>
      <c r="P53" s="3">
        <f t="shared" si="0"/>
        <v>8</v>
      </c>
      <c r="Q53" s="3">
        <f t="shared" si="1"/>
        <v>59</v>
      </c>
      <c r="R53" s="4">
        <f t="shared" si="2"/>
        <v>0.36736111111111108</v>
      </c>
      <c r="S53" s="4" t="str">
        <f>VLOOKUP(G53,SCHEDULLE!A:F,6,0)</f>
        <v>09:00:00</v>
      </c>
      <c r="T53" s="25">
        <f t="shared" si="3"/>
        <v>0</v>
      </c>
    </row>
    <row r="54" spans="1:20" s="61" customFormat="1" x14ac:dyDescent="0.25">
      <c r="A54" s="142">
        <v>42838</v>
      </c>
      <c r="B54" s="139" t="s">
        <v>84</v>
      </c>
      <c r="C54" s="139" t="s">
        <v>60</v>
      </c>
      <c r="D54" s="139" t="s">
        <v>60</v>
      </c>
      <c r="E54" s="139" t="s">
        <v>62</v>
      </c>
      <c r="F54" s="139" t="s">
        <v>77</v>
      </c>
      <c r="G54" s="139">
        <v>91106</v>
      </c>
      <c r="H54" s="141">
        <v>0.40833333333333338</v>
      </c>
      <c r="I54" s="141">
        <v>0.75</v>
      </c>
      <c r="J54" s="143">
        <v>0.34166666666666662</v>
      </c>
      <c r="K54" s="140">
        <v>42838.407731481479</v>
      </c>
      <c r="L54" s="140">
        <v>42838.750057870369</v>
      </c>
      <c r="M54" s="141">
        <v>3.4606481481481485E-3</v>
      </c>
      <c r="N54" s="139">
        <v>28</v>
      </c>
      <c r="O54" s="139">
        <v>0</v>
      </c>
      <c r="P54" s="3">
        <f t="shared" si="0"/>
        <v>9</v>
      </c>
      <c r="Q54" s="3">
        <f t="shared" si="1"/>
        <v>47</v>
      </c>
      <c r="R54" s="4">
        <f t="shared" si="2"/>
        <v>0.40069444444444446</v>
      </c>
      <c r="S54" s="4" t="str">
        <f>VLOOKUP(G54,SCHEDULLE!A:F,6,0)</f>
        <v>10:48:00</v>
      </c>
      <c r="T54" s="25">
        <f t="shared" si="3"/>
        <v>0</v>
      </c>
    </row>
    <row r="55" spans="1:20" s="61" customFormat="1" x14ac:dyDescent="0.25">
      <c r="A55" s="142">
        <v>42839</v>
      </c>
      <c r="B55" s="139" t="s">
        <v>85</v>
      </c>
      <c r="C55" s="139" t="s">
        <v>60</v>
      </c>
      <c r="D55" s="139" t="s">
        <v>60</v>
      </c>
      <c r="E55" s="139" t="s">
        <v>62</v>
      </c>
      <c r="F55" s="139" t="s">
        <v>77</v>
      </c>
      <c r="G55" s="139">
        <v>91106</v>
      </c>
      <c r="H55" s="141">
        <v>0.40833333333333338</v>
      </c>
      <c r="I55" s="141">
        <v>0.75</v>
      </c>
      <c r="J55" s="143">
        <v>0.34166666666666662</v>
      </c>
      <c r="K55" s="140"/>
      <c r="L55" s="140"/>
      <c r="M55" s="141">
        <v>0</v>
      </c>
      <c r="N55" s="139">
        <v>0</v>
      </c>
      <c r="O55" s="139">
        <v>0</v>
      </c>
      <c r="P55" s="3" t="str">
        <f t="shared" si="0"/>
        <v/>
      </c>
      <c r="Q55" s="3" t="str">
        <f t="shared" si="1"/>
        <v/>
      </c>
      <c r="R55" s="4" t="str">
        <f t="shared" si="2"/>
        <v/>
      </c>
      <c r="S55" s="4" t="str">
        <f>VLOOKUP(G55,SCHEDULLE!A:F,6,0)</f>
        <v>10:48:00</v>
      </c>
      <c r="T55" s="25" t="str">
        <f t="shared" si="3"/>
        <v/>
      </c>
    </row>
    <row r="56" spans="1:20" s="61" customFormat="1" x14ac:dyDescent="0.25">
      <c r="A56" s="142">
        <v>42839</v>
      </c>
      <c r="B56" s="139" t="s">
        <v>85</v>
      </c>
      <c r="C56" s="139" t="s">
        <v>60</v>
      </c>
      <c r="D56" s="139" t="s">
        <v>60</v>
      </c>
      <c r="E56" s="139" t="s">
        <v>62</v>
      </c>
      <c r="F56" s="139" t="s">
        <v>78</v>
      </c>
      <c r="G56" s="139">
        <v>91078</v>
      </c>
      <c r="H56" s="141">
        <v>0.375</v>
      </c>
      <c r="I56" s="141">
        <v>0.71666666666666667</v>
      </c>
      <c r="J56" s="143">
        <v>0.34166666666666662</v>
      </c>
      <c r="K56" s="140"/>
      <c r="L56" s="140"/>
      <c r="M56" s="141">
        <v>0</v>
      </c>
      <c r="N56" s="139">
        <v>0</v>
      </c>
      <c r="O56" s="139">
        <v>0</v>
      </c>
      <c r="P56" s="3" t="str">
        <f t="shared" si="0"/>
        <v/>
      </c>
      <c r="Q56" s="3" t="str">
        <f t="shared" si="1"/>
        <v/>
      </c>
      <c r="R56" s="4" t="str">
        <f t="shared" si="2"/>
        <v/>
      </c>
      <c r="S56" s="4" t="str">
        <f>VLOOKUP(G56,SCHEDULLE!A:F,6,0)</f>
        <v>09:00:00</v>
      </c>
      <c r="T56" s="25" t="str">
        <f t="shared" si="3"/>
        <v/>
      </c>
    </row>
    <row r="57" spans="1:20" s="61" customFormat="1" x14ac:dyDescent="0.25">
      <c r="A57" s="142">
        <v>42838</v>
      </c>
      <c r="B57" s="139" t="s">
        <v>84</v>
      </c>
      <c r="C57" s="139" t="s">
        <v>60</v>
      </c>
      <c r="D57" s="139" t="s">
        <v>60</v>
      </c>
      <c r="E57" s="139" t="s">
        <v>62</v>
      </c>
      <c r="F57" s="139" t="s">
        <v>78</v>
      </c>
      <c r="G57" s="139">
        <v>91078</v>
      </c>
      <c r="H57" s="141">
        <v>0.375</v>
      </c>
      <c r="I57" s="141">
        <v>0.71666666666666667</v>
      </c>
      <c r="J57" s="143">
        <v>0.34166666666666662</v>
      </c>
      <c r="K57" s="140">
        <v>42838.374965277777</v>
      </c>
      <c r="L57" s="140">
        <v>42838.71670138889</v>
      </c>
      <c r="M57" s="141">
        <v>6.4236111111111117E-3</v>
      </c>
      <c r="N57" s="139">
        <v>1</v>
      </c>
      <c r="O57" s="139">
        <v>0</v>
      </c>
      <c r="P57" s="3">
        <f t="shared" ref="P57:P120" si="4">IF($K57="","",HOUR($K57))</f>
        <v>8</v>
      </c>
      <c r="Q57" s="3">
        <f t="shared" ref="Q57:Q120" si="5">IF($K57="","",MINUTE($K57))</f>
        <v>59</v>
      </c>
      <c r="R57" s="4">
        <f t="shared" ref="R57:R120" si="6">IFERROR(TIME($P57,$Q57,0)-$U$1,"")</f>
        <v>0.36736111111111108</v>
      </c>
      <c r="S57" s="4" t="str">
        <f>VLOOKUP(G57,SCHEDULLE!A:F,6,0)</f>
        <v>09:00:00</v>
      </c>
      <c r="T57" s="25">
        <f t="shared" ref="T57:T120" si="7">IFERROR(IF($R57&gt;$H57,$R57-$H57,0),"")</f>
        <v>0</v>
      </c>
    </row>
    <row r="58" spans="1:20" s="61" customFormat="1" x14ac:dyDescent="0.25">
      <c r="A58" s="142">
        <v>42838</v>
      </c>
      <c r="B58" s="139" t="s">
        <v>84</v>
      </c>
      <c r="C58" s="139" t="s">
        <v>60</v>
      </c>
      <c r="D58" s="139" t="s">
        <v>60</v>
      </c>
      <c r="E58" s="139" t="s">
        <v>62</v>
      </c>
      <c r="F58" s="139" t="s">
        <v>79</v>
      </c>
      <c r="G58" s="139">
        <v>91399</v>
      </c>
      <c r="H58" s="141">
        <v>0.375</v>
      </c>
      <c r="I58" s="141">
        <v>0.71666666666666667</v>
      </c>
      <c r="J58" s="143">
        <v>0.34166666666666662</v>
      </c>
      <c r="K58" s="140">
        <v>42838.334027777775</v>
      </c>
      <c r="L58" s="140">
        <v>42838.597337962965</v>
      </c>
      <c r="M58" s="141">
        <v>0</v>
      </c>
      <c r="N58" s="139">
        <v>0</v>
      </c>
      <c r="O58" s="139">
        <v>126</v>
      </c>
      <c r="P58" s="3">
        <f t="shared" si="4"/>
        <v>8</v>
      </c>
      <c r="Q58" s="3">
        <f t="shared" si="5"/>
        <v>1</v>
      </c>
      <c r="R58" s="4">
        <f t="shared" si="6"/>
        <v>0.32708333333333339</v>
      </c>
      <c r="S58" s="4" t="e">
        <f>VLOOKUP(G58,SCHEDULLE!A:F,6,0)</f>
        <v>#N/A</v>
      </c>
      <c r="T58" s="25">
        <f t="shared" si="7"/>
        <v>0</v>
      </c>
    </row>
    <row r="59" spans="1:20" s="61" customFormat="1" x14ac:dyDescent="0.25">
      <c r="A59" s="142">
        <v>42839</v>
      </c>
      <c r="B59" s="139" t="s">
        <v>85</v>
      </c>
      <c r="C59" s="139" t="s">
        <v>60</v>
      </c>
      <c r="D59" s="139" t="s">
        <v>60</v>
      </c>
      <c r="E59" s="139" t="s">
        <v>62</v>
      </c>
      <c r="F59" s="139" t="s">
        <v>79</v>
      </c>
      <c r="G59" s="139">
        <v>91399</v>
      </c>
      <c r="H59" s="141">
        <v>0.375</v>
      </c>
      <c r="I59" s="141">
        <v>0.71666666666666667</v>
      </c>
      <c r="J59" s="143">
        <v>0.34166666666666662</v>
      </c>
      <c r="K59" s="140">
        <v>42839.333715277775</v>
      </c>
      <c r="L59" s="140">
        <v>42839.598113425927</v>
      </c>
      <c r="M59" s="141">
        <v>0</v>
      </c>
      <c r="N59" s="139">
        <v>0</v>
      </c>
      <c r="O59" s="139">
        <v>191</v>
      </c>
      <c r="P59" s="3">
        <f t="shared" si="4"/>
        <v>8</v>
      </c>
      <c r="Q59" s="3">
        <f t="shared" si="5"/>
        <v>0</v>
      </c>
      <c r="R59" s="4">
        <f t="shared" si="6"/>
        <v>0.3263888888888889</v>
      </c>
      <c r="S59" s="4" t="e">
        <f>VLOOKUP(G59,SCHEDULLE!A:F,6,0)</f>
        <v>#N/A</v>
      </c>
      <c r="T59" s="25">
        <f t="shared" si="7"/>
        <v>0</v>
      </c>
    </row>
    <row r="60" spans="1:20" s="61" customFormat="1" x14ac:dyDescent="0.25">
      <c r="A60" s="142">
        <v>42838</v>
      </c>
      <c r="B60" s="139" t="s">
        <v>84</v>
      </c>
      <c r="C60" s="139" t="s">
        <v>60</v>
      </c>
      <c r="D60" s="139" t="s">
        <v>60</v>
      </c>
      <c r="E60" s="139" t="s">
        <v>80</v>
      </c>
      <c r="F60" s="139" t="s">
        <v>81</v>
      </c>
      <c r="G60" s="139">
        <v>102597</v>
      </c>
      <c r="H60" s="141">
        <v>0.375</v>
      </c>
      <c r="I60" s="141">
        <v>0.71666666666666667</v>
      </c>
      <c r="J60" s="143">
        <v>0.34166666666666662</v>
      </c>
      <c r="K60" s="140"/>
      <c r="L60" s="140"/>
      <c r="M60" s="141">
        <v>0</v>
      </c>
      <c r="N60" s="139">
        <v>0</v>
      </c>
      <c r="O60" s="139">
        <v>0</v>
      </c>
      <c r="P60" s="3" t="str">
        <f t="shared" si="4"/>
        <v/>
      </c>
      <c r="Q60" s="3" t="str">
        <f t="shared" si="5"/>
        <v/>
      </c>
      <c r="R60" s="4" t="str">
        <f t="shared" si="6"/>
        <v/>
      </c>
      <c r="S60" s="4" t="e">
        <f>VLOOKUP(G60,SCHEDULLE!A:F,6,0)</f>
        <v>#N/A</v>
      </c>
      <c r="T60" s="25" t="str">
        <f t="shared" si="7"/>
        <v/>
      </c>
    </row>
    <row r="61" spans="1:20" s="61" customFormat="1" x14ac:dyDescent="0.25">
      <c r="A61" s="142">
        <v>42839</v>
      </c>
      <c r="B61" s="139" t="s">
        <v>85</v>
      </c>
      <c r="C61" s="139" t="s">
        <v>60</v>
      </c>
      <c r="D61" s="139" t="s">
        <v>60</v>
      </c>
      <c r="E61" s="139" t="s">
        <v>80</v>
      </c>
      <c r="F61" s="139" t="s">
        <v>81</v>
      </c>
      <c r="G61" s="139">
        <v>102597</v>
      </c>
      <c r="H61" s="141">
        <v>0.375</v>
      </c>
      <c r="I61" s="141">
        <v>0.71666666666666667</v>
      </c>
      <c r="J61" s="143">
        <v>0.34166666666666662</v>
      </c>
      <c r="K61" s="140"/>
      <c r="L61" s="140"/>
      <c r="M61" s="141">
        <v>0</v>
      </c>
      <c r="N61" s="139">
        <v>0</v>
      </c>
      <c r="O61" s="139">
        <v>0</v>
      </c>
      <c r="P61" s="3" t="str">
        <f t="shared" si="4"/>
        <v/>
      </c>
      <c r="Q61" s="3" t="str">
        <f t="shared" si="5"/>
        <v/>
      </c>
      <c r="R61" s="4" t="str">
        <f t="shared" si="6"/>
        <v/>
      </c>
      <c r="S61" s="4" t="e">
        <f>VLOOKUP(G61,SCHEDULLE!A:F,6,0)</f>
        <v>#N/A</v>
      </c>
      <c r="T61" s="25" t="str">
        <f t="shared" si="7"/>
        <v/>
      </c>
    </row>
    <row r="62" spans="1:20" s="61" customFormat="1" x14ac:dyDescent="0.25">
      <c r="A62" s="164">
        <v>42842</v>
      </c>
      <c r="B62" s="162" t="s">
        <v>74</v>
      </c>
      <c r="C62" s="162" t="s">
        <v>60</v>
      </c>
      <c r="D62" s="162" t="s">
        <v>60</v>
      </c>
      <c r="E62" s="162" t="s">
        <v>62</v>
      </c>
      <c r="F62" s="162" t="s">
        <v>75</v>
      </c>
      <c r="G62" s="162">
        <v>91116</v>
      </c>
      <c r="H62" s="163">
        <v>0.375</v>
      </c>
      <c r="I62" s="163">
        <v>0.71666666666666667</v>
      </c>
      <c r="J62" s="165">
        <v>0.34166666666666662</v>
      </c>
      <c r="K62" s="162">
        <v>42842.361921296295</v>
      </c>
      <c r="L62" s="162">
        <v>42842.716678240744</v>
      </c>
      <c r="M62" s="163">
        <v>2.9629629629629628E-3</v>
      </c>
      <c r="N62" s="162">
        <v>64</v>
      </c>
      <c r="O62" s="162">
        <v>0</v>
      </c>
      <c r="P62" s="3">
        <f t="shared" si="4"/>
        <v>8</v>
      </c>
      <c r="Q62" s="3">
        <f t="shared" si="5"/>
        <v>41</v>
      </c>
      <c r="R62" s="4">
        <f t="shared" si="6"/>
        <v>0.35486111111111113</v>
      </c>
      <c r="S62" s="4" t="str">
        <f>VLOOKUP(G62,SCHEDULLE!A:F,6,0)</f>
        <v>08:00:00</v>
      </c>
      <c r="T62" s="25">
        <f t="shared" si="7"/>
        <v>0</v>
      </c>
    </row>
    <row r="63" spans="1:20" s="61" customFormat="1" x14ac:dyDescent="0.25">
      <c r="A63" s="164">
        <v>42842</v>
      </c>
      <c r="B63" s="162" t="s">
        <v>74</v>
      </c>
      <c r="C63" s="162" t="s">
        <v>60</v>
      </c>
      <c r="D63" s="162" t="s">
        <v>60</v>
      </c>
      <c r="E63" s="162" t="s">
        <v>62</v>
      </c>
      <c r="F63" s="162" t="s">
        <v>76</v>
      </c>
      <c r="G63" s="162">
        <v>91097</v>
      </c>
      <c r="H63" s="163">
        <v>0.375</v>
      </c>
      <c r="I63" s="163">
        <v>0.71666666666666667</v>
      </c>
      <c r="J63" s="165">
        <v>0.34166666666666662</v>
      </c>
      <c r="K63" s="162">
        <v>42842.375115740739</v>
      </c>
      <c r="L63" s="162">
        <v>42842.71670138889</v>
      </c>
      <c r="M63" s="163">
        <v>2.0254629629629629E-3</v>
      </c>
      <c r="N63" s="162">
        <v>70</v>
      </c>
      <c r="O63" s="162">
        <v>0</v>
      </c>
      <c r="P63" s="3">
        <f t="shared" si="4"/>
        <v>9</v>
      </c>
      <c r="Q63" s="3">
        <f t="shared" si="5"/>
        <v>0</v>
      </c>
      <c r="R63" s="4">
        <f t="shared" si="6"/>
        <v>0.36805555555555558</v>
      </c>
      <c r="S63" s="4" t="str">
        <f>VLOOKUP(G63,SCHEDULLE!A:F,6,0)</f>
        <v>09:00:00</v>
      </c>
      <c r="T63" s="25">
        <f t="shared" si="7"/>
        <v>0</v>
      </c>
    </row>
    <row r="64" spans="1:20" s="61" customFormat="1" x14ac:dyDescent="0.25">
      <c r="A64" s="164">
        <v>42842</v>
      </c>
      <c r="B64" s="162" t="s">
        <v>74</v>
      </c>
      <c r="C64" s="162" t="s">
        <v>60</v>
      </c>
      <c r="D64" s="162" t="s">
        <v>60</v>
      </c>
      <c r="E64" s="162" t="s">
        <v>62</v>
      </c>
      <c r="F64" s="162" t="s">
        <v>77</v>
      </c>
      <c r="G64" s="162">
        <v>91106</v>
      </c>
      <c r="H64" s="163">
        <v>0.40833333333333338</v>
      </c>
      <c r="I64" s="163">
        <v>0.75</v>
      </c>
      <c r="J64" s="165">
        <v>0.34166666666666662</v>
      </c>
      <c r="K64" s="166">
        <v>42842.407893518517</v>
      </c>
      <c r="L64" s="166">
        <v>42842.750034722223</v>
      </c>
      <c r="M64" s="163">
        <v>5.0462962962962961E-3</v>
      </c>
      <c r="N64" s="162">
        <v>32</v>
      </c>
      <c r="O64" s="162">
        <v>0</v>
      </c>
      <c r="P64" s="3">
        <f t="shared" si="4"/>
        <v>9</v>
      </c>
      <c r="Q64" s="3">
        <f t="shared" si="5"/>
        <v>47</v>
      </c>
      <c r="R64" s="4">
        <f t="shared" si="6"/>
        <v>0.40069444444444446</v>
      </c>
      <c r="S64" s="4" t="str">
        <f>VLOOKUP(G64,SCHEDULLE!A:F,6,0)</f>
        <v>10:48:00</v>
      </c>
      <c r="T64" s="25">
        <f t="shared" si="7"/>
        <v>0</v>
      </c>
    </row>
    <row r="65" spans="1:20" s="61" customFormat="1" x14ac:dyDescent="0.25">
      <c r="A65" s="164">
        <v>42842</v>
      </c>
      <c r="B65" s="162" t="s">
        <v>74</v>
      </c>
      <c r="C65" s="162" t="s">
        <v>60</v>
      </c>
      <c r="D65" s="162" t="s">
        <v>60</v>
      </c>
      <c r="E65" s="162" t="s">
        <v>62</v>
      </c>
      <c r="F65" s="162" t="s">
        <v>78</v>
      </c>
      <c r="G65" s="162">
        <v>91078</v>
      </c>
      <c r="H65" s="163">
        <v>0.375</v>
      </c>
      <c r="I65" s="163">
        <v>0.71666666666666667</v>
      </c>
      <c r="J65" s="165">
        <v>0.34166666666666662</v>
      </c>
      <c r="K65" s="166">
        <v>42842.371099537035</v>
      </c>
      <c r="L65" s="166">
        <v>42842.71675925926</v>
      </c>
      <c r="M65" s="163">
        <v>1.7592592592592592E-3</v>
      </c>
      <c r="N65" s="162">
        <v>15</v>
      </c>
      <c r="O65" s="162">
        <v>0</v>
      </c>
      <c r="P65" s="3">
        <f t="shared" si="4"/>
        <v>8</v>
      </c>
      <c r="Q65" s="3">
        <f t="shared" si="5"/>
        <v>54</v>
      </c>
      <c r="R65" s="4">
        <f t="shared" si="6"/>
        <v>0.36388888888888893</v>
      </c>
      <c r="S65" s="4" t="str">
        <f>VLOOKUP(G65,SCHEDULLE!A:F,6,0)</f>
        <v>09:00:00</v>
      </c>
      <c r="T65" s="25">
        <f t="shared" si="7"/>
        <v>0</v>
      </c>
    </row>
    <row r="66" spans="1:20" s="61" customFormat="1" x14ac:dyDescent="0.25">
      <c r="A66" s="142">
        <v>42842</v>
      </c>
      <c r="B66" s="139" t="s">
        <v>74</v>
      </c>
      <c r="C66" s="139" t="s">
        <v>60</v>
      </c>
      <c r="D66" s="139" t="s">
        <v>60</v>
      </c>
      <c r="E66" s="139" t="s">
        <v>62</v>
      </c>
      <c r="F66" s="139" t="s">
        <v>79</v>
      </c>
      <c r="G66" s="139">
        <v>91399</v>
      </c>
      <c r="H66" s="141">
        <v>0.375</v>
      </c>
      <c r="I66" s="141">
        <v>0.71666666666666667</v>
      </c>
      <c r="J66" s="143">
        <v>0.34166666666666662</v>
      </c>
      <c r="K66" s="140">
        <v>42842.338912037034</v>
      </c>
      <c r="L66" s="140">
        <v>42842.597303240742</v>
      </c>
      <c r="M66" s="141">
        <v>0</v>
      </c>
      <c r="N66" s="139">
        <v>0</v>
      </c>
      <c r="O66" s="139">
        <v>113</v>
      </c>
      <c r="P66" s="3">
        <f t="shared" si="4"/>
        <v>8</v>
      </c>
      <c r="Q66" s="3">
        <f t="shared" si="5"/>
        <v>8</v>
      </c>
      <c r="R66" s="4">
        <f t="shared" si="6"/>
        <v>0.33194444444444443</v>
      </c>
      <c r="S66" s="4" t="e">
        <f>VLOOKUP(G66,SCHEDULLE!A:F,6,0)</f>
        <v>#N/A</v>
      </c>
      <c r="T66" s="25">
        <f t="shared" si="7"/>
        <v>0</v>
      </c>
    </row>
    <row r="67" spans="1:20" s="61" customFormat="1" x14ac:dyDescent="0.25">
      <c r="A67" s="142">
        <v>42842</v>
      </c>
      <c r="B67" s="139" t="s">
        <v>74</v>
      </c>
      <c r="C67" s="139" t="s">
        <v>60</v>
      </c>
      <c r="D67" s="139" t="s">
        <v>60</v>
      </c>
      <c r="E67" s="139" t="s">
        <v>80</v>
      </c>
      <c r="F67" s="139" t="s">
        <v>81</v>
      </c>
      <c r="G67" s="139">
        <v>102597</v>
      </c>
      <c r="H67" s="141">
        <v>0.375</v>
      </c>
      <c r="I67" s="141">
        <v>0.71666666666666667</v>
      </c>
      <c r="J67" s="143">
        <v>0.34166666666666662</v>
      </c>
      <c r="K67" s="140"/>
      <c r="L67" s="140"/>
      <c r="M67" s="141">
        <v>0</v>
      </c>
      <c r="N67" s="139">
        <v>0</v>
      </c>
      <c r="O67" s="139">
        <v>0</v>
      </c>
      <c r="P67" s="3" t="str">
        <f t="shared" si="4"/>
        <v/>
      </c>
      <c r="Q67" s="3" t="str">
        <f t="shared" si="5"/>
        <v/>
      </c>
      <c r="R67" s="4" t="str">
        <f t="shared" si="6"/>
        <v/>
      </c>
      <c r="S67" s="4" t="e">
        <f>VLOOKUP(G67,SCHEDULLE!A:F,6,0)</f>
        <v>#N/A</v>
      </c>
      <c r="T67" s="25" t="str">
        <f t="shared" si="7"/>
        <v/>
      </c>
    </row>
    <row r="68" spans="1:20" s="61" customFormat="1" x14ac:dyDescent="0.25">
      <c r="A68" s="142">
        <v>42843</v>
      </c>
      <c r="B68" s="139" t="s">
        <v>82</v>
      </c>
      <c r="C68" s="139" t="s">
        <v>60</v>
      </c>
      <c r="D68" s="139" t="s">
        <v>60</v>
      </c>
      <c r="E68" s="139" t="s">
        <v>62</v>
      </c>
      <c r="F68" s="139" t="s">
        <v>75</v>
      </c>
      <c r="G68" s="139">
        <v>91116</v>
      </c>
      <c r="H68" s="141">
        <v>0.375</v>
      </c>
      <c r="I68" s="141">
        <v>0.71666666666666667</v>
      </c>
      <c r="J68" s="143">
        <v>0.34166666666666662</v>
      </c>
      <c r="K68" s="140">
        <v>42843.373495370368</v>
      </c>
      <c r="L68" s="140">
        <v>42843.716678240744</v>
      </c>
      <c r="M68" s="141">
        <v>3.0208333333333333E-3</v>
      </c>
      <c r="N68" s="139">
        <v>55</v>
      </c>
      <c r="O68" s="139">
        <v>0</v>
      </c>
      <c r="P68" s="3">
        <f t="shared" si="4"/>
        <v>8</v>
      </c>
      <c r="Q68" s="3">
        <f t="shared" si="5"/>
        <v>57</v>
      </c>
      <c r="R68" s="4">
        <f t="shared" si="6"/>
        <v>0.3659722222222222</v>
      </c>
      <c r="S68" s="4" t="str">
        <f>VLOOKUP(G68,SCHEDULLE!A:F,6,0)</f>
        <v>08:00:00</v>
      </c>
      <c r="T68" s="25">
        <f t="shared" si="7"/>
        <v>0</v>
      </c>
    </row>
    <row r="69" spans="1:20" s="61" customFormat="1" x14ac:dyDescent="0.25">
      <c r="A69" s="142">
        <v>42843</v>
      </c>
      <c r="B69" s="139" t="s">
        <v>82</v>
      </c>
      <c r="C69" s="139" t="s">
        <v>60</v>
      </c>
      <c r="D69" s="139" t="s">
        <v>60</v>
      </c>
      <c r="E69" s="139" t="s">
        <v>62</v>
      </c>
      <c r="F69" s="139" t="s">
        <v>76</v>
      </c>
      <c r="G69" s="139">
        <v>91097</v>
      </c>
      <c r="H69" s="141">
        <v>0.375</v>
      </c>
      <c r="I69" s="141">
        <v>0.71666666666666667</v>
      </c>
      <c r="J69" s="143">
        <v>0.34166666666666662</v>
      </c>
      <c r="K69" s="140">
        <v>42843.375092592592</v>
      </c>
      <c r="L69" s="140">
        <v>42843.716944444444</v>
      </c>
      <c r="M69" s="141">
        <v>2.2453703703703702E-3</v>
      </c>
      <c r="N69" s="139">
        <v>66</v>
      </c>
      <c r="O69" s="139">
        <v>1</v>
      </c>
      <c r="P69" s="3">
        <f t="shared" si="4"/>
        <v>9</v>
      </c>
      <c r="Q69" s="3">
        <f t="shared" si="5"/>
        <v>0</v>
      </c>
      <c r="R69" s="4">
        <f t="shared" si="6"/>
        <v>0.36805555555555558</v>
      </c>
      <c r="S69" s="4" t="str">
        <f>VLOOKUP(G69,SCHEDULLE!A:F,6,0)</f>
        <v>09:00:00</v>
      </c>
      <c r="T69" s="25">
        <f t="shared" si="7"/>
        <v>0</v>
      </c>
    </row>
    <row r="70" spans="1:20" s="61" customFormat="1" x14ac:dyDescent="0.25">
      <c r="A70" s="142">
        <v>42843</v>
      </c>
      <c r="B70" s="139" t="s">
        <v>82</v>
      </c>
      <c r="C70" s="139" t="s">
        <v>60</v>
      </c>
      <c r="D70" s="139" t="s">
        <v>60</v>
      </c>
      <c r="E70" s="139" t="s">
        <v>62</v>
      </c>
      <c r="F70" s="139" t="s">
        <v>77</v>
      </c>
      <c r="G70" s="139">
        <v>91106</v>
      </c>
      <c r="H70" s="141">
        <v>0.40833333333333338</v>
      </c>
      <c r="I70" s="141">
        <v>0.75</v>
      </c>
      <c r="J70" s="143">
        <v>0.34166666666666662</v>
      </c>
      <c r="K70" s="140">
        <v>42843.408425925925</v>
      </c>
      <c r="L70" s="140">
        <v>42843.750972222224</v>
      </c>
      <c r="M70" s="141">
        <v>4.1666666666666666E-3</v>
      </c>
      <c r="N70" s="139">
        <v>37</v>
      </c>
      <c r="O70" s="139">
        <v>0</v>
      </c>
      <c r="P70" s="3">
        <f t="shared" si="4"/>
        <v>9</v>
      </c>
      <c r="Q70" s="3">
        <f t="shared" si="5"/>
        <v>48</v>
      </c>
      <c r="R70" s="4">
        <f t="shared" si="6"/>
        <v>0.40138888888888896</v>
      </c>
      <c r="S70" s="4" t="str">
        <f>VLOOKUP(G70,SCHEDULLE!A:F,6,0)</f>
        <v>10:48:00</v>
      </c>
      <c r="T70" s="25">
        <f t="shared" si="7"/>
        <v>0</v>
      </c>
    </row>
    <row r="71" spans="1:20" s="61" customFormat="1" x14ac:dyDescent="0.25">
      <c r="A71" s="142">
        <v>42843</v>
      </c>
      <c r="B71" s="139" t="s">
        <v>82</v>
      </c>
      <c r="C71" s="139" t="s">
        <v>60</v>
      </c>
      <c r="D71" s="139" t="s">
        <v>60</v>
      </c>
      <c r="E71" s="139" t="s">
        <v>62</v>
      </c>
      <c r="F71" s="139" t="s">
        <v>78</v>
      </c>
      <c r="G71" s="139">
        <v>91078</v>
      </c>
      <c r="H71" s="141">
        <v>0.375</v>
      </c>
      <c r="I71" s="141">
        <v>0.71666666666666667</v>
      </c>
      <c r="J71" s="143">
        <v>0.34166666666666662</v>
      </c>
      <c r="K71" s="140">
        <v>42843.373333333337</v>
      </c>
      <c r="L71" s="140">
        <v>42843.717002314814</v>
      </c>
      <c r="M71" s="141">
        <v>3.9236111111111112E-3</v>
      </c>
      <c r="N71" s="139">
        <v>14</v>
      </c>
      <c r="O71" s="139">
        <v>0</v>
      </c>
      <c r="P71" s="3">
        <f t="shared" si="4"/>
        <v>8</v>
      </c>
      <c r="Q71" s="3">
        <f t="shared" si="5"/>
        <v>57</v>
      </c>
      <c r="R71" s="4">
        <f t="shared" si="6"/>
        <v>0.3659722222222222</v>
      </c>
      <c r="S71" s="4" t="str">
        <f>VLOOKUP(G71,SCHEDULLE!A:F,6,0)</f>
        <v>09:00:00</v>
      </c>
      <c r="T71" s="25">
        <f t="shared" si="7"/>
        <v>0</v>
      </c>
    </row>
    <row r="72" spans="1:20" s="61" customFormat="1" x14ac:dyDescent="0.25">
      <c r="A72" s="142">
        <v>42843</v>
      </c>
      <c r="B72" s="139" t="s">
        <v>82</v>
      </c>
      <c r="C72" s="139" t="s">
        <v>60</v>
      </c>
      <c r="D72" s="139" t="s">
        <v>60</v>
      </c>
      <c r="E72" s="139" t="s">
        <v>62</v>
      </c>
      <c r="F72" s="139" t="s">
        <v>79</v>
      </c>
      <c r="G72" s="139">
        <v>91399</v>
      </c>
      <c r="H72" s="141">
        <v>0.375</v>
      </c>
      <c r="I72" s="141">
        <v>0.71666666666666667</v>
      </c>
      <c r="J72" s="143">
        <v>0.34166666666666662</v>
      </c>
      <c r="K72" s="140">
        <v>42843.338078703702</v>
      </c>
      <c r="L72" s="140">
        <v>42843.597430555557</v>
      </c>
      <c r="M72" s="141">
        <v>0</v>
      </c>
      <c r="N72" s="139">
        <v>0</v>
      </c>
      <c r="O72" s="139">
        <v>124</v>
      </c>
      <c r="P72" s="3">
        <f t="shared" si="4"/>
        <v>8</v>
      </c>
      <c r="Q72" s="3">
        <f t="shared" si="5"/>
        <v>6</v>
      </c>
      <c r="R72" s="4">
        <f t="shared" si="6"/>
        <v>0.33055555555555555</v>
      </c>
      <c r="S72" s="4" t="e">
        <f>VLOOKUP(G72,SCHEDULLE!A:F,6,0)</f>
        <v>#N/A</v>
      </c>
      <c r="T72" s="25">
        <f t="shared" si="7"/>
        <v>0</v>
      </c>
    </row>
    <row r="73" spans="1:20" s="61" customFormat="1" x14ac:dyDescent="0.25">
      <c r="A73" s="142">
        <v>42843</v>
      </c>
      <c r="B73" s="139" t="s">
        <v>82</v>
      </c>
      <c r="C73" s="139" t="s">
        <v>60</v>
      </c>
      <c r="D73" s="139" t="s">
        <v>60</v>
      </c>
      <c r="E73" s="139" t="s">
        <v>80</v>
      </c>
      <c r="F73" s="139" t="s">
        <v>81</v>
      </c>
      <c r="G73" s="139">
        <v>102597</v>
      </c>
      <c r="H73" s="141">
        <v>0.375</v>
      </c>
      <c r="I73" s="141">
        <v>0.71666666666666667</v>
      </c>
      <c r="J73" s="143">
        <v>0.34166666666666662</v>
      </c>
      <c r="K73" s="140"/>
      <c r="L73" s="140"/>
      <c r="M73" s="141">
        <v>0</v>
      </c>
      <c r="N73" s="139">
        <v>0</v>
      </c>
      <c r="O73" s="139">
        <v>0</v>
      </c>
      <c r="P73" s="3" t="str">
        <f t="shared" si="4"/>
        <v/>
      </c>
      <c r="Q73" s="3" t="str">
        <f t="shared" si="5"/>
        <v/>
      </c>
      <c r="R73" s="4" t="str">
        <f t="shared" si="6"/>
        <v/>
      </c>
      <c r="S73" s="4" t="e">
        <f>VLOOKUP(G73,SCHEDULLE!A:F,6,0)</f>
        <v>#N/A</v>
      </c>
      <c r="T73" s="25" t="str">
        <f t="shared" si="7"/>
        <v/>
      </c>
    </row>
    <row r="74" spans="1:20" s="61" customFormat="1" x14ac:dyDescent="0.25">
      <c r="A74" s="142">
        <v>42844</v>
      </c>
      <c r="B74" s="139" t="s">
        <v>83</v>
      </c>
      <c r="C74" s="139" t="s">
        <v>60</v>
      </c>
      <c r="D74" s="139" t="s">
        <v>60</v>
      </c>
      <c r="E74" s="139" t="s">
        <v>62</v>
      </c>
      <c r="F74" s="139" t="s">
        <v>75</v>
      </c>
      <c r="G74" s="139">
        <v>91116</v>
      </c>
      <c r="H74" s="141">
        <v>0.375</v>
      </c>
      <c r="I74" s="141">
        <v>0.71666666666666667</v>
      </c>
      <c r="J74" s="143">
        <v>0.34166666666666662</v>
      </c>
      <c r="K74" s="140">
        <v>42844.358680555553</v>
      </c>
      <c r="L74" s="140">
        <v>42844.718310185184</v>
      </c>
      <c r="M74" s="141">
        <v>3.3101851851851851E-3</v>
      </c>
      <c r="N74" s="139">
        <v>44</v>
      </c>
      <c r="O74" s="139">
        <v>0</v>
      </c>
      <c r="P74" s="3">
        <f t="shared" si="4"/>
        <v>8</v>
      </c>
      <c r="Q74" s="3">
        <f t="shared" si="5"/>
        <v>36</v>
      </c>
      <c r="R74" s="4">
        <f t="shared" si="6"/>
        <v>0.35138888888888892</v>
      </c>
      <c r="S74" s="4" t="str">
        <f>VLOOKUP(G74,SCHEDULLE!A:F,6,0)</f>
        <v>08:00:00</v>
      </c>
      <c r="T74" s="25">
        <f t="shared" si="7"/>
        <v>0</v>
      </c>
    </row>
    <row r="75" spans="1:20" s="61" customFormat="1" x14ac:dyDescent="0.25">
      <c r="A75" s="142">
        <v>42844</v>
      </c>
      <c r="B75" s="139" t="s">
        <v>83</v>
      </c>
      <c r="C75" s="139" t="s">
        <v>60</v>
      </c>
      <c r="D75" s="139" t="s">
        <v>60</v>
      </c>
      <c r="E75" s="139" t="s">
        <v>62</v>
      </c>
      <c r="F75" s="139" t="s">
        <v>76</v>
      </c>
      <c r="G75" s="139">
        <v>91097</v>
      </c>
      <c r="H75" s="141">
        <v>0.375</v>
      </c>
      <c r="I75" s="141">
        <v>0.71666666666666667</v>
      </c>
      <c r="J75" s="143">
        <v>0.34166666666666662</v>
      </c>
      <c r="K75" s="140">
        <v>42844.374745370369</v>
      </c>
      <c r="L75" s="140">
        <v>42844.716724537036</v>
      </c>
      <c r="M75" s="141">
        <v>2.0949074074074073E-3</v>
      </c>
      <c r="N75" s="139">
        <v>46</v>
      </c>
      <c r="O75" s="139">
        <v>0</v>
      </c>
      <c r="P75" s="3">
        <f t="shared" si="4"/>
        <v>8</v>
      </c>
      <c r="Q75" s="3">
        <f t="shared" si="5"/>
        <v>59</v>
      </c>
      <c r="R75" s="4">
        <f t="shared" si="6"/>
        <v>0.36736111111111108</v>
      </c>
      <c r="S75" s="4" t="str">
        <f>VLOOKUP(G75,SCHEDULLE!A:F,6,0)</f>
        <v>09:00:00</v>
      </c>
      <c r="T75" s="25">
        <f t="shared" si="7"/>
        <v>0</v>
      </c>
    </row>
    <row r="76" spans="1:20" s="61" customFormat="1" x14ac:dyDescent="0.25">
      <c r="A76" s="142">
        <v>42844</v>
      </c>
      <c r="B76" s="139" t="s">
        <v>83</v>
      </c>
      <c r="C76" s="139" t="s">
        <v>60</v>
      </c>
      <c r="D76" s="139" t="s">
        <v>60</v>
      </c>
      <c r="E76" s="139" t="s">
        <v>62</v>
      </c>
      <c r="F76" s="139" t="s">
        <v>77</v>
      </c>
      <c r="G76" s="139">
        <v>91106</v>
      </c>
      <c r="H76" s="141">
        <v>0.40833333333333338</v>
      </c>
      <c r="I76" s="141">
        <v>0.75</v>
      </c>
      <c r="J76" s="143">
        <v>0.34166666666666662</v>
      </c>
      <c r="K76" s="140">
        <v>42844.407870370371</v>
      </c>
      <c r="L76" s="140">
        <v>42844.750034722223</v>
      </c>
      <c r="M76" s="141">
        <v>3.9467592592592592E-3</v>
      </c>
      <c r="N76" s="139">
        <v>33</v>
      </c>
      <c r="O76" s="139">
        <v>0</v>
      </c>
      <c r="P76" s="3">
        <f t="shared" si="4"/>
        <v>9</v>
      </c>
      <c r="Q76" s="3">
        <f t="shared" si="5"/>
        <v>47</v>
      </c>
      <c r="R76" s="4">
        <f t="shared" si="6"/>
        <v>0.40069444444444446</v>
      </c>
      <c r="S76" s="4" t="str">
        <f>VLOOKUP(G76,SCHEDULLE!A:F,6,0)</f>
        <v>10:48:00</v>
      </c>
      <c r="T76" s="25">
        <f t="shared" si="7"/>
        <v>0</v>
      </c>
    </row>
    <row r="77" spans="1:20" s="61" customFormat="1" x14ac:dyDescent="0.25">
      <c r="A77" s="142">
        <v>42844</v>
      </c>
      <c r="B77" s="139" t="s">
        <v>83</v>
      </c>
      <c r="C77" s="139" t="s">
        <v>60</v>
      </c>
      <c r="D77" s="139" t="s">
        <v>60</v>
      </c>
      <c r="E77" s="139" t="s">
        <v>62</v>
      </c>
      <c r="F77" s="139" t="s">
        <v>78</v>
      </c>
      <c r="G77" s="139">
        <v>91078</v>
      </c>
      <c r="H77" s="141">
        <v>0.375</v>
      </c>
      <c r="I77" s="141">
        <v>0.71666666666666667</v>
      </c>
      <c r="J77" s="143">
        <v>0.34166666666666662</v>
      </c>
      <c r="K77" s="140">
        <v>42844.37296296296</v>
      </c>
      <c r="L77" s="140">
        <v>42844.71670138889</v>
      </c>
      <c r="M77" s="141">
        <v>3.4606481481481485E-3</v>
      </c>
      <c r="N77" s="139">
        <v>5</v>
      </c>
      <c r="O77" s="139">
        <v>0</v>
      </c>
      <c r="P77" s="3">
        <f t="shared" si="4"/>
        <v>8</v>
      </c>
      <c r="Q77" s="3">
        <f t="shared" si="5"/>
        <v>57</v>
      </c>
      <c r="R77" s="4">
        <f t="shared" si="6"/>
        <v>0.3659722222222222</v>
      </c>
      <c r="S77" s="4" t="str">
        <f>VLOOKUP(G77,SCHEDULLE!A:F,6,0)</f>
        <v>09:00:00</v>
      </c>
      <c r="T77" s="25">
        <f t="shared" si="7"/>
        <v>0</v>
      </c>
    </row>
    <row r="78" spans="1:20" s="61" customFormat="1" x14ac:dyDescent="0.25">
      <c r="A78" s="142">
        <v>42844</v>
      </c>
      <c r="B78" s="139" t="s">
        <v>83</v>
      </c>
      <c r="C78" s="139" t="s">
        <v>60</v>
      </c>
      <c r="D78" s="139" t="s">
        <v>60</v>
      </c>
      <c r="E78" s="139" t="s">
        <v>62</v>
      </c>
      <c r="F78" s="139" t="s">
        <v>79</v>
      </c>
      <c r="G78" s="139">
        <v>91399</v>
      </c>
      <c r="H78" s="141">
        <v>0.375</v>
      </c>
      <c r="I78" s="141">
        <v>0.71666666666666667</v>
      </c>
      <c r="J78" s="143">
        <v>0.34166666666666662</v>
      </c>
      <c r="K78" s="140">
        <v>42844.332141203704</v>
      </c>
      <c r="L78" s="140">
        <v>42844.597314814811</v>
      </c>
      <c r="M78" s="141">
        <v>0</v>
      </c>
      <c r="N78" s="139">
        <v>0</v>
      </c>
      <c r="O78" s="139">
        <v>99</v>
      </c>
      <c r="P78" s="3">
        <f t="shared" si="4"/>
        <v>7</v>
      </c>
      <c r="Q78" s="3">
        <f t="shared" si="5"/>
        <v>58</v>
      </c>
      <c r="R78" s="4">
        <f t="shared" si="6"/>
        <v>0.32500000000000001</v>
      </c>
      <c r="S78" s="4" t="e">
        <f>VLOOKUP(G78,SCHEDULLE!A:F,6,0)</f>
        <v>#N/A</v>
      </c>
      <c r="T78" s="25">
        <f t="shared" si="7"/>
        <v>0</v>
      </c>
    </row>
    <row r="79" spans="1:20" s="61" customFormat="1" x14ac:dyDescent="0.25">
      <c r="A79" s="142">
        <v>42844</v>
      </c>
      <c r="B79" s="139" t="s">
        <v>83</v>
      </c>
      <c r="C79" s="139" t="s">
        <v>60</v>
      </c>
      <c r="D79" s="139" t="s">
        <v>60</v>
      </c>
      <c r="E79" s="139" t="s">
        <v>80</v>
      </c>
      <c r="F79" s="139" t="s">
        <v>81</v>
      </c>
      <c r="G79" s="139">
        <v>102597</v>
      </c>
      <c r="H79" s="141">
        <v>0.375</v>
      </c>
      <c r="I79" s="141">
        <v>0.71666666666666667</v>
      </c>
      <c r="J79" s="143">
        <v>0.34166666666666662</v>
      </c>
      <c r="K79" s="140"/>
      <c r="L79" s="140"/>
      <c r="M79" s="141">
        <v>0</v>
      </c>
      <c r="N79" s="139">
        <v>0</v>
      </c>
      <c r="O79" s="139">
        <v>0</v>
      </c>
      <c r="P79" s="3" t="str">
        <f t="shared" si="4"/>
        <v/>
      </c>
      <c r="Q79" s="3" t="str">
        <f t="shared" si="5"/>
        <v/>
      </c>
      <c r="R79" s="4" t="str">
        <f t="shared" si="6"/>
        <v/>
      </c>
      <c r="S79" s="4" t="e">
        <f>VLOOKUP(G79,SCHEDULLE!A:F,6,0)</f>
        <v>#N/A</v>
      </c>
      <c r="T79" s="25" t="str">
        <f t="shared" si="7"/>
        <v/>
      </c>
    </row>
    <row r="80" spans="1:20" s="61" customFormat="1" x14ac:dyDescent="0.25">
      <c r="A80" s="142">
        <v>42845</v>
      </c>
      <c r="B80" s="139" t="s">
        <v>84</v>
      </c>
      <c r="C80" s="139" t="s">
        <v>60</v>
      </c>
      <c r="D80" s="139" t="s">
        <v>60</v>
      </c>
      <c r="E80" s="139" t="s">
        <v>62</v>
      </c>
      <c r="F80" s="139" t="s">
        <v>75</v>
      </c>
      <c r="G80" s="139">
        <v>91116</v>
      </c>
      <c r="H80" s="141">
        <v>0.375</v>
      </c>
      <c r="I80" s="141">
        <v>0.71666666666666667</v>
      </c>
      <c r="J80" s="143">
        <v>0.34166666666666662</v>
      </c>
      <c r="K80" s="140">
        <v>42845.374756944446</v>
      </c>
      <c r="L80" s="140">
        <v>42845.718518518515</v>
      </c>
      <c r="M80" s="141">
        <v>3.0208333333333333E-3</v>
      </c>
      <c r="N80" s="139">
        <v>46</v>
      </c>
      <c r="O80" s="139">
        <v>0</v>
      </c>
      <c r="P80" s="3">
        <f t="shared" si="4"/>
        <v>8</v>
      </c>
      <c r="Q80" s="3">
        <f t="shared" si="5"/>
        <v>59</v>
      </c>
      <c r="R80" s="4">
        <f t="shared" si="6"/>
        <v>0.36736111111111108</v>
      </c>
      <c r="S80" s="4" t="str">
        <f>VLOOKUP(G80,SCHEDULLE!A:F,6,0)</f>
        <v>08:00:00</v>
      </c>
      <c r="T80" s="25">
        <f t="shared" si="7"/>
        <v>0</v>
      </c>
    </row>
    <row r="81" spans="1:20" s="61" customFormat="1" x14ac:dyDescent="0.25">
      <c r="A81" s="142">
        <v>42846</v>
      </c>
      <c r="B81" s="139" t="s">
        <v>85</v>
      </c>
      <c r="C81" s="139" t="s">
        <v>60</v>
      </c>
      <c r="D81" s="139" t="s">
        <v>60</v>
      </c>
      <c r="E81" s="139" t="s">
        <v>62</v>
      </c>
      <c r="F81" s="139" t="s">
        <v>75</v>
      </c>
      <c r="G81" s="139">
        <v>91116</v>
      </c>
      <c r="H81" s="141">
        <v>0.375</v>
      </c>
      <c r="I81" s="141">
        <v>0.71666666666666667</v>
      </c>
      <c r="J81" s="143">
        <v>0.34166666666666662</v>
      </c>
      <c r="K81" s="140"/>
      <c r="L81" s="140"/>
      <c r="M81" s="141">
        <v>0</v>
      </c>
      <c r="N81" s="139">
        <v>0</v>
      </c>
      <c r="O81" s="139">
        <v>0</v>
      </c>
      <c r="P81" s="3" t="str">
        <f t="shared" si="4"/>
        <v/>
      </c>
      <c r="Q81" s="3" t="str">
        <f t="shared" si="5"/>
        <v/>
      </c>
      <c r="R81" s="4" t="str">
        <f t="shared" si="6"/>
        <v/>
      </c>
      <c r="S81" s="4" t="str">
        <f>VLOOKUP(G81,SCHEDULLE!A:F,6,0)</f>
        <v>08:00:00</v>
      </c>
      <c r="T81" s="25" t="str">
        <f t="shared" si="7"/>
        <v/>
      </c>
    </row>
    <row r="82" spans="1:20" s="61" customFormat="1" x14ac:dyDescent="0.25">
      <c r="A82" s="142">
        <v>42846</v>
      </c>
      <c r="B82" s="139" t="s">
        <v>85</v>
      </c>
      <c r="C82" s="139" t="s">
        <v>60</v>
      </c>
      <c r="D82" s="139" t="s">
        <v>60</v>
      </c>
      <c r="E82" s="139" t="s">
        <v>62</v>
      </c>
      <c r="F82" s="139" t="s">
        <v>76</v>
      </c>
      <c r="G82" s="139">
        <v>91097</v>
      </c>
      <c r="H82" s="141">
        <v>0.375</v>
      </c>
      <c r="I82" s="141">
        <v>0.71666666666666667</v>
      </c>
      <c r="J82" s="143">
        <v>0.34166666666666662</v>
      </c>
      <c r="K82" s="140"/>
      <c r="L82" s="140"/>
      <c r="M82" s="141">
        <v>0</v>
      </c>
      <c r="N82" s="139">
        <v>0</v>
      </c>
      <c r="O82" s="139">
        <v>0</v>
      </c>
      <c r="P82" s="3" t="str">
        <f t="shared" si="4"/>
        <v/>
      </c>
      <c r="Q82" s="3" t="str">
        <f t="shared" si="5"/>
        <v/>
      </c>
      <c r="R82" s="4" t="str">
        <f t="shared" si="6"/>
        <v/>
      </c>
      <c r="S82" s="4" t="str">
        <f>VLOOKUP(G82,SCHEDULLE!A:F,6,0)</f>
        <v>09:00:00</v>
      </c>
      <c r="T82" s="25" t="str">
        <f t="shared" si="7"/>
        <v/>
      </c>
    </row>
    <row r="83" spans="1:20" s="61" customFormat="1" x14ac:dyDescent="0.25">
      <c r="A83" s="142">
        <v>42845</v>
      </c>
      <c r="B83" s="139" t="s">
        <v>84</v>
      </c>
      <c r="C83" s="139" t="s">
        <v>60</v>
      </c>
      <c r="D83" s="139" t="s">
        <v>60</v>
      </c>
      <c r="E83" s="139" t="s">
        <v>62</v>
      </c>
      <c r="F83" s="139" t="s">
        <v>76</v>
      </c>
      <c r="G83" s="139">
        <v>91097</v>
      </c>
      <c r="H83" s="141">
        <v>0.375</v>
      </c>
      <c r="I83" s="141">
        <v>0.71666666666666667</v>
      </c>
      <c r="J83" s="143">
        <v>0.34166666666666662</v>
      </c>
      <c r="K83" s="140">
        <v>42845.374502314815</v>
      </c>
      <c r="L83" s="140">
        <v>42845.71670138889</v>
      </c>
      <c r="M83" s="141">
        <v>1.7245370370370372E-3</v>
      </c>
      <c r="N83" s="139">
        <v>53</v>
      </c>
      <c r="O83" s="139">
        <v>0</v>
      </c>
      <c r="P83" s="3">
        <f t="shared" si="4"/>
        <v>8</v>
      </c>
      <c r="Q83" s="3">
        <f t="shared" si="5"/>
        <v>59</v>
      </c>
      <c r="R83" s="4">
        <f t="shared" si="6"/>
        <v>0.36736111111111108</v>
      </c>
      <c r="S83" s="4" t="str">
        <f>VLOOKUP(G83,SCHEDULLE!A:F,6,0)</f>
        <v>09:00:00</v>
      </c>
      <c r="T83" s="25">
        <f t="shared" si="7"/>
        <v>0</v>
      </c>
    </row>
    <row r="84" spans="1:20" s="61" customFormat="1" x14ac:dyDescent="0.25">
      <c r="A84" s="142">
        <v>42845</v>
      </c>
      <c r="B84" s="139" t="s">
        <v>84</v>
      </c>
      <c r="C84" s="139" t="s">
        <v>60</v>
      </c>
      <c r="D84" s="139" t="s">
        <v>60</v>
      </c>
      <c r="E84" s="139" t="s">
        <v>62</v>
      </c>
      <c r="F84" s="139" t="s">
        <v>77</v>
      </c>
      <c r="G84" s="139">
        <v>91106</v>
      </c>
      <c r="H84" s="141">
        <v>0.40833333333333338</v>
      </c>
      <c r="I84" s="141">
        <v>0.75</v>
      </c>
      <c r="J84" s="143">
        <v>0.34166666666666662</v>
      </c>
      <c r="K84" s="140">
        <v>42845.408009259256</v>
      </c>
      <c r="L84" s="140">
        <v>42845.750092592592</v>
      </c>
      <c r="M84" s="141">
        <v>4.6643518518518518E-3</v>
      </c>
      <c r="N84" s="139">
        <v>32</v>
      </c>
      <c r="O84" s="139">
        <v>0</v>
      </c>
      <c r="P84" s="3">
        <f t="shared" si="4"/>
        <v>9</v>
      </c>
      <c r="Q84" s="3">
        <f t="shared" si="5"/>
        <v>47</v>
      </c>
      <c r="R84" s="4">
        <f t="shared" si="6"/>
        <v>0.40069444444444446</v>
      </c>
      <c r="S84" s="4" t="str">
        <f>VLOOKUP(G84,SCHEDULLE!A:F,6,0)</f>
        <v>10:48:00</v>
      </c>
      <c r="T84" s="25">
        <f t="shared" si="7"/>
        <v>0</v>
      </c>
    </row>
    <row r="85" spans="1:20" s="61" customFormat="1" x14ac:dyDescent="0.25">
      <c r="A85" s="142">
        <v>42846</v>
      </c>
      <c r="B85" s="139" t="s">
        <v>85</v>
      </c>
      <c r="C85" s="139" t="s">
        <v>60</v>
      </c>
      <c r="D85" s="139" t="s">
        <v>60</v>
      </c>
      <c r="E85" s="139" t="s">
        <v>62</v>
      </c>
      <c r="F85" s="139" t="s">
        <v>77</v>
      </c>
      <c r="G85" s="139">
        <v>91106</v>
      </c>
      <c r="H85" s="141">
        <v>0.40833333333333338</v>
      </c>
      <c r="I85" s="141">
        <v>0.75</v>
      </c>
      <c r="J85" s="143">
        <v>0.34166666666666662</v>
      </c>
      <c r="K85" s="140"/>
      <c r="L85" s="140"/>
      <c r="M85" s="141">
        <v>0</v>
      </c>
      <c r="N85" s="139">
        <v>0</v>
      </c>
      <c r="O85" s="139">
        <v>0</v>
      </c>
      <c r="P85" s="3" t="str">
        <f t="shared" si="4"/>
        <v/>
      </c>
      <c r="Q85" s="3" t="str">
        <f t="shared" si="5"/>
        <v/>
      </c>
      <c r="R85" s="4" t="str">
        <f t="shared" si="6"/>
        <v/>
      </c>
      <c r="S85" s="4" t="str">
        <f>VLOOKUP(G85,SCHEDULLE!A:F,6,0)</f>
        <v>10:48:00</v>
      </c>
      <c r="T85" s="25" t="str">
        <f t="shared" si="7"/>
        <v/>
      </c>
    </row>
    <row r="86" spans="1:20" s="61" customFormat="1" x14ac:dyDescent="0.25">
      <c r="A86" s="142">
        <v>42846</v>
      </c>
      <c r="B86" s="139" t="s">
        <v>85</v>
      </c>
      <c r="C86" s="139" t="s">
        <v>60</v>
      </c>
      <c r="D86" s="139" t="s">
        <v>60</v>
      </c>
      <c r="E86" s="139" t="s">
        <v>62</v>
      </c>
      <c r="F86" s="139" t="s">
        <v>78</v>
      </c>
      <c r="G86" s="139">
        <v>91078</v>
      </c>
      <c r="H86" s="141">
        <v>0.375</v>
      </c>
      <c r="I86" s="141">
        <v>0.71666666666666667</v>
      </c>
      <c r="J86" s="143">
        <v>0.34166666666666662</v>
      </c>
      <c r="K86" s="140"/>
      <c r="L86" s="140"/>
      <c r="M86" s="141">
        <v>0</v>
      </c>
      <c r="N86" s="139">
        <v>0</v>
      </c>
      <c r="O86" s="139">
        <v>0</v>
      </c>
      <c r="P86" s="3" t="str">
        <f t="shared" si="4"/>
        <v/>
      </c>
      <c r="Q86" s="3" t="str">
        <f t="shared" si="5"/>
        <v/>
      </c>
      <c r="R86" s="4" t="str">
        <f t="shared" si="6"/>
        <v/>
      </c>
      <c r="S86" s="4" t="str">
        <f>VLOOKUP(G86,SCHEDULLE!A:F,6,0)</f>
        <v>09:00:00</v>
      </c>
      <c r="T86" s="25" t="str">
        <f t="shared" si="7"/>
        <v/>
      </c>
    </row>
    <row r="87" spans="1:20" s="61" customFormat="1" x14ac:dyDescent="0.25">
      <c r="A87" s="142">
        <v>42845</v>
      </c>
      <c r="B87" s="139" t="s">
        <v>84</v>
      </c>
      <c r="C87" s="139" t="s">
        <v>60</v>
      </c>
      <c r="D87" s="139" t="s">
        <v>60</v>
      </c>
      <c r="E87" s="139" t="s">
        <v>62</v>
      </c>
      <c r="F87" s="139" t="s">
        <v>78</v>
      </c>
      <c r="G87" s="139">
        <v>91078</v>
      </c>
      <c r="H87" s="141">
        <v>0.375</v>
      </c>
      <c r="I87" s="141">
        <v>0.71666666666666667</v>
      </c>
      <c r="J87" s="143">
        <v>0.34166666666666662</v>
      </c>
      <c r="K87" s="140">
        <v>42845.368506944447</v>
      </c>
      <c r="L87" s="140">
        <v>42845.71671296296</v>
      </c>
      <c r="M87" s="141">
        <v>5.115740740740741E-3</v>
      </c>
      <c r="N87" s="139">
        <v>2</v>
      </c>
      <c r="O87" s="139">
        <v>1</v>
      </c>
      <c r="P87" s="3">
        <f t="shared" si="4"/>
        <v>8</v>
      </c>
      <c r="Q87" s="3">
        <f t="shared" si="5"/>
        <v>50</v>
      </c>
      <c r="R87" s="4">
        <f t="shared" si="6"/>
        <v>0.36111111111111116</v>
      </c>
      <c r="S87" s="4" t="str">
        <f>VLOOKUP(G87,SCHEDULLE!A:F,6,0)</f>
        <v>09:00:00</v>
      </c>
      <c r="T87" s="25">
        <f t="shared" si="7"/>
        <v>0</v>
      </c>
    </row>
    <row r="88" spans="1:20" s="61" customFormat="1" x14ac:dyDescent="0.25">
      <c r="A88" s="142">
        <v>42845</v>
      </c>
      <c r="B88" s="139" t="s">
        <v>84</v>
      </c>
      <c r="C88" s="139" t="s">
        <v>60</v>
      </c>
      <c r="D88" s="139" t="s">
        <v>60</v>
      </c>
      <c r="E88" s="139" t="s">
        <v>62</v>
      </c>
      <c r="F88" s="139" t="s">
        <v>79</v>
      </c>
      <c r="G88" s="139">
        <v>91399</v>
      </c>
      <c r="H88" s="141">
        <v>0.375</v>
      </c>
      <c r="I88" s="141">
        <v>0.71666666666666667</v>
      </c>
      <c r="J88" s="143">
        <v>0.34166666666666662</v>
      </c>
      <c r="K88" s="140"/>
      <c r="L88" s="140"/>
      <c r="M88" s="141">
        <v>0</v>
      </c>
      <c r="N88" s="139">
        <v>0</v>
      </c>
      <c r="O88" s="139">
        <v>0</v>
      </c>
      <c r="P88" s="3" t="str">
        <f t="shared" si="4"/>
        <v/>
      </c>
      <c r="Q88" s="3" t="str">
        <f t="shared" si="5"/>
        <v/>
      </c>
      <c r="R88" s="4" t="str">
        <f t="shared" si="6"/>
        <v/>
      </c>
      <c r="S88" s="4" t="e">
        <f>VLOOKUP(G88,SCHEDULLE!A:F,6,0)</f>
        <v>#N/A</v>
      </c>
      <c r="T88" s="25" t="str">
        <f t="shared" si="7"/>
        <v/>
      </c>
    </row>
    <row r="89" spans="1:20" s="61" customFormat="1" x14ac:dyDescent="0.25">
      <c r="A89" s="142">
        <v>42846</v>
      </c>
      <c r="B89" s="139" t="s">
        <v>85</v>
      </c>
      <c r="C89" s="139" t="s">
        <v>60</v>
      </c>
      <c r="D89" s="139" t="s">
        <v>60</v>
      </c>
      <c r="E89" s="139" t="s">
        <v>62</v>
      </c>
      <c r="F89" s="139" t="s">
        <v>79</v>
      </c>
      <c r="G89" s="139">
        <v>91399</v>
      </c>
      <c r="H89" s="141">
        <v>0.375</v>
      </c>
      <c r="I89" s="141">
        <v>0.71666666666666667</v>
      </c>
      <c r="J89" s="143">
        <v>0.34166666666666662</v>
      </c>
      <c r="K89" s="140">
        <v>42846.366446759261</v>
      </c>
      <c r="L89" s="140">
        <v>42846.597280092596</v>
      </c>
      <c r="M89" s="141">
        <v>0</v>
      </c>
      <c r="N89" s="139">
        <v>0</v>
      </c>
      <c r="O89" s="139">
        <v>161</v>
      </c>
      <c r="P89" s="3">
        <f t="shared" si="4"/>
        <v>8</v>
      </c>
      <c r="Q89" s="3">
        <f t="shared" si="5"/>
        <v>47</v>
      </c>
      <c r="R89" s="4">
        <f t="shared" si="6"/>
        <v>0.35902777777777778</v>
      </c>
      <c r="S89" s="4" t="e">
        <f>VLOOKUP(G89,SCHEDULLE!A:F,6,0)</f>
        <v>#N/A</v>
      </c>
      <c r="T89" s="25">
        <f t="shared" si="7"/>
        <v>0</v>
      </c>
    </row>
    <row r="90" spans="1:20" s="61" customFormat="1" x14ac:dyDescent="0.25">
      <c r="A90" s="142">
        <v>42845</v>
      </c>
      <c r="B90" s="139" t="s">
        <v>84</v>
      </c>
      <c r="C90" s="139" t="s">
        <v>60</v>
      </c>
      <c r="D90" s="139" t="s">
        <v>60</v>
      </c>
      <c r="E90" s="139" t="s">
        <v>80</v>
      </c>
      <c r="F90" s="139" t="s">
        <v>81</v>
      </c>
      <c r="G90" s="139">
        <v>102597</v>
      </c>
      <c r="H90" s="141">
        <v>0.375</v>
      </c>
      <c r="I90" s="141">
        <v>0.71666666666666667</v>
      </c>
      <c r="J90" s="143">
        <v>0.34166666666666662</v>
      </c>
      <c r="K90" s="140"/>
      <c r="L90" s="140"/>
      <c r="M90" s="141">
        <v>0</v>
      </c>
      <c r="N90" s="139">
        <v>0</v>
      </c>
      <c r="O90" s="139">
        <v>0</v>
      </c>
      <c r="P90" s="3" t="str">
        <f t="shared" si="4"/>
        <v/>
      </c>
      <c r="Q90" s="3" t="str">
        <f t="shared" si="5"/>
        <v/>
      </c>
      <c r="R90" s="4" t="str">
        <f t="shared" si="6"/>
        <v/>
      </c>
      <c r="S90" s="4" t="e">
        <f>VLOOKUP(G90,SCHEDULLE!A:F,6,0)</f>
        <v>#N/A</v>
      </c>
      <c r="T90" s="25" t="str">
        <f t="shared" si="7"/>
        <v/>
      </c>
    </row>
    <row r="91" spans="1:20" s="61" customFormat="1" x14ac:dyDescent="0.25">
      <c r="A91" s="142">
        <v>42846</v>
      </c>
      <c r="B91" s="139" t="s">
        <v>85</v>
      </c>
      <c r="C91" s="139" t="s">
        <v>60</v>
      </c>
      <c r="D91" s="139" t="s">
        <v>60</v>
      </c>
      <c r="E91" s="139" t="s">
        <v>80</v>
      </c>
      <c r="F91" s="139" t="s">
        <v>81</v>
      </c>
      <c r="G91" s="139">
        <v>102597</v>
      </c>
      <c r="H91" s="141">
        <v>0.375</v>
      </c>
      <c r="I91" s="141">
        <v>0.71666666666666667</v>
      </c>
      <c r="J91" s="143">
        <v>0.34166666666666662</v>
      </c>
      <c r="K91" s="140"/>
      <c r="L91" s="140"/>
      <c r="M91" s="141">
        <v>0</v>
      </c>
      <c r="N91" s="139">
        <v>0</v>
      </c>
      <c r="O91" s="139">
        <v>0</v>
      </c>
      <c r="P91" s="3" t="str">
        <f t="shared" si="4"/>
        <v/>
      </c>
      <c r="Q91" s="3" t="str">
        <f t="shared" si="5"/>
        <v/>
      </c>
      <c r="R91" s="4" t="str">
        <f t="shared" si="6"/>
        <v/>
      </c>
      <c r="S91" s="4" t="e">
        <f>VLOOKUP(G91,SCHEDULLE!A:F,6,0)</f>
        <v>#N/A</v>
      </c>
      <c r="T91" s="25" t="str">
        <f t="shared" si="7"/>
        <v/>
      </c>
    </row>
    <row r="92" spans="1:20" s="61" customFormat="1" x14ac:dyDescent="0.25">
      <c r="A92" s="142">
        <v>42849</v>
      </c>
      <c r="B92" s="139" t="s">
        <v>74</v>
      </c>
      <c r="C92" s="139" t="s">
        <v>60</v>
      </c>
      <c r="D92" s="139" t="s">
        <v>60</v>
      </c>
      <c r="E92" s="139" t="s">
        <v>62</v>
      </c>
      <c r="F92" s="139" t="s">
        <v>75</v>
      </c>
      <c r="G92" s="139">
        <v>91116</v>
      </c>
      <c r="H92" s="141">
        <v>0.375</v>
      </c>
      <c r="I92" s="141">
        <v>0.71666666666666667</v>
      </c>
      <c r="J92" s="143">
        <v>0.34166666666666662</v>
      </c>
      <c r="K92" s="140">
        <v>42849.375462962962</v>
      </c>
      <c r="L92" s="140">
        <v>42849.71671296296</v>
      </c>
      <c r="M92" s="141">
        <v>3.6111111111111114E-3</v>
      </c>
      <c r="N92" s="139">
        <v>52</v>
      </c>
      <c r="O92" s="139">
        <v>0</v>
      </c>
      <c r="P92" s="3">
        <f t="shared" si="4"/>
        <v>9</v>
      </c>
      <c r="Q92" s="3">
        <f t="shared" si="5"/>
        <v>0</v>
      </c>
      <c r="R92" s="4">
        <f t="shared" si="6"/>
        <v>0.36805555555555558</v>
      </c>
      <c r="S92" s="4" t="str">
        <f>VLOOKUP(G92,SCHEDULLE!A:F,6,0)</f>
        <v>08:00:00</v>
      </c>
      <c r="T92" s="25">
        <f t="shared" si="7"/>
        <v>0</v>
      </c>
    </row>
    <row r="93" spans="1:20" s="61" customFormat="1" x14ac:dyDescent="0.25">
      <c r="A93" s="142">
        <v>42849</v>
      </c>
      <c r="B93" s="139" t="s">
        <v>74</v>
      </c>
      <c r="C93" s="139" t="s">
        <v>60</v>
      </c>
      <c r="D93" s="139" t="s">
        <v>60</v>
      </c>
      <c r="E93" s="139" t="s">
        <v>62</v>
      </c>
      <c r="F93" s="139" t="s">
        <v>76</v>
      </c>
      <c r="G93" s="139">
        <v>91097</v>
      </c>
      <c r="H93" s="141">
        <v>0.375</v>
      </c>
      <c r="I93" s="141">
        <v>0.71666666666666667</v>
      </c>
      <c r="J93" s="143">
        <v>0.34166666666666662</v>
      </c>
      <c r="K93" s="140">
        <v>42849.375243055554</v>
      </c>
      <c r="L93" s="140">
        <v>42849.716805555552</v>
      </c>
      <c r="M93" s="141">
        <v>2.0023148148148148E-3</v>
      </c>
      <c r="N93" s="139">
        <v>87</v>
      </c>
      <c r="O93" s="139">
        <v>0</v>
      </c>
      <c r="P93" s="3">
        <f t="shared" si="4"/>
        <v>9</v>
      </c>
      <c r="Q93" s="3">
        <f t="shared" si="5"/>
        <v>0</v>
      </c>
      <c r="R93" s="4">
        <f t="shared" si="6"/>
        <v>0.36805555555555558</v>
      </c>
      <c r="S93" s="4" t="str">
        <f>VLOOKUP(G93,SCHEDULLE!A:F,6,0)</f>
        <v>09:00:00</v>
      </c>
      <c r="T93" s="25">
        <f t="shared" si="7"/>
        <v>0</v>
      </c>
    </row>
    <row r="94" spans="1:20" s="61" customFormat="1" x14ac:dyDescent="0.25">
      <c r="A94" s="142">
        <v>42849</v>
      </c>
      <c r="B94" s="139" t="s">
        <v>74</v>
      </c>
      <c r="C94" s="139" t="s">
        <v>60</v>
      </c>
      <c r="D94" s="139" t="s">
        <v>60</v>
      </c>
      <c r="E94" s="139" t="s">
        <v>62</v>
      </c>
      <c r="F94" s="139" t="s">
        <v>77</v>
      </c>
      <c r="G94" s="139">
        <v>91106</v>
      </c>
      <c r="H94" s="141">
        <v>0.40833333333333338</v>
      </c>
      <c r="I94" s="141">
        <v>0.75</v>
      </c>
      <c r="J94" s="143">
        <v>0.34166666666666662</v>
      </c>
      <c r="K94" s="140">
        <v>42849.408229166664</v>
      </c>
      <c r="L94" s="140">
        <v>42849.750879629632</v>
      </c>
      <c r="M94" s="141">
        <v>4.4560185185185189E-3</v>
      </c>
      <c r="N94" s="139">
        <v>31</v>
      </c>
      <c r="O94" s="139">
        <v>0</v>
      </c>
      <c r="P94" s="3">
        <f t="shared" si="4"/>
        <v>9</v>
      </c>
      <c r="Q94" s="3">
        <f t="shared" si="5"/>
        <v>47</v>
      </c>
      <c r="R94" s="4">
        <f t="shared" si="6"/>
        <v>0.40069444444444446</v>
      </c>
      <c r="S94" s="4" t="str">
        <f>VLOOKUP(G94,SCHEDULLE!A:F,6,0)</f>
        <v>10:48:00</v>
      </c>
      <c r="T94" s="25">
        <f t="shared" si="7"/>
        <v>0</v>
      </c>
    </row>
    <row r="95" spans="1:20" s="61" customFormat="1" x14ac:dyDescent="0.25">
      <c r="A95" s="142">
        <v>42849</v>
      </c>
      <c r="B95" s="139" t="s">
        <v>74</v>
      </c>
      <c r="C95" s="139" t="s">
        <v>60</v>
      </c>
      <c r="D95" s="139" t="s">
        <v>60</v>
      </c>
      <c r="E95" s="139" t="s">
        <v>62</v>
      </c>
      <c r="F95" s="139" t="s">
        <v>78</v>
      </c>
      <c r="G95" s="139">
        <v>91078</v>
      </c>
      <c r="H95" s="141">
        <v>0.375</v>
      </c>
      <c r="I95" s="141">
        <v>0.71666666666666667</v>
      </c>
      <c r="J95" s="143">
        <v>0.34166666666666662</v>
      </c>
      <c r="K95" s="140">
        <v>42849.372939814813</v>
      </c>
      <c r="L95" s="140">
        <v>42849.607291666667</v>
      </c>
      <c r="M95" s="141">
        <v>4.340277777777778E-3</v>
      </c>
      <c r="N95" s="139">
        <v>9</v>
      </c>
      <c r="O95" s="139">
        <v>0</v>
      </c>
      <c r="P95" s="3">
        <f t="shared" si="4"/>
        <v>8</v>
      </c>
      <c r="Q95" s="3">
        <f t="shared" si="5"/>
        <v>57</v>
      </c>
      <c r="R95" s="4">
        <f t="shared" si="6"/>
        <v>0.3659722222222222</v>
      </c>
      <c r="S95" s="4" t="str">
        <f>VLOOKUP(G95,SCHEDULLE!A:F,6,0)</f>
        <v>09:00:00</v>
      </c>
      <c r="T95" s="25">
        <f t="shared" si="7"/>
        <v>0</v>
      </c>
    </row>
    <row r="96" spans="1:20" s="61" customFormat="1" x14ac:dyDescent="0.25">
      <c r="A96" s="142">
        <v>42849</v>
      </c>
      <c r="B96" s="139" t="s">
        <v>74</v>
      </c>
      <c r="C96" s="139" t="s">
        <v>60</v>
      </c>
      <c r="D96" s="139" t="s">
        <v>60</v>
      </c>
      <c r="E96" s="139" t="s">
        <v>62</v>
      </c>
      <c r="F96" s="139" t="s">
        <v>79</v>
      </c>
      <c r="G96" s="139">
        <v>91399</v>
      </c>
      <c r="H96" s="141">
        <v>0.375</v>
      </c>
      <c r="I96" s="141">
        <v>0.71666666666666667</v>
      </c>
      <c r="J96" s="143">
        <v>0.34166666666666662</v>
      </c>
      <c r="K96" s="140">
        <v>42849.329282407409</v>
      </c>
      <c r="L96" s="140">
        <v>42849.597395833334</v>
      </c>
      <c r="M96" s="141">
        <v>0</v>
      </c>
      <c r="N96" s="139">
        <v>0</v>
      </c>
      <c r="O96" s="139">
        <v>119</v>
      </c>
      <c r="P96" s="3">
        <f t="shared" si="4"/>
        <v>7</v>
      </c>
      <c r="Q96" s="3">
        <f t="shared" si="5"/>
        <v>54</v>
      </c>
      <c r="R96" s="4">
        <f t="shared" si="6"/>
        <v>0.32222222222222224</v>
      </c>
      <c r="S96" s="4" t="e">
        <f>VLOOKUP(G96,SCHEDULLE!A:F,6,0)</f>
        <v>#N/A</v>
      </c>
      <c r="T96" s="25">
        <f t="shared" si="7"/>
        <v>0</v>
      </c>
    </row>
    <row r="97" spans="1:20" s="61" customFormat="1" x14ac:dyDescent="0.25">
      <c r="A97" s="142">
        <v>42849</v>
      </c>
      <c r="B97" s="139" t="s">
        <v>74</v>
      </c>
      <c r="C97" s="139" t="s">
        <v>60</v>
      </c>
      <c r="D97" s="139" t="s">
        <v>60</v>
      </c>
      <c r="E97" s="139" t="s">
        <v>80</v>
      </c>
      <c r="F97" s="139" t="s">
        <v>81</v>
      </c>
      <c r="G97" s="139">
        <v>102597</v>
      </c>
      <c r="H97" s="141">
        <v>0.375</v>
      </c>
      <c r="I97" s="141">
        <v>0.71666666666666667</v>
      </c>
      <c r="J97" s="143">
        <v>0.34166666666666662</v>
      </c>
      <c r="K97" s="140"/>
      <c r="L97" s="140"/>
      <c r="M97" s="141">
        <v>0</v>
      </c>
      <c r="N97" s="139">
        <v>0</v>
      </c>
      <c r="O97" s="139">
        <v>0</v>
      </c>
      <c r="P97" s="3" t="str">
        <f t="shared" si="4"/>
        <v/>
      </c>
      <c r="Q97" s="3" t="str">
        <f t="shared" si="5"/>
        <v/>
      </c>
      <c r="R97" s="4" t="str">
        <f t="shared" si="6"/>
        <v/>
      </c>
      <c r="S97" s="4" t="e">
        <f>VLOOKUP(G97,SCHEDULLE!A:F,6,0)</f>
        <v>#N/A</v>
      </c>
      <c r="T97" s="25" t="str">
        <f t="shared" si="7"/>
        <v/>
      </c>
    </row>
    <row r="98" spans="1:20" x14ac:dyDescent="0.25">
      <c r="A98" s="148">
        <v>42850</v>
      </c>
      <c r="B98" s="145" t="s">
        <v>82</v>
      </c>
      <c r="C98" s="145" t="s">
        <v>60</v>
      </c>
      <c r="D98" s="145" t="s">
        <v>60</v>
      </c>
      <c r="E98" s="145" t="s">
        <v>62</v>
      </c>
      <c r="F98" s="145" t="s">
        <v>75</v>
      </c>
      <c r="G98" s="145">
        <v>91116</v>
      </c>
      <c r="H98" s="147">
        <v>0.375</v>
      </c>
      <c r="I98" s="147">
        <v>0.71666666666666667</v>
      </c>
      <c r="J98" s="149">
        <v>0.34166666666666662</v>
      </c>
      <c r="K98" s="146">
        <v>42850.365416666667</v>
      </c>
      <c r="L98" s="146">
        <v>42850.717453703706</v>
      </c>
      <c r="M98" s="147">
        <v>3.8194444444444443E-3</v>
      </c>
      <c r="N98" s="145">
        <v>56</v>
      </c>
      <c r="O98" s="145">
        <v>0</v>
      </c>
      <c r="P98" s="3">
        <f t="shared" si="4"/>
        <v>8</v>
      </c>
      <c r="Q98" s="3">
        <f t="shared" si="5"/>
        <v>46</v>
      </c>
      <c r="R98" s="4">
        <f t="shared" si="6"/>
        <v>0.35833333333333339</v>
      </c>
      <c r="S98" s="4" t="str">
        <f>VLOOKUP(G98,SCHEDULLE!A:F,6,0)</f>
        <v>08:00:00</v>
      </c>
      <c r="T98" s="25">
        <f t="shared" si="7"/>
        <v>0</v>
      </c>
    </row>
    <row r="99" spans="1:20" x14ac:dyDescent="0.25">
      <c r="A99" s="148">
        <v>42850</v>
      </c>
      <c r="B99" s="145" t="s">
        <v>82</v>
      </c>
      <c r="C99" s="145" t="s">
        <v>60</v>
      </c>
      <c r="D99" s="145" t="s">
        <v>60</v>
      </c>
      <c r="E99" s="145" t="s">
        <v>62</v>
      </c>
      <c r="F99" s="145" t="s">
        <v>76</v>
      </c>
      <c r="G99" s="145">
        <v>91097</v>
      </c>
      <c r="H99" s="147">
        <v>0.375</v>
      </c>
      <c r="I99" s="147">
        <v>0.71666666666666667</v>
      </c>
      <c r="J99" s="149">
        <v>0.34166666666666662</v>
      </c>
      <c r="K99" s="146">
        <v>42850.488379629627</v>
      </c>
      <c r="L99" s="146">
        <v>42850.727696759262</v>
      </c>
      <c r="M99" s="147">
        <v>1.9444444444444442E-3</v>
      </c>
      <c r="N99" s="145">
        <v>60</v>
      </c>
      <c r="O99" s="145">
        <v>0</v>
      </c>
      <c r="P99" s="3">
        <f t="shared" si="4"/>
        <v>11</v>
      </c>
      <c r="Q99" s="3">
        <f t="shared" si="5"/>
        <v>43</v>
      </c>
      <c r="R99" s="4">
        <f t="shared" si="6"/>
        <v>0.48125000000000001</v>
      </c>
      <c r="S99" s="4" t="str">
        <f>VLOOKUP(G99,SCHEDULLE!A:F,6,0)</f>
        <v>09:00:00</v>
      </c>
      <c r="T99" s="25">
        <f t="shared" si="7"/>
        <v>0.10625000000000001</v>
      </c>
    </row>
    <row r="100" spans="1:20" s="61" customFormat="1" x14ac:dyDescent="0.25">
      <c r="A100" s="148">
        <v>42850</v>
      </c>
      <c r="B100" s="145" t="s">
        <v>82</v>
      </c>
      <c r="C100" s="145" t="s">
        <v>60</v>
      </c>
      <c r="D100" s="145" t="s">
        <v>60</v>
      </c>
      <c r="E100" s="145" t="s">
        <v>62</v>
      </c>
      <c r="F100" s="145" t="s">
        <v>77</v>
      </c>
      <c r="G100" s="145">
        <v>91106</v>
      </c>
      <c r="H100" s="147">
        <v>0.40833333333333338</v>
      </c>
      <c r="I100" s="147">
        <v>0.75</v>
      </c>
      <c r="J100" s="149">
        <v>0.34166666666666662</v>
      </c>
      <c r="K100" s="146">
        <v>42850.408530092594</v>
      </c>
      <c r="L100" s="146">
        <v>42850.750798611109</v>
      </c>
      <c r="M100" s="147">
        <v>4.8263888888888887E-3</v>
      </c>
      <c r="N100" s="145">
        <v>51</v>
      </c>
      <c r="O100" s="145">
        <v>0</v>
      </c>
      <c r="P100" s="3">
        <f t="shared" si="4"/>
        <v>9</v>
      </c>
      <c r="Q100" s="3">
        <f t="shared" si="5"/>
        <v>48</v>
      </c>
      <c r="R100" s="4">
        <f t="shared" si="6"/>
        <v>0.40138888888888896</v>
      </c>
      <c r="S100" s="4" t="str">
        <f>VLOOKUP(G100,SCHEDULLE!A:F,6,0)</f>
        <v>10:48:00</v>
      </c>
      <c r="T100" s="25">
        <f t="shared" si="7"/>
        <v>0</v>
      </c>
    </row>
    <row r="101" spans="1:20" s="61" customFormat="1" x14ac:dyDescent="0.25">
      <c r="A101" s="148">
        <v>42850</v>
      </c>
      <c r="B101" s="145" t="s">
        <v>82</v>
      </c>
      <c r="C101" s="145" t="s">
        <v>60</v>
      </c>
      <c r="D101" s="145" t="s">
        <v>60</v>
      </c>
      <c r="E101" s="145" t="s">
        <v>62</v>
      </c>
      <c r="F101" s="145" t="s">
        <v>78</v>
      </c>
      <c r="G101" s="145">
        <v>91078</v>
      </c>
      <c r="H101" s="147">
        <v>0.375</v>
      </c>
      <c r="I101" s="147">
        <v>0.71666666666666667</v>
      </c>
      <c r="J101" s="149">
        <v>0.34166666666666662</v>
      </c>
      <c r="K101" s="146">
        <v>42850.374884259261</v>
      </c>
      <c r="L101" s="146">
        <v>42850.71675925926</v>
      </c>
      <c r="M101" s="147">
        <v>2.615740740740741E-3</v>
      </c>
      <c r="N101" s="145">
        <v>36</v>
      </c>
      <c r="O101" s="145">
        <v>0</v>
      </c>
      <c r="P101" s="3">
        <f t="shared" si="4"/>
        <v>8</v>
      </c>
      <c r="Q101" s="3">
        <f t="shared" si="5"/>
        <v>59</v>
      </c>
      <c r="R101" s="4">
        <f t="shared" si="6"/>
        <v>0.36736111111111108</v>
      </c>
      <c r="S101" s="4" t="str">
        <f>VLOOKUP(G101,SCHEDULLE!A:F,6,0)</f>
        <v>09:00:00</v>
      </c>
      <c r="T101" s="25">
        <f t="shared" si="7"/>
        <v>0</v>
      </c>
    </row>
    <row r="102" spans="1:20" s="61" customFormat="1" x14ac:dyDescent="0.25">
      <c r="A102" s="148">
        <v>42850</v>
      </c>
      <c r="B102" s="145" t="s">
        <v>82</v>
      </c>
      <c r="C102" s="145" t="s">
        <v>60</v>
      </c>
      <c r="D102" s="145" t="s">
        <v>60</v>
      </c>
      <c r="E102" s="145" t="s">
        <v>62</v>
      </c>
      <c r="F102" s="145" t="s">
        <v>79</v>
      </c>
      <c r="G102" s="145">
        <v>91399</v>
      </c>
      <c r="H102" s="147">
        <v>0.375</v>
      </c>
      <c r="I102" s="147">
        <v>0.71666666666666667</v>
      </c>
      <c r="J102" s="149">
        <v>0.34166666666666662</v>
      </c>
      <c r="K102" s="146">
        <v>42850.336354166669</v>
      </c>
      <c r="L102" s="146">
        <v>42850.597349537034</v>
      </c>
      <c r="M102" s="147">
        <v>0</v>
      </c>
      <c r="N102" s="145">
        <v>0</v>
      </c>
      <c r="O102" s="145">
        <v>157</v>
      </c>
      <c r="P102" s="3">
        <f t="shared" si="4"/>
        <v>8</v>
      </c>
      <c r="Q102" s="3">
        <f t="shared" si="5"/>
        <v>4</v>
      </c>
      <c r="R102" s="4">
        <f t="shared" si="6"/>
        <v>0.32916666666666666</v>
      </c>
      <c r="S102" s="4" t="e">
        <f>VLOOKUP(G102,SCHEDULLE!A:F,6,0)</f>
        <v>#N/A</v>
      </c>
      <c r="T102" s="25">
        <f t="shared" si="7"/>
        <v>0</v>
      </c>
    </row>
    <row r="103" spans="1:20" s="61" customFormat="1" x14ac:dyDescent="0.25">
      <c r="A103" s="148">
        <v>42850</v>
      </c>
      <c r="B103" s="145" t="s">
        <v>82</v>
      </c>
      <c r="C103" s="145" t="s">
        <v>60</v>
      </c>
      <c r="D103" s="145" t="s">
        <v>60</v>
      </c>
      <c r="E103" s="145" t="s">
        <v>80</v>
      </c>
      <c r="F103" s="145" t="s">
        <v>81</v>
      </c>
      <c r="G103" s="145">
        <v>102597</v>
      </c>
      <c r="H103" s="147">
        <v>0.375</v>
      </c>
      <c r="I103" s="147">
        <v>0.71666666666666667</v>
      </c>
      <c r="J103" s="149">
        <v>0.34166666666666662</v>
      </c>
      <c r="K103" s="146"/>
      <c r="L103" s="146"/>
      <c r="M103" s="147">
        <v>0</v>
      </c>
      <c r="N103" s="145">
        <v>0</v>
      </c>
      <c r="O103" s="145">
        <v>0</v>
      </c>
      <c r="P103" s="3" t="str">
        <f t="shared" si="4"/>
        <v/>
      </c>
      <c r="Q103" s="3" t="str">
        <f t="shared" si="5"/>
        <v/>
      </c>
      <c r="R103" s="4" t="str">
        <f t="shared" si="6"/>
        <v/>
      </c>
      <c r="S103" s="4" t="e">
        <f>VLOOKUP(G103,SCHEDULLE!A:F,6,0)</f>
        <v>#N/A</v>
      </c>
      <c r="T103" s="25" t="str">
        <f t="shared" si="7"/>
        <v/>
      </c>
    </row>
    <row r="104" spans="1:20" x14ac:dyDescent="0.25">
      <c r="A104" s="153">
        <v>42851</v>
      </c>
      <c r="B104" s="150" t="s">
        <v>83</v>
      </c>
      <c r="C104" s="150" t="s">
        <v>60</v>
      </c>
      <c r="D104" s="150" t="s">
        <v>60</v>
      </c>
      <c r="E104" s="150" t="s">
        <v>62</v>
      </c>
      <c r="F104" s="150" t="s">
        <v>75</v>
      </c>
      <c r="G104" s="150">
        <v>91116</v>
      </c>
      <c r="H104" s="152">
        <v>0.375</v>
      </c>
      <c r="I104" s="152">
        <v>0.71666666666666667</v>
      </c>
      <c r="J104" s="154">
        <v>0.34166666666666662</v>
      </c>
      <c r="K104" s="151">
        <v>42851.375300925924</v>
      </c>
      <c r="L104" s="151">
        <v>42851.717546296299</v>
      </c>
      <c r="M104" s="152">
        <v>4.8611111111111112E-3</v>
      </c>
      <c r="N104" s="150">
        <v>42</v>
      </c>
      <c r="O104" s="150">
        <v>0</v>
      </c>
      <c r="P104" s="3">
        <f t="shared" si="4"/>
        <v>9</v>
      </c>
      <c r="Q104" s="3">
        <f t="shared" si="5"/>
        <v>0</v>
      </c>
      <c r="R104" s="4">
        <f t="shared" si="6"/>
        <v>0.36805555555555558</v>
      </c>
      <c r="S104" s="4" t="str">
        <f>VLOOKUP(G104,SCHEDULLE!A:F,6,0)</f>
        <v>08:00:00</v>
      </c>
      <c r="T104" s="25">
        <f t="shared" si="7"/>
        <v>0</v>
      </c>
    </row>
    <row r="105" spans="1:20" x14ac:dyDescent="0.25">
      <c r="A105" s="153">
        <v>42851</v>
      </c>
      <c r="B105" s="150" t="s">
        <v>83</v>
      </c>
      <c r="C105" s="150" t="s">
        <v>60</v>
      </c>
      <c r="D105" s="150" t="s">
        <v>60</v>
      </c>
      <c r="E105" s="150" t="s">
        <v>62</v>
      </c>
      <c r="F105" s="150" t="s">
        <v>76</v>
      </c>
      <c r="G105" s="150">
        <v>91097</v>
      </c>
      <c r="H105" s="152">
        <v>0.375</v>
      </c>
      <c r="I105" s="152">
        <v>0.71666666666666667</v>
      </c>
      <c r="J105" s="154">
        <v>0.34166666666666662</v>
      </c>
      <c r="K105" s="151">
        <v>42851.374421296299</v>
      </c>
      <c r="L105" s="151">
        <v>42851.717106481483</v>
      </c>
      <c r="M105" s="152">
        <v>2.1296296296296298E-3</v>
      </c>
      <c r="N105" s="150">
        <v>79</v>
      </c>
      <c r="O105" s="150">
        <v>0</v>
      </c>
      <c r="P105" s="3">
        <f t="shared" si="4"/>
        <v>8</v>
      </c>
      <c r="Q105" s="3">
        <f t="shared" si="5"/>
        <v>59</v>
      </c>
      <c r="R105" s="4">
        <f t="shared" si="6"/>
        <v>0.36736111111111108</v>
      </c>
      <c r="S105" s="4" t="str">
        <f>VLOOKUP(G105,SCHEDULLE!A:F,6,0)</f>
        <v>09:00:00</v>
      </c>
      <c r="T105" s="25">
        <f t="shared" si="7"/>
        <v>0</v>
      </c>
    </row>
    <row r="106" spans="1:20" x14ac:dyDescent="0.25">
      <c r="A106" s="153">
        <v>42851</v>
      </c>
      <c r="B106" s="150" t="s">
        <v>83</v>
      </c>
      <c r="C106" s="150" t="s">
        <v>60</v>
      </c>
      <c r="D106" s="150" t="s">
        <v>60</v>
      </c>
      <c r="E106" s="150" t="s">
        <v>62</v>
      </c>
      <c r="F106" s="150" t="s">
        <v>77</v>
      </c>
      <c r="G106" s="150">
        <v>91106</v>
      </c>
      <c r="H106" s="152">
        <v>0.40833333333333338</v>
      </c>
      <c r="I106" s="152">
        <v>0.75</v>
      </c>
      <c r="J106" s="154">
        <v>0.34166666666666662</v>
      </c>
      <c r="K106" s="151">
        <v>42851.407766203702</v>
      </c>
      <c r="L106" s="151">
        <v>42851.751284722224</v>
      </c>
      <c r="M106" s="152">
        <v>4.9189814814814816E-3</v>
      </c>
      <c r="N106" s="150">
        <v>43</v>
      </c>
      <c r="O106" s="150">
        <v>0</v>
      </c>
      <c r="P106" s="3">
        <f t="shared" si="4"/>
        <v>9</v>
      </c>
      <c r="Q106" s="3">
        <f t="shared" si="5"/>
        <v>47</v>
      </c>
      <c r="R106" s="4">
        <f t="shared" si="6"/>
        <v>0.40069444444444446</v>
      </c>
      <c r="S106" s="4" t="str">
        <f>VLOOKUP(G106,SCHEDULLE!A:F,6,0)</f>
        <v>10:48:00</v>
      </c>
      <c r="T106" s="25">
        <f t="shared" si="7"/>
        <v>0</v>
      </c>
    </row>
    <row r="107" spans="1:20" x14ac:dyDescent="0.25">
      <c r="A107" s="153">
        <v>42851</v>
      </c>
      <c r="B107" s="150" t="s">
        <v>83</v>
      </c>
      <c r="C107" s="150" t="s">
        <v>60</v>
      </c>
      <c r="D107" s="150" t="s">
        <v>60</v>
      </c>
      <c r="E107" s="150" t="s">
        <v>62</v>
      </c>
      <c r="F107" s="150" t="s">
        <v>78</v>
      </c>
      <c r="G107" s="150">
        <v>91078</v>
      </c>
      <c r="H107" s="152">
        <v>0.375</v>
      </c>
      <c r="I107" s="152">
        <v>0.71666666666666667</v>
      </c>
      <c r="J107" s="154">
        <v>0.34166666666666662</v>
      </c>
      <c r="K107" s="151">
        <v>42851.373923611114</v>
      </c>
      <c r="L107" s="151">
        <v>42851.71671296296</v>
      </c>
      <c r="M107" s="152">
        <v>2.0833333333333333E-3</v>
      </c>
      <c r="N107" s="150">
        <v>12</v>
      </c>
      <c r="O107" s="150">
        <v>0</v>
      </c>
      <c r="P107" s="3">
        <f t="shared" si="4"/>
        <v>8</v>
      </c>
      <c r="Q107" s="3">
        <f t="shared" si="5"/>
        <v>58</v>
      </c>
      <c r="R107" s="4">
        <f t="shared" si="6"/>
        <v>0.3666666666666667</v>
      </c>
      <c r="S107" s="4" t="str">
        <f>VLOOKUP(G107,SCHEDULLE!A:F,6,0)</f>
        <v>09:00:00</v>
      </c>
      <c r="T107" s="25">
        <f t="shared" si="7"/>
        <v>0</v>
      </c>
    </row>
    <row r="108" spans="1:20" x14ac:dyDescent="0.25">
      <c r="A108" s="63">
        <v>42851</v>
      </c>
      <c r="B108" s="43" t="s">
        <v>83</v>
      </c>
      <c r="C108" s="43" t="s">
        <v>60</v>
      </c>
      <c r="D108" s="43" t="s">
        <v>60</v>
      </c>
      <c r="E108" s="43" t="s">
        <v>62</v>
      </c>
      <c r="F108" s="43" t="s">
        <v>79</v>
      </c>
      <c r="G108" s="64">
        <v>91399</v>
      </c>
      <c r="H108" s="152">
        <v>0.375</v>
      </c>
      <c r="I108" s="155">
        <v>0.71666666666666667</v>
      </c>
      <c r="J108">
        <v>0.34166666666666662</v>
      </c>
      <c r="M108" s="30">
        <v>0</v>
      </c>
      <c r="N108" s="64">
        <v>0</v>
      </c>
      <c r="O108" s="64">
        <v>0</v>
      </c>
      <c r="P108" s="3" t="str">
        <f t="shared" si="4"/>
        <v/>
      </c>
      <c r="Q108" s="3" t="str">
        <f t="shared" si="5"/>
        <v/>
      </c>
      <c r="R108" s="4" t="str">
        <f t="shared" si="6"/>
        <v/>
      </c>
      <c r="S108" s="4" t="e">
        <f>VLOOKUP(G108,SCHEDULLE!A:F,6,0)</f>
        <v>#N/A</v>
      </c>
      <c r="T108" s="25" t="str">
        <f t="shared" si="7"/>
        <v/>
      </c>
    </row>
    <row r="109" spans="1:20" x14ac:dyDescent="0.25">
      <c r="A109" s="63">
        <v>42852</v>
      </c>
      <c r="B109" s="43" t="s">
        <v>84</v>
      </c>
      <c r="C109" s="43" t="s">
        <v>60</v>
      </c>
      <c r="D109" s="43" t="s">
        <v>60</v>
      </c>
      <c r="E109" s="43" t="s">
        <v>62</v>
      </c>
      <c r="F109" s="43" t="s">
        <v>75</v>
      </c>
      <c r="G109" s="64">
        <v>91116</v>
      </c>
      <c r="H109" s="155">
        <v>0.375</v>
      </c>
      <c r="I109" s="155">
        <v>0.71666666666666667</v>
      </c>
      <c r="J109">
        <v>0.34166666666666662</v>
      </c>
      <c r="K109" s="62">
        <v>42852.378287037034</v>
      </c>
      <c r="L109" s="62">
        <v>42852.717291666668</v>
      </c>
      <c r="M109" s="30">
        <v>3.9120370370370368E-3</v>
      </c>
      <c r="N109" s="64">
        <v>46</v>
      </c>
      <c r="O109" s="64">
        <v>0</v>
      </c>
      <c r="P109" s="3">
        <f t="shared" si="4"/>
        <v>9</v>
      </c>
      <c r="Q109" s="3">
        <f t="shared" si="5"/>
        <v>4</v>
      </c>
      <c r="R109" s="4">
        <f t="shared" si="6"/>
        <v>0.37083333333333335</v>
      </c>
      <c r="S109" s="4" t="str">
        <f>VLOOKUP(G109,SCHEDULLE!A:F,6,0)</f>
        <v>08:00:00</v>
      </c>
      <c r="T109" s="25">
        <f>IFERROR(IF($R109&gt;$H109,$R109-$H109,0),"")</f>
        <v>0</v>
      </c>
    </row>
    <row r="110" spans="1:20" x14ac:dyDescent="0.25">
      <c r="A110" s="63">
        <v>42852</v>
      </c>
      <c r="B110" s="43" t="s">
        <v>84</v>
      </c>
      <c r="C110" s="43" t="s">
        <v>60</v>
      </c>
      <c r="D110" s="43" t="s">
        <v>60</v>
      </c>
      <c r="E110" s="43" t="s">
        <v>62</v>
      </c>
      <c r="F110" s="43" t="s">
        <v>76</v>
      </c>
      <c r="G110" s="64">
        <v>91097</v>
      </c>
      <c r="H110" s="155">
        <v>0.375</v>
      </c>
      <c r="I110" s="155">
        <v>0.71666666666666667</v>
      </c>
      <c r="J110">
        <v>0.34166666666666662</v>
      </c>
      <c r="K110" s="62">
        <v>42852.374456018515</v>
      </c>
      <c r="L110" s="62">
        <v>42852.71671296296</v>
      </c>
      <c r="M110" s="30">
        <v>2.4768518518518516E-3</v>
      </c>
      <c r="N110" s="64">
        <v>72</v>
      </c>
      <c r="O110" s="64">
        <v>0</v>
      </c>
      <c r="P110" s="3">
        <f t="shared" si="4"/>
        <v>8</v>
      </c>
      <c r="Q110" s="3">
        <f t="shared" si="5"/>
        <v>59</v>
      </c>
      <c r="R110" s="4">
        <f t="shared" si="6"/>
        <v>0.36736111111111108</v>
      </c>
      <c r="S110" s="4" t="str">
        <f>VLOOKUP(G110,SCHEDULLE!A:F,6,0)</f>
        <v>09:00:00</v>
      </c>
      <c r="T110" s="25">
        <f t="shared" si="7"/>
        <v>0</v>
      </c>
    </row>
    <row r="111" spans="1:20" x14ac:dyDescent="0.25">
      <c r="A111" s="63">
        <v>42852</v>
      </c>
      <c r="B111" s="43" t="s">
        <v>84</v>
      </c>
      <c r="C111" s="43" t="s">
        <v>60</v>
      </c>
      <c r="D111" s="43" t="s">
        <v>60</v>
      </c>
      <c r="E111" s="43" t="s">
        <v>62</v>
      </c>
      <c r="F111" s="43" t="s">
        <v>77</v>
      </c>
      <c r="G111" s="64">
        <v>91106</v>
      </c>
      <c r="H111" s="155">
        <v>0.40833333333333338</v>
      </c>
      <c r="I111" s="152">
        <v>0.75</v>
      </c>
      <c r="J111">
        <v>0.34166666666666662</v>
      </c>
      <c r="K111" s="62">
        <v>42852.408263888887</v>
      </c>
      <c r="L111" s="62">
        <v>42852.750034722223</v>
      </c>
      <c r="M111" s="30">
        <v>4.9537037037037041E-3</v>
      </c>
      <c r="N111" s="64">
        <v>40</v>
      </c>
      <c r="O111" s="64">
        <v>1</v>
      </c>
      <c r="P111" s="3">
        <f t="shared" si="4"/>
        <v>9</v>
      </c>
      <c r="Q111" s="3">
        <f t="shared" si="5"/>
        <v>47</v>
      </c>
      <c r="R111" s="4">
        <f t="shared" si="6"/>
        <v>0.40069444444444446</v>
      </c>
      <c r="S111" s="4" t="str">
        <f>VLOOKUP(G111,SCHEDULLE!A:F,6,0)</f>
        <v>10:48:00</v>
      </c>
      <c r="T111" s="25">
        <f>IFERROR(IF($R111&gt;$H111,$R111-$H111,0),"")</f>
        <v>0</v>
      </c>
    </row>
    <row r="112" spans="1:20" x14ac:dyDescent="0.25">
      <c r="A112" s="63">
        <v>42852</v>
      </c>
      <c r="B112" s="43" t="s">
        <v>84</v>
      </c>
      <c r="C112" s="43" t="s">
        <v>60</v>
      </c>
      <c r="D112" s="43" t="s">
        <v>60</v>
      </c>
      <c r="E112" s="43" t="s">
        <v>62</v>
      </c>
      <c r="F112" s="43" t="s">
        <v>78</v>
      </c>
      <c r="G112" s="64">
        <v>91078</v>
      </c>
      <c r="H112" s="52">
        <v>0.375</v>
      </c>
      <c r="I112" s="52">
        <v>0.71666666666666667</v>
      </c>
      <c r="J112">
        <v>0.34166666666666662</v>
      </c>
      <c r="K112" s="62">
        <v>42852.371319444443</v>
      </c>
      <c r="L112" s="62">
        <v>42852.716921296298</v>
      </c>
      <c r="M112" s="30">
        <v>1.7939814814814815E-3</v>
      </c>
      <c r="N112" s="64">
        <v>17</v>
      </c>
      <c r="O112" s="64">
        <v>1</v>
      </c>
      <c r="P112" s="3">
        <f t="shared" si="4"/>
        <v>8</v>
      </c>
      <c r="Q112" s="3">
        <f t="shared" si="5"/>
        <v>54</v>
      </c>
      <c r="R112" s="4">
        <f t="shared" si="6"/>
        <v>0.36388888888888893</v>
      </c>
      <c r="S112" s="4" t="str">
        <f>VLOOKUP(G112,SCHEDULLE!A:F,6,0)</f>
        <v>09:00:00</v>
      </c>
      <c r="T112" s="25">
        <f t="shared" si="7"/>
        <v>0</v>
      </c>
    </row>
    <row r="113" spans="1:20" x14ac:dyDescent="0.25">
      <c r="A113" s="63">
        <v>42852</v>
      </c>
      <c r="B113" s="43" t="s">
        <v>84</v>
      </c>
      <c r="C113" s="43" t="s">
        <v>60</v>
      </c>
      <c r="D113" s="43" t="s">
        <v>60</v>
      </c>
      <c r="E113" s="43" t="s">
        <v>62</v>
      </c>
      <c r="F113" s="43" t="s">
        <v>79</v>
      </c>
      <c r="G113" s="64">
        <v>91399</v>
      </c>
      <c r="H113" s="52">
        <v>0.375</v>
      </c>
      <c r="I113" s="52">
        <v>0.71666666666666667</v>
      </c>
      <c r="J113">
        <v>0.34166666666666662</v>
      </c>
      <c r="K113" s="62">
        <v>42852.334537037037</v>
      </c>
      <c r="L113" s="62">
        <v>42852.597280092596</v>
      </c>
      <c r="M113" s="30">
        <v>0</v>
      </c>
      <c r="N113" s="64">
        <v>0</v>
      </c>
      <c r="O113" s="64">
        <v>139</v>
      </c>
      <c r="P113" s="3">
        <f t="shared" si="4"/>
        <v>8</v>
      </c>
      <c r="Q113" s="3">
        <f t="shared" si="5"/>
        <v>1</v>
      </c>
      <c r="R113" s="4">
        <f t="shared" si="6"/>
        <v>0.32708333333333339</v>
      </c>
      <c r="S113" s="4" t="e">
        <f>VLOOKUP(G113,SCHEDULLE!A:F,6,0)</f>
        <v>#N/A</v>
      </c>
      <c r="T113" s="25">
        <f t="shared" si="7"/>
        <v>0</v>
      </c>
    </row>
    <row r="114" spans="1:20" x14ac:dyDescent="0.25">
      <c r="A114" s="63">
        <v>42853</v>
      </c>
      <c r="B114" s="43" t="s">
        <v>85</v>
      </c>
      <c r="C114" s="43" t="s">
        <v>60</v>
      </c>
      <c r="D114" s="43" t="s">
        <v>60</v>
      </c>
      <c r="E114" s="43" t="s">
        <v>62</v>
      </c>
      <c r="F114" s="43" t="s">
        <v>75</v>
      </c>
      <c r="G114" s="64">
        <v>91116</v>
      </c>
      <c r="H114" s="52">
        <v>0.375</v>
      </c>
      <c r="I114" s="52">
        <v>0.71666666666666667</v>
      </c>
      <c r="J114">
        <v>0.34166666666666662</v>
      </c>
      <c r="K114" s="62">
        <v>42853.359907407408</v>
      </c>
      <c r="L114" s="62">
        <v>42853.708356481482</v>
      </c>
      <c r="M114" s="30">
        <v>4.0509259259259257E-3</v>
      </c>
      <c r="N114" s="64">
        <v>35</v>
      </c>
      <c r="O114" s="64">
        <v>0</v>
      </c>
      <c r="P114" s="3">
        <f t="shared" si="4"/>
        <v>8</v>
      </c>
      <c r="Q114" s="3">
        <f t="shared" si="5"/>
        <v>38</v>
      </c>
      <c r="R114" s="4">
        <f t="shared" si="6"/>
        <v>0.3527777777777778</v>
      </c>
      <c r="S114" s="4" t="str">
        <f>VLOOKUP(G114,SCHEDULLE!A:F,6,0)</f>
        <v>08:00:00</v>
      </c>
      <c r="T114" s="25">
        <f t="shared" si="7"/>
        <v>0</v>
      </c>
    </row>
    <row r="115" spans="1:20" x14ac:dyDescent="0.25">
      <c r="A115" s="63">
        <v>42853</v>
      </c>
      <c r="B115" s="43" t="s">
        <v>85</v>
      </c>
      <c r="C115" s="43" t="s">
        <v>60</v>
      </c>
      <c r="D115" s="43" t="s">
        <v>60</v>
      </c>
      <c r="E115" s="43" t="s">
        <v>62</v>
      </c>
      <c r="F115" s="43" t="s">
        <v>76</v>
      </c>
      <c r="G115" s="64">
        <v>91097</v>
      </c>
      <c r="H115" s="52">
        <v>0.375</v>
      </c>
      <c r="I115" s="52">
        <v>0.71666666666666667</v>
      </c>
      <c r="J115">
        <v>0.34166666666666662</v>
      </c>
      <c r="K115" s="62">
        <v>42853.375127314815</v>
      </c>
      <c r="L115" s="62">
        <v>42853.708344907405</v>
      </c>
      <c r="M115" s="30">
        <v>1.5740740740740741E-3</v>
      </c>
      <c r="N115" s="64">
        <v>51</v>
      </c>
      <c r="O115" s="64">
        <v>0</v>
      </c>
      <c r="P115" s="3">
        <f t="shared" si="4"/>
        <v>9</v>
      </c>
      <c r="Q115" s="3">
        <f t="shared" si="5"/>
        <v>0</v>
      </c>
      <c r="R115" s="4">
        <f t="shared" si="6"/>
        <v>0.36805555555555558</v>
      </c>
      <c r="S115" s="4" t="str">
        <f>VLOOKUP(G115,SCHEDULLE!A:F,6,0)</f>
        <v>09:00:00</v>
      </c>
      <c r="T115" s="25">
        <f t="shared" si="7"/>
        <v>0</v>
      </c>
    </row>
    <row r="116" spans="1:20" x14ac:dyDescent="0.25">
      <c r="A116" s="63">
        <v>42853</v>
      </c>
      <c r="B116" s="43" t="s">
        <v>85</v>
      </c>
      <c r="C116" s="43" t="s">
        <v>60</v>
      </c>
      <c r="D116" s="43" t="s">
        <v>60</v>
      </c>
      <c r="E116" s="43" t="s">
        <v>62</v>
      </c>
      <c r="F116" s="43" t="s">
        <v>77</v>
      </c>
      <c r="G116" s="64">
        <v>91106</v>
      </c>
      <c r="H116" s="52">
        <v>0.40833333333333338</v>
      </c>
      <c r="I116" s="52">
        <v>0.75</v>
      </c>
      <c r="J116">
        <v>0.34166666666666662</v>
      </c>
      <c r="K116" s="62">
        <v>42853.379050925927</v>
      </c>
      <c r="L116" s="62">
        <v>42853.709687499999</v>
      </c>
      <c r="M116" s="30">
        <v>3.9351851851851857E-3</v>
      </c>
      <c r="N116" s="64">
        <v>36</v>
      </c>
      <c r="O116" s="64">
        <v>0</v>
      </c>
      <c r="P116" s="3">
        <f t="shared" si="4"/>
        <v>9</v>
      </c>
      <c r="Q116" s="3">
        <f t="shared" si="5"/>
        <v>5</v>
      </c>
      <c r="R116" s="4">
        <f t="shared" si="6"/>
        <v>0.37152777777777785</v>
      </c>
      <c r="S116" s="4" t="str">
        <f>VLOOKUP(G116,SCHEDULLE!A:F,6,0)</f>
        <v>10:48:00</v>
      </c>
      <c r="T116" s="25">
        <f t="shared" si="7"/>
        <v>0</v>
      </c>
    </row>
    <row r="117" spans="1:20" x14ac:dyDescent="0.25">
      <c r="A117" s="63">
        <v>42853</v>
      </c>
      <c r="B117" s="43" t="s">
        <v>85</v>
      </c>
      <c r="C117" s="43" t="s">
        <v>60</v>
      </c>
      <c r="D117" s="43" t="s">
        <v>60</v>
      </c>
      <c r="E117" s="43" t="s">
        <v>62</v>
      </c>
      <c r="F117" s="43" t="s">
        <v>78</v>
      </c>
      <c r="G117" s="64">
        <v>91078</v>
      </c>
      <c r="H117" s="52">
        <v>0.375</v>
      </c>
      <c r="I117" s="52">
        <v>0.71666666666666667</v>
      </c>
      <c r="J117">
        <v>0.34166666666666662</v>
      </c>
      <c r="K117" s="62">
        <v>42853.374976851854</v>
      </c>
      <c r="L117" s="62">
        <v>42853.708391203705</v>
      </c>
      <c r="M117" s="30">
        <v>2.2222222222222222E-3</v>
      </c>
      <c r="N117" s="64">
        <v>6</v>
      </c>
      <c r="O117" s="64">
        <v>0</v>
      </c>
      <c r="P117" s="3">
        <f t="shared" si="4"/>
        <v>8</v>
      </c>
      <c r="Q117" s="3">
        <f t="shared" si="5"/>
        <v>59</v>
      </c>
      <c r="R117" s="4">
        <f t="shared" si="6"/>
        <v>0.36736111111111108</v>
      </c>
      <c r="S117" s="4" t="str">
        <f>VLOOKUP(G117,SCHEDULLE!A:F,6,0)</f>
        <v>09:00:00</v>
      </c>
      <c r="T117" s="25">
        <f t="shared" si="7"/>
        <v>0</v>
      </c>
    </row>
    <row r="118" spans="1:20" x14ac:dyDescent="0.25">
      <c r="A118" s="103">
        <v>42853</v>
      </c>
      <c r="B118" s="100" t="s">
        <v>85</v>
      </c>
      <c r="C118" s="100" t="s">
        <v>60</v>
      </c>
      <c r="D118" s="100" t="s">
        <v>60</v>
      </c>
      <c r="E118" s="100" t="s">
        <v>62</v>
      </c>
      <c r="F118" s="100" t="s">
        <v>79</v>
      </c>
      <c r="G118" s="100">
        <v>91399</v>
      </c>
      <c r="H118" s="102">
        <v>0.375</v>
      </c>
      <c r="I118" s="102">
        <v>0.71666666666666667</v>
      </c>
      <c r="J118" s="104">
        <v>0.34166666666666662</v>
      </c>
      <c r="K118" s="101"/>
      <c r="L118" s="101"/>
      <c r="M118" s="102">
        <v>0</v>
      </c>
      <c r="N118" s="100">
        <v>0</v>
      </c>
      <c r="O118" s="100">
        <v>0</v>
      </c>
      <c r="P118" s="3" t="str">
        <f t="shared" si="4"/>
        <v/>
      </c>
      <c r="Q118" s="3" t="str">
        <f t="shared" si="5"/>
        <v/>
      </c>
      <c r="R118" s="4" t="str">
        <f t="shared" si="6"/>
        <v/>
      </c>
      <c r="S118" s="4" t="e">
        <f>VLOOKUP(G118,SCHEDULLE!A:F,6,0)</f>
        <v>#N/A</v>
      </c>
      <c r="T118" s="25" t="str">
        <f t="shared" si="7"/>
        <v/>
      </c>
    </row>
    <row r="119" spans="1:20" x14ac:dyDescent="0.25">
      <c r="A119" s="103"/>
      <c r="B119" s="100"/>
      <c r="C119" s="100"/>
      <c r="D119" s="100"/>
      <c r="E119" s="100"/>
      <c r="F119" s="100"/>
      <c r="G119" s="100"/>
      <c r="H119" s="102"/>
      <c r="I119" s="102"/>
      <c r="J119" s="104"/>
      <c r="K119" s="101"/>
      <c r="L119" s="101"/>
      <c r="M119" s="102"/>
      <c r="N119" s="100"/>
      <c r="O119" s="100"/>
      <c r="P119" s="3" t="str">
        <f t="shared" si="4"/>
        <v/>
      </c>
      <c r="Q119" s="3" t="str">
        <f t="shared" si="5"/>
        <v/>
      </c>
      <c r="R119" s="4" t="str">
        <f t="shared" si="6"/>
        <v/>
      </c>
      <c r="S119" s="4" t="e">
        <f>VLOOKUP(G119,SCHEDULLE!A:F,6,0)</f>
        <v>#N/A</v>
      </c>
      <c r="T119" s="25">
        <f t="shared" si="7"/>
        <v>0</v>
      </c>
    </row>
    <row r="120" spans="1:20" x14ac:dyDescent="0.25">
      <c r="A120" s="103"/>
      <c r="B120" s="100"/>
      <c r="C120" s="100"/>
      <c r="D120" s="100"/>
      <c r="E120" s="100"/>
      <c r="F120" s="100"/>
      <c r="G120" s="100"/>
      <c r="H120" s="102"/>
      <c r="I120" s="102"/>
      <c r="J120" s="104"/>
      <c r="K120" s="101"/>
      <c r="L120" s="101"/>
      <c r="M120" s="102"/>
      <c r="N120" s="100"/>
      <c r="O120" s="100"/>
      <c r="P120" s="3" t="str">
        <f t="shared" si="4"/>
        <v/>
      </c>
      <c r="Q120" s="3" t="str">
        <f t="shared" si="5"/>
        <v/>
      </c>
      <c r="R120" s="4" t="str">
        <f t="shared" si="6"/>
        <v/>
      </c>
      <c r="S120" s="4" t="e">
        <f>VLOOKUP(G120,SCHEDULLE!A:F,6,0)</f>
        <v>#N/A</v>
      </c>
      <c r="T120" s="25">
        <f t="shared" si="7"/>
        <v>0</v>
      </c>
    </row>
    <row r="121" spans="1:20" x14ac:dyDescent="0.25">
      <c r="A121" s="103"/>
      <c r="B121" s="100"/>
      <c r="C121" s="100"/>
      <c r="D121" s="100"/>
      <c r="E121" s="100"/>
      <c r="F121" s="100"/>
      <c r="G121" s="100"/>
      <c r="H121" s="102"/>
      <c r="I121" s="102"/>
      <c r="J121" s="104"/>
      <c r="K121" s="101"/>
      <c r="L121" s="101"/>
      <c r="M121" s="102"/>
      <c r="N121" s="100"/>
      <c r="O121" s="100"/>
      <c r="P121" s="3" t="str">
        <f t="shared" ref="P121:P137" si="8">IF($K121="","",HOUR($K121))</f>
        <v/>
      </c>
      <c r="Q121" s="3" t="str">
        <f t="shared" ref="Q121:Q137" si="9">IF($K121="","",MINUTE($K121))</f>
        <v/>
      </c>
      <c r="R121" s="4" t="str">
        <f t="shared" ref="R121:R137" si="10">IFERROR(TIME($P121,$Q121,0)-$U$1,"")</f>
        <v/>
      </c>
      <c r="S121" s="4" t="e">
        <f>VLOOKUP(G121,SCHEDULLE!A:F,6,0)</f>
        <v>#N/A</v>
      </c>
      <c r="T121" s="25">
        <f t="shared" ref="T121:T137" si="11">IFERROR(IF($R121&gt;$H121,$R121-$H121,0),"")</f>
        <v>0</v>
      </c>
    </row>
    <row r="122" spans="1:20" x14ac:dyDescent="0.25">
      <c r="A122" s="103"/>
      <c r="B122" s="100"/>
      <c r="C122" s="100"/>
      <c r="D122" s="100"/>
      <c r="E122" s="100"/>
      <c r="F122" s="100"/>
      <c r="G122" s="100"/>
      <c r="H122" s="102"/>
      <c r="I122" s="102"/>
      <c r="J122" s="104"/>
      <c r="K122" s="101"/>
      <c r="L122" s="101"/>
      <c r="M122" s="102"/>
      <c r="N122" s="100"/>
      <c r="O122" s="100"/>
      <c r="P122" s="3" t="str">
        <f t="shared" si="8"/>
        <v/>
      </c>
      <c r="Q122" s="3" t="str">
        <f t="shared" si="9"/>
        <v/>
      </c>
      <c r="R122" s="4" t="str">
        <f t="shared" si="10"/>
        <v/>
      </c>
      <c r="S122" s="4" t="e">
        <f>VLOOKUP(G122,SCHEDULLE!A:F,6,0)</f>
        <v>#N/A</v>
      </c>
      <c r="T122" s="25">
        <f t="shared" si="11"/>
        <v>0</v>
      </c>
    </row>
    <row r="123" spans="1:20" x14ac:dyDescent="0.25">
      <c r="A123" s="108"/>
      <c r="B123" s="105"/>
      <c r="C123" s="105"/>
      <c r="D123" s="105"/>
      <c r="E123" s="105"/>
      <c r="F123" s="105"/>
      <c r="G123" s="105"/>
      <c r="H123" s="107"/>
      <c r="I123" s="107"/>
      <c r="J123" s="109"/>
      <c r="K123" s="106"/>
      <c r="L123" s="106"/>
      <c r="M123" s="107"/>
      <c r="N123" s="105"/>
      <c r="O123" s="105"/>
      <c r="P123" s="3" t="str">
        <f t="shared" si="8"/>
        <v/>
      </c>
      <c r="Q123" s="3" t="str">
        <f t="shared" si="9"/>
        <v/>
      </c>
      <c r="R123" s="4" t="str">
        <f t="shared" si="10"/>
        <v/>
      </c>
      <c r="S123" s="4" t="e">
        <f>VLOOKUP(G123,SCHEDULLE!A:F,6,0)</f>
        <v>#N/A</v>
      </c>
      <c r="T123" s="25">
        <f t="shared" si="11"/>
        <v>0</v>
      </c>
    </row>
    <row r="124" spans="1:20" x14ac:dyDescent="0.25">
      <c r="B124" s="61"/>
      <c r="C124" s="61"/>
      <c r="D124" s="61"/>
      <c r="E124" s="61"/>
      <c r="F124" s="61"/>
      <c r="G124" s="61"/>
      <c r="H124" s="167"/>
      <c r="I124" s="167"/>
      <c r="J124" s="168"/>
      <c r="M124" s="167"/>
      <c r="N124" s="61"/>
      <c r="O124" s="61"/>
      <c r="P124" s="3" t="str">
        <f t="shared" si="8"/>
        <v/>
      </c>
      <c r="Q124" s="3" t="str">
        <f t="shared" si="9"/>
        <v/>
      </c>
      <c r="R124" s="4" t="str">
        <f t="shared" si="10"/>
        <v/>
      </c>
      <c r="S124" s="4" t="e">
        <f>VLOOKUP(G124,SCHEDULLE!A:F,6,0)</f>
        <v>#N/A</v>
      </c>
      <c r="T124" s="25">
        <f t="shared" si="11"/>
        <v>0</v>
      </c>
    </row>
    <row r="125" spans="1:20" x14ac:dyDescent="0.25">
      <c r="B125" s="61"/>
      <c r="C125" s="61"/>
      <c r="D125" s="61"/>
      <c r="E125" s="61"/>
      <c r="F125" s="61"/>
      <c r="G125" s="61"/>
      <c r="H125" s="167"/>
      <c r="I125" s="167"/>
      <c r="J125" s="168"/>
      <c r="M125" s="167"/>
      <c r="N125" s="61"/>
      <c r="O125" s="61"/>
      <c r="P125" s="3" t="str">
        <f t="shared" si="8"/>
        <v/>
      </c>
      <c r="Q125" s="3" t="str">
        <f t="shared" si="9"/>
        <v/>
      </c>
      <c r="R125" s="4" t="str">
        <f t="shared" si="10"/>
        <v/>
      </c>
      <c r="S125" s="4" t="e">
        <f>VLOOKUP(G125,SCHEDULLE!A:F,6,0)</f>
        <v>#N/A</v>
      </c>
      <c r="T125" s="25">
        <f t="shared" si="11"/>
        <v>0</v>
      </c>
    </row>
    <row r="126" spans="1:20" x14ac:dyDescent="0.25">
      <c r="B126" s="61"/>
      <c r="C126" s="61"/>
      <c r="D126" s="61"/>
      <c r="E126" s="61"/>
      <c r="F126" s="61"/>
      <c r="G126" s="61"/>
      <c r="H126" s="167"/>
      <c r="I126" s="167"/>
      <c r="J126" s="168"/>
      <c r="M126" s="167"/>
      <c r="N126" s="61"/>
      <c r="O126" s="61"/>
      <c r="P126" s="3" t="str">
        <f t="shared" si="8"/>
        <v/>
      </c>
      <c r="Q126" s="3" t="str">
        <f t="shared" si="9"/>
        <v/>
      </c>
      <c r="R126" s="4" t="str">
        <f t="shared" si="10"/>
        <v/>
      </c>
      <c r="S126" s="4" t="e">
        <f>VLOOKUP(G126,SCHEDULLE!A:F,6,0)</f>
        <v>#N/A</v>
      </c>
      <c r="T126" s="25">
        <f t="shared" si="11"/>
        <v>0</v>
      </c>
    </row>
    <row r="127" spans="1:20" x14ac:dyDescent="0.25">
      <c r="B127" s="61"/>
      <c r="C127" s="61"/>
      <c r="D127" s="61"/>
      <c r="E127" s="61"/>
      <c r="F127" s="61"/>
      <c r="G127" s="61"/>
      <c r="H127" s="167"/>
      <c r="I127" s="167"/>
      <c r="J127" s="168"/>
      <c r="M127" s="167"/>
      <c r="N127" s="61"/>
      <c r="O127" s="61"/>
      <c r="P127" s="3" t="str">
        <f t="shared" si="8"/>
        <v/>
      </c>
      <c r="Q127" s="3" t="str">
        <f t="shared" si="9"/>
        <v/>
      </c>
      <c r="R127" s="4" t="str">
        <f t="shared" si="10"/>
        <v/>
      </c>
      <c r="S127" s="4" t="e">
        <f>VLOOKUP(G127,SCHEDULLE!A:F,6,0)</f>
        <v>#N/A</v>
      </c>
      <c r="T127" s="25">
        <f t="shared" si="11"/>
        <v>0</v>
      </c>
    </row>
    <row r="128" spans="1:20" x14ac:dyDescent="0.25">
      <c r="B128" s="61"/>
      <c r="C128" s="61"/>
      <c r="D128" s="61"/>
      <c r="E128" s="61"/>
      <c r="F128" s="61"/>
      <c r="G128" s="61"/>
      <c r="H128" s="167"/>
      <c r="I128" s="167"/>
      <c r="J128" s="168"/>
      <c r="M128" s="167"/>
      <c r="N128" s="61"/>
      <c r="O128" s="61"/>
      <c r="P128" s="3" t="str">
        <f t="shared" si="8"/>
        <v/>
      </c>
      <c r="Q128" s="3" t="str">
        <f t="shared" si="9"/>
        <v/>
      </c>
      <c r="R128" s="4" t="str">
        <f t="shared" si="10"/>
        <v/>
      </c>
      <c r="S128" s="4" t="e">
        <f>VLOOKUP(G128,SCHEDULLE!A:F,6,0)</f>
        <v>#N/A</v>
      </c>
      <c r="T128" s="25">
        <f t="shared" si="11"/>
        <v>0</v>
      </c>
    </row>
    <row r="129" spans="1:20" x14ac:dyDescent="0.25">
      <c r="B129" s="61"/>
      <c r="C129" s="61"/>
      <c r="D129" s="61"/>
      <c r="E129" s="61"/>
      <c r="F129" s="61"/>
      <c r="G129" s="61"/>
      <c r="H129" s="167"/>
      <c r="I129" s="167"/>
      <c r="J129" s="168"/>
      <c r="K129" s="61"/>
      <c r="L129" s="61"/>
      <c r="M129" s="167"/>
      <c r="N129" s="61"/>
      <c r="O129" s="61"/>
      <c r="P129" s="3" t="str">
        <f t="shared" si="8"/>
        <v/>
      </c>
      <c r="Q129" s="3" t="str">
        <f t="shared" si="9"/>
        <v/>
      </c>
      <c r="R129" s="4" t="str">
        <f t="shared" si="10"/>
        <v/>
      </c>
      <c r="S129" s="4" t="e">
        <f>VLOOKUP(G129,SCHEDULLE!A:F,6,0)</f>
        <v>#N/A</v>
      </c>
      <c r="T129" s="25">
        <f t="shared" si="11"/>
        <v>0</v>
      </c>
    </row>
    <row r="130" spans="1:20" x14ac:dyDescent="0.25">
      <c r="A130" s="113"/>
      <c r="B130" s="110"/>
      <c r="C130" s="110"/>
      <c r="D130" s="110"/>
      <c r="E130" s="110"/>
      <c r="F130" s="110"/>
      <c r="G130" s="110"/>
      <c r="H130" s="112"/>
      <c r="I130" s="112"/>
      <c r="J130" s="114"/>
      <c r="K130" s="111"/>
      <c r="L130" s="111"/>
      <c r="M130" s="112"/>
      <c r="N130" s="110"/>
      <c r="O130" s="110"/>
      <c r="P130" s="3" t="str">
        <f t="shared" si="8"/>
        <v/>
      </c>
      <c r="Q130" s="3" t="str">
        <f t="shared" si="9"/>
        <v/>
      </c>
      <c r="R130" s="4" t="str">
        <f t="shared" si="10"/>
        <v/>
      </c>
      <c r="S130" s="4" t="e">
        <f>VLOOKUP(G130,SCHEDULLE!A:F,6,0)</f>
        <v>#N/A</v>
      </c>
      <c r="T130" s="25">
        <f t="shared" si="11"/>
        <v>0</v>
      </c>
    </row>
    <row r="131" spans="1:20" x14ac:dyDescent="0.25">
      <c r="A131" s="113"/>
      <c r="B131" s="110"/>
      <c r="C131" s="110"/>
      <c r="D131" s="110"/>
      <c r="E131" s="110"/>
      <c r="F131" s="110"/>
      <c r="G131" s="110"/>
      <c r="H131" s="112"/>
      <c r="I131" s="112"/>
      <c r="J131" s="114"/>
      <c r="K131" s="111"/>
      <c r="L131" s="111"/>
      <c r="M131" s="112"/>
      <c r="N131" s="110"/>
      <c r="O131" s="110"/>
      <c r="P131" s="3" t="str">
        <f t="shared" si="8"/>
        <v/>
      </c>
      <c r="Q131" s="3" t="str">
        <f t="shared" si="9"/>
        <v/>
      </c>
      <c r="R131" s="4" t="str">
        <f t="shared" si="10"/>
        <v/>
      </c>
      <c r="S131" s="4" t="e">
        <f>VLOOKUP(G131,SCHEDULLE!A:F,6,0)</f>
        <v>#N/A</v>
      </c>
      <c r="T131" s="25">
        <f t="shared" si="11"/>
        <v>0</v>
      </c>
    </row>
    <row r="132" spans="1:20" x14ac:dyDescent="0.25">
      <c r="A132" s="113"/>
      <c r="B132" s="110"/>
      <c r="C132" s="110"/>
      <c r="D132" s="110"/>
      <c r="E132" s="110"/>
      <c r="F132" s="110"/>
      <c r="G132" s="110"/>
      <c r="H132" s="112"/>
      <c r="I132" s="112"/>
      <c r="J132" s="114"/>
      <c r="K132" s="111"/>
      <c r="L132" s="111"/>
      <c r="M132" s="112"/>
      <c r="N132" s="110"/>
      <c r="O132" s="110"/>
      <c r="P132" s="3" t="str">
        <f t="shared" si="8"/>
        <v/>
      </c>
      <c r="Q132" s="3" t="str">
        <f t="shared" si="9"/>
        <v/>
      </c>
      <c r="R132" s="4" t="str">
        <f t="shared" si="10"/>
        <v/>
      </c>
      <c r="S132" s="4" t="e">
        <f>VLOOKUP(G132,SCHEDULLE!A:F,6,0)</f>
        <v>#N/A</v>
      </c>
      <c r="T132" s="25">
        <f t="shared" si="11"/>
        <v>0</v>
      </c>
    </row>
    <row r="133" spans="1:20" x14ac:dyDescent="0.25">
      <c r="P133" s="3" t="str">
        <f t="shared" si="8"/>
        <v/>
      </c>
      <c r="Q133" s="3" t="str">
        <f t="shared" si="9"/>
        <v/>
      </c>
      <c r="R133" s="4" t="str">
        <f t="shared" si="10"/>
        <v/>
      </c>
      <c r="S133" s="4" t="e">
        <f>VLOOKUP(G133,SCHEDULLE!A:F,6,0)</f>
        <v>#N/A</v>
      </c>
      <c r="T133" s="25">
        <f t="shared" si="11"/>
        <v>0</v>
      </c>
    </row>
    <row r="134" spans="1:20" x14ac:dyDescent="0.25">
      <c r="P134" s="3" t="str">
        <f t="shared" si="8"/>
        <v/>
      </c>
      <c r="Q134" s="3" t="str">
        <f t="shared" si="9"/>
        <v/>
      </c>
      <c r="R134" s="4" t="str">
        <f t="shared" si="10"/>
        <v/>
      </c>
      <c r="S134" s="4" t="e">
        <f>VLOOKUP(G134,SCHEDULLE!A:F,6,0)</f>
        <v>#N/A</v>
      </c>
      <c r="T134" s="25">
        <f t="shared" si="11"/>
        <v>0</v>
      </c>
    </row>
    <row r="135" spans="1:20" x14ac:dyDescent="0.25">
      <c r="P135" s="3" t="str">
        <f t="shared" si="8"/>
        <v/>
      </c>
      <c r="Q135" s="3" t="str">
        <f t="shared" si="9"/>
        <v/>
      </c>
      <c r="R135" s="4" t="str">
        <f t="shared" si="10"/>
        <v/>
      </c>
      <c r="S135" s="4" t="e">
        <f>VLOOKUP(G135,SCHEDULLE!A:F,6,0)</f>
        <v>#N/A</v>
      </c>
      <c r="T135" s="25">
        <f t="shared" si="11"/>
        <v>0</v>
      </c>
    </row>
    <row r="136" spans="1:20" x14ac:dyDescent="0.25">
      <c r="P136" s="3" t="str">
        <f t="shared" si="8"/>
        <v/>
      </c>
      <c r="Q136" s="3" t="str">
        <f t="shared" si="9"/>
        <v/>
      </c>
      <c r="R136" s="4" t="str">
        <f t="shared" si="10"/>
        <v/>
      </c>
      <c r="S136" s="4" t="e">
        <f>VLOOKUP(G136,SCHEDULLE!A:F,6,0)</f>
        <v>#N/A</v>
      </c>
      <c r="T136" s="25">
        <f t="shared" si="11"/>
        <v>0</v>
      </c>
    </row>
    <row r="137" spans="1:20" x14ac:dyDescent="0.25">
      <c r="P137" s="3" t="str">
        <f t="shared" si="8"/>
        <v/>
      </c>
      <c r="Q137" s="3" t="str">
        <f t="shared" si="9"/>
        <v/>
      </c>
      <c r="R137" s="4" t="str">
        <f t="shared" si="10"/>
        <v/>
      </c>
      <c r="S137" s="4" t="e">
        <f>VLOOKUP(G137,SCHEDULLE!A:F,6,0)</f>
        <v>#N/A</v>
      </c>
      <c r="T137" s="25">
        <f t="shared" si="11"/>
        <v>0</v>
      </c>
    </row>
  </sheetData>
  <autoFilter ref="A1:T137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tabColor rgb="FF002060"/>
  </sheetPr>
  <dimension ref="A1:AX43"/>
  <sheetViews>
    <sheetView showGridLines="0" workbookViewId="0">
      <pane xSplit="3" ySplit="10" topLeftCell="AE11" activePane="bottomRight" state="frozen"/>
      <selection pane="topRight" activeCell="D1" sqref="D1"/>
      <selection pane="bottomLeft" activeCell="A11" sqref="A11"/>
      <selection pane="bottomRight" activeCell="AL11" sqref="AL11"/>
    </sheetView>
  </sheetViews>
  <sheetFormatPr defaultRowHeight="15" x14ac:dyDescent="0.25"/>
  <cols>
    <col min="1" max="1" width="9.140625" style="64"/>
    <col min="2" max="2" width="42.7109375" bestFit="1" customWidth="1"/>
    <col min="3" max="3" width="37.42578125" customWidth="1"/>
    <col min="4" max="4" width="12.85546875" style="29" customWidth="1"/>
    <col min="5" max="5" width="10.140625" customWidth="1"/>
    <col min="6" max="6" width="20.5703125" bestFit="1" customWidth="1"/>
    <col min="7" max="7" width="11" bestFit="1" customWidth="1"/>
    <col min="8" max="8" width="3.5703125" customWidth="1"/>
    <col min="9" max="9" width="12.140625" style="5" customWidth="1"/>
    <col min="10" max="13" width="12.140625" customWidth="1"/>
    <col min="14" max="14" width="12.140625" style="61" customWidth="1"/>
    <col min="15" max="16" width="12.140625" customWidth="1"/>
    <col min="17" max="17" width="12.140625" style="61" customWidth="1"/>
    <col min="18" max="35" width="12.140625" customWidth="1"/>
    <col min="36" max="38" width="12.140625" style="61" customWidth="1"/>
    <col min="39" max="39" width="12.140625" style="61" hidden="1" customWidth="1"/>
    <col min="40" max="40" width="6.7109375" customWidth="1"/>
    <col min="41" max="43" width="15.140625" style="40" customWidth="1"/>
    <col min="44" max="44" width="1.42578125" customWidth="1"/>
    <col min="45" max="48" width="9.140625" style="64"/>
    <col min="49" max="49" width="1.7109375" customWidth="1"/>
    <col min="50" max="50" width="9.140625" style="87"/>
  </cols>
  <sheetData>
    <row r="1" spans="1:50" ht="15.75" thickBot="1" x14ac:dyDescent="0.3"/>
    <row r="2" spans="1:50" x14ac:dyDescent="0.25">
      <c r="G2" s="53" t="s">
        <v>9</v>
      </c>
      <c r="I2" s="79">
        <f t="shared" ref="I2:AM2" si="0">COUNTIF(I$11:I$42,$G$2)</f>
        <v>0</v>
      </c>
      <c r="J2" s="79">
        <f t="shared" si="0"/>
        <v>0</v>
      </c>
      <c r="K2" s="79">
        <f t="shared" si="0"/>
        <v>6</v>
      </c>
      <c r="L2" s="79">
        <f>COUNTIF(L$11:L$42,$G$2)</f>
        <v>6</v>
      </c>
      <c r="M2" s="79">
        <f t="shared" si="0"/>
        <v>6</v>
      </c>
      <c r="N2" s="79">
        <f t="shared" si="0"/>
        <v>4</v>
      </c>
      <c r="O2" s="79">
        <f t="shared" si="0"/>
        <v>5</v>
      </c>
      <c r="P2" s="79">
        <f t="shared" si="0"/>
        <v>0</v>
      </c>
      <c r="Q2" s="79">
        <f t="shared" si="0"/>
        <v>0</v>
      </c>
      <c r="R2" s="79">
        <f t="shared" si="0"/>
        <v>6</v>
      </c>
      <c r="S2" s="79">
        <f t="shared" si="0"/>
        <v>5</v>
      </c>
      <c r="T2" s="79">
        <f t="shared" si="0"/>
        <v>5</v>
      </c>
      <c r="U2" s="79">
        <f t="shared" si="0"/>
        <v>6</v>
      </c>
      <c r="V2" s="79">
        <f t="shared" si="0"/>
        <v>0</v>
      </c>
      <c r="W2" s="79">
        <f t="shared" si="0"/>
        <v>0</v>
      </c>
      <c r="X2" s="79">
        <f t="shared" si="0"/>
        <v>0</v>
      </c>
      <c r="Y2" s="79">
        <f t="shared" si="0"/>
        <v>5</v>
      </c>
      <c r="Z2" s="79">
        <f t="shared" si="0"/>
        <v>6</v>
      </c>
      <c r="AA2" s="79">
        <f t="shared" si="0"/>
        <v>6</v>
      </c>
      <c r="AB2" s="79">
        <f t="shared" si="0"/>
        <v>4</v>
      </c>
      <c r="AC2" s="79">
        <f t="shared" si="0"/>
        <v>0</v>
      </c>
      <c r="AD2" s="79">
        <f t="shared" si="0"/>
        <v>0</v>
      </c>
      <c r="AE2" s="79">
        <f t="shared" si="0"/>
        <v>0</v>
      </c>
      <c r="AF2" s="79">
        <f t="shared" si="0"/>
        <v>4</v>
      </c>
      <c r="AG2" s="79">
        <f t="shared" si="0"/>
        <v>3</v>
      </c>
      <c r="AH2" s="79">
        <f t="shared" si="0"/>
        <v>4</v>
      </c>
      <c r="AI2" s="79">
        <f t="shared" si="0"/>
        <v>4</v>
      </c>
      <c r="AJ2" s="79">
        <f t="shared" si="0"/>
        <v>4</v>
      </c>
      <c r="AK2" s="79">
        <f t="shared" si="0"/>
        <v>0</v>
      </c>
      <c r="AL2" s="79">
        <f t="shared" si="0"/>
        <v>0</v>
      </c>
      <c r="AM2" s="79">
        <f t="shared" si="0"/>
        <v>0</v>
      </c>
      <c r="AO2" s="177">
        <f>SUM(AO11:AO34)</f>
        <v>47.15</v>
      </c>
      <c r="AP2" s="177">
        <f>SUM(AP11:AP34)</f>
        <v>0.21458333333333324</v>
      </c>
      <c r="AQ2" s="177">
        <f>SUM(AQ11:AQ34)</f>
        <v>0.55624999999999991</v>
      </c>
      <c r="AR2" s="5"/>
      <c r="AS2" s="171">
        <f>SUM(AS11:AS34)</f>
        <v>95</v>
      </c>
      <c r="AT2" s="171">
        <f>SUM(AT11:AT34)</f>
        <v>0</v>
      </c>
      <c r="AU2" s="171">
        <f>SUM(AU11:AU34)</f>
        <v>1</v>
      </c>
      <c r="AV2" s="171">
        <f>SUM(AV11:AV34)</f>
        <v>42</v>
      </c>
      <c r="AW2" s="5"/>
      <c r="AX2" s="174">
        <f>AQ2/AO2</f>
        <v>1.1797454931071049E-2</v>
      </c>
    </row>
    <row r="3" spans="1:50" x14ac:dyDescent="0.25">
      <c r="G3" s="54" t="s">
        <v>10</v>
      </c>
      <c r="I3" s="79">
        <f t="shared" ref="I3:AM3" si="1">COUNTIF(I$11:I$42,$G$3)</f>
        <v>0</v>
      </c>
      <c r="J3" s="79">
        <f t="shared" si="1"/>
        <v>0</v>
      </c>
      <c r="K3" s="79">
        <f t="shared" si="1"/>
        <v>0</v>
      </c>
      <c r="L3" s="79">
        <f>COUNTIF(L$11:L$42,$G$3)</f>
        <v>0</v>
      </c>
      <c r="M3" s="79">
        <f t="shared" si="1"/>
        <v>0</v>
      </c>
      <c r="N3" s="79">
        <f t="shared" si="1"/>
        <v>0</v>
      </c>
      <c r="O3" s="79">
        <f t="shared" si="1"/>
        <v>0</v>
      </c>
      <c r="P3" s="79">
        <f t="shared" si="1"/>
        <v>0</v>
      </c>
      <c r="Q3" s="79">
        <f t="shared" si="1"/>
        <v>0</v>
      </c>
      <c r="R3" s="79">
        <f t="shared" si="1"/>
        <v>0</v>
      </c>
      <c r="S3" s="79">
        <f t="shared" si="1"/>
        <v>0</v>
      </c>
      <c r="T3" s="79">
        <f t="shared" si="1"/>
        <v>0</v>
      </c>
      <c r="U3" s="79">
        <f t="shared" si="1"/>
        <v>0</v>
      </c>
      <c r="V3" s="79">
        <f t="shared" si="1"/>
        <v>0</v>
      </c>
      <c r="W3" s="79">
        <f t="shared" si="1"/>
        <v>0</v>
      </c>
      <c r="X3" s="79">
        <f t="shared" si="1"/>
        <v>0</v>
      </c>
      <c r="Y3" s="79">
        <f t="shared" si="1"/>
        <v>0</v>
      </c>
      <c r="Z3" s="79">
        <f t="shared" si="1"/>
        <v>0</v>
      </c>
      <c r="AA3" s="79">
        <f t="shared" si="1"/>
        <v>0</v>
      </c>
      <c r="AB3" s="79">
        <f t="shared" si="1"/>
        <v>0</v>
      </c>
      <c r="AC3" s="79">
        <f t="shared" si="1"/>
        <v>0</v>
      </c>
      <c r="AD3" s="79">
        <f t="shared" si="1"/>
        <v>0</v>
      </c>
      <c r="AE3" s="79">
        <f t="shared" si="1"/>
        <v>0</v>
      </c>
      <c r="AF3" s="79">
        <f t="shared" si="1"/>
        <v>0</v>
      </c>
      <c r="AG3" s="79">
        <f t="shared" si="1"/>
        <v>0</v>
      </c>
      <c r="AH3" s="79">
        <f t="shared" si="1"/>
        <v>0</v>
      </c>
      <c r="AI3" s="79">
        <f t="shared" si="1"/>
        <v>0</v>
      </c>
      <c r="AJ3" s="79">
        <f t="shared" si="1"/>
        <v>0</v>
      </c>
      <c r="AK3" s="79">
        <f t="shared" si="1"/>
        <v>0</v>
      </c>
      <c r="AL3" s="79">
        <f t="shared" si="1"/>
        <v>0</v>
      </c>
      <c r="AM3" s="79">
        <f t="shared" si="1"/>
        <v>0</v>
      </c>
      <c r="AO3" s="178"/>
      <c r="AP3" s="178"/>
      <c r="AQ3" s="178"/>
      <c r="AR3" s="5"/>
      <c r="AS3" s="172"/>
      <c r="AT3" s="172"/>
      <c r="AU3" s="172"/>
      <c r="AV3" s="172"/>
      <c r="AW3" s="5"/>
      <c r="AX3" s="175"/>
    </row>
    <row r="4" spans="1:50" ht="15" customHeight="1" x14ac:dyDescent="0.25">
      <c r="G4" s="54" t="s">
        <v>11</v>
      </c>
      <c r="I4" s="79">
        <f t="shared" ref="I4:AM4" si="2">COUNTIF(I$11:I$42,$G$4)</f>
        <v>0</v>
      </c>
      <c r="J4" s="79">
        <f t="shared" si="2"/>
        <v>0</v>
      </c>
      <c r="K4" s="79">
        <f t="shared" si="2"/>
        <v>0</v>
      </c>
      <c r="L4" s="79">
        <f>COUNTIF(L$11:L$42,$G$4)</f>
        <v>0</v>
      </c>
      <c r="M4" s="79">
        <f t="shared" si="2"/>
        <v>0</v>
      </c>
      <c r="N4" s="79">
        <f t="shared" si="2"/>
        <v>0</v>
      </c>
      <c r="O4" s="79">
        <f t="shared" si="2"/>
        <v>1</v>
      </c>
      <c r="P4" s="79">
        <f t="shared" si="2"/>
        <v>0</v>
      </c>
      <c r="Q4" s="79">
        <f t="shared" si="2"/>
        <v>0</v>
      </c>
      <c r="R4" s="79">
        <f t="shared" si="2"/>
        <v>0</v>
      </c>
      <c r="S4" s="79">
        <f t="shared" si="2"/>
        <v>0</v>
      </c>
      <c r="T4" s="79">
        <f t="shared" si="2"/>
        <v>0</v>
      </c>
      <c r="U4" s="79">
        <f t="shared" si="2"/>
        <v>0</v>
      </c>
      <c r="V4" s="79">
        <f t="shared" si="2"/>
        <v>0</v>
      </c>
      <c r="W4" s="79">
        <f t="shared" si="2"/>
        <v>0</v>
      </c>
      <c r="X4" s="79">
        <f t="shared" si="2"/>
        <v>0</v>
      </c>
      <c r="Y4" s="79">
        <f t="shared" si="2"/>
        <v>0</v>
      </c>
      <c r="Z4" s="79">
        <f t="shared" si="2"/>
        <v>0</v>
      </c>
      <c r="AA4" s="79">
        <f t="shared" si="2"/>
        <v>0</v>
      </c>
      <c r="AB4" s="79">
        <f t="shared" si="2"/>
        <v>0</v>
      </c>
      <c r="AC4" s="79">
        <f t="shared" si="2"/>
        <v>0</v>
      </c>
      <c r="AD4" s="79">
        <f t="shared" si="2"/>
        <v>0</v>
      </c>
      <c r="AE4" s="79">
        <f t="shared" si="2"/>
        <v>0</v>
      </c>
      <c r="AF4" s="79">
        <f t="shared" si="2"/>
        <v>0</v>
      </c>
      <c r="AG4" s="79">
        <f t="shared" si="2"/>
        <v>0</v>
      </c>
      <c r="AH4" s="79">
        <f t="shared" si="2"/>
        <v>0</v>
      </c>
      <c r="AI4" s="79">
        <f t="shared" si="2"/>
        <v>0</v>
      </c>
      <c r="AJ4" s="79">
        <f t="shared" si="2"/>
        <v>0</v>
      </c>
      <c r="AK4" s="79">
        <f t="shared" si="2"/>
        <v>0</v>
      </c>
      <c r="AL4" s="79">
        <f t="shared" si="2"/>
        <v>0</v>
      </c>
      <c r="AM4" s="79">
        <f t="shared" si="2"/>
        <v>0</v>
      </c>
      <c r="AO4" s="178"/>
      <c r="AP4" s="178"/>
      <c r="AQ4" s="178"/>
      <c r="AR4" s="5"/>
      <c r="AS4" s="172"/>
      <c r="AT4" s="172"/>
      <c r="AU4" s="172"/>
      <c r="AV4" s="172"/>
      <c r="AW4" s="5"/>
      <c r="AX4" s="175"/>
    </row>
    <row r="5" spans="1:50" x14ac:dyDescent="0.25">
      <c r="G5" s="54" t="s">
        <v>12</v>
      </c>
      <c r="I5" s="79">
        <f t="shared" ref="I5:AM5" si="3">COUNTIF(I$11:I$42,$G$5)</f>
        <v>6</v>
      </c>
      <c r="J5" s="79">
        <f t="shared" si="3"/>
        <v>6</v>
      </c>
      <c r="K5" s="79">
        <f t="shared" si="3"/>
        <v>0</v>
      </c>
      <c r="L5" s="79">
        <f>COUNTIF(L$11:L$42,$G$5)</f>
        <v>0</v>
      </c>
      <c r="M5" s="79">
        <f t="shared" si="3"/>
        <v>0</v>
      </c>
      <c r="N5" s="79">
        <f t="shared" si="3"/>
        <v>0</v>
      </c>
      <c r="O5" s="79">
        <f t="shared" si="3"/>
        <v>0</v>
      </c>
      <c r="P5" s="79">
        <f t="shared" si="3"/>
        <v>6</v>
      </c>
      <c r="Q5" s="79">
        <f t="shared" si="3"/>
        <v>6</v>
      </c>
      <c r="R5" s="79">
        <f t="shared" si="3"/>
        <v>0</v>
      </c>
      <c r="S5" s="79">
        <f t="shared" si="3"/>
        <v>0</v>
      </c>
      <c r="T5" s="79">
        <f t="shared" si="3"/>
        <v>0</v>
      </c>
      <c r="U5" s="79">
        <f t="shared" si="3"/>
        <v>0</v>
      </c>
      <c r="V5" s="79">
        <f t="shared" si="3"/>
        <v>6</v>
      </c>
      <c r="W5" s="79">
        <f t="shared" si="3"/>
        <v>6</v>
      </c>
      <c r="X5" s="79">
        <f t="shared" si="3"/>
        <v>6</v>
      </c>
      <c r="Y5" s="79">
        <f t="shared" si="3"/>
        <v>0</v>
      </c>
      <c r="Z5" s="79">
        <f t="shared" si="3"/>
        <v>0</v>
      </c>
      <c r="AA5" s="79">
        <f t="shared" si="3"/>
        <v>0</v>
      </c>
      <c r="AB5" s="79">
        <f t="shared" si="3"/>
        <v>0</v>
      </c>
      <c r="AC5" s="79">
        <f t="shared" si="3"/>
        <v>0</v>
      </c>
      <c r="AD5" s="79">
        <f t="shared" si="3"/>
        <v>0</v>
      </c>
      <c r="AE5" s="79">
        <f t="shared" si="3"/>
        <v>0</v>
      </c>
      <c r="AF5" s="79">
        <f t="shared" si="3"/>
        <v>0</v>
      </c>
      <c r="AG5" s="79">
        <f t="shared" si="3"/>
        <v>0</v>
      </c>
      <c r="AH5" s="79">
        <f t="shared" si="3"/>
        <v>0</v>
      </c>
      <c r="AI5" s="79">
        <f t="shared" si="3"/>
        <v>0</v>
      </c>
      <c r="AJ5" s="79">
        <f t="shared" si="3"/>
        <v>0</v>
      </c>
      <c r="AK5" s="79">
        <f t="shared" si="3"/>
        <v>0</v>
      </c>
      <c r="AL5" s="79">
        <f t="shared" si="3"/>
        <v>0</v>
      </c>
      <c r="AM5" s="79">
        <f t="shared" si="3"/>
        <v>0</v>
      </c>
      <c r="AO5" s="178"/>
      <c r="AP5" s="178"/>
      <c r="AQ5" s="178"/>
      <c r="AR5" s="5"/>
      <c r="AS5" s="172"/>
      <c r="AT5" s="172"/>
      <c r="AU5" s="172"/>
      <c r="AV5" s="172"/>
      <c r="AW5" s="5"/>
      <c r="AX5" s="175"/>
    </row>
    <row r="6" spans="1:50" x14ac:dyDescent="0.25">
      <c r="G6" s="54" t="s">
        <v>13</v>
      </c>
      <c r="I6" s="79">
        <f t="shared" ref="I6:AM6" si="4">COUNTIF(I$11:I$42,$G$6)</f>
        <v>0</v>
      </c>
      <c r="J6" s="79">
        <f t="shared" si="4"/>
        <v>0</v>
      </c>
      <c r="K6" s="79">
        <f t="shared" si="4"/>
        <v>0</v>
      </c>
      <c r="L6" s="79">
        <f>COUNTIF(L$11:L$42,$G$6)</f>
        <v>0</v>
      </c>
      <c r="M6" s="79">
        <f t="shared" si="4"/>
        <v>0</v>
      </c>
      <c r="N6" s="79">
        <f t="shared" si="4"/>
        <v>0</v>
      </c>
      <c r="O6" s="79">
        <f t="shared" si="4"/>
        <v>0</v>
      </c>
      <c r="P6" s="79">
        <f t="shared" si="4"/>
        <v>0</v>
      </c>
      <c r="Q6" s="79">
        <f t="shared" si="4"/>
        <v>0</v>
      </c>
      <c r="R6" s="79">
        <f t="shared" si="4"/>
        <v>0</v>
      </c>
      <c r="S6" s="79">
        <f t="shared" si="4"/>
        <v>0</v>
      </c>
      <c r="T6" s="79">
        <f t="shared" si="4"/>
        <v>0</v>
      </c>
      <c r="U6" s="79">
        <f t="shared" si="4"/>
        <v>0</v>
      </c>
      <c r="V6" s="79">
        <f t="shared" si="4"/>
        <v>0</v>
      </c>
      <c r="W6" s="79">
        <f t="shared" si="4"/>
        <v>0</v>
      </c>
      <c r="X6" s="79">
        <f t="shared" si="4"/>
        <v>0</v>
      </c>
      <c r="Y6" s="79">
        <f t="shared" si="4"/>
        <v>0</v>
      </c>
      <c r="Z6" s="79">
        <f t="shared" si="4"/>
        <v>0</v>
      </c>
      <c r="AA6" s="79">
        <f t="shared" si="4"/>
        <v>0</v>
      </c>
      <c r="AB6" s="79">
        <f t="shared" si="4"/>
        <v>0</v>
      </c>
      <c r="AC6" s="79">
        <f t="shared" si="4"/>
        <v>0</v>
      </c>
      <c r="AD6" s="79">
        <f t="shared" si="4"/>
        <v>0</v>
      </c>
      <c r="AE6" s="79">
        <f t="shared" si="4"/>
        <v>0</v>
      </c>
      <c r="AF6" s="79">
        <f t="shared" si="4"/>
        <v>0</v>
      </c>
      <c r="AG6" s="79">
        <f t="shared" si="4"/>
        <v>0</v>
      </c>
      <c r="AH6" s="79">
        <f t="shared" si="4"/>
        <v>0</v>
      </c>
      <c r="AI6" s="79">
        <f t="shared" si="4"/>
        <v>0</v>
      </c>
      <c r="AJ6" s="79">
        <f t="shared" si="4"/>
        <v>0</v>
      </c>
      <c r="AK6" s="79">
        <f t="shared" si="4"/>
        <v>0</v>
      </c>
      <c r="AL6" s="79">
        <f t="shared" si="4"/>
        <v>0</v>
      </c>
      <c r="AM6" s="79">
        <f t="shared" si="4"/>
        <v>0</v>
      </c>
      <c r="AO6" s="178"/>
      <c r="AP6" s="178"/>
      <c r="AQ6" s="178"/>
      <c r="AR6" s="5"/>
      <c r="AS6" s="172"/>
      <c r="AT6" s="172"/>
      <c r="AU6" s="172"/>
      <c r="AV6" s="172"/>
      <c r="AW6" s="5"/>
      <c r="AX6" s="175"/>
    </row>
    <row r="7" spans="1:50" x14ac:dyDescent="0.25">
      <c r="G7" s="54" t="s">
        <v>14</v>
      </c>
      <c r="I7" s="79">
        <f t="shared" ref="I7:AM7" si="5">COUNTIF(I$11:I$42,$G$7)</f>
        <v>0</v>
      </c>
      <c r="J7" s="79">
        <f t="shared" si="5"/>
        <v>0</v>
      </c>
      <c r="K7" s="79">
        <f t="shared" si="5"/>
        <v>0</v>
      </c>
      <c r="L7" s="79">
        <f>COUNTIF(L$11:L$42,$G$7)</f>
        <v>0</v>
      </c>
      <c r="M7" s="79">
        <f t="shared" si="5"/>
        <v>0</v>
      </c>
      <c r="N7" s="79">
        <f t="shared" si="5"/>
        <v>0</v>
      </c>
      <c r="O7" s="79">
        <f t="shared" si="5"/>
        <v>0</v>
      </c>
      <c r="P7" s="79">
        <f t="shared" si="5"/>
        <v>0</v>
      </c>
      <c r="Q7" s="79">
        <f t="shared" si="5"/>
        <v>0</v>
      </c>
      <c r="R7" s="79">
        <f t="shared" si="5"/>
        <v>0</v>
      </c>
      <c r="S7" s="79">
        <f t="shared" si="5"/>
        <v>0</v>
      </c>
      <c r="T7" s="79">
        <f t="shared" si="5"/>
        <v>0</v>
      </c>
      <c r="U7" s="79">
        <f t="shared" si="5"/>
        <v>0</v>
      </c>
      <c r="V7" s="79">
        <f t="shared" si="5"/>
        <v>0</v>
      </c>
      <c r="W7" s="79">
        <f t="shared" si="5"/>
        <v>0</v>
      </c>
      <c r="X7" s="79">
        <f t="shared" si="5"/>
        <v>0</v>
      </c>
      <c r="Y7" s="79">
        <f t="shared" si="5"/>
        <v>0</v>
      </c>
      <c r="Z7" s="79">
        <f t="shared" si="5"/>
        <v>0</v>
      </c>
      <c r="AA7" s="79">
        <f t="shared" si="5"/>
        <v>0</v>
      </c>
      <c r="AB7" s="79">
        <f t="shared" si="5"/>
        <v>0</v>
      </c>
      <c r="AC7" s="79">
        <f t="shared" si="5"/>
        <v>0</v>
      </c>
      <c r="AD7" s="79">
        <f t="shared" si="5"/>
        <v>0</v>
      </c>
      <c r="AE7" s="79">
        <f t="shared" si="5"/>
        <v>0</v>
      </c>
      <c r="AF7" s="79">
        <f t="shared" si="5"/>
        <v>0</v>
      </c>
      <c r="AG7" s="79">
        <f t="shared" si="5"/>
        <v>0</v>
      </c>
      <c r="AH7" s="79">
        <f t="shared" si="5"/>
        <v>0</v>
      </c>
      <c r="AI7" s="79">
        <f t="shared" si="5"/>
        <v>0</v>
      </c>
      <c r="AJ7" s="79">
        <f t="shared" si="5"/>
        <v>0</v>
      </c>
      <c r="AK7" s="79">
        <f t="shared" si="5"/>
        <v>0</v>
      </c>
      <c r="AL7" s="79">
        <f t="shared" si="5"/>
        <v>0</v>
      </c>
      <c r="AM7" s="79">
        <f t="shared" si="5"/>
        <v>0</v>
      </c>
      <c r="AO7" s="178"/>
      <c r="AP7" s="178"/>
      <c r="AQ7" s="178"/>
      <c r="AR7" s="5"/>
      <c r="AS7" s="172"/>
      <c r="AT7" s="172"/>
      <c r="AU7" s="172"/>
      <c r="AV7" s="172"/>
      <c r="AW7" s="5"/>
      <c r="AX7" s="175"/>
    </row>
    <row r="8" spans="1:50" ht="15.75" thickBot="1" x14ac:dyDescent="0.3">
      <c r="G8" s="55" t="s">
        <v>15</v>
      </c>
      <c r="I8" s="79">
        <f t="shared" ref="I8:AM8" si="6">COUNTIF(I$11:I$42,$G$8)</f>
        <v>0</v>
      </c>
      <c r="J8" s="79">
        <f t="shared" si="6"/>
        <v>0</v>
      </c>
      <c r="K8" s="79">
        <f t="shared" si="6"/>
        <v>0</v>
      </c>
      <c r="L8" s="79">
        <f>COUNTIF(L$11:L$42,$G$8)</f>
        <v>0</v>
      </c>
      <c r="M8" s="79">
        <f t="shared" si="6"/>
        <v>0</v>
      </c>
      <c r="N8" s="79">
        <f t="shared" si="6"/>
        <v>0</v>
      </c>
      <c r="O8" s="79">
        <f t="shared" si="6"/>
        <v>0</v>
      </c>
      <c r="P8" s="79">
        <f t="shared" si="6"/>
        <v>0</v>
      </c>
      <c r="Q8" s="79">
        <f t="shared" si="6"/>
        <v>0</v>
      </c>
      <c r="R8" s="79">
        <f t="shared" si="6"/>
        <v>0</v>
      </c>
      <c r="S8" s="79">
        <f t="shared" si="6"/>
        <v>0</v>
      </c>
      <c r="T8" s="79">
        <f t="shared" si="6"/>
        <v>0</v>
      </c>
      <c r="U8" s="79">
        <f t="shared" si="6"/>
        <v>0</v>
      </c>
      <c r="V8" s="79">
        <f t="shared" si="6"/>
        <v>0</v>
      </c>
      <c r="W8" s="79">
        <f t="shared" si="6"/>
        <v>0</v>
      </c>
      <c r="X8" s="79">
        <f t="shared" si="6"/>
        <v>0</v>
      </c>
      <c r="Y8" s="79">
        <f t="shared" si="6"/>
        <v>0</v>
      </c>
      <c r="Z8" s="79">
        <f t="shared" si="6"/>
        <v>0</v>
      </c>
      <c r="AA8" s="79">
        <f t="shared" si="6"/>
        <v>0</v>
      </c>
      <c r="AB8" s="79">
        <f t="shared" si="6"/>
        <v>0</v>
      </c>
      <c r="AC8" s="79">
        <f t="shared" si="6"/>
        <v>0</v>
      </c>
      <c r="AD8" s="79">
        <f t="shared" si="6"/>
        <v>0</v>
      </c>
      <c r="AE8" s="79">
        <f t="shared" si="6"/>
        <v>0</v>
      </c>
      <c r="AF8" s="79">
        <f t="shared" si="6"/>
        <v>0</v>
      </c>
      <c r="AG8" s="79">
        <f t="shared" si="6"/>
        <v>0</v>
      </c>
      <c r="AH8" s="79">
        <f t="shared" si="6"/>
        <v>0</v>
      </c>
      <c r="AI8" s="79">
        <f t="shared" si="6"/>
        <v>0</v>
      </c>
      <c r="AJ8" s="79">
        <f t="shared" si="6"/>
        <v>0</v>
      </c>
      <c r="AK8" s="79">
        <f t="shared" si="6"/>
        <v>0</v>
      </c>
      <c r="AL8" s="79">
        <f t="shared" si="6"/>
        <v>0</v>
      </c>
      <c r="AM8" s="79">
        <f t="shared" si="6"/>
        <v>0</v>
      </c>
      <c r="AO8" s="179"/>
      <c r="AP8" s="179"/>
      <c r="AQ8" s="179"/>
      <c r="AR8" s="5"/>
      <c r="AS8" s="173"/>
      <c r="AT8" s="173"/>
      <c r="AU8" s="173"/>
      <c r="AV8" s="173"/>
      <c r="AW8" s="5"/>
      <c r="AX8" s="176"/>
    </row>
    <row r="10" spans="1:50" x14ac:dyDescent="0.25">
      <c r="A10" s="77" t="s">
        <v>59</v>
      </c>
      <c r="B10" s="7" t="s">
        <v>7</v>
      </c>
      <c r="C10" s="7" t="s">
        <v>8</v>
      </c>
      <c r="D10" s="7" t="s">
        <v>55</v>
      </c>
      <c r="E10" s="7" t="s">
        <v>5</v>
      </c>
      <c r="F10" s="7" t="s">
        <v>1</v>
      </c>
      <c r="G10" s="7" t="s">
        <v>6</v>
      </c>
      <c r="I10" s="36">
        <v>42826</v>
      </c>
      <c r="J10" s="8">
        <f>I10+1</f>
        <v>42827</v>
      </c>
      <c r="K10" s="8">
        <f t="shared" ref="K10:AI10" si="7">J10+1</f>
        <v>42828</v>
      </c>
      <c r="L10" s="8">
        <f t="shared" si="7"/>
        <v>42829</v>
      </c>
      <c r="M10" s="8">
        <f t="shared" si="7"/>
        <v>42830</v>
      </c>
      <c r="N10" s="8">
        <f t="shared" si="7"/>
        <v>42831</v>
      </c>
      <c r="O10" s="8">
        <f t="shared" si="7"/>
        <v>42832</v>
      </c>
      <c r="P10" s="8">
        <f t="shared" si="7"/>
        <v>42833</v>
      </c>
      <c r="Q10" s="8">
        <f t="shared" si="7"/>
        <v>42834</v>
      </c>
      <c r="R10" s="8">
        <f t="shared" si="7"/>
        <v>42835</v>
      </c>
      <c r="S10" s="8">
        <f t="shared" si="7"/>
        <v>42836</v>
      </c>
      <c r="T10" s="8">
        <f t="shared" si="7"/>
        <v>42837</v>
      </c>
      <c r="U10" s="8">
        <f t="shared" si="7"/>
        <v>42838</v>
      </c>
      <c r="V10" s="8">
        <f t="shared" si="7"/>
        <v>42839</v>
      </c>
      <c r="W10" s="8">
        <f t="shared" si="7"/>
        <v>42840</v>
      </c>
      <c r="X10" s="8">
        <f t="shared" si="7"/>
        <v>42841</v>
      </c>
      <c r="Y10" s="8">
        <f t="shared" si="7"/>
        <v>42842</v>
      </c>
      <c r="Z10" s="8">
        <f t="shared" si="7"/>
        <v>42843</v>
      </c>
      <c r="AA10" s="8">
        <f t="shared" si="7"/>
        <v>42844</v>
      </c>
      <c r="AB10" s="8">
        <f t="shared" si="7"/>
        <v>42845</v>
      </c>
      <c r="AC10" s="8">
        <f t="shared" si="7"/>
        <v>42846</v>
      </c>
      <c r="AD10" s="8">
        <f t="shared" si="7"/>
        <v>42847</v>
      </c>
      <c r="AE10" s="8">
        <f t="shared" si="7"/>
        <v>42848</v>
      </c>
      <c r="AF10" s="8">
        <f t="shared" si="7"/>
        <v>42849</v>
      </c>
      <c r="AG10" s="8">
        <f t="shared" si="7"/>
        <v>42850</v>
      </c>
      <c r="AH10" s="8">
        <f t="shared" si="7"/>
        <v>42851</v>
      </c>
      <c r="AI10" s="8">
        <f t="shared" si="7"/>
        <v>42852</v>
      </c>
      <c r="AJ10" s="8">
        <f t="shared" ref="AJ10" si="8">AI10+1</f>
        <v>42853</v>
      </c>
      <c r="AK10" s="8">
        <f t="shared" ref="AK10" si="9">AJ10+1</f>
        <v>42854</v>
      </c>
      <c r="AL10" s="8">
        <f t="shared" ref="AL10" si="10">AK10+1</f>
        <v>42855</v>
      </c>
      <c r="AM10" s="8">
        <f t="shared" ref="AM10" si="11">AL10+1</f>
        <v>42856</v>
      </c>
      <c r="AN10" s="17" t="s">
        <v>52</v>
      </c>
      <c r="AO10" s="41" t="s">
        <v>16</v>
      </c>
      <c r="AP10" s="41" t="s">
        <v>17</v>
      </c>
      <c r="AQ10" s="41" t="s">
        <v>18</v>
      </c>
      <c r="AR10" s="5"/>
      <c r="AS10" s="77" t="s">
        <v>9</v>
      </c>
      <c r="AT10" s="77" t="s">
        <v>10</v>
      </c>
      <c r="AU10" s="77" t="s">
        <v>11</v>
      </c>
      <c r="AV10" s="77" t="s">
        <v>12</v>
      </c>
      <c r="AW10" s="5"/>
      <c r="AX10" s="88" t="s">
        <v>19</v>
      </c>
    </row>
    <row r="11" spans="1:50" x14ac:dyDescent="0.25">
      <c r="A11" s="78">
        <v>91078</v>
      </c>
      <c r="B11" s="14" t="str">
        <f>IF(A11="","",UPPER(VLOOKUP($A11,SCHEDULLE!A:H,2,0)))</f>
        <v>JOYCE EMILLI PENNA</v>
      </c>
      <c r="C11" s="14" t="str">
        <f>IF(A11="","",UPPER(VLOOKUP($A11,SCHEDULLE!A:H,3,0)))</f>
        <v>GABRIELA FERREIRA DOS SANTOS</v>
      </c>
      <c r="D11" s="13" t="str">
        <f>IF($A11="","",VLOOKUP($A11,SCHEDULLE!$A:$K,10,0))</f>
        <v>09:00-17:12</v>
      </c>
      <c r="E11" s="13">
        <f>IF(A11="","",VLOOKUP($A11,SCHEDULLE!A:M,11,0))</f>
        <v>0.34166666666666667</v>
      </c>
      <c r="F11" s="14" t="str">
        <f>IF(A11="","",UPPER(VLOOKUP($A11,SCHEDULLE!A:H,5,0)))</f>
        <v>AMERICAN TOWER</v>
      </c>
      <c r="G11" s="14" t="str">
        <f>IF(A11="","",VLOOKUP($A11,SCHEDULLE!A:M,13,0))</f>
        <v>ATIVO</v>
      </c>
      <c r="I11" s="34" t="s">
        <v>12</v>
      </c>
      <c r="J11" s="34" t="s">
        <v>12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12</v>
      </c>
      <c r="Q11" s="34" t="s">
        <v>12</v>
      </c>
      <c r="R11" s="34" t="s">
        <v>9</v>
      </c>
      <c r="S11" s="34" t="s">
        <v>9</v>
      </c>
      <c r="T11" s="34" t="s">
        <v>9</v>
      </c>
      <c r="U11" s="34" t="s">
        <v>9</v>
      </c>
      <c r="V11" s="34" t="s">
        <v>12</v>
      </c>
      <c r="W11" s="34" t="s">
        <v>12</v>
      </c>
      <c r="X11" s="34" t="s">
        <v>12</v>
      </c>
      <c r="Y11" s="34" t="s">
        <v>9</v>
      </c>
      <c r="Z11" s="34" t="s">
        <v>9</v>
      </c>
      <c r="AA11" s="34" t="s">
        <v>9</v>
      </c>
      <c r="AB11" s="34" t="s">
        <v>9</v>
      </c>
      <c r="AC11" s="34" t="s">
        <v>68</v>
      </c>
      <c r="AD11" s="34" t="s">
        <v>68</v>
      </c>
      <c r="AE11" s="34"/>
      <c r="AF11" s="34" t="s">
        <v>9</v>
      </c>
      <c r="AG11" s="34" t="s">
        <v>9</v>
      </c>
      <c r="AH11" s="34" t="s">
        <v>9</v>
      </c>
      <c r="AI11" s="34" t="s">
        <v>9</v>
      </c>
      <c r="AJ11" s="34" t="s">
        <v>9</v>
      </c>
      <c r="AK11" s="34" t="s">
        <v>68</v>
      </c>
      <c r="AL11" s="34" t="str">
        <f>IF($A11="","",IF(COUNTIF(BASE!$G:$G,ABS!$A11)=0,"",IF(COUNTIF(BASE!$A:$A,ABS!AL$10)=0,"",IF(COUNTIFS(BASE!$A:$A,ABS!AL$10,BASE!$G:$G,ABS!$A11)=0,"",IF(COUNTIFS(BASE!$A:$A,ABS!AL$10,BASE!$G:$G,ABS!$A11,BASE!$R:$R,"")&gt;0,"",IF(SUMIFS(BASE!$T:$T,BASE!$A:$A,ABS!AL$10,BASE!$G:$G,ABS!$A11)=0,"P",SUMIFS(BASE!$T:$T,BASE!$A:$A,ABS!AL$10,BASE!$G:$G,ABS!$A11)))))))</f>
        <v/>
      </c>
      <c r="AM11" s="34"/>
      <c r="AN11" t="str">
        <f>IF($A11="","",IF(COUNTIF(BASE!$G:$G,ABS!$A11)=0,"",IF(COUNTIF(BASE!$A:$A,ABS!AN$10)=0,"",IF(COUNTIFS(BASE!$A:$A,ABS!AN$10,BASE!$G:$G,ABS!$A11)=0,"",IF(COUNTIFS(BASE!$A:$A,ABS!AN$10,BASE!$G:$G,ABS!$A11,BASE!$R:$R,"")&gt;0,"",IF(SUMIFS(BASE!$T:$T,BASE!$A:$A,ABS!AN$10,BASE!$G:$G,ABS!$A11)=0,"P",SUMIFS(BASE!$T:$T,BASE!$A:$A,ABS!AN$10,BASE!$G:$G,ABS!$A11)))))))</f>
        <v/>
      </c>
      <c r="AO11" s="42">
        <f t="shared" ref="AO11:AO42" si="12">IF($A11="","",SUM($AS11:$AV11)*$E11)</f>
        <v>8.5416666666666661</v>
      </c>
      <c r="AP11" s="42">
        <f t="shared" ref="AP11:AP42" si="13">IF($A11="","",SUM($I11:$AM11))</f>
        <v>0</v>
      </c>
      <c r="AQ11" s="42">
        <f t="shared" ref="AQ11:AQ42" si="14">IF($A11="","",SUM($I11:$AM11)+SUM($AT11:$AU11)*$E11)</f>
        <v>0</v>
      </c>
      <c r="AR11" s="5"/>
      <c r="AS11" s="80">
        <f t="shared" ref="AS11:AS42" si="15">IF($A11="","",COUNT($I11:$AM11)+COUNTIF($I11:$AM11,AS$10))</f>
        <v>18</v>
      </c>
      <c r="AT11" s="80">
        <f t="shared" ref="AT11:AV42" si="16">IF($A11="","",COUNTIF($I11:$AM11,AT$10))</f>
        <v>0</v>
      </c>
      <c r="AU11" s="80">
        <f t="shared" si="16"/>
        <v>0</v>
      </c>
      <c r="AV11" s="80">
        <f t="shared" si="16"/>
        <v>7</v>
      </c>
      <c r="AW11" s="5"/>
      <c r="AX11" s="89">
        <f t="shared" ref="AX11:AX42" si="17">IF($A11="","",IFERROR($AQ11/$AO11,0))</f>
        <v>0</v>
      </c>
    </row>
    <row r="12" spans="1:50" x14ac:dyDescent="0.25">
      <c r="A12" s="78">
        <v>91106</v>
      </c>
      <c r="B12" s="14" t="str">
        <f>IF(A12="","",UPPER(VLOOKUP($A12,SCHEDULLE!A:H,2,0)))</f>
        <v>EVERTON MOURA SOUTELO</v>
      </c>
      <c r="C12" s="14" t="str">
        <f>IF(A12="","",UPPER(VLOOKUP($A12,SCHEDULLE!A:H,3,0)))</f>
        <v>GABRIELA FERREIRA DOS SANTOS</v>
      </c>
      <c r="D12" s="13" t="str">
        <f>IF($A12="","",VLOOKUP($A12,SCHEDULLE!$A:$K,10,0))</f>
        <v>10:48-19:00</v>
      </c>
      <c r="E12" s="13">
        <f>IF(A12="","",VLOOKUP($A12,SCHEDULLE!A:M,11,0))</f>
        <v>0.34166666666666662</v>
      </c>
      <c r="F12" s="14" t="str">
        <f>IF(A12="","",UPPER(VLOOKUP($A12,SCHEDULLE!A:H,5,0)))</f>
        <v>AMERICAN TOWER</v>
      </c>
      <c r="G12" s="14" t="str">
        <f>IF(A12="","",UPPER(VLOOKUP($A12,SCHEDULLE!A:M,13,0)))</f>
        <v>ATIVO</v>
      </c>
      <c r="I12" s="34" t="s">
        <v>12</v>
      </c>
      <c r="J12" s="34" t="s">
        <v>12</v>
      </c>
      <c r="K12" s="34" t="s">
        <v>9</v>
      </c>
      <c r="L12" s="34" t="s">
        <v>9</v>
      </c>
      <c r="M12" s="34" t="s">
        <v>9</v>
      </c>
      <c r="N12" s="34">
        <v>5.6249999999999967E-2</v>
      </c>
      <c r="O12" s="34" t="s">
        <v>9</v>
      </c>
      <c r="P12" s="34" t="s">
        <v>12</v>
      </c>
      <c r="Q12" s="34" t="s">
        <v>12</v>
      </c>
      <c r="R12" s="34" t="s">
        <v>9</v>
      </c>
      <c r="S12" s="34">
        <v>1.8749999999999933E-2</v>
      </c>
      <c r="T12" s="34" t="s">
        <v>9</v>
      </c>
      <c r="U12" s="34" t="s">
        <v>9</v>
      </c>
      <c r="V12" s="34" t="s">
        <v>12</v>
      </c>
      <c r="W12" s="34" t="s">
        <v>12</v>
      </c>
      <c r="X12" s="34" t="s">
        <v>12</v>
      </c>
      <c r="Y12" s="34" t="s">
        <v>9</v>
      </c>
      <c r="Z12" s="34" t="s">
        <v>9</v>
      </c>
      <c r="AA12" s="34" t="s">
        <v>9</v>
      </c>
      <c r="AB12" s="34" t="s">
        <v>9</v>
      </c>
      <c r="AC12" s="34" t="s">
        <v>68</v>
      </c>
      <c r="AD12" s="34" t="s">
        <v>68</v>
      </c>
      <c r="AE12" s="34" t="s">
        <v>68</v>
      </c>
      <c r="AF12" s="34" t="s">
        <v>9</v>
      </c>
      <c r="AG12" s="34" t="s">
        <v>9</v>
      </c>
      <c r="AH12" s="34" t="s">
        <v>9</v>
      </c>
      <c r="AI12" s="34" t="s">
        <v>9</v>
      </c>
      <c r="AJ12" s="34" t="s">
        <v>9</v>
      </c>
      <c r="AK12" s="34" t="s">
        <v>68</v>
      </c>
      <c r="AL12" s="34" t="str">
        <f>IF($A12="","",IF(COUNTIF(BASE!$G:$G,ABS!$A12)=0,"",IF(COUNTIF(BASE!$A:$A,ABS!AL$10)=0,"",IF(COUNTIFS(BASE!$A:$A,ABS!AL$10,BASE!$G:$G,ABS!$A12)=0,"",IF(COUNTIFS(BASE!$A:$A,ABS!AL$10,BASE!$G:$G,ABS!$A12,BASE!$R:$R,"")&gt;0,"",IF(SUMIFS(BASE!$T:$T,BASE!$A:$A,ABS!AL$10,BASE!$G:$G,ABS!$A12)=0,"P",SUMIFS(BASE!$T:$T,BASE!$A:$A,ABS!AL$10,BASE!$G:$G,ABS!$A12)))))))</f>
        <v/>
      </c>
      <c r="AM12" s="34"/>
      <c r="AN12" t="str">
        <f>IF($A12="","",IF(COUNTIF(BASE!$G:$G,ABS!$A12)=0,"",IF(COUNTIF(BASE!$A:$A,ABS!AN$10)=0,"",IF(COUNTIFS(BASE!$A:$A,ABS!AN$10,BASE!$G:$G,ABS!$A12)=0,"",IF(COUNTIFS(BASE!$A:$A,ABS!AN$10,BASE!$G:$G,ABS!$A12,BASE!$R:$R,"")&gt;0,"",IF(SUMIFS(BASE!$T:$T,BASE!$A:$A,ABS!AN$10,BASE!$G:$G,ABS!$A12)=0,"P",SUMIFS(BASE!$T:$T,BASE!$A:$A,ABS!AN$10,BASE!$G:$G,ABS!$A12)))))))</f>
        <v/>
      </c>
      <c r="AO12" s="42">
        <f t="shared" si="12"/>
        <v>8.5416666666666661</v>
      </c>
      <c r="AP12" s="42">
        <f t="shared" si="13"/>
        <v>7.49999999999999E-2</v>
      </c>
      <c r="AQ12" s="42">
        <f t="shared" si="14"/>
        <v>7.49999999999999E-2</v>
      </c>
      <c r="AR12" s="5"/>
      <c r="AS12" s="80">
        <f t="shared" si="15"/>
        <v>18</v>
      </c>
      <c r="AT12" s="80">
        <f t="shared" si="16"/>
        <v>0</v>
      </c>
      <c r="AU12" s="80">
        <f t="shared" si="16"/>
        <v>0</v>
      </c>
      <c r="AV12" s="80">
        <f t="shared" si="16"/>
        <v>7</v>
      </c>
      <c r="AW12" s="5"/>
      <c r="AX12" s="89">
        <f t="shared" si="17"/>
        <v>8.7804878048780375E-3</v>
      </c>
    </row>
    <row r="13" spans="1:50" x14ac:dyDescent="0.25">
      <c r="A13" s="78">
        <v>91116</v>
      </c>
      <c r="B13" s="14" t="str">
        <f>IF(A13="","",UPPER(VLOOKUP($A13,SCHEDULLE!A:H,2,0)))</f>
        <v>AMANDA SILVA DE OLIVEIRA</v>
      </c>
      <c r="C13" s="14" t="str">
        <f>IF(A13="","",UPPER(VLOOKUP($A13,SCHEDULLE!A:H,3,0)))</f>
        <v>GABRIELA FERREIRA DOS SANTOS</v>
      </c>
      <c r="D13" s="13" t="str">
        <f>IF($A13="","",VLOOKUP($A13,SCHEDULLE!$A:$K,10,0))</f>
        <v>08:00-16:12</v>
      </c>
      <c r="E13" s="13">
        <f>IF(A13="","",VLOOKUP($A13,SCHEDULLE!A:M,11,0))</f>
        <v>0.34166666666666662</v>
      </c>
      <c r="F13" s="14" t="str">
        <f>IF(A13="","",UPPER(VLOOKUP($A13,SCHEDULLE!A:H,5,0)))</f>
        <v>AMERICAN TOWER</v>
      </c>
      <c r="G13" s="14" t="str">
        <f>IF(A13="","",UPPER(VLOOKUP($A13,SCHEDULLE!A:M,13,0)))</f>
        <v>ATIVO</v>
      </c>
      <c r="I13" s="34" t="s">
        <v>12</v>
      </c>
      <c r="J13" s="34" t="s">
        <v>12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12</v>
      </c>
      <c r="Q13" s="34" t="s">
        <v>12</v>
      </c>
      <c r="R13" s="34" t="s">
        <v>9</v>
      </c>
      <c r="S13" s="34" t="s">
        <v>9</v>
      </c>
      <c r="T13" s="34" t="s">
        <v>9</v>
      </c>
      <c r="U13" s="34" t="s">
        <v>9</v>
      </c>
      <c r="V13" s="34" t="s">
        <v>12</v>
      </c>
      <c r="W13" s="34" t="s">
        <v>12</v>
      </c>
      <c r="X13" s="34" t="s">
        <v>12</v>
      </c>
      <c r="Y13" s="34" t="s">
        <v>9</v>
      </c>
      <c r="Z13" s="34" t="s">
        <v>9</v>
      </c>
      <c r="AA13" s="34" t="s">
        <v>9</v>
      </c>
      <c r="AB13" s="34" t="s">
        <v>9</v>
      </c>
      <c r="AC13" s="34" t="s">
        <v>68</v>
      </c>
      <c r="AD13" s="34" t="s">
        <v>68</v>
      </c>
      <c r="AE13" s="34" t="s">
        <v>68</v>
      </c>
      <c r="AF13" s="34" t="s">
        <v>9</v>
      </c>
      <c r="AG13" s="34" t="s">
        <v>9</v>
      </c>
      <c r="AH13" s="34" t="s">
        <v>9</v>
      </c>
      <c r="AI13" s="34" t="s">
        <v>9</v>
      </c>
      <c r="AJ13" s="34" t="s">
        <v>9</v>
      </c>
      <c r="AK13" s="34" t="s">
        <v>68</v>
      </c>
      <c r="AL13" s="34" t="str">
        <f>IF($A13="","",IF(COUNTIF(BASE!$G:$G,ABS!$A13)=0,"",IF(COUNTIF(BASE!$A:$A,ABS!AL$10)=0,"",IF(COUNTIFS(BASE!$A:$A,ABS!AL$10,BASE!$G:$G,ABS!$A13)=0,"",IF(COUNTIFS(BASE!$A:$A,ABS!AL$10,BASE!$G:$G,ABS!$A13,BASE!$R:$R,"")&gt;0,"",IF(SUMIFS(BASE!$T:$T,BASE!$A:$A,ABS!AL$10,BASE!$G:$G,ABS!$A13)=0,"P",SUMIFS(BASE!$T:$T,BASE!$A:$A,ABS!AL$10,BASE!$G:$G,ABS!$A13)))))))</f>
        <v/>
      </c>
      <c r="AM13" s="34"/>
      <c r="AN13" t="str">
        <f>IF($A13="","",IF(COUNTIF(BASE!$G:$G,ABS!$A13)=0,"",IF(COUNTIF(BASE!$A:$A,ABS!AN$10)=0,"",IF(COUNTIFS(BASE!$A:$A,ABS!AN$10,BASE!$G:$G,ABS!$A13)=0,"",IF(COUNTIFS(BASE!$A:$A,ABS!AN$10,BASE!$G:$G,ABS!$A13,BASE!$R:$R,"")&gt;0,"",IF(SUMIFS(BASE!$T:$T,BASE!$A:$A,ABS!AN$10,BASE!$G:$G,ABS!$A13)=0,"P",SUMIFS(BASE!$T:$T,BASE!$A:$A,ABS!AN$10,BASE!$G:$G,ABS!$A13)))))))</f>
        <v/>
      </c>
      <c r="AO13" s="42">
        <f t="shared" si="12"/>
        <v>8.5416666666666661</v>
      </c>
      <c r="AP13" s="42">
        <f t="shared" si="13"/>
        <v>0</v>
      </c>
      <c r="AQ13" s="42">
        <f t="shared" si="14"/>
        <v>0</v>
      </c>
      <c r="AR13" s="5"/>
      <c r="AS13" s="80">
        <f t="shared" si="15"/>
        <v>18</v>
      </c>
      <c r="AT13" s="80">
        <f t="shared" si="16"/>
        <v>0</v>
      </c>
      <c r="AU13" s="80">
        <f t="shared" si="16"/>
        <v>0</v>
      </c>
      <c r="AV13" s="80">
        <f t="shared" si="16"/>
        <v>7</v>
      </c>
      <c r="AW13" s="5"/>
      <c r="AX13" s="89">
        <f t="shared" si="17"/>
        <v>0</v>
      </c>
    </row>
    <row r="14" spans="1:50" x14ac:dyDescent="0.25">
      <c r="A14" s="78">
        <v>91097</v>
      </c>
      <c r="B14" s="14" t="str">
        <f>IF(A14="","",UPPER(VLOOKUP($A14,SCHEDULLE!A:H,2,0)))</f>
        <v>DAVI DO NASCIMENTO ESTEVAM</v>
      </c>
      <c r="C14" s="14" t="str">
        <f>IF(A14="","",UPPER(VLOOKUP($A14,SCHEDULLE!A:H,3,0)))</f>
        <v>GABRIELA FERREIRA DOS SANTOS</v>
      </c>
      <c r="D14" s="13" t="str">
        <f>IF($A14="","",VLOOKUP($A14,SCHEDULLE!$A:$K,10,0))</f>
        <v>09:00-17:12</v>
      </c>
      <c r="E14" s="13">
        <f>IF(A14="","",VLOOKUP($A14,SCHEDULLE!A:M,11,0))</f>
        <v>0.34166666666666667</v>
      </c>
      <c r="F14" s="14" t="str">
        <f>IF(A14="","",UPPER(VLOOKUP($A14,SCHEDULLE!A:H,5,0)))</f>
        <v>AMERICAN TOWER</v>
      </c>
      <c r="G14" s="14" t="str">
        <f>IF(A14="","",UPPER(VLOOKUP($A14,SCHEDULLE!A:M,13,0)))</f>
        <v>ATIVO</v>
      </c>
      <c r="I14" s="34" t="s">
        <v>12</v>
      </c>
      <c r="J14" s="34" t="s">
        <v>12</v>
      </c>
      <c r="K14" s="34" t="s">
        <v>9</v>
      </c>
      <c r="L14" s="34" t="s">
        <v>9</v>
      </c>
      <c r="M14" s="34" t="s">
        <v>9</v>
      </c>
      <c r="N14" s="34" t="s">
        <v>9</v>
      </c>
      <c r="O14" s="34" t="s">
        <v>9</v>
      </c>
      <c r="P14" s="34" t="s">
        <v>12</v>
      </c>
      <c r="Q14" s="34" t="s">
        <v>12</v>
      </c>
      <c r="R14" s="34" t="s">
        <v>9</v>
      </c>
      <c r="S14" s="34" t="s">
        <v>9</v>
      </c>
      <c r="T14" s="34" t="s">
        <v>9</v>
      </c>
      <c r="U14" s="34" t="s">
        <v>9</v>
      </c>
      <c r="V14" s="34" t="s">
        <v>12</v>
      </c>
      <c r="W14" s="34" t="s">
        <v>12</v>
      </c>
      <c r="X14" s="34" t="s">
        <v>12</v>
      </c>
      <c r="Y14" s="34" t="s">
        <v>9</v>
      </c>
      <c r="Z14" s="34" t="s">
        <v>9</v>
      </c>
      <c r="AA14" s="34" t="s">
        <v>9</v>
      </c>
      <c r="AB14" s="34" t="s">
        <v>9</v>
      </c>
      <c r="AC14" s="34" t="s">
        <v>68</v>
      </c>
      <c r="AD14" s="34" t="s">
        <v>68</v>
      </c>
      <c r="AE14" s="34" t="s">
        <v>68</v>
      </c>
      <c r="AF14" s="34" t="s">
        <v>9</v>
      </c>
      <c r="AG14" s="34">
        <v>0.10625000000000001</v>
      </c>
      <c r="AH14" s="34" t="s">
        <v>9</v>
      </c>
      <c r="AI14" s="34" t="s">
        <v>9</v>
      </c>
      <c r="AJ14" s="34" t="s">
        <v>9</v>
      </c>
      <c r="AK14" s="34" t="s">
        <v>68</v>
      </c>
      <c r="AL14" s="34" t="str">
        <f>IF($A14="","",IF(COUNTIF(BASE!$G:$G,ABS!$A14)=0,"",IF(COUNTIF(BASE!$A:$A,ABS!AL$10)=0,"",IF(COUNTIFS(BASE!$A:$A,ABS!AL$10,BASE!$G:$G,ABS!$A14)=0,"",IF(COUNTIFS(BASE!$A:$A,ABS!AL$10,BASE!$G:$G,ABS!$A14,BASE!$R:$R,"")&gt;0,"",IF(SUMIFS(BASE!$T:$T,BASE!$A:$A,ABS!AL$10,BASE!$G:$G,ABS!$A14)=0,"P",SUMIFS(BASE!$T:$T,BASE!$A:$A,ABS!AL$10,BASE!$G:$G,ABS!$A14)))))))</f>
        <v/>
      </c>
      <c r="AM14" s="34"/>
      <c r="AN14" t="str">
        <f>IF($A14="","",IF(COUNTIF(BASE!$G:$G,ABS!$A14)=0,"",IF(COUNTIF(BASE!$A:$A,ABS!AN$10)=0,"",IF(COUNTIFS(BASE!$A:$A,ABS!AN$10,BASE!$G:$G,ABS!$A14)=0,"",IF(COUNTIFS(BASE!$A:$A,ABS!AN$10,BASE!$G:$G,ABS!$A14,BASE!$R:$R,"")&gt;0,"",IF(SUMIFS(BASE!$T:$T,BASE!$A:$A,ABS!AN$10,BASE!$G:$G,ABS!$A14)=0,"P",SUMIFS(BASE!$T:$T,BASE!$A:$A,ABS!AN$10,BASE!$G:$G,ABS!$A14)))))))</f>
        <v/>
      </c>
      <c r="AO14" s="42">
        <f t="shared" si="12"/>
        <v>8.5416666666666661</v>
      </c>
      <c r="AP14" s="42">
        <f t="shared" si="13"/>
        <v>0.10625000000000001</v>
      </c>
      <c r="AQ14" s="42">
        <f t="shared" si="14"/>
        <v>0.10625000000000001</v>
      </c>
      <c r="AR14" s="5"/>
      <c r="AS14" s="80">
        <f t="shared" si="15"/>
        <v>18</v>
      </c>
      <c r="AT14" s="80">
        <f t="shared" si="16"/>
        <v>0</v>
      </c>
      <c r="AU14" s="80">
        <f t="shared" si="16"/>
        <v>0</v>
      </c>
      <c r="AV14" s="80">
        <f t="shared" si="16"/>
        <v>7</v>
      </c>
      <c r="AW14" s="5"/>
      <c r="AX14" s="89">
        <f t="shared" si="17"/>
        <v>1.2439024390243905E-2</v>
      </c>
    </row>
    <row r="15" spans="1:50" x14ac:dyDescent="0.25">
      <c r="A15" s="78">
        <v>91096</v>
      </c>
      <c r="B15" s="14" t="s">
        <v>81</v>
      </c>
      <c r="C15" s="14" t="s">
        <v>62</v>
      </c>
      <c r="D15" s="13" t="s">
        <v>86</v>
      </c>
      <c r="E15" s="13">
        <v>0.34166666666666662</v>
      </c>
      <c r="F15" s="14" t="s">
        <v>60</v>
      </c>
      <c r="G15" s="14" t="s">
        <v>87</v>
      </c>
      <c r="I15" s="34" t="s">
        <v>12</v>
      </c>
      <c r="J15" s="34" t="s">
        <v>12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12</v>
      </c>
      <c r="Q15" s="34" t="s">
        <v>12</v>
      </c>
      <c r="R15" s="34" t="s">
        <v>9</v>
      </c>
      <c r="S15" s="34" t="s">
        <v>9</v>
      </c>
      <c r="T15" s="34" t="s">
        <v>9</v>
      </c>
      <c r="U15" s="34" t="s">
        <v>9</v>
      </c>
      <c r="V15" s="34" t="s">
        <v>12</v>
      </c>
      <c r="W15" s="34" t="s">
        <v>12</v>
      </c>
      <c r="X15" s="34" t="s">
        <v>12</v>
      </c>
      <c r="Y15" s="34" t="s">
        <v>9</v>
      </c>
      <c r="Z15" s="34" t="s">
        <v>9</v>
      </c>
      <c r="AA15" s="34" t="s">
        <v>9</v>
      </c>
      <c r="AB15" s="34" t="s">
        <v>68</v>
      </c>
      <c r="AC15" s="34" t="s">
        <v>68</v>
      </c>
      <c r="AD15" s="34" t="s">
        <v>68</v>
      </c>
      <c r="AE15" s="34" t="s">
        <v>68</v>
      </c>
      <c r="AF15" s="34" t="s">
        <v>68</v>
      </c>
      <c r="AG15" s="34" t="s">
        <v>68</v>
      </c>
      <c r="AH15" s="34" t="s">
        <v>68</v>
      </c>
      <c r="AI15" s="34" t="s">
        <v>68</v>
      </c>
      <c r="AJ15" s="34" t="s">
        <v>68</v>
      </c>
      <c r="AK15" s="34" t="s">
        <v>68</v>
      </c>
      <c r="AL15" s="34" t="str">
        <f>IF($A15="","",IF(COUNTIF(BASE!$G:$G,ABS!$A15)=0,"",IF(COUNTIF(BASE!$A:$A,ABS!AL$10)=0,"",IF(COUNTIFS(BASE!$A:$A,ABS!AL$10,BASE!$G:$G,ABS!$A15)=0,"",IF(COUNTIFS(BASE!$A:$A,ABS!AL$10,BASE!$G:$G,ABS!$A15,BASE!$R:$R,"")&gt;0,"",IF(SUMIFS(BASE!$T:$T,BASE!$A:$A,ABS!AL$10,BASE!$G:$G,ABS!$A15)=0,"P",SUMIFS(BASE!$T:$T,BASE!$A:$A,ABS!AL$10,BASE!$G:$G,ABS!$A15)))))))</f>
        <v/>
      </c>
      <c r="AM15" s="34"/>
      <c r="AN15" t="str">
        <f>IF($A15="","",IF(COUNTIF(BASE!$G:$G,ABS!$A15)=0,"",IF(COUNTIF(BASE!$A:$A,ABS!AN$10)=0,"",IF(COUNTIFS(BASE!$A:$A,ABS!AN$10,BASE!$G:$G,ABS!$A15)=0,"",IF(COUNTIFS(BASE!$A:$A,ABS!AN$10,BASE!$G:$G,ABS!$A15,BASE!$R:$R,"")&gt;0,"",IF(SUMIFS(BASE!$T:$T,BASE!$A:$A,ABS!AN$10,BASE!$G:$G,ABS!$A15)=0,"P",SUMIFS(BASE!$T:$T,BASE!$A:$A,ABS!AN$10,BASE!$G:$G,ABS!$A15)))))))</f>
        <v/>
      </c>
      <c r="AO15" s="42">
        <f t="shared" si="12"/>
        <v>6.4916666666666654</v>
      </c>
      <c r="AP15" s="42">
        <f t="shared" si="13"/>
        <v>0</v>
      </c>
      <c r="AQ15" s="42">
        <f t="shared" si="14"/>
        <v>0</v>
      </c>
      <c r="AR15" s="5"/>
      <c r="AS15" s="80">
        <f t="shared" si="15"/>
        <v>12</v>
      </c>
      <c r="AT15" s="80">
        <f t="shared" si="16"/>
        <v>0</v>
      </c>
      <c r="AU15" s="80">
        <f t="shared" si="16"/>
        <v>0</v>
      </c>
      <c r="AV15" s="80">
        <f t="shared" si="16"/>
        <v>7</v>
      </c>
      <c r="AW15" s="5"/>
      <c r="AX15" s="89">
        <f t="shared" si="17"/>
        <v>0</v>
      </c>
    </row>
    <row r="16" spans="1:50" x14ac:dyDescent="0.25">
      <c r="A16" s="78">
        <v>91117</v>
      </c>
      <c r="B16" s="14" t="s">
        <v>79</v>
      </c>
      <c r="C16" s="14" t="s">
        <v>62</v>
      </c>
      <c r="D16" s="13" t="s">
        <v>86</v>
      </c>
      <c r="E16" s="13">
        <v>0.34166666666666662</v>
      </c>
      <c r="F16" s="14" t="s">
        <v>60</v>
      </c>
      <c r="G16" s="14" t="s">
        <v>87</v>
      </c>
      <c r="I16" s="34" t="s">
        <v>12</v>
      </c>
      <c r="J16" s="34" t="s">
        <v>12</v>
      </c>
      <c r="K16" s="34" t="s">
        <v>9</v>
      </c>
      <c r="L16" s="34" t="s">
        <v>9</v>
      </c>
      <c r="M16" s="34" t="s">
        <v>9</v>
      </c>
      <c r="N16" s="34">
        <v>9.7222222222222224E-3</v>
      </c>
      <c r="O16" s="34" t="s">
        <v>11</v>
      </c>
      <c r="P16" s="34" t="s">
        <v>12</v>
      </c>
      <c r="Q16" s="34" t="s">
        <v>12</v>
      </c>
      <c r="R16" s="34" t="s">
        <v>9</v>
      </c>
      <c r="S16" s="34" t="s">
        <v>9</v>
      </c>
      <c r="T16" s="34">
        <v>1.0416666666666666E-2</v>
      </c>
      <c r="U16" s="34" t="s">
        <v>9</v>
      </c>
      <c r="V16" s="34" t="s">
        <v>12</v>
      </c>
      <c r="W16" s="34" t="s">
        <v>12</v>
      </c>
      <c r="X16" s="34" t="s">
        <v>12</v>
      </c>
      <c r="Y16" s="34">
        <v>1.3194444444444444E-2</v>
      </c>
      <c r="Z16" s="34" t="s">
        <v>9</v>
      </c>
      <c r="AA16" s="34" t="s">
        <v>9</v>
      </c>
      <c r="AB16" s="34" t="s">
        <v>68</v>
      </c>
      <c r="AC16" s="34" t="s">
        <v>68</v>
      </c>
      <c r="AD16" s="34" t="s">
        <v>68</v>
      </c>
      <c r="AE16" s="34" t="s">
        <v>68</v>
      </c>
      <c r="AF16" s="34" t="s">
        <v>68</v>
      </c>
      <c r="AG16" s="34" t="s">
        <v>68</v>
      </c>
      <c r="AH16" s="34" t="s">
        <v>68</v>
      </c>
      <c r="AI16" s="34" t="s">
        <v>68</v>
      </c>
      <c r="AJ16" s="34" t="s">
        <v>68</v>
      </c>
      <c r="AK16" s="34" t="s">
        <v>68</v>
      </c>
      <c r="AL16" s="34" t="str">
        <f>IF($A16="","",IF(COUNTIF(BASE!$G:$G,ABS!$A16)=0,"",IF(COUNTIF(BASE!$A:$A,ABS!AL$10)=0,"",IF(COUNTIFS(BASE!$A:$A,ABS!AL$10,BASE!$G:$G,ABS!$A16)=0,"",IF(COUNTIFS(BASE!$A:$A,ABS!AL$10,BASE!$G:$G,ABS!$A16,BASE!$R:$R,"")&gt;0,"",IF(SUMIFS(BASE!$T:$T,BASE!$A:$A,ABS!AL$10,BASE!$G:$G,ABS!$A16)=0,"P",SUMIFS(BASE!$T:$T,BASE!$A:$A,ABS!AL$10,BASE!$G:$G,ABS!$A16)))))))</f>
        <v/>
      </c>
      <c r="AM16" s="34"/>
      <c r="AN16" t="str">
        <f>IF($A16="","",IF(COUNTIF(BASE!$G:$G,ABS!$A16)=0,"",IF(COUNTIF(BASE!$A:$A,ABS!AN$10)=0,"",IF(COUNTIFS(BASE!$A:$A,ABS!AN$10,BASE!$G:$G,ABS!$A16)=0,"",IF(COUNTIFS(BASE!$A:$A,ABS!AN$10,BASE!$G:$G,ABS!$A16,BASE!$R:$R,"")&gt;0,"",IF(SUMIFS(BASE!$T:$T,BASE!$A:$A,ABS!AN$10,BASE!$G:$G,ABS!$A16)=0,"P",SUMIFS(BASE!$T:$T,BASE!$A:$A,ABS!AN$10,BASE!$G:$G,ABS!$A16)))))))</f>
        <v/>
      </c>
      <c r="AO16" s="42">
        <f t="shared" si="12"/>
        <v>6.4916666666666654</v>
      </c>
      <c r="AP16" s="42">
        <f t="shared" si="13"/>
        <v>3.3333333333333333E-2</v>
      </c>
      <c r="AQ16" s="42">
        <f t="shared" si="14"/>
        <v>0.37499999999999994</v>
      </c>
      <c r="AR16" s="5"/>
      <c r="AS16" s="80">
        <f t="shared" si="15"/>
        <v>11</v>
      </c>
      <c r="AT16" s="80">
        <f t="shared" si="16"/>
        <v>0</v>
      </c>
      <c r="AU16" s="80">
        <f t="shared" si="16"/>
        <v>1</v>
      </c>
      <c r="AV16" s="80">
        <f t="shared" si="16"/>
        <v>7</v>
      </c>
      <c r="AW16" s="5"/>
      <c r="AX16" s="89">
        <f t="shared" si="17"/>
        <v>5.7766367137355584E-2</v>
      </c>
    </row>
    <row r="17" spans="1:50" x14ac:dyDescent="0.25">
      <c r="A17" s="78"/>
      <c r="B17" s="14" t="str">
        <f>IF(A17="","",UPPER(VLOOKUP($A17,SCHEDULLE!A:H,2,0)))</f>
        <v/>
      </c>
      <c r="C17" s="14" t="str">
        <f>IF(A17="","",UPPER(VLOOKUP($A17,SCHEDULLE!A:H,3,0)))</f>
        <v/>
      </c>
      <c r="D17" s="13" t="str">
        <f>IF($A17="","",VLOOKUP($A17,SCHEDULLE!$A:$K,10,0))</f>
        <v/>
      </c>
      <c r="E17" s="13" t="str">
        <f>IF(A17="","",VLOOKUP($A17,SCHEDULLE!A:M,11,0))</f>
        <v/>
      </c>
      <c r="F17" s="14" t="str">
        <f>IF(A17="","",UPPER(VLOOKUP($A17,SCHEDULLE!A:H,5,0)))</f>
        <v/>
      </c>
      <c r="G17" s="14" t="str">
        <f>IF(A17="","",UPPER(VLOOKUP($A17,SCHEDULLE!A:M,13,0)))</f>
        <v/>
      </c>
      <c r="I17" s="34" t="s">
        <v>68</v>
      </c>
      <c r="J17" s="34" t="s">
        <v>68</v>
      </c>
      <c r="K17" s="34" t="s">
        <v>68</v>
      </c>
      <c r="L17" s="34" t="s">
        <v>68</v>
      </c>
      <c r="M17" s="34" t="s">
        <v>68</v>
      </c>
      <c r="N17" s="34" t="s">
        <v>68</v>
      </c>
      <c r="O17" s="34" t="s">
        <v>68</v>
      </c>
      <c r="P17" s="34" t="s">
        <v>68</v>
      </c>
      <c r="Q17" s="34" t="s">
        <v>68</v>
      </c>
      <c r="R17" s="34" t="s">
        <v>68</v>
      </c>
      <c r="S17" s="34" t="s">
        <v>68</v>
      </c>
      <c r="T17" s="34" t="s">
        <v>68</v>
      </c>
      <c r="U17" s="34" t="s">
        <v>68</v>
      </c>
      <c r="V17" s="34" t="s">
        <v>68</v>
      </c>
      <c r="W17" s="34" t="s">
        <v>68</v>
      </c>
      <c r="X17" s="34" t="s">
        <v>68</v>
      </c>
      <c r="Y17" s="34" t="s">
        <v>68</v>
      </c>
      <c r="Z17" s="34" t="s">
        <v>68</v>
      </c>
      <c r="AA17" s="34" t="s">
        <v>68</v>
      </c>
      <c r="AB17" s="34" t="s">
        <v>68</v>
      </c>
      <c r="AC17" s="34" t="s">
        <v>68</v>
      </c>
      <c r="AD17" s="34" t="s">
        <v>68</v>
      </c>
      <c r="AE17" s="34" t="s">
        <v>68</v>
      </c>
      <c r="AF17" s="34" t="s">
        <v>68</v>
      </c>
      <c r="AG17" s="34" t="s">
        <v>68</v>
      </c>
      <c r="AH17" s="34" t="s">
        <v>68</v>
      </c>
      <c r="AI17" s="34" t="s">
        <v>68</v>
      </c>
      <c r="AJ17" s="34" t="s">
        <v>68</v>
      </c>
      <c r="AK17" s="34" t="s">
        <v>68</v>
      </c>
      <c r="AL17" s="34" t="str">
        <f>IF($A17="","",IF(COUNTIF(BASE!$G:$G,ABS!$A17)=0,"",IF(COUNTIF(BASE!$A:$A,ABS!AL$10)=0,"",IF(COUNTIFS(BASE!$A:$A,ABS!AL$10,BASE!$G:$G,ABS!$A17)=0,"",IF(COUNTIFS(BASE!$A:$A,ABS!AL$10,BASE!$G:$G,ABS!$A17,BASE!$R:$R,"")&gt;0,"",IF(SUMIFS(BASE!$T:$T,BASE!$A:$A,ABS!AL$10,BASE!$G:$G,ABS!$A17)=0,"P",SUMIFS(BASE!$T:$T,BASE!$A:$A,ABS!AL$10,BASE!$G:$G,ABS!$A17)))))))</f>
        <v/>
      </c>
      <c r="AM17" s="34"/>
      <c r="AN17" t="str">
        <f>IF($A17="","",IF(COUNTIF(BASE!$G:$G,ABS!$A17)=0,"",IF(COUNTIF(BASE!$A:$A,ABS!AN$10)=0,"",IF(COUNTIFS(BASE!$A:$A,ABS!AN$10,BASE!$G:$G,ABS!$A17)=0,"",IF(COUNTIFS(BASE!$A:$A,ABS!AN$10,BASE!$G:$G,ABS!$A17,BASE!$R:$R,"")&gt;0,"",IF(SUMIFS(BASE!$T:$T,BASE!$A:$A,ABS!AN$10,BASE!$G:$G,ABS!$A17)=0,"P",SUMIFS(BASE!$T:$T,BASE!$A:$A,ABS!AN$10,BASE!$G:$G,ABS!$A17)))))))</f>
        <v/>
      </c>
      <c r="AO17" s="42" t="str">
        <f t="shared" si="12"/>
        <v/>
      </c>
      <c r="AP17" s="42" t="str">
        <f t="shared" si="13"/>
        <v/>
      </c>
      <c r="AQ17" s="42" t="str">
        <f t="shared" si="14"/>
        <v/>
      </c>
      <c r="AR17" s="5"/>
      <c r="AS17" s="80" t="str">
        <f t="shared" si="15"/>
        <v/>
      </c>
      <c r="AT17" s="80" t="str">
        <f t="shared" si="16"/>
        <v/>
      </c>
      <c r="AU17" s="80" t="str">
        <f t="shared" si="16"/>
        <v/>
      </c>
      <c r="AV17" s="80" t="str">
        <f t="shared" si="16"/>
        <v/>
      </c>
      <c r="AW17" s="5"/>
      <c r="AX17" s="89" t="str">
        <f t="shared" si="17"/>
        <v/>
      </c>
    </row>
    <row r="18" spans="1:50" x14ac:dyDescent="0.25">
      <c r="A18" s="78"/>
      <c r="B18" s="14" t="str">
        <f>IF(A18="","",UPPER(VLOOKUP($A18,SCHEDULLE!A:H,2,0)))</f>
        <v/>
      </c>
      <c r="C18" s="14" t="str">
        <f>IF(A18="","",UPPER(VLOOKUP($A18,SCHEDULLE!A:H,3,0)))</f>
        <v/>
      </c>
      <c r="D18" s="13" t="str">
        <f>IF($A18="","",VLOOKUP($A18,SCHEDULLE!$A:$K,10,0))</f>
        <v/>
      </c>
      <c r="E18" s="13" t="str">
        <f>IF(A18="","",VLOOKUP($A18,SCHEDULLE!A:M,11,0))</f>
        <v/>
      </c>
      <c r="F18" s="14" t="str">
        <f>IF(A18="","",UPPER(VLOOKUP($A18,SCHEDULLE!A:H,5,0)))</f>
        <v/>
      </c>
      <c r="G18" s="14" t="str">
        <f>IF(A18="","",UPPER(VLOOKUP($A18,SCHEDULLE!A:M,13,0)))</f>
        <v/>
      </c>
      <c r="I18" s="34" t="s">
        <v>68</v>
      </c>
      <c r="J18" s="34" t="s">
        <v>68</v>
      </c>
      <c r="K18" s="34" t="s">
        <v>68</v>
      </c>
      <c r="L18" s="34" t="s">
        <v>68</v>
      </c>
      <c r="M18" s="34" t="s">
        <v>68</v>
      </c>
      <c r="N18" s="34" t="s">
        <v>68</v>
      </c>
      <c r="O18" s="34" t="s">
        <v>68</v>
      </c>
      <c r="P18" s="34" t="s">
        <v>68</v>
      </c>
      <c r="Q18" s="34" t="s">
        <v>68</v>
      </c>
      <c r="R18" s="34" t="s">
        <v>68</v>
      </c>
      <c r="S18" s="34" t="s">
        <v>68</v>
      </c>
      <c r="T18" s="34" t="s">
        <v>68</v>
      </c>
      <c r="U18" s="34" t="s">
        <v>68</v>
      </c>
      <c r="V18" s="34" t="s">
        <v>68</v>
      </c>
      <c r="W18" s="34" t="s">
        <v>68</v>
      </c>
      <c r="X18" s="34" t="s">
        <v>68</v>
      </c>
      <c r="Y18" s="34" t="s">
        <v>68</v>
      </c>
      <c r="Z18" s="34" t="s">
        <v>68</v>
      </c>
      <c r="AA18" s="34" t="s">
        <v>68</v>
      </c>
      <c r="AB18" s="34" t="s">
        <v>68</v>
      </c>
      <c r="AC18" s="34" t="s">
        <v>68</v>
      </c>
      <c r="AD18" s="34" t="s">
        <v>68</v>
      </c>
      <c r="AE18" s="34" t="s">
        <v>68</v>
      </c>
      <c r="AF18" s="34" t="s">
        <v>68</v>
      </c>
      <c r="AG18" s="34" t="s">
        <v>68</v>
      </c>
      <c r="AH18" s="34" t="s">
        <v>68</v>
      </c>
      <c r="AI18" s="34" t="s">
        <v>68</v>
      </c>
      <c r="AJ18" s="34" t="s">
        <v>68</v>
      </c>
      <c r="AK18" s="34" t="s">
        <v>68</v>
      </c>
      <c r="AL18" s="34" t="str">
        <f>IF($A18="","",IF(COUNTIF(BASE!$G:$G,ABS!$A18)=0,"",IF(COUNTIF(BASE!$A:$A,ABS!AL$10)=0,"",IF(COUNTIFS(BASE!$A:$A,ABS!AL$10,BASE!$G:$G,ABS!$A18)=0,"",IF(COUNTIFS(BASE!$A:$A,ABS!AL$10,BASE!$G:$G,ABS!$A18,BASE!$R:$R,"")&gt;0,"",IF(SUMIFS(BASE!$T:$T,BASE!$A:$A,ABS!AL$10,BASE!$G:$G,ABS!$A18)=0,"P",SUMIFS(BASE!$T:$T,BASE!$A:$A,ABS!AL$10,BASE!$G:$G,ABS!$A18)))))))</f>
        <v/>
      </c>
      <c r="AM18" s="34"/>
      <c r="AN18" t="str">
        <f>IF($A18="","",IF(COUNTIF(BASE!$G:$G,ABS!$A18)=0,"",IF(COUNTIF(BASE!$A:$A,ABS!AN$10)=0,"",IF(COUNTIFS(BASE!$A:$A,ABS!AN$10,BASE!$G:$G,ABS!$A18)=0,"",IF(COUNTIFS(BASE!$A:$A,ABS!AN$10,BASE!$G:$G,ABS!$A18,BASE!$R:$R,"")&gt;0,"",IF(SUMIFS(BASE!$T:$T,BASE!$A:$A,ABS!AN$10,BASE!$G:$G,ABS!$A18)=0,"P",SUMIFS(BASE!$T:$T,BASE!$A:$A,ABS!AN$10,BASE!$G:$G,ABS!$A18)))))))</f>
        <v/>
      </c>
      <c r="AO18" s="42" t="str">
        <f t="shared" si="12"/>
        <v/>
      </c>
      <c r="AP18" s="42" t="str">
        <f t="shared" si="13"/>
        <v/>
      </c>
      <c r="AQ18" s="42" t="str">
        <f t="shared" si="14"/>
        <v/>
      </c>
      <c r="AR18" s="5"/>
      <c r="AS18" s="80" t="str">
        <f t="shared" si="15"/>
        <v/>
      </c>
      <c r="AT18" s="80" t="str">
        <f t="shared" si="16"/>
        <v/>
      </c>
      <c r="AU18" s="80" t="str">
        <f t="shared" si="16"/>
        <v/>
      </c>
      <c r="AV18" s="80" t="str">
        <f t="shared" si="16"/>
        <v/>
      </c>
      <c r="AW18" s="5"/>
      <c r="AX18" s="89" t="str">
        <f t="shared" si="17"/>
        <v/>
      </c>
    </row>
    <row r="19" spans="1:50" x14ac:dyDescent="0.25">
      <c r="A19" s="78"/>
      <c r="B19" s="14" t="str">
        <f>IF(A19="","",UPPER(VLOOKUP($A19,SCHEDULLE!A:H,2,0)))</f>
        <v/>
      </c>
      <c r="C19" s="14" t="str">
        <f>IF(A19="","",UPPER(VLOOKUP($A19,SCHEDULLE!A:H,3,0)))</f>
        <v/>
      </c>
      <c r="D19" s="13" t="str">
        <f>IF($A19="","",VLOOKUP($A19,SCHEDULLE!$A:$K,10,0))</f>
        <v/>
      </c>
      <c r="E19" s="13" t="str">
        <f>IF(A19="","",VLOOKUP($A19,SCHEDULLE!A:M,11,0))</f>
        <v/>
      </c>
      <c r="F19" s="14" t="str">
        <f>IF(A19="","",UPPER(VLOOKUP($A19,SCHEDULLE!A:H,5,0)))</f>
        <v/>
      </c>
      <c r="G19" s="14" t="str">
        <f>IF(A19="","",UPPER(VLOOKUP($A19,SCHEDULLE!A:M,13,0)))</f>
        <v/>
      </c>
      <c r="I19" s="34" t="s">
        <v>68</v>
      </c>
      <c r="J19" s="34" t="s">
        <v>68</v>
      </c>
      <c r="K19" s="34" t="s">
        <v>68</v>
      </c>
      <c r="L19" s="34" t="s">
        <v>68</v>
      </c>
      <c r="M19" s="34" t="s">
        <v>68</v>
      </c>
      <c r="N19" s="34" t="s">
        <v>68</v>
      </c>
      <c r="O19" s="34" t="s">
        <v>68</v>
      </c>
      <c r="P19" s="34" t="s">
        <v>68</v>
      </c>
      <c r="Q19" s="34" t="s">
        <v>68</v>
      </c>
      <c r="R19" s="34" t="s">
        <v>68</v>
      </c>
      <c r="S19" s="34" t="s">
        <v>68</v>
      </c>
      <c r="T19" s="34" t="s">
        <v>68</v>
      </c>
      <c r="U19" s="34" t="s">
        <v>68</v>
      </c>
      <c r="V19" s="34" t="s">
        <v>68</v>
      </c>
      <c r="W19" s="34" t="s">
        <v>68</v>
      </c>
      <c r="X19" s="34" t="s">
        <v>68</v>
      </c>
      <c r="Y19" s="34" t="s">
        <v>68</v>
      </c>
      <c r="Z19" s="34"/>
      <c r="AA19" s="34" t="s">
        <v>68</v>
      </c>
      <c r="AB19" s="34" t="s">
        <v>68</v>
      </c>
      <c r="AC19" s="34" t="s">
        <v>68</v>
      </c>
      <c r="AD19" s="34" t="s">
        <v>68</v>
      </c>
      <c r="AE19" s="34" t="s">
        <v>68</v>
      </c>
      <c r="AF19" s="34" t="s">
        <v>68</v>
      </c>
      <c r="AG19" s="34" t="s">
        <v>68</v>
      </c>
      <c r="AH19" s="34" t="s">
        <v>68</v>
      </c>
      <c r="AI19" s="34" t="s">
        <v>68</v>
      </c>
      <c r="AJ19" s="34" t="s">
        <v>68</v>
      </c>
      <c r="AK19" s="34" t="s">
        <v>68</v>
      </c>
      <c r="AL19" s="34" t="str">
        <f>IF($A19="","",IF(COUNTIF(BASE!$G:$G,ABS!$A19)=0,"",IF(COUNTIF(BASE!$A:$A,ABS!AL$10)=0,"",IF(COUNTIFS(BASE!$A:$A,ABS!AL$10,BASE!$G:$G,ABS!$A19)=0,"",IF(COUNTIFS(BASE!$A:$A,ABS!AL$10,BASE!$G:$G,ABS!$A19,BASE!$R:$R,"")&gt;0,"",IF(SUMIFS(BASE!$T:$T,BASE!$A:$A,ABS!AL$10,BASE!$G:$G,ABS!$A19)=0,"P",SUMIFS(BASE!$T:$T,BASE!$A:$A,ABS!AL$10,BASE!$G:$G,ABS!$A19)))))))</f>
        <v/>
      </c>
      <c r="AM19" s="34"/>
      <c r="AN19" t="str">
        <f>IF($A19="","",IF(COUNTIF(BASE!$G:$G,ABS!$A19)=0,"",IF(COUNTIF(BASE!$A:$A,ABS!AN$10)=0,"",IF(COUNTIFS(BASE!$A:$A,ABS!AN$10,BASE!$G:$G,ABS!$A19)=0,"",IF(COUNTIFS(BASE!$A:$A,ABS!AN$10,BASE!$G:$G,ABS!$A19,BASE!$R:$R,"")&gt;0,"",IF(SUMIFS(BASE!$T:$T,BASE!$A:$A,ABS!AN$10,BASE!$G:$G,ABS!$A19)=0,"P",SUMIFS(BASE!$T:$T,BASE!$A:$A,ABS!AN$10,BASE!$G:$G,ABS!$A19)))))))</f>
        <v/>
      </c>
      <c r="AO19" s="42" t="str">
        <f t="shared" si="12"/>
        <v/>
      </c>
      <c r="AP19" s="42" t="str">
        <f t="shared" si="13"/>
        <v/>
      </c>
      <c r="AQ19" s="42" t="str">
        <f t="shared" si="14"/>
        <v/>
      </c>
      <c r="AR19" s="5"/>
      <c r="AS19" s="80" t="str">
        <f t="shared" si="15"/>
        <v/>
      </c>
      <c r="AT19" s="80" t="str">
        <f t="shared" si="16"/>
        <v/>
      </c>
      <c r="AU19" s="80" t="str">
        <f t="shared" si="16"/>
        <v/>
      </c>
      <c r="AV19" s="80" t="str">
        <f t="shared" si="16"/>
        <v/>
      </c>
      <c r="AW19" s="5"/>
      <c r="AX19" s="89" t="str">
        <f t="shared" si="17"/>
        <v/>
      </c>
    </row>
    <row r="20" spans="1:50" x14ac:dyDescent="0.25">
      <c r="A20" s="78"/>
      <c r="B20" s="14"/>
      <c r="C20" s="14" t="str">
        <f>IF(A20="","",UPPER(VLOOKUP($A20,SCHEDULLE!A:H,3,0)))</f>
        <v/>
      </c>
      <c r="D20" s="13" t="str">
        <f>IF($A20="","",VLOOKUP($A20,SCHEDULLE!$A:$K,10,0))</f>
        <v/>
      </c>
      <c r="E20" s="13" t="str">
        <f>IF(A20="","",VLOOKUP($A20,SCHEDULLE!A:M,11,0))</f>
        <v/>
      </c>
      <c r="F20" s="14" t="str">
        <f>IF(A20="","",UPPER(VLOOKUP($A20,SCHEDULLE!A:H,5,0)))</f>
        <v/>
      </c>
      <c r="G20" s="14" t="str">
        <f>IF(A20="","",UPPER(VLOOKUP($A20,SCHEDULLE!A:M,13,0)))</f>
        <v/>
      </c>
      <c r="I20" s="34" t="s">
        <v>68</v>
      </c>
      <c r="J20" s="34" t="s">
        <v>68</v>
      </c>
      <c r="K20" s="34" t="s">
        <v>68</v>
      </c>
      <c r="L20" s="34" t="s">
        <v>68</v>
      </c>
      <c r="M20" s="34" t="s">
        <v>68</v>
      </c>
      <c r="N20" s="34" t="s">
        <v>68</v>
      </c>
      <c r="O20" s="34" t="s">
        <v>68</v>
      </c>
      <c r="P20" s="34" t="s">
        <v>68</v>
      </c>
      <c r="Q20" s="34" t="s">
        <v>68</v>
      </c>
      <c r="R20" s="34" t="s">
        <v>68</v>
      </c>
      <c r="S20" s="34" t="s">
        <v>68</v>
      </c>
      <c r="T20" s="34" t="s">
        <v>68</v>
      </c>
      <c r="U20" s="34" t="s">
        <v>68</v>
      </c>
      <c r="V20" s="34" t="s">
        <v>68</v>
      </c>
      <c r="W20" s="34" t="s">
        <v>68</v>
      </c>
      <c r="X20" s="34" t="s">
        <v>68</v>
      </c>
      <c r="Y20" s="34" t="s">
        <v>68</v>
      </c>
      <c r="Z20" s="34" t="s">
        <v>68</v>
      </c>
      <c r="AA20" s="34" t="s">
        <v>68</v>
      </c>
      <c r="AB20" s="34" t="s">
        <v>68</v>
      </c>
      <c r="AC20" s="34" t="s">
        <v>68</v>
      </c>
      <c r="AD20" s="34" t="s">
        <v>68</v>
      </c>
      <c r="AE20" s="34" t="s">
        <v>68</v>
      </c>
      <c r="AF20" s="34" t="s">
        <v>68</v>
      </c>
      <c r="AG20" s="34" t="s">
        <v>68</v>
      </c>
      <c r="AH20" s="34" t="s">
        <v>68</v>
      </c>
      <c r="AI20" s="34" t="s">
        <v>68</v>
      </c>
      <c r="AJ20" s="34" t="s">
        <v>68</v>
      </c>
      <c r="AK20" s="34" t="s">
        <v>68</v>
      </c>
      <c r="AL20" s="34" t="str">
        <f>IF($A20="","",IF(COUNTIF(BASE!$G:$G,ABS!$A20)=0,"",IF(COUNTIF(BASE!$A:$A,ABS!AL$10)=0,"",IF(COUNTIFS(BASE!$A:$A,ABS!AL$10,BASE!$G:$G,ABS!$A20)=0,"",IF(COUNTIFS(BASE!$A:$A,ABS!AL$10,BASE!$G:$G,ABS!$A20,BASE!$R:$R,"")&gt;0,"",IF(SUMIFS(BASE!$T:$T,BASE!$A:$A,ABS!AL$10,BASE!$G:$G,ABS!$A20)=0,"P",SUMIFS(BASE!$T:$T,BASE!$A:$A,ABS!AL$10,BASE!$G:$G,ABS!$A20)))))))</f>
        <v/>
      </c>
      <c r="AM20" s="34"/>
      <c r="AN20" t="str">
        <f>IF($A20="","",IF(COUNTIF(BASE!$G:$G,ABS!$A20)=0,"",IF(COUNTIF(BASE!$A:$A,ABS!AN$10)=0,"",IF(COUNTIFS(BASE!$A:$A,ABS!AN$10,BASE!$G:$G,ABS!$A20)=0,"",IF(COUNTIFS(BASE!$A:$A,ABS!AN$10,BASE!$G:$G,ABS!$A20,BASE!$R:$R,"")&gt;0,"",IF(SUMIFS(BASE!$T:$T,BASE!$A:$A,ABS!AN$10,BASE!$G:$G,ABS!$A20)=0,"P",SUMIFS(BASE!$T:$T,BASE!$A:$A,ABS!AN$10,BASE!$G:$G,ABS!$A20)))))))</f>
        <v/>
      </c>
      <c r="AO20" s="42" t="str">
        <f t="shared" si="12"/>
        <v/>
      </c>
      <c r="AP20" s="42" t="str">
        <f t="shared" si="13"/>
        <v/>
      </c>
      <c r="AQ20" s="42" t="str">
        <f t="shared" si="14"/>
        <v/>
      </c>
      <c r="AR20" s="5"/>
      <c r="AS20" s="80" t="str">
        <f t="shared" si="15"/>
        <v/>
      </c>
      <c r="AT20" s="80" t="str">
        <f t="shared" si="16"/>
        <v/>
      </c>
      <c r="AU20" s="80" t="str">
        <f t="shared" si="16"/>
        <v/>
      </c>
      <c r="AV20" s="80" t="str">
        <f t="shared" si="16"/>
        <v/>
      </c>
      <c r="AW20" s="5"/>
      <c r="AX20" s="89" t="str">
        <f t="shared" si="17"/>
        <v/>
      </c>
    </row>
    <row r="21" spans="1:50" x14ac:dyDescent="0.25">
      <c r="A21" s="78"/>
      <c r="B21" s="14" t="str">
        <f>IF(A21="","",UPPER(VLOOKUP($A21,SCHEDULLE!A:H,2,0)))</f>
        <v/>
      </c>
      <c r="C21" s="14" t="str">
        <f>IF(A21="","",UPPER(VLOOKUP($A21,SCHEDULLE!A:H,3,0)))</f>
        <v/>
      </c>
      <c r="D21" s="13" t="str">
        <f>IF($A21="","",VLOOKUP($A21,SCHEDULLE!$A:$K,10,0))</f>
        <v/>
      </c>
      <c r="E21" s="13" t="str">
        <f>IF(A21="","",VLOOKUP($A21,SCHEDULLE!A:M,11,0))</f>
        <v/>
      </c>
      <c r="F21" s="14" t="str">
        <f>IF(A21="","",UPPER(VLOOKUP($A21,SCHEDULLE!A:H,5,0)))</f>
        <v/>
      </c>
      <c r="G21" s="14" t="str">
        <f>IF(A21="","",UPPER(VLOOKUP($A21,SCHEDULLE!A:M,13,0)))</f>
        <v/>
      </c>
      <c r="I21" s="34" t="s">
        <v>68</v>
      </c>
      <c r="J21" s="34" t="s">
        <v>68</v>
      </c>
      <c r="K21" s="34" t="s">
        <v>68</v>
      </c>
      <c r="L21" s="34" t="s">
        <v>68</v>
      </c>
      <c r="M21" s="34" t="s">
        <v>68</v>
      </c>
      <c r="N21" s="34" t="s">
        <v>68</v>
      </c>
      <c r="O21" s="34" t="s">
        <v>68</v>
      </c>
      <c r="P21" s="34" t="s">
        <v>68</v>
      </c>
      <c r="Q21" s="34" t="s">
        <v>68</v>
      </c>
      <c r="R21" s="34" t="s">
        <v>68</v>
      </c>
      <c r="S21" s="34" t="s">
        <v>68</v>
      </c>
      <c r="T21" s="34" t="s">
        <v>68</v>
      </c>
      <c r="U21" s="34" t="s">
        <v>68</v>
      </c>
      <c r="V21" s="34" t="s">
        <v>68</v>
      </c>
      <c r="W21" s="34" t="s">
        <v>68</v>
      </c>
      <c r="X21" s="34" t="s">
        <v>68</v>
      </c>
      <c r="Y21" s="34" t="s">
        <v>68</v>
      </c>
      <c r="Z21" s="34" t="s">
        <v>68</v>
      </c>
      <c r="AA21" s="34" t="s">
        <v>68</v>
      </c>
      <c r="AB21" s="34" t="s">
        <v>68</v>
      </c>
      <c r="AC21" s="34" t="s">
        <v>68</v>
      </c>
      <c r="AD21" s="34" t="s">
        <v>68</v>
      </c>
      <c r="AE21" s="34" t="s">
        <v>68</v>
      </c>
      <c r="AF21" s="34" t="s">
        <v>68</v>
      </c>
      <c r="AG21" s="34" t="s">
        <v>68</v>
      </c>
      <c r="AH21" s="34" t="s">
        <v>68</v>
      </c>
      <c r="AI21" s="34" t="s">
        <v>68</v>
      </c>
      <c r="AJ21" s="34" t="s">
        <v>68</v>
      </c>
      <c r="AK21" s="34" t="s">
        <v>68</v>
      </c>
      <c r="AL21" s="34" t="str">
        <f>IF($A21="","",IF(COUNTIF(BASE!$G:$G,ABS!$A21)=0,"",IF(COUNTIF(BASE!$A:$A,ABS!AL$10)=0,"",IF(COUNTIFS(BASE!$A:$A,ABS!AL$10,BASE!$G:$G,ABS!$A21)=0,"",IF(COUNTIFS(BASE!$A:$A,ABS!AL$10,BASE!$G:$G,ABS!$A21,BASE!$R:$R,"")&gt;0,"",IF(SUMIFS(BASE!$T:$T,BASE!$A:$A,ABS!AL$10,BASE!$G:$G,ABS!$A21)=0,"P",SUMIFS(BASE!$T:$T,BASE!$A:$A,ABS!AL$10,BASE!$G:$G,ABS!$A21)))))))</f>
        <v/>
      </c>
      <c r="AM21" s="34"/>
      <c r="AN21" t="str">
        <f>IF($A21="","",IF(COUNTIF(BASE!$G:$G,ABS!$A21)=0,"",IF(COUNTIF(BASE!$A:$A,ABS!AN$10)=0,"",IF(COUNTIFS(BASE!$A:$A,ABS!AN$10,BASE!$G:$G,ABS!$A21)=0,"",IF(COUNTIFS(BASE!$A:$A,ABS!AN$10,BASE!$G:$G,ABS!$A21,BASE!$R:$R,"")&gt;0,"",IF(SUMIFS(BASE!$T:$T,BASE!$A:$A,ABS!AN$10,BASE!$G:$G,ABS!$A21)=0,"P",SUMIFS(BASE!$T:$T,BASE!$A:$A,ABS!AN$10,BASE!$G:$G,ABS!$A21)))))))</f>
        <v/>
      </c>
      <c r="AO21" s="42" t="str">
        <f t="shared" si="12"/>
        <v/>
      </c>
      <c r="AP21" s="42" t="str">
        <f t="shared" si="13"/>
        <v/>
      </c>
      <c r="AQ21" s="42" t="str">
        <f t="shared" si="14"/>
        <v/>
      </c>
      <c r="AR21" s="5"/>
      <c r="AS21" s="80" t="str">
        <f t="shared" si="15"/>
        <v/>
      </c>
      <c r="AT21" s="80" t="str">
        <f t="shared" si="16"/>
        <v/>
      </c>
      <c r="AU21" s="80" t="str">
        <f t="shared" si="16"/>
        <v/>
      </c>
      <c r="AV21" s="80" t="str">
        <f t="shared" si="16"/>
        <v/>
      </c>
      <c r="AW21" s="5"/>
      <c r="AX21" s="89" t="str">
        <f t="shared" si="17"/>
        <v/>
      </c>
    </row>
    <row r="22" spans="1:50" x14ac:dyDescent="0.25">
      <c r="A22" s="78"/>
      <c r="B22" s="14" t="str">
        <f>IF(A22="","",UPPER(VLOOKUP($A22,SCHEDULLE!A:H,2,0)))</f>
        <v/>
      </c>
      <c r="C22" s="14" t="str">
        <f>IF(A22="","",UPPER(VLOOKUP($A22,SCHEDULLE!A:H,3,0)))</f>
        <v/>
      </c>
      <c r="D22" s="13" t="str">
        <f>IF($A22="","",VLOOKUP($A22,SCHEDULLE!$A:$K,10,0))</f>
        <v/>
      </c>
      <c r="E22" s="13" t="str">
        <f>IF(A22="","",VLOOKUP($A22,SCHEDULLE!A:M,11,0))</f>
        <v/>
      </c>
      <c r="F22" s="14" t="str">
        <f>IF(A22="","",UPPER(VLOOKUP($A22,SCHEDULLE!A:H,5,0)))</f>
        <v/>
      </c>
      <c r="G22" s="14" t="str">
        <f>IF(A22="","",UPPER(VLOOKUP($A22,SCHEDULLE!A:M,13,0)))</f>
        <v/>
      </c>
      <c r="I22" s="34" t="s">
        <v>68</v>
      </c>
      <c r="J22" s="34" t="s">
        <v>68</v>
      </c>
      <c r="K22" s="34" t="s">
        <v>68</v>
      </c>
      <c r="L22" s="34" t="s">
        <v>68</v>
      </c>
      <c r="M22" s="34" t="s">
        <v>68</v>
      </c>
      <c r="N22" s="34" t="s">
        <v>68</v>
      </c>
      <c r="O22" s="34" t="s">
        <v>68</v>
      </c>
      <c r="P22" s="34" t="s">
        <v>68</v>
      </c>
      <c r="Q22" s="34" t="s">
        <v>68</v>
      </c>
      <c r="R22" s="34" t="s">
        <v>68</v>
      </c>
      <c r="S22" s="34" t="s">
        <v>68</v>
      </c>
      <c r="T22" s="34" t="s">
        <v>68</v>
      </c>
      <c r="U22" s="34" t="s">
        <v>68</v>
      </c>
      <c r="V22" s="34" t="s">
        <v>68</v>
      </c>
      <c r="W22" s="34" t="s">
        <v>68</v>
      </c>
      <c r="X22" s="34" t="s">
        <v>68</v>
      </c>
      <c r="Y22" s="34" t="s">
        <v>68</v>
      </c>
      <c r="Z22" s="34" t="s">
        <v>68</v>
      </c>
      <c r="AA22" s="34" t="s">
        <v>68</v>
      </c>
      <c r="AB22" s="34" t="s">
        <v>68</v>
      </c>
      <c r="AC22" s="34" t="s">
        <v>68</v>
      </c>
      <c r="AD22" s="34" t="s">
        <v>68</v>
      </c>
      <c r="AE22" s="34" t="s">
        <v>68</v>
      </c>
      <c r="AF22" s="34" t="s">
        <v>68</v>
      </c>
      <c r="AG22" s="34" t="s">
        <v>68</v>
      </c>
      <c r="AH22" s="34" t="s">
        <v>68</v>
      </c>
      <c r="AI22" s="34" t="s">
        <v>68</v>
      </c>
      <c r="AJ22" s="34" t="s">
        <v>68</v>
      </c>
      <c r="AK22" s="34" t="s">
        <v>68</v>
      </c>
      <c r="AL22" s="34" t="str">
        <f>IF($A22="","",IF(COUNTIF(BASE!$G:$G,ABS!$A22)=0,"",IF(COUNTIF(BASE!$A:$A,ABS!AL$10)=0,"",IF(COUNTIFS(BASE!$A:$A,ABS!AL$10,BASE!$G:$G,ABS!$A22)=0,"",IF(COUNTIFS(BASE!$A:$A,ABS!AL$10,BASE!$G:$G,ABS!$A22,BASE!$R:$R,"")&gt;0,"",IF(SUMIFS(BASE!$T:$T,BASE!$A:$A,ABS!AL$10,BASE!$G:$G,ABS!$A22)=0,"P",SUMIFS(BASE!$T:$T,BASE!$A:$A,ABS!AL$10,BASE!$G:$G,ABS!$A22)))))))</f>
        <v/>
      </c>
      <c r="AM22" s="34"/>
      <c r="AN22" t="str">
        <f>IF($A22="","",IF(COUNTIF(BASE!$G:$G,ABS!$A22)=0,"",IF(COUNTIF(BASE!$A:$A,ABS!AN$10)=0,"",IF(COUNTIFS(BASE!$A:$A,ABS!AN$10,BASE!$G:$G,ABS!$A22)=0,"",IF(COUNTIFS(BASE!$A:$A,ABS!AN$10,BASE!$G:$G,ABS!$A22,BASE!$R:$R,"")&gt;0,"",IF(SUMIFS(BASE!$T:$T,BASE!$A:$A,ABS!AN$10,BASE!$G:$G,ABS!$A22)=0,"P",SUMIFS(BASE!$T:$T,BASE!$A:$A,ABS!AN$10,BASE!$G:$G,ABS!$A22)))))))</f>
        <v/>
      </c>
      <c r="AO22" s="42" t="str">
        <f t="shared" si="12"/>
        <v/>
      </c>
      <c r="AP22" s="42" t="str">
        <f t="shared" si="13"/>
        <v/>
      </c>
      <c r="AQ22" s="42" t="str">
        <f t="shared" si="14"/>
        <v/>
      </c>
      <c r="AR22" s="5"/>
      <c r="AS22" s="80" t="str">
        <f t="shared" si="15"/>
        <v/>
      </c>
      <c r="AT22" s="80" t="str">
        <f t="shared" si="16"/>
        <v/>
      </c>
      <c r="AU22" s="80" t="str">
        <f t="shared" si="16"/>
        <v/>
      </c>
      <c r="AV22" s="80" t="str">
        <f t="shared" si="16"/>
        <v/>
      </c>
      <c r="AW22" s="5"/>
      <c r="AX22" s="89" t="str">
        <f t="shared" si="17"/>
        <v/>
      </c>
    </row>
    <row r="23" spans="1:50" x14ac:dyDescent="0.25">
      <c r="A23" s="78"/>
      <c r="B23" s="14" t="str">
        <f>IF(A23="","",UPPER(VLOOKUP($A23,SCHEDULLE!A:H,2,0)))</f>
        <v/>
      </c>
      <c r="C23" s="14" t="str">
        <f>IF(A23="","",UPPER(VLOOKUP($A23,SCHEDULLE!A:H,3,0)))</f>
        <v/>
      </c>
      <c r="D23" s="13" t="str">
        <f>IF($A23="","",VLOOKUP($A23,SCHEDULLE!$A:$K,10,0))</f>
        <v/>
      </c>
      <c r="E23" s="13" t="str">
        <f>IF(A23="","",VLOOKUP($A23,SCHEDULLE!A:M,11,0))</f>
        <v/>
      </c>
      <c r="F23" s="14" t="str">
        <f>IF(A23="","",UPPER(VLOOKUP($A23,SCHEDULLE!A:H,5,0)))</f>
        <v/>
      </c>
      <c r="G23" s="14" t="str">
        <f>IF(A23="","",UPPER(VLOOKUP($A23,SCHEDULLE!A:M,13,0)))</f>
        <v/>
      </c>
      <c r="I23" s="34" t="s">
        <v>68</v>
      </c>
      <c r="J23" s="34" t="s">
        <v>68</v>
      </c>
      <c r="K23" s="34" t="s">
        <v>68</v>
      </c>
      <c r="L23" s="34" t="s">
        <v>68</v>
      </c>
      <c r="M23" s="34" t="s">
        <v>68</v>
      </c>
      <c r="N23" s="34" t="s">
        <v>68</v>
      </c>
      <c r="O23" s="34" t="s">
        <v>68</v>
      </c>
      <c r="P23" s="34" t="s">
        <v>68</v>
      </c>
      <c r="Q23" s="34" t="s">
        <v>68</v>
      </c>
      <c r="R23" s="34" t="s">
        <v>68</v>
      </c>
      <c r="S23" s="34" t="s">
        <v>68</v>
      </c>
      <c r="T23" s="34" t="s">
        <v>68</v>
      </c>
      <c r="U23" s="34" t="s">
        <v>68</v>
      </c>
      <c r="V23" s="34" t="s">
        <v>68</v>
      </c>
      <c r="W23" s="34" t="s">
        <v>68</v>
      </c>
      <c r="X23" s="34" t="s">
        <v>68</v>
      </c>
      <c r="Y23" s="34" t="s">
        <v>68</v>
      </c>
      <c r="Z23" s="34" t="s">
        <v>68</v>
      </c>
      <c r="AA23" s="34" t="s">
        <v>68</v>
      </c>
      <c r="AB23" s="34" t="s">
        <v>68</v>
      </c>
      <c r="AC23" s="34" t="s">
        <v>68</v>
      </c>
      <c r="AD23" s="34" t="s">
        <v>68</v>
      </c>
      <c r="AE23" s="34" t="s">
        <v>68</v>
      </c>
      <c r="AF23" s="34" t="s">
        <v>68</v>
      </c>
      <c r="AG23" s="34" t="s">
        <v>68</v>
      </c>
      <c r="AH23" s="34" t="s">
        <v>68</v>
      </c>
      <c r="AI23" s="34" t="s">
        <v>68</v>
      </c>
      <c r="AJ23" s="34" t="s">
        <v>68</v>
      </c>
      <c r="AK23" s="34" t="s">
        <v>68</v>
      </c>
      <c r="AL23" s="34" t="str">
        <f>IF($A23="","",IF(COUNTIF(BASE!$G:$G,ABS!$A23)=0,"",IF(COUNTIF(BASE!$A:$A,ABS!AL$10)=0,"",IF(COUNTIFS(BASE!$A:$A,ABS!AL$10,BASE!$G:$G,ABS!$A23)=0,"",IF(COUNTIFS(BASE!$A:$A,ABS!AL$10,BASE!$G:$G,ABS!$A23,BASE!$R:$R,"")&gt;0,"",IF(SUMIFS(BASE!$T:$T,BASE!$A:$A,ABS!AL$10,BASE!$G:$G,ABS!$A23)=0,"P",SUMIFS(BASE!$T:$T,BASE!$A:$A,ABS!AL$10,BASE!$G:$G,ABS!$A23)))))))</f>
        <v/>
      </c>
      <c r="AM23" s="34"/>
      <c r="AN23" s="37" t="str">
        <f>IF($A23="","",IF(COUNTIF(BASE!$G:$G,ABS!$A23)=0,"",IF(COUNTIF(BASE!$A:$A,ABS!AN$10)=0,"",IF(COUNTIFS(BASE!$A:$A,ABS!AN$10,BASE!$G:$G,ABS!$A23)=0,"",IF(COUNTIFS(BASE!$A:$A,ABS!AN$10,BASE!$G:$G,ABS!$A23,BASE!$R:$R,"")&gt;0,"",IF(SUMIFS(BASE!$T:$T,BASE!$A:$A,ABS!AN$10,BASE!$G:$G,ABS!$A23)=0,"P",SUMIFS(BASE!$T:$T,BASE!$A:$A,ABS!AN$10,BASE!$G:$G,ABS!$A23)))))))</f>
        <v/>
      </c>
      <c r="AO23" s="42" t="str">
        <f t="shared" si="12"/>
        <v/>
      </c>
      <c r="AP23" s="42" t="str">
        <f t="shared" si="13"/>
        <v/>
      </c>
      <c r="AQ23" s="42" t="str">
        <f t="shared" si="14"/>
        <v/>
      </c>
      <c r="AR23" s="5"/>
      <c r="AS23" s="80" t="str">
        <f t="shared" si="15"/>
        <v/>
      </c>
      <c r="AT23" s="80" t="str">
        <f t="shared" si="16"/>
        <v/>
      </c>
      <c r="AU23" s="80" t="str">
        <f t="shared" si="16"/>
        <v/>
      </c>
      <c r="AV23" s="80" t="str">
        <f t="shared" si="16"/>
        <v/>
      </c>
      <c r="AW23" s="5"/>
      <c r="AX23" s="89" t="str">
        <f t="shared" si="17"/>
        <v/>
      </c>
    </row>
    <row r="24" spans="1:50" x14ac:dyDescent="0.25">
      <c r="A24" s="78"/>
      <c r="B24" s="14" t="str">
        <f>IF(A24="","",UPPER(VLOOKUP($A24,SCHEDULLE!A:H,2,0)))</f>
        <v/>
      </c>
      <c r="C24" s="14" t="str">
        <f>IF(A24="","",UPPER(VLOOKUP($A24,SCHEDULLE!A:H,3,0)))</f>
        <v/>
      </c>
      <c r="D24" s="13" t="str">
        <f>IF($A24="","",VLOOKUP($A24,SCHEDULLE!$A:$K,10,0))</f>
        <v/>
      </c>
      <c r="E24" s="13" t="str">
        <f>IF(A24="","",VLOOKUP($A24,SCHEDULLE!A:M,11,0))</f>
        <v/>
      </c>
      <c r="F24" s="14" t="str">
        <f>IF(A24="","",UPPER(VLOOKUP($A24,SCHEDULLE!A:H,5,0)))</f>
        <v/>
      </c>
      <c r="G24" s="14" t="str">
        <f>IF(A24="","",UPPER(VLOOKUP($A24,SCHEDULLE!A:M,13,0)))</f>
        <v/>
      </c>
      <c r="I24" s="34" t="s">
        <v>68</v>
      </c>
      <c r="J24" s="34" t="s">
        <v>68</v>
      </c>
      <c r="K24" s="34" t="s">
        <v>68</v>
      </c>
      <c r="L24" s="34" t="s">
        <v>68</v>
      </c>
      <c r="M24" s="34" t="s">
        <v>68</v>
      </c>
      <c r="N24" s="34" t="s">
        <v>68</v>
      </c>
      <c r="O24" s="34" t="s">
        <v>68</v>
      </c>
      <c r="P24" s="34" t="s">
        <v>68</v>
      </c>
      <c r="Q24" s="34" t="s">
        <v>68</v>
      </c>
      <c r="R24" s="34" t="s">
        <v>68</v>
      </c>
      <c r="S24" s="34" t="s">
        <v>68</v>
      </c>
      <c r="T24" s="34" t="s">
        <v>68</v>
      </c>
      <c r="U24" s="34" t="s">
        <v>68</v>
      </c>
      <c r="V24" s="34" t="s">
        <v>68</v>
      </c>
      <c r="W24" s="34" t="s">
        <v>68</v>
      </c>
      <c r="X24" s="34" t="s">
        <v>68</v>
      </c>
      <c r="Y24" s="34" t="s">
        <v>68</v>
      </c>
      <c r="Z24" s="34" t="s">
        <v>68</v>
      </c>
      <c r="AA24" s="34" t="s">
        <v>68</v>
      </c>
      <c r="AB24" s="34" t="s">
        <v>68</v>
      </c>
      <c r="AC24" s="34" t="s">
        <v>68</v>
      </c>
      <c r="AD24" s="34" t="s">
        <v>68</v>
      </c>
      <c r="AE24" s="34" t="s">
        <v>68</v>
      </c>
      <c r="AF24" s="34" t="s">
        <v>68</v>
      </c>
      <c r="AG24" s="34" t="s">
        <v>68</v>
      </c>
      <c r="AH24" s="34" t="s">
        <v>68</v>
      </c>
      <c r="AI24" s="34" t="s">
        <v>68</v>
      </c>
      <c r="AJ24" s="34" t="s">
        <v>68</v>
      </c>
      <c r="AK24" s="34" t="s">
        <v>68</v>
      </c>
      <c r="AL24" s="34" t="str">
        <f>IF($A24="","",IF(COUNTIF(BASE!$G:$G,ABS!$A24)=0,"",IF(COUNTIF(BASE!$A:$A,ABS!AL$10)=0,"",IF(COUNTIFS(BASE!$A:$A,ABS!AL$10,BASE!$G:$G,ABS!$A24)=0,"",IF(COUNTIFS(BASE!$A:$A,ABS!AL$10,BASE!$G:$G,ABS!$A24,BASE!$R:$R,"")&gt;0,"",IF(SUMIFS(BASE!$T:$T,BASE!$A:$A,ABS!AL$10,BASE!$G:$G,ABS!$A24)=0,"P",SUMIFS(BASE!$T:$T,BASE!$A:$A,ABS!AL$10,BASE!$G:$G,ABS!$A24)))))))</f>
        <v/>
      </c>
      <c r="AM24" s="34"/>
      <c r="AN24" s="37" t="str">
        <f>IF($A24="","",IF(COUNTIF(BASE!$G:$G,ABS!$A24)=0,"",IF(COUNTIF(BASE!$A:$A,ABS!AN$10)=0,"",IF(COUNTIFS(BASE!$A:$A,ABS!AN$10,BASE!$G:$G,ABS!$A24)=0,"",IF(COUNTIFS(BASE!$A:$A,ABS!AN$10,BASE!$G:$G,ABS!$A24,BASE!$R:$R,"")&gt;0,"",IF(SUMIFS(BASE!$T:$T,BASE!$A:$A,ABS!AN$10,BASE!$G:$G,ABS!$A24)=0,"P",SUMIFS(BASE!$T:$T,BASE!$A:$A,ABS!AN$10,BASE!$G:$G,ABS!$A24)))))))</f>
        <v/>
      </c>
      <c r="AO24" s="42" t="str">
        <f t="shared" si="12"/>
        <v/>
      </c>
      <c r="AP24" s="42" t="str">
        <f t="shared" si="13"/>
        <v/>
      </c>
      <c r="AQ24" s="42" t="str">
        <f t="shared" si="14"/>
        <v/>
      </c>
      <c r="AR24" s="5"/>
      <c r="AS24" s="80" t="str">
        <f t="shared" si="15"/>
        <v/>
      </c>
      <c r="AT24" s="80" t="str">
        <f t="shared" si="16"/>
        <v/>
      </c>
      <c r="AU24" s="80" t="str">
        <f t="shared" si="16"/>
        <v/>
      </c>
      <c r="AV24" s="80" t="str">
        <f t="shared" si="16"/>
        <v/>
      </c>
      <c r="AW24" s="5"/>
      <c r="AX24" s="89" t="str">
        <f t="shared" si="17"/>
        <v/>
      </c>
    </row>
    <row r="25" spans="1:50" x14ac:dyDescent="0.25">
      <c r="A25" s="78"/>
      <c r="B25" s="14" t="str">
        <f>IF(A25="","",UPPER(VLOOKUP($A25,SCHEDULLE!A:H,2,0)))</f>
        <v/>
      </c>
      <c r="C25" s="14" t="str">
        <f>IF(A25="","",UPPER(VLOOKUP($A25,SCHEDULLE!A:H,3,0)))</f>
        <v/>
      </c>
      <c r="D25" s="13" t="str">
        <f>IF($A25="","",VLOOKUP($A25,SCHEDULLE!$A:$K,10,0))</f>
        <v/>
      </c>
      <c r="E25" s="13" t="str">
        <f>IF(A25="","",VLOOKUP($A25,SCHEDULLE!A:M,11,0))</f>
        <v/>
      </c>
      <c r="F25" s="14" t="str">
        <f>IF(A25="","",UPPER(VLOOKUP($A25,SCHEDULLE!A:H,5,0)))</f>
        <v/>
      </c>
      <c r="G25" s="14" t="str">
        <f>IF(A25="","",UPPER(VLOOKUP($A25,SCHEDULLE!A:M,13,0)))</f>
        <v/>
      </c>
      <c r="I25" s="34" t="s">
        <v>68</v>
      </c>
      <c r="J25" s="34" t="s">
        <v>68</v>
      </c>
      <c r="K25" s="34" t="s">
        <v>68</v>
      </c>
      <c r="L25" s="34" t="s">
        <v>68</v>
      </c>
      <c r="M25" s="34" t="s">
        <v>68</v>
      </c>
      <c r="N25" s="34" t="s">
        <v>68</v>
      </c>
      <c r="O25" s="34" t="s">
        <v>68</v>
      </c>
      <c r="P25" s="34" t="s">
        <v>68</v>
      </c>
      <c r="Q25" s="34" t="s">
        <v>68</v>
      </c>
      <c r="R25" s="34" t="s">
        <v>68</v>
      </c>
      <c r="S25" s="34" t="s">
        <v>68</v>
      </c>
      <c r="T25" s="34" t="s">
        <v>68</v>
      </c>
      <c r="U25" s="34" t="s">
        <v>68</v>
      </c>
      <c r="V25" s="34" t="s">
        <v>68</v>
      </c>
      <c r="W25" s="34" t="s">
        <v>68</v>
      </c>
      <c r="X25" s="34" t="s">
        <v>68</v>
      </c>
      <c r="Y25" s="34" t="s">
        <v>68</v>
      </c>
      <c r="Z25" s="34" t="s">
        <v>68</v>
      </c>
      <c r="AA25" s="34" t="s">
        <v>68</v>
      </c>
      <c r="AB25" s="34" t="s">
        <v>68</v>
      </c>
      <c r="AC25" s="34" t="s">
        <v>68</v>
      </c>
      <c r="AD25" s="34" t="s">
        <v>68</v>
      </c>
      <c r="AE25" s="34" t="s">
        <v>68</v>
      </c>
      <c r="AF25" s="34" t="s">
        <v>68</v>
      </c>
      <c r="AG25" s="34" t="s">
        <v>68</v>
      </c>
      <c r="AH25" s="34" t="s">
        <v>68</v>
      </c>
      <c r="AI25" s="34" t="s">
        <v>68</v>
      </c>
      <c r="AJ25" s="34" t="s">
        <v>68</v>
      </c>
      <c r="AK25" s="34" t="s">
        <v>68</v>
      </c>
      <c r="AL25" s="34" t="str">
        <f>IF($A25="","",IF(COUNTIF(BASE!$G:$G,ABS!$A25)=0,"",IF(COUNTIF(BASE!$A:$A,ABS!AL$10)=0,"",IF(COUNTIFS(BASE!$A:$A,ABS!AL$10,BASE!$G:$G,ABS!$A25)=0,"",IF(COUNTIFS(BASE!$A:$A,ABS!AL$10,BASE!$G:$G,ABS!$A25,BASE!$R:$R,"")&gt;0,"",IF(SUMIFS(BASE!$T:$T,BASE!$A:$A,ABS!AL$10,BASE!$G:$G,ABS!$A25)=0,"P",SUMIFS(BASE!$T:$T,BASE!$A:$A,ABS!AL$10,BASE!$G:$G,ABS!$A25)))))))</f>
        <v/>
      </c>
      <c r="AM25" s="34"/>
      <c r="AN25" s="37" t="str">
        <f>IF($A25="","",IF(COUNTIF(BASE!$G:$G,ABS!$A25)=0,"",IF(COUNTIF(BASE!$A:$A,ABS!AN$10)=0,"",IF(COUNTIFS(BASE!$A:$A,ABS!AN$10,BASE!$G:$G,ABS!$A25)=0,"",IF(COUNTIFS(BASE!$A:$A,ABS!AN$10,BASE!$G:$G,ABS!$A25,BASE!$R:$R,"")&gt;0,"",IF(SUMIFS(BASE!$T:$T,BASE!$A:$A,ABS!AN$10,BASE!$G:$G,ABS!$A25)=0,"P",SUMIFS(BASE!$T:$T,BASE!$A:$A,ABS!AN$10,BASE!$G:$G,ABS!$A25)))))))</f>
        <v/>
      </c>
      <c r="AO25" s="42" t="str">
        <f t="shared" si="12"/>
        <v/>
      </c>
      <c r="AP25" s="42" t="str">
        <f t="shared" si="13"/>
        <v/>
      </c>
      <c r="AQ25" s="42" t="str">
        <f t="shared" si="14"/>
        <v/>
      </c>
      <c r="AR25" s="5"/>
      <c r="AS25" s="80" t="str">
        <f t="shared" si="15"/>
        <v/>
      </c>
      <c r="AT25" s="80" t="str">
        <f t="shared" si="16"/>
        <v/>
      </c>
      <c r="AU25" s="80" t="str">
        <f t="shared" si="16"/>
        <v/>
      </c>
      <c r="AV25" s="80" t="str">
        <f t="shared" si="16"/>
        <v/>
      </c>
      <c r="AW25" s="5"/>
      <c r="AX25" s="89" t="str">
        <f t="shared" si="17"/>
        <v/>
      </c>
    </row>
    <row r="26" spans="1:50" x14ac:dyDescent="0.25">
      <c r="A26" s="78"/>
      <c r="B26" s="14" t="str">
        <f>IF(A26="","",UPPER(VLOOKUP($A26,SCHEDULLE!A:H,2,0)))</f>
        <v/>
      </c>
      <c r="C26" s="14" t="str">
        <f>IF(A26="","",UPPER(VLOOKUP($A26,SCHEDULLE!A:H,3,0)))</f>
        <v/>
      </c>
      <c r="D26" s="13" t="str">
        <f>IF($A26="","",VLOOKUP($A26,SCHEDULLE!$A:$K,10,0))</f>
        <v/>
      </c>
      <c r="E26" s="13" t="str">
        <f>IF(A26="","",VLOOKUP($A26,SCHEDULLE!A:M,11,0))</f>
        <v/>
      </c>
      <c r="F26" s="14" t="str">
        <f>IF(A26="","",UPPER(VLOOKUP($A26,SCHEDULLE!A:H,5,0)))</f>
        <v/>
      </c>
      <c r="G26" s="14" t="str">
        <f>IF(A26="","",UPPER(VLOOKUP($A26,SCHEDULLE!A:M,13,0)))</f>
        <v/>
      </c>
      <c r="I26" s="34" t="s">
        <v>68</v>
      </c>
      <c r="J26" s="34" t="s">
        <v>68</v>
      </c>
      <c r="K26" s="34" t="s">
        <v>68</v>
      </c>
      <c r="L26" s="34" t="s">
        <v>68</v>
      </c>
      <c r="M26" s="34" t="s">
        <v>68</v>
      </c>
      <c r="N26" s="34" t="s">
        <v>68</v>
      </c>
      <c r="O26" s="34" t="s">
        <v>68</v>
      </c>
      <c r="P26" s="34" t="s">
        <v>68</v>
      </c>
      <c r="Q26" s="34" t="s">
        <v>68</v>
      </c>
      <c r="R26" s="34" t="s">
        <v>68</v>
      </c>
      <c r="S26" s="34" t="s">
        <v>68</v>
      </c>
      <c r="T26" s="34" t="s">
        <v>68</v>
      </c>
      <c r="U26" s="34" t="s">
        <v>68</v>
      </c>
      <c r="V26" s="34" t="s">
        <v>68</v>
      </c>
      <c r="W26" s="34" t="s">
        <v>68</v>
      </c>
      <c r="X26" s="34" t="s">
        <v>68</v>
      </c>
      <c r="Y26" s="34" t="s">
        <v>68</v>
      </c>
      <c r="Z26" s="34" t="s">
        <v>68</v>
      </c>
      <c r="AA26" s="34" t="s">
        <v>68</v>
      </c>
      <c r="AB26" s="34" t="s">
        <v>68</v>
      </c>
      <c r="AC26" s="34" t="s">
        <v>68</v>
      </c>
      <c r="AD26" s="34" t="s">
        <v>68</v>
      </c>
      <c r="AE26" s="34" t="s">
        <v>68</v>
      </c>
      <c r="AF26" s="34" t="s">
        <v>68</v>
      </c>
      <c r="AG26" s="34" t="s">
        <v>68</v>
      </c>
      <c r="AH26" s="34" t="s">
        <v>68</v>
      </c>
      <c r="AI26" s="34" t="s">
        <v>68</v>
      </c>
      <c r="AJ26" s="34" t="s">
        <v>68</v>
      </c>
      <c r="AK26" s="34" t="s">
        <v>68</v>
      </c>
      <c r="AL26" s="34" t="str">
        <f>IF($A26="","",IF(COUNTIF(BASE!$G:$G,ABS!$A26)=0,"",IF(COUNTIF(BASE!$A:$A,ABS!AL$10)=0,"",IF(COUNTIFS(BASE!$A:$A,ABS!AL$10,BASE!$G:$G,ABS!$A26)=0,"",IF(COUNTIFS(BASE!$A:$A,ABS!AL$10,BASE!$G:$G,ABS!$A26,BASE!$R:$R,"")&gt;0,"",IF(SUMIFS(BASE!$T:$T,BASE!$A:$A,ABS!AL$10,BASE!$G:$G,ABS!$A26)=0,"P",SUMIFS(BASE!$T:$T,BASE!$A:$A,ABS!AL$10,BASE!$G:$G,ABS!$A26)))))))</f>
        <v/>
      </c>
      <c r="AM26" s="34"/>
      <c r="AN26" s="37" t="str">
        <f>IF($A26="","",IF(COUNTIF(BASE!$G:$G,ABS!$A26)=0,"",IF(COUNTIF(BASE!$A:$A,ABS!AN$10)=0,"",IF(COUNTIFS(BASE!$A:$A,ABS!AN$10,BASE!$G:$G,ABS!$A26)=0,"",IF(COUNTIFS(BASE!$A:$A,ABS!AN$10,BASE!$G:$G,ABS!$A26,BASE!$R:$R,"")&gt;0,"",IF(SUMIFS(BASE!$T:$T,BASE!$A:$A,ABS!AN$10,BASE!$G:$G,ABS!$A26)=0,"P",SUMIFS(BASE!$T:$T,BASE!$A:$A,ABS!AN$10,BASE!$G:$G,ABS!$A26)))))))</f>
        <v/>
      </c>
      <c r="AO26" s="42" t="str">
        <f t="shared" si="12"/>
        <v/>
      </c>
      <c r="AP26" s="42" t="str">
        <f t="shared" si="13"/>
        <v/>
      </c>
      <c r="AQ26" s="42" t="str">
        <f t="shared" si="14"/>
        <v/>
      </c>
      <c r="AR26" s="5"/>
      <c r="AS26" s="80" t="str">
        <f t="shared" si="15"/>
        <v/>
      </c>
      <c r="AT26" s="80" t="str">
        <f t="shared" si="16"/>
        <v/>
      </c>
      <c r="AU26" s="80" t="str">
        <f t="shared" si="16"/>
        <v/>
      </c>
      <c r="AV26" s="80" t="str">
        <f t="shared" si="16"/>
        <v/>
      </c>
      <c r="AW26" s="5"/>
      <c r="AX26" s="89" t="str">
        <f t="shared" si="17"/>
        <v/>
      </c>
    </row>
    <row r="27" spans="1:50" x14ac:dyDescent="0.25">
      <c r="A27" s="78"/>
      <c r="B27" s="14" t="str">
        <f>IF(A27="","",UPPER(VLOOKUP($A27,SCHEDULLE!A:H,2,0)))</f>
        <v/>
      </c>
      <c r="C27" s="14" t="str">
        <f>IF(A27="","",UPPER(VLOOKUP($A27,SCHEDULLE!A:H,3,0)))</f>
        <v/>
      </c>
      <c r="D27" s="13" t="str">
        <f>IF($A27="","",VLOOKUP($A27,SCHEDULLE!$A:$K,10,0))</f>
        <v/>
      </c>
      <c r="E27" s="13" t="str">
        <f>IF(A27="","",VLOOKUP($A27,SCHEDULLE!A:M,11,0))</f>
        <v/>
      </c>
      <c r="F27" s="14" t="str">
        <f>IF(A27="","",UPPER(VLOOKUP($A27,SCHEDULLE!A:H,5,0)))</f>
        <v/>
      </c>
      <c r="G27" s="14" t="str">
        <f>IF(A27="","",UPPER(VLOOKUP($A27,SCHEDULLE!A:M,13,0)))</f>
        <v/>
      </c>
      <c r="I27" s="34" t="s">
        <v>68</v>
      </c>
      <c r="J27" s="34" t="s">
        <v>68</v>
      </c>
      <c r="K27" s="34" t="s">
        <v>68</v>
      </c>
      <c r="L27" s="34" t="s">
        <v>68</v>
      </c>
      <c r="M27" s="34" t="s">
        <v>68</v>
      </c>
      <c r="N27" s="34" t="s">
        <v>68</v>
      </c>
      <c r="O27" s="34" t="s">
        <v>68</v>
      </c>
      <c r="P27" s="34" t="s">
        <v>68</v>
      </c>
      <c r="Q27" s="34" t="s">
        <v>68</v>
      </c>
      <c r="R27" s="34" t="s">
        <v>68</v>
      </c>
      <c r="S27" s="34" t="s">
        <v>68</v>
      </c>
      <c r="T27" s="34" t="s">
        <v>68</v>
      </c>
      <c r="U27" s="34" t="s">
        <v>68</v>
      </c>
      <c r="V27" s="34" t="s">
        <v>68</v>
      </c>
      <c r="W27" s="34" t="s">
        <v>68</v>
      </c>
      <c r="X27" s="34" t="s">
        <v>68</v>
      </c>
      <c r="Y27" s="34" t="s">
        <v>68</v>
      </c>
      <c r="Z27" s="34" t="s">
        <v>68</v>
      </c>
      <c r="AA27" s="34" t="s">
        <v>68</v>
      </c>
      <c r="AB27" s="34" t="s">
        <v>68</v>
      </c>
      <c r="AC27" s="34" t="s">
        <v>68</v>
      </c>
      <c r="AD27" s="34" t="s">
        <v>68</v>
      </c>
      <c r="AE27" s="34" t="s">
        <v>68</v>
      </c>
      <c r="AF27" s="34" t="s">
        <v>68</v>
      </c>
      <c r="AG27" s="34" t="s">
        <v>68</v>
      </c>
      <c r="AH27" s="34" t="s">
        <v>68</v>
      </c>
      <c r="AI27" s="34" t="s">
        <v>68</v>
      </c>
      <c r="AJ27" s="34" t="s">
        <v>68</v>
      </c>
      <c r="AK27" s="34" t="s">
        <v>68</v>
      </c>
      <c r="AL27" s="34" t="str">
        <f>IF($A27="","",IF(COUNTIF(BASE!$G:$G,ABS!$A27)=0,"",IF(COUNTIF(BASE!$A:$A,ABS!AL$10)=0,"",IF(COUNTIFS(BASE!$A:$A,ABS!AL$10,BASE!$G:$G,ABS!$A27)=0,"",IF(COUNTIFS(BASE!$A:$A,ABS!AL$10,BASE!$G:$G,ABS!$A27,BASE!$R:$R,"")&gt;0,"",IF(SUMIFS(BASE!$T:$T,BASE!$A:$A,ABS!AL$10,BASE!$G:$G,ABS!$A27)=0,"P",SUMIFS(BASE!$T:$T,BASE!$A:$A,ABS!AL$10,BASE!$G:$G,ABS!$A27)))))))</f>
        <v/>
      </c>
      <c r="AM27" s="34"/>
      <c r="AN27" s="37" t="str">
        <f>IF($A27="","",IF(COUNTIF(BASE!$G:$G,ABS!$A27)=0,"",IF(COUNTIF(BASE!$A:$A,ABS!AN$10)=0,"",IF(COUNTIFS(BASE!$A:$A,ABS!AN$10,BASE!$G:$G,ABS!$A27)=0,"",IF(COUNTIFS(BASE!$A:$A,ABS!AN$10,BASE!$G:$G,ABS!$A27,BASE!$R:$R,"")&gt;0,"",IF(SUMIFS(BASE!$T:$T,BASE!$A:$A,ABS!AN$10,BASE!$G:$G,ABS!$A27)=0,"P",SUMIFS(BASE!$T:$T,BASE!$A:$A,ABS!AN$10,BASE!$G:$G,ABS!$A27)))))))</f>
        <v/>
      </c>
      <c r="AO27" s="42" t="str">
        <f t="shared" si="12"/>
        <v/>
      </c>
      <c r="AP27" s="42" t="str">
        <f t="shared" si="13"/>
        <v/>
      </c>
      <c r="AQ27" s="42" t="str">
        <f t="shared" si="14"/>
        <v/>
      </c>
      <c r="AR27" s="5"/>
      <c r="AS27" s="80" t="str">
        <f t="shared" si="15"/>
        <v/>
      </c>
      <c r="AT27" s="80" t="str">
        <f t="shared" si="16"/>
        <v/>
      </c>
      <c r="AU27" s="80" t="str">
        <f t="shared" si="16"/>
        <v/>
      </c>
      <c r="AV27" s="80" t="str">
        <f t="shared" si="16"/>
        <v/>
      </c>
      <c r="AW27" s="5"/>
      <c r="AX27" s="89" t="str">
        <f t="shared" si="17"/>
        <v/>
      </c>
    </row>
    <row r="28" spans="1:50" x14ac:dyDescent="0.25">
      <c r="A28" s="78"/>
      <c r="B28" s="14" t="str">
        <f>IF(A28="","",UPPER(VLOOKUP($A28,SCHEDULLE!A:H,2,0)))</f>
        <v/>
      </c>
      <c r="C28" s="14" t="str">
        <f>IF(A28="","",UPPER(VLOOKUP($A28,SCHEDULLE!A:H,3,0)))</f>
        <v/>
      </c>
      <c r="D28" s="13" t="str">
        <f>IF($A28="","",VLOOKUP($A28,SCHEDULLE!$A:$K,10,0))</f>
        <v/>
      </c>
      <c r="E28" s="13" t="str">
        <f>IF(A28="","",VLOOKUP($A28,SCHEDULLE!A:M,11,0))</f>
        <v/>
      </c>
      <c r="F28" s="14" t="str">
        <f>IF(A28="","",UPPER(VLOOKUP($A28,SCHEDULLE!A:H,5,0)))</f>
        <v/>
      </c>
      <c r="G28" s="14" t="str">
        <f>IF(A28="","",UPPER(VLOOKUP($A28,SCHEDULLE!A:M,13,0)))</f>
        <v/>
      </c>
      <c r="I28" s="34" t="s">
        <v>68</v>
      </c>
      <c r="J28" s="34" t="s">
        <v>68</v>
      </c>
      <c r="K28" s="34" t="s">
        <v>68</v>
      </c>
      <c r="L28" s="34" t="s">
        <v>68</v>
      </c>
      <c r="M28" s="34" t="s">
        <v>68</v>
      </c>
      <c r="N28" s="34" t="s">
        <v>68</v>
      </c>
      <c r="O28" s="34" t="s">
        <v>68</v>
      </c>
      <c r="P28" s="34" t="s">
        <v>68</v>
      </c>
      <c r="Q28" s="34" t="s">
        <v>68</v>
      </c>
      <c r="R28" s="34" t="s">
        <v>68</v>
      </c>
      <c r="S28" s="34" t="s">
        <v>68</v>
      </c>
      <c r="T28" s="34" t="s">
        <v>68</v>
      </c>
      <c r="U28" s="34" t="s">
        <v>68</v>
      </c>
      <c r="V28" s="34" t="s">
        <v>68</v>
      </c>
      <c r="W28" s="34" t="s">
        <v>68</v>
      </c>
      <c r="X28" s="34" t="s">
        <v>68</v>
      </c>
      <c r="Y28" s="34" t="s">
        <v>68</v>
      </c>
      <c r="Z28" s="34" t="s">
        <v>68</v>
      </c>
      <c r="AA28" s="34" t="s">
        <v>68</v>
      </c>
      <c r="AB28" s="34" t="s">
        <v>68</v>
      </c>
      <c r="AC28" s="34" t="s">
        <v>68</v>
      </c>
      <c r="AD28" s="34" t="s">
        <v>68</v>
      </c>
      <c r="AE28" s="34" t="s">
        <v>68</v>
      </c>
      <c r="AF28" s="34" t="s">
        <v>68</v>
      </c>
      <c r="AG28" s="34" t="s">
        <v>68</v>
      </c>
      <c r="AH28" s="34" t="s">
        <v>68</v>
      </c>
      <c r="AI28" s="34" t="s">
        <v>68</v>
      </c>
      <c r="AJ28" s="34" t="s">
        <v>68</v>
      </c>
      <c r="AK28" s="34" t="s">
        <v>68</v>
      </c>
      <c r="AL28" s="34" t="str">
        <f>IF($A28="","",IF(COUNTIF(BASE!$G:$G,ABS!$A28)=0,"",IF(COUNTIF(BASE!$A:$A,ABS!AL$10)=0,"",IF(COUNTIFS(BASE!$A:$A,ABS!AL$10,BASE!$G:$G,ABS!$A28)=0,"",IF(COUNTIFS(BASE!$A:$A,ABS!AL$10,BASE!$G:$G,ABS!$A28,BASE!$R:$R,"")&gt;0,"",IF(SUMIFS(BASE!$T:$T,BASE!$A:$A,ABS!AL$10,BASE!$G:$G,ABS!$A28)=0,"P",SUMIFS(BASE!$T:$T,BASE!$A:$A,ABS!AL$10,BASE!$G:$G,ABS!$A28)))))))</f>
        <v/>
      </c>
      <c r="AM28" s="34"/>
      <c r="AN28" s="37" t="str">
        <f>IF($A28="","",IF(COUNTIF(BASE!$G:$G,ABS!$A28)=0,"",IF(COUNTIF(BASE!$A:$A,ABS!AN$10)=0,"",IF(COUNTIFS(BASE!$A:$A,ABS!AN$10,BASE!$G:$G,ABS!$A28)=0,"",IF(COUNTIFS(BASE!$A:$A,ABS!AN$10,BASE!$G:$G,ABS!$A28,BASE!$R:$R,"")&gt;0,"",IF(SUMIFS(BASE!$T:$T,BASE!$A:$A,ABS!AN$10,BASE!$G:$G,ABS!$A28)=0,"P",SUMIFS(BASE!$T:$T,BASE!$A:$A,ABS!AN$10,BASE!$G:$G,ABS!$A28)))))))</f>
        <v/>
      </c>
      <c r="AO28" s="42" t="str">
        <f t="shared" si="12"/>
        <v/>
      </c>
      <c r="AP28" s="42" t="str">
        <f t="shared" si="13"/>
        <v/>
      </c>
      <c r="AQ28" s="42" t="str">
        <f t="shared" si="14"/>
        <v/>
      </c>
      <c r="AR28" s="5"/>
      <c r="AS28" s="80" t="str">
        <f t="shared" si="15"/>
        <v/>
      </c>
      <c r="AT28" s="80" t="str">
        <f t="shared" si="16"/>
        <v/>
      </c>
      <c r="AU28" s="80" t="str">
        <f t="shared" si="16"/>
        <v/>
      </c>
      <c r="AV28" s="80" t="str">
        <f t="shared" si="16"/>
        <v/>
      </c>
      <c r="AW28" s="5"/>
      <c r="AX28" s="89" t="str">
        <f t="shared" si="17"/>
        <v/>
      </c>
    </row>
    <row r="29" spans="1:50" s="33" customFormat="1" x14ac:dyDescent="0.25">
      <c r="A29" s="78"/>
      <c r="B29" s="14" t="str">
        <f>IF(A29="","",UPPER(VLOOKUP($A29,SCHEDULLE!A:H,2,0)))</f>
        <v/>
      </c>
      <c r="C29" s="14" t="str">
        <f>IF(A29="","",UPPER(VLOOKUP($A29,SCHEDULLE!A:H,3,0)))</f>
        <v/>
      </c>
      <c r="D29" s="13" t="str">
        <f>IF($A29="","",VLOOKUP($A29,SCHEDULLE!$A:$K,10,0))</f>
        <v/>
      </c>
      <c r="E29" s="13" t="str">
        <f>IF(A29="","",VLOOKUP($A29,SCHEDULLE!A:M,11,0))</f>
        <v/>
      </c>
      <c r="F29" s="14" t="str">
        <f>IF(A29="","",UPPER(VLOOKUP($A29,SCHEDULLE!A:H,5,0)))</f>
        <v/>
      </c>
      <c r="G29" s="14" t="str">
        <f>IF(A29="","",UPPER(VLOOKUP($A29,SCHEDULLE!A:M,13,0)))</f>
        <v/>
      </c>
      <c r="I29" s="34" t="s">
        <v>68</v>
      </c>
      <c r="J29" s="34" t="s">
        <v>68</v>
      </c>
      <c r="K29" s="34" t="s">
        <v>68</v>
      </c>
      <c r="L29" s="34" t="s">
        <v>68</v>
      </c>
      <c r="M29" s="34" t="s">
        <v>68</v>
      </c>
      <c r="N29" s="34" t="s">
        <v>68</v>
      </c>
      <c r="O29" s="34" t="s">
        <v>68</v>
      </c>
      <c r="P29" s="34" t="s">
        <v>68</v>
      </c>
      <c r="Q29" s="34" t="s">
        <v>68</v>
      </c>
      <c r="R29" s="34" t="s">
        <v>68</v>
      </c>
      <c r="S29" s="34" t="s">
        <v>68</v>
      </c>
      <c r="T29" s="34" t="s">
        <v>68</v>
      </c>
      <c r="U29" s="34" t="s">
        <v>68</v>
      </c>
      <c r="V29" s="34" t="s">
        <v>68</v>
      </c>
      <c r="W29" s="34" t="s">
        <v>68</v>
      </c>
      <c r="X29" s="34" t="s">
        <v>68</v>
      </c>
      <c r="Y29" s="34" t="s">
        <v>68</v>
      </c>
      <c r="Z29" s="34" t="s">
        <v>68</v>
      </c>
      <c r="AA29" s="34" t="s">
        <v>68</v>
      </c>
      <c r="AB29" s="34" t="s">
        <v>68</v>
      </c>
      <c r="AC29" s="34" t="s">
        <v>68</v>
      </c>
      <c r="AD29" s="34" t="s">
        <v>68</v>
      </c>
      <c r="AE29" s="34" t="s">
        <v>68</v>
      </c>
      <c r="AF29" s="34" t="s">
        <v>68</v>
      </c>
      <c r="AG29" s="34" t="s">
        <v>68</v>
      </c>
      <c r="AH29" s="34" t="s">
        <v>68</v>
      </c>
      <c r="AI29" s="34" t="s">
        <v>68</v>
      </c>
      <c r="AJ29" s="34" t="s">
        <v>68</v>
      </c>
      <c r="AK29" s="34" t="s">
        <v>68</v>
      </c>
      <c r="AL29" s="34" t="str">
        <f>IF($A29="","",IF(COUNTIF(BASE!$G:$G,ABS!$A29)=0,"",IF(COUNTIF(BASE!$A:$A,ABS!AL$10)=0,"",IF(COUNTIFS(BASE!$A:$A,ABS!AL$10,BASE!$G:$G,ABS!$A29)=0,"",IF(COUNTIFS(BASE!$A:$A,ABS!AL$10,BASE!$G:$G,ABS!$A29,BASE!$R:$R,"")&gt;0,"",IF(SUMIFS(BASE!$T:$T,BASE!$A:$A,ABS!AL$10,BASE!$G:$G,ABS!$A29)=0,"P",SUMIFS(BASE!$T:$T,BASE!$A:$A,ABS!AL$10,BASE!$G:$G,ABS!$A29)))))))</f>
        <v/>
      </c>
      <c r="AM29" s="34"/>
      <c r="AN29" s="37" t="str">
        <f>IF($A29="","",IF(COUNTIF(BASE!$G:$G,ABS!$A29)=0,"",IF(COUNTIF(BASE!$A:$A,ABS!AN$10)=0,"",IF(COUNTIFS(BASE!$A:$A,ABS!AN$10,BASE!$G:$G,ABS!$A29)=0,"",IF(COUNTIFS(BASE!$A:$A,ABS!AN$10,BASE!$G:$G,ABS!$A29,BASE!$R:$R,"")&gt;0,"",IF(SUMIFS(BASE!$T:$T,BASE!$A:$A,ABS!AN$10,BASE!$G:$G,ABS!$A29)=0,"P",SUMIFS(BASE!$T:$T,BASE!$A:$A,ABS!AN$10,BASE!$G:$G,ABS!$A29)))))))</f>
        <v/>
      </c>
      <c r="AO29" s="42" t="str">
        <f t="shared" si="12"/>
        <v/>
      </c>
      <c r="AP29" s="42" t="str">
        <f t="shared" si="13"/>
        <v/>
      </c>
      <c r="AQ29" s="42" t="str">
        <f t="shared" si="14"/>
        <v/>
      </c>
      <c r="AR29" s="5"/>
      <c r="AS29" s="80" t="str">
        <f t="shared" si="15"/>
        <v/>
      </c>
      <c r="AT29" s="80" t="str">
        <f t="shared" si="16"/>
        <v/>
      </c>
      <c r="AU29" s="80" t="str">
        <f t="shared" si="16"/>
        <v/>
      </c>
      <c r="AV29" s="80" t="str">
        <f t="shared" si="16"/>
        <v/>
      </c>
      <c r="AW29" s="5"/>
      <c r="AX29" s="89" t="str">
        <f t="shared" si="17"/>
        <v/>
      </c>
    </row>
    <row r="30" spans="1:50" s="33" customFormat="1" x14ac:dyDescent="0.25">
      <c r="A30" s="78"/>
      <c r="B30" s="14" t="str">
        <f>IF(A30="","",UPPER(VLOOKUP($A30,SCHEDULLE!A:H,2,0)))</f>
        <v/>
      </c>
      <c r="C30" s="14" t="str">
        <f>IF(A30="","",UPPER(VLOOKUP($A30,SCHEDULLE!A:H,3,0)))</f>
        <v/>
      </c>
      <c r="D30" s="13" t="str">
        <f>IF($A30="","",VLOOKUP($A30,SCHEDULLE!$A:$K,10,0))</f>
        <v/>
      </c>
      <c r="E30" s="13" t="str">
        <f>IF(A30="","",VLOOKUP($A30,SCHEDULLE!A:M,11,0))</f>
        <v/>
      </c>
      <c r="F30" s="14" t="str">
        <f>IF(A30="","",UPPER(VLOOKUP($A30,SCHEDULLE!A:H,5,0)))</f>
        <v/>
      </c>
      <c r="G30" s="14" t="str">
        <f>IF(A30="","",UPPER(VLOOKUP($A30,SCHEDULLE!A:M,13,0)))</f>
        <v/>
      </c>
      <c r="I30" s="34" t="s">
        <v>68</v>
      </c>
      <c r="J30" s="34" t="s">
        <v>68</v>
      </c>
      <c r="K30" s="34" t="s">
        <v>68</v>
      </c>
      <c r="L30" s="34" t="s">
        <v>68</v>
      </c>
      <c r="M30" s="34" t="s">
        <v>68</v>
      </c>
      <c r="N30" s="34" t="s">
        <v>68</v>
      </c>
      <c r="O30" s="34" t="s">
        <v>68</v>
      </c>
      <c r="P30" s="34" t="s">
        <v>68</v>
      </c>
      <c r="Q30" s="34" t="s">
        <v>68</v>
      </c>
      <c r="R30" s="34" t="s">
        <v>68</v>
      </c>
      <c r="S30" s="34" t="s">
        <v>68</v>
      </c>
      <c r="T30" s="34" t="s">
        <v>68</v>
      </c>
      <c r="U30" s="34" t="s">
        <v>68</v>
      </c>
      <c r="V30" s="34" t="s">
        <v>68</v>
      </c>
      <c r="W30" s="34" t="s">
        <v>68</v>
      </c>
      <c r="X30" s="34" t="s">
        <v>68</v>
      </c>
      <c r="Y30" s="34" t="s">
        <v>68</v>
      </c>
      <c r="Z30" s="34" t="s">
        <v>68</v>
      </c>
      <c r="AA30" s="34" t="s">
        <v>68</v>
      </c>
      <c r="AB30" s="34" t="s">
        <v>68</v>
      </c>
      <c r="AC30" s="34" t="s">
        <v>68</v>
      </c>
      <c r="AD30" s="34" t="s">
        <v>68</v>
      </c>
      <c r="AE30" s="34" t="s">
        <v>68</v>
      </c>
      <c r="AF30" s="34" t="s">
        <v>68</v>
      </c>
      <c r="AG30" s="34" t="s">
        <v>68</v>
      </c>
      <c r="AH30" s="34" t="s">
        <v>68</v>
      </c>
      <c r="AI30" s="34" t="s">
        <v>68</v>
      </c>
      <c r="AJ30" s="34" t="s">
        <v>68</v>
      </c>
      <c r="AK30" s="34" t="s">
        <v>68</v>
      </c>
      <c r="AL30" s="34" t="str">
        <f>IF($A30="","",IF(COUNTIF(BASE!$G:$G,ABS!$A30)=0,"",IF(COUNTIF(BASE!$A:$A,ABS!AL$10)=0,"",IF(COUNTIFS(BASE!$A:$A,ABS!AL$10,BASE!$G:$G,ABS!$A30)=0,"",IF(COUNTIFS(BASE!$A:$A,ABS!AL$10,BASE!$G:$G,ABS!$A30,BASE!$R:$R,"")&gt;0,"",IF(SUMIFS(BASE!$T:$T,BASE!$A:$A,ABS!AL$10,BASE!$G:$G,ABS!$A30)=0,"P",SUMIFS(BASE!$T:$T,BASE!$A:$A,ABS!AL$10,BASE!$G:$G,ABS!$A30)))))))</f>
        <v/>
      </c>
      <c r="AM30" s="34"/>
      <c r="AN30" s="37" t="str">
        <f>IF($A30="","",IF(COUNTIF(BASE!$G:$G,ABS!$A30)=0,"",IF(COUNTIF(BASE!$A:$A,ABS!AN$10)=0,"",IF(COUNTIFS(BASE!$A:$A,ABS!AN$10,BASE!$G:$G,ABS!$A30)=0,"",IF(COUNTIFS(BASE!$A:$A,ABS!AN$10,BASE!$G:$G,ABS!$A30,BASE!$R:$R,"")&gt;0,"",IF(SUMIFS(BASE!$T:$T,BASE!$A:$A,ABS!AN$10,BASE!$G:$G,ABS!$A30)=0,"P",SUMIFS(BASE!$T:$T,BASE!$A:$A,ABS!AN$10,BASE!$G:$G,ABS!$A30)))))))</f>
        <v/>
      </c>
      <c r="AO30" s="42" t="str">
        <f t="shared" si="12"/>
        <v/>
      </c>
      <c r="AP30" s="42" t="str">
        <f t="shared" si="13"/>
        <v/>
      </c>
      <c r="AQ30" s="42" t="str">
        <f t="shared" si="14"/>
        <v/>
      </c>
      <c r="AR30" s="5"/>
      <c r="AS30" s="80" t="str">
        <f t="shared" si="15"/>
        <v/>
      </c>
      <c r="AT30" s="80" t="str">
        <f t="shared" si="16"/>
        <v/>
      </c>
      <c r="AU30" s="80" t="str">
        <f t="shared" si="16"/>
        <v/>
      </c>
      <c r="AV30" s="80" t="str">
        <f t="shared" si="16"/>
        <v/>
      </c>
      <c r="AW30" s="5"/>
      <c r="AX30" s="89" t="str">
        <f t="shared" si="17"/>
        <v/>
      </c>
    </row>
    <row r="31" spans="1:50" s="33" customFormat="1" x14ac:dyDescent="0.25">
      <c r="A31" s="78"/>
      <c r="B31" s="14" t="str">
        <f>IF(A31="","",UPPER(VLOOKUP($A31,SCHEDULLE!A:H,2,0)))</f>
        <v/>
      </c>
      <c r="C31" s="14" t="str">
        <f>IF(A31="","",UPPER(VLOOKUP($A31,SCHEDULLE!A:H,3,0)))</f>
        <v/>
      </c>
      <c r="D31" s="13" t="str">
        <f>IF($A31="","",VLOOKUP($A31,SCHEDULLE!$A:$K,10,0))</f>
        <v/>
      </c>
      <c r="E31" s="13" t="str">
        <f>IF(A31="","",VLOOKUP($A31,SCHEDULLE!A:M,11,0))</f>
        <v/>
      </c>
      <c r="F31" s="14" t="str">
        <f>IF(A31="","",UPPER(VLOOKUP($A31,SCHEDULLE!A:H,5,0)))</f>
        <v/>
      </c>
      <c r="G31" s="14" t="str">
        <f>IF(A31="","",UPPER(VLOOKUP($A31,SCHEDULLE!A:M,13,0)))</f>
        <v/>
      </c>
      <c r="I31" s="34" t="s">
        <v>68</v>
      </c>
      <c r="J31" s="34" t="s">
        <v>68</v>
      </c>
      <c r="K31" s="34" t="s">
        <v>68</v>
      </c>
      <c r="L31" s="34" t="s">
        <v>68</v>
      </c>
      <c r="M31" s="34" t="s">
        <v>68</v>
      </c>
      <c r="N31" s="34" t="s">
        <v>68</v>
      </c>
      <c r="O31" s="34" t="s">
        <v>68</v>
      </c>
      <c r="P31" s="34" t="s">
        <v>68</v>
      </c>
      <c r="Q31" s="34" t="s">
        <v>68</v>
      </c>
      <c r="R31" s="34" t="s">
        <v>68</v>
      </c>
      <c r="S31" s="34" t="s">
        <v>68</v>
      </c>
      <c r="T31" s="34" t="s">
        <v>68</v>
      </c>
      <c r="U31" s="34" t="s">
        <v>68</v>
      </c>
      <c r="V31" s="34" t="s">
        <v>68</v>
      </c>
      <c r="W31" s="34" t="s">
        <v>68</v>
      </c>
      <c r="X31" s="34" t="s">
        <v>68</v>
      </c>
      <c r="Y31" s="34" t="s">
        <v>68</v>
      </c>
      <c r="Z31" s="34" t="s">
        <v>68</v>
      </c>
      <c r="AA31" s="34" t="s">
        <v>68</v>
      </c>
      <c r="AB31" s="34" t="s">
        <v>68</v>
      </c>
      <c r="AC31" s="34" t="s">
        <v>68</v>
      </c>
      <c r="AD31" s="34" t="s">
        <v>68</v>
      </c>
      <c r="AE31" s="34" t="s">
        <v>68</v>
      </c>
      <c r="AF31" s="34" t="s">
        <v>68</v>
      </c>
      <c r="AG31" s="34" t="s">
        <v>68</v>
      </c>
      <c r="AH31" s="34" t="s">
        <v>68</v>
      </c>
      <c r="AI31" s="34" t="s">
        <v>68</v>
      </c>
      <c r="AJ31" s="34" t="s">
        <v>68</v>
      </c>
      <c r="AK31" s="34" t="s">
        <v>68</v>
      </c>
      <c r="AL31" s="34" t="str">
        <f>IF($A31="","",IF(COUNTIF(BASE!$G:$G,ABS!$A31)=0,"",IF(COUNTIF(BASE!$A:$A,ABS!AL$10)=0,"",IF(COUNTIFS(BASE!$A:$A,ABS!AL$10,BASE!$G:$G,ABS!$A31)=0,"",IF(COUNTIFS(BASE!$A:$A,ABS!AL$10,BASE!$G:$G,ABS!$A31,BASE!$R:$R,"")&gt;0,"",IF(SUMIFS(BASE!$T:$T,BASE!$A:$A,ABS!AL$10,BASE!$G:$G,ABS!$A31)=0,"P",SUMIFS(BASE!$T:$T,BASE!$A:$A,ABS!AL$10,BASE!$G:$G,ABS!$A31)))))))</f>
        <v/>
      </c>
      <c r="AM31" s="34"/>
      <c r="AN31" s="37" t="str">
        <f>IF($A31="","",IF(COUNTIF(BASE!$G:$G,ABS!$A31)=0,"",IF(COUNTIF(BASE!$A:$A,ABS!AN$10)=0,"",IF(COUNTIFS(BASE!$A:$A,ABS!AN$10,BASE!$G:$G,ABS!$A31)=0,"",IF(COUNTIFS(BASE!$A:$A,ABS!AN$10,BASE!$G:$G,ABS!$A31,BASE!$R:$R,"")&gt;0,"",IF(SUMIFS(BASE!$T:$T,BASE!$A:$A,ABS!AN$10,BASE!$G:$G,ABS!$A31)=0,"P",SUMIFS(BASE!$T:$T,BASE!$A:$A,ABS!AN$10,BASE!$G:$G,ABS!$A31)))))))</f>
        <v/>
      </c>
      <c r="AO31" s="42" t="str">
        <f t="shared" si="12"/>
        <v/>
      </c>
      <c r="AP31" s="42" t="str">
        <f t="shared" si="13"/>
        <v/>
      </c>
      <c r="AQ31" s="42" t="str">
        <f t="shared" si="14"/>
        <v/>
      </c>
      <c r="AR31" s="5"/>
      <c r="AS31" s="80" t="str">
        <f t="shared" si="15"/>
        <v/>
      </c>
      <c r="AT31" s="80" t="str">
        <f t="shared" si="16"/>
        <v/>
      </c>
      <c r="AU31" s="80" t="str">
        <f t="shared" si="16"/>
        <v/>
      </c>
      <c r="AV31" s="80" t="str">
        <f t="shared" si="16"/>
        <v/>
      </c>
      <c r="AW31" s="5"/>
      <c r="AX31" s="89" t="str">
        <f t="shared" si="17"/>
        <v/>
      </c>
    </row>
    <row r="32" spans="1:50" s="33" customFormat="1" x14ac:dyDescent="0.25">
      <c r="A32" s="78"/>
      <c r="B32" s="14" t="str">
        <f>IF(A32="","",UPPER(VLOOKUP($A32,SCHEDULLE!A:H,2,0)))</f>
        <v/>
      </c>
      <c r="C32" s="14" t="str">
        <f>IF(A32="","",UPPER(VLOOKUP($A32,SCHEDULLE!A:H,3,0)))</f>
        <v/>
      </c>
      <c r="D32" s="13" t="str">
        <f>IF($A32="","",VLOOKUP($A32,SCHEDULLE!$A:$K,10,0))</f>
        <v/>
      </c>
      <c r="E32" s="13" t="str">
        <f>IF(A32="","",VLOOKUP($A32,SCHEDULLE!A:M,11,0))</f>
        <v/>
      </c>
      <c r="F32" s="14" t="str">
        <f>IF(A32="","",UPPER(VLOOKUP($A32,SCHEDULLE!A:H,5,0)))</f>
        <v/>
      </c>
      <c r="G32" s="14" t="str">
        <f>IF(A32="","",UPPER(VLOOKUP($A32,SCHEDULLE!A:M,13,0)))</f>
        <v/>
      </c>
      <c r="I32" s="34" t="s">
        <v>68</v>
      </c>
      <c r="J32" s="34" t="s">
        <v>68</v>
      </c>
      <c r="K32" s="34" t="s">
        <v>68</v>
      </c>
      <c r="L32" s="34" t="s">
        <v>68</v>
      </c>
      <c r="M32" s="34" t="s">
        <v>68</v>
      </c>
      <c r="N32" s="34" t="s">
        <v>68</v>
      </c>
      <c r="O32" s="34" t="s">
        <v>68</v>
      </c>
      <c r="P32" s="34" t="s">
        <v>68</v>
      </c>
      <c r="Q32" s="34" t="s">
        <v>68</v>
      </c>
      <c r="R32" s="34" t="s">
        <v>68</v>
      </c>
      <c r="S32" s="34" t="s">
        <v>68</v>
      </c>
      <c r="T32" s="34" t="s">
        <v>68</v>
      </c>
      <c r="U32" s="34" t="s">
        <v>68</v>
      </c>
      <c r="V32" s="34" t="s">
        <v>68</v>
      </c>
      <c r="W32" s="34" t="s">
        <v>68</v>
      </c>
      <c r="X32" s="34" t="s">
        <v>68</v>
      </c>
      <c r="Y32" s="34" t="s">
        <v>68</v>
      </c>
      <c r="Z32" s="34" t="s">
        <v>68</v>
      </c>
      <c r="AA32" s="34" t="s">
        <v>68</v>
      </c>
      <c r="AB32" s="34" t="s">
        <v>68</v>
      </c>
      <c r="AC32" s="34" t="s">
        <v>68</v>
      </c>
      <c r="AD32" s="34" t="s">
        <v>68</v>
      </c>
      <c r="AE32" s="34" t="s">
        <v>68</v>
      </c>
      <c r="AF32" s="34" t="s">
        <v>68</v>
      </c>
      <c r="AG32" s="34" t="s">
        <v>68</v>
      </c>
      <c r="AH32" s="34" t="s">
        <v>68</v>
      </c>
      <c r="AI32" s="34" t="s">
        <v>68</v>
      </c>
      <c r="AJ32" s="34" t="s">
        <v>68</v>
      </c>
      <c r="AK32" s="34" t="s">
        <v>68</v>
      </c>
      <c r="AL32" s="34" t="str">
        <f>IF($A32="","",IF(COUNTIF(BASE!$G:$G,ABS!$A32)=0,"",IF(COUNTIF(BASE!$A:$A,ABS!AL$10)=0,"",IF(COUNTIFS(BASE!$A:$A,ABS!AL$10,BASE!$G:$G,ABS!$A32)=0,"",IF(COUNTIFS(BASE!$A:$A,ABS!AL$10,BASE!$G:$G,ABS!$A32,BASE!$R:$R,"")&gt;0,"",IF(SUMIFS(BASE!$T:$T,BASE!$A:$A,ABS!AL$10,BASE!$G:$G,ABS!$A32)=0,"P",SUMIFS(BASE!$T:$T,BASE!$A:$A,ABS!AL$10,BASE!$G:$G,ABS!$A32)))))))</f>
        <v/>
      </c>
      <c r="AM32" s="34"/>
      <c r="AN32" s="37" t="str">
        <f>IF($A32="","",IF(COUNTIF(BASE!$G:$G,ABS!$A32)=0,"",IF(COUNTIF(BASE!$A:$A,ABS!AN$10)=0,"",IF(COUNTIFS(BASE!$A:$A,ABS!AN$10,BASE!$G:$G,ABS!$A32)=0,"",IF(COUNTIFS(BASE!$A:$A,ABS!AN$10,BASE!$G:$G,ABS!$A32,BASE!$R:$R,"")&gt;0,"",IF(SUMIFS(BASE!$T:$T,BASE!$A:$A,ABS!AN$10,BASE!$G:$G,ABS!$A32)=0,"P",SUMIFS(BASE!$T:$T,BASE!$A:$A,ABS!AN$10,BASE!$G:$G,ABS!$A32)))))))</f>
        <v/>
      </c>
      <c r="AO32" s="42" t="str">
        <f t="shared" si="12"/>
        <v/>
      </c>
      <c r="AP32" s="42" t="str">
        <f t="shared" si="13"/>
        <v/>
      </c>
      <c r="AQ32" s="42" t="str">
        <f t="shared" si="14"/>
        <v/>
      </c>
      <c r="AR32" s="5"/>
      <c r="AS32" s="80" t="str">
        <f t="shared" si="15"/>
        <v/>
      </c>
      <c r="AT32" s="80" t="str">
        <f t="shared" si="16"/>
        <v/>
      </c>
      <c r="AU32" s="80" t="str">
        <f t="shared" si="16"/>
        <v/>
      </c>
      <c r="AV32" s="80" t="str">
        <f t="shared" si="16"/>
        <v/>
      </c>
      <c r="AW32" s="5"/>
      <c r="AX32" s="89" t="str">
        <f t="shared" si="17"/>
        <v/>
      </c>
    </row>
    <row r="33" spans="1:50" s="33" customFormat="1" x14ac:dyDescent="0.25">
      <c r="A33" s="78"/>
      <c r="B33" s="14" t="str">
        <f>IF(A33="","",UPPER(VLOOKUP($A33,SCHEDULLE!A:H,2,0)))</f>
        <v/>
      </c>
      <c r="C33" s="14" t="str">
        <f>IF(A33="","",UPPER(VLOOKUP($A33,SCHEDULLE!A:H,3,0)))</f>
        <v/>
      </c>
      <c r="D33" s="13" t="str">
        <f>IF($A33="","",VLOOKUP($A33,SCHEDULLE!$A:$K,10,0))</f>
        <v/>
      </c>
      <c r="E33" s="13" t="str">
        <f>IF(A33="","",VLOOKUP($A33,SCHEDULLE!A:M,11,0))</f>
        <v/>
      </c>
      <c r="F33" s="14" t="str">
        <f>IF(A33="","",UPPER(VLOOKUP($A33,SCHEDULLE!A:H,5,0)))</f>
        <v/>
      </c>
      <c r="G33" s="14" t="str">
        <f>IF(A33="","",UPPER(VLOOKUP($A33,SCHEDULLE!A:M,13,0)))</f>
        <v/>
      </c>
      <c r="I33" s="34" t="s">
        <v>68</v>
      </c>
      <c r="J33" s="34" t="s">
        <v>68</v>
      </c>
      <c r="K33" s="34" t="s">
        <v>68</v>
      </c>
      <c r="L33" s="34" t="s">
        <v>68</v>
      </c>
      <c r="M33" s="34" t="s">
        <v>68</v>
      </c>
      <c r="N33" s="34" t="s">
        <v>68</v>
      </c>
      <c r="O33" s="34" t="s">
        <v>68</v>
      </c>
      <c r="P33" s="34" t="s">
        <v>68</v>
      </c>
      <c r="Q33" s="34" t="s">
        <v>68</v>
      </c>
      <c r="R33" s="34" t="s">
        <v>68</v>
      </c>
      <c r="S33" s="34" t="s">
        <v>68</v>
      </c>
      <c r="T33" s="34" t="s">
        <v>68</v>
      </c>
      <c r="U33" s="34" t="s">
        <v>68</v>
      </c>
      <c r="V33" s="34" t="s">
        <v>68</v>
      </c>
      <c r="W33" s="34" t="s">
        <v>68</v>
      </c>
      <c r="X33" s="34" t="s">
        <v>68</v>
      </c>
      <c r="Y33" s="34" t="s">
        <v>68</v>
      </c>
      <c r="Z33" s="34" t="s">
        <v>68</v>
      </c>
      <c r="AA33" s="34" t="s">
        <v>68</v>
      </c>
      <c r="AB33" s="34" t="s">
        <v>68</v>
      </c>
      <c r="AC33" s="34" t="s">
        <v>68</v>
      </c>
      <c r="AD33" s="34" t="s">
        <v>68</v>
      </c>
      <c r="AE33" s="34" t="s">
        <v>68</v>
      </c>
      <c r="AF33" s="34" t="s">
        <v>68</v>
      </c>
      <c r="AG33" s="34" t="s">
        <v>68</v>
      </c>
      <c r="AH33" s="34" t="s">
        <v>68</v>
      </c>
      <c r="AI33" s="34" t="s">
        <v>68</v>
      </c>
      <c r="AJ33" s="34" t="s">
        <v>68</v>
      </c>
      <c r="AK33" s="34" t="s">
        <v>68</v>
      </c>
      <c r="AL33" s="34" t="str">
        <f>IF($A33="","",IF(COUNTIF(BASE!$G:$G,ABS!$A33)=0,"",IF(COUNTIF(BASE!$A:$A,ABS!AL$10)=0,"",IF(COUNTIFS(BASE!$A:$A,ABS!AL$10,BASE!$G:$G,ABS!$A33)=0,"",IF(COUNTIFS(BASE!$A:$A,ABS!AL$10,BASE!$G:$G,ABS!$A33,BASE!$R:$R,"")&gt;0,"",IF(SUMIFS(BASE!$T:$T,BASE!$A:$A,ABS!AL$10,BASE!$G:$G,ABS!$A33)=0,"P",SUMIFS(BASE!$T:$T,BASE!$A:$A,ABS!AL$10,BASE!$G:$G,ABS!$A33)))))))</f>
        <v/>
      </c>
      <c r="AM33" s="34"/>
      <c r="AN33" s="37" t="str">
        <f>IF($A33="","",IF(COUNTIF(BASE!$G:$G,ABS!$A33)=0,"",IF(COUNTIF(BASE!$A:$A,ABS!AN$10)=0,"",IF(COUNTIFS(BASE!$A:$A,ABS!AN$10,BASE!$G:$G,ABS!$A33)=0,"",IF(COUNTIFS(BASE!$A:$A,ABS!AN$10,BASE!$G:$G,ABS!$A33,BASE!$R:$R,"")&gt;0,"",IF(SUMIFS(BASE!$T:$T,BASE!$A:$A,ABS!AN$10,BASE!$G:$G,ABS!$A33)=0,"P",SUMIFS(BASE!$T:$T,BASE!$A:$A,ABS!AN$10,BASE!$G:$G,ABS!$A33)))))))</f>
        <v/>
      </c>
      <c r="AO33" s="42" t="str">
        <f t="shared" si="12"/>
        <v/>
      </c>
      <c r="AP33" s="42" t="str">
        <f t="shared" si="13"/>
        <v/>
      </c>
      <c r="AQ33" s="42" t="str">
        <f t="shared" si="14"/>
        <v/>
      </c>
      <c r="AR33" s="5"/>
      <c r="AS33" s="80" t="str">
        <f t="shared" si="15"/>
        <v/>
      </c>
      <c r="AT33" s="80" t="str">
        <f t="shared" si="16"/>
        <v/>
      </c>
      <c r="AU33" s="80" t="str">
        <f t="shared" si="16"/>
        <v/>
      </c>
      <c r="AV33" s="80" t="str">
        <f t="shared" si="16"/>
        <v/>
      </c>
      <c r="AW33" s="5"/>
      <c r="AX33" s="89" t="str">
        <f t="shared" si="17"/>
        <v/>
      </c>
    </row>
    <row r="34" spans="1:50" s="33" customFormat="1" x14ac:dyDescent="0.25">
      <c r="A34" s="78"/>
      <c r="B34" s="14" t="str">
        <f>IF(A34="","",UPPER(VLOOKUP($A34,SCHEDULLE!A:H,2,0)))</f>
        <v/>
      </c>
      <c r="C34" s="14" t="str">
        <f>IF(A34="","",UPPER(VLOOKUP($A34,SCHEDULLE!A:H,3,0)))</f>
        <v/>
      </c>
      <c r="D34" s="13" t="str">
        <f>IF($A34="","",VLOOKUP($A34,SCHEDULLE!$A:$K,10,0))</f>
        <v/>
      </c>
      <c r="E34" s="13" t="str">
        <f>IF(A34="","",VLOOKUP($A34,SCHEDULLE!A:M,11,0))</f>
        <v/>
      </c>
      <c r="F34" s="14" t="str">
        <f>IF(A34="","",UPPER(VLOOKUP($A34,SCHEDULLE!A:H,5,0)))</f>
        <v/>
      </c>
      <c r="G34" s="14" t="str">
        <f>IF(A34="","",UPPER(VLOOKUP($A34,SCHEDULLE!A:M,13,0)))</f>
        <v/>
      </c>
      <c r="I34" s="34" t="s">
        <v>68</v>
      </c>
      <c r="J34" s="34" t="s">
        <v>68</v>
      </c>
      <c r="K34" s="34" t="s">
        <v>68</v>
      </c>
      <c r="L34" s="34" t="s">
        <v>68</v>
      </c>
      <c r="M34" s="34" t="s">
        <v>68</v>
      </c>
      <c r="N34" s="34" t="s">
        <v>68</v>
      </c>
      <c r="O34" s="34" t="s">
        <v>68</v>
      </c>
      <c r="P34" s="34" t="s">
        <v>68</v>
      </c>
      <c r="Q34" s="34" t="s">
        <v>68</v>
      </c>
      <c r="R34" s="34" t="s">
        <v>68</v>
      </c>
      <c r="S34" s="34" t="s">
        <v>68</v>
      </c>
      <c r="T34" s="34" t="s">
        <v>68</v>
      </c>
      <c r="U34" s="34" t="s">
        <v>68</v>
      </c>
      <c r="V34" s="34" t="s">
        <v>68</v>
      </c>
      <c r="W34" s="34" t="s">
        <v>68</v>
      </c>
      <c r="X34" s="34" t="s">
        <v>68</v>
      </c>
      <c r="Y34" s="34" t="s">
        <v>68</v>
      </c>
      <c r="Z34" s="34" t="s">
        <v>68</v>
      </c>
      <c r="AA34" s="34" t="s">
        <v>68</v>
      </c>
      <c r="AB34" s="34" t="s">
        <v>68</v>
      </c>
      <c r="AC34" s="34" t="s">
        <v>68</v>
      </c>
      <c r="AD34" s="34" t="s">
        <v>68</v>
      </c>
      <c r="AE34" s="34" t="s">
        <v>68</v>
      </c>
      <c r="AF34" s="34" t="s">
        <v>68</v>
      </c>
      <c r="AG34" s="34" t="s">
        <v>68</v>
      </c>
      <c r="AH34" s="34" t="s">
        <v>68</v>
      </c>
      <c r="AI34" s="34" t="s">
        <v>68</v>
      </c>
      <c r="AJ34" s="34" t="s">
        <v>68</v>
      </c>
      <c r="AK34" s="34" t="s">
        <v>68</v>
      </c>
      <c r="AL34" s="34" t="str">
        <f>IF($A34="","",IF(COUNTIF(BASE!$G:$G,ABS!$A34)=0,"",IF(COUNTIF(BASE!$A:$A,ABS!AL$10)=0,"",IF(COUNTIFS(BASE!$A:$A,ABS!AL$10,BASE!$G:$G,ABS!$A34)=0,"",IF(COUNTIFS(BASE!$A:$A,ABS!AL$10,BASE!$G:$G,ABS!$A34,BASE!$R:$R,"")&gt;0,"",IF(SUMIFS(BASE!$T:$T,BASE!$A:$A,ABS!AL$10,BASE!$G:$G,ABS!$A34)=0,"P",SUMIFS(BASE!$T:$T,BASE!$A:$A,ABS!AL$10,BASE!$G:$G,ABS!$A34)))))))</f>
        <v/>
      </c>
      <c r="AM34" s="34"/>
      <c r="AN34" s="37" t="str">
        <f>IF($A34="","",IF(COUNTIF(BASE!$G:$G,ABS!$A34)=0,"",IF(COUNTIF(BASE!$A:$A,ABS!AN$10)=0,"",IF(COUNTIFS(BASE!$A:$A,ABS!AN$10,BASE!$G:$G,ABS!$A34)=0,"",IF(COUNTIFS(BASE!$A:$A,ABS!AN$10,BASE!$G:$G,ABS!$A34,BASE!$R:$R,"")&gt;0,"",IF(SUMIFS(BASE!$T:$T,BASE!$A:$A,ABS!AN$10,BASE!$G:$G,ABS!$A34)=0,"P",SUMIFS(BASE!$T:$T,BASE!$A:$A,ABS!AN$10,BASE!$G:$G,ABS!$A34)))))))</f>
        <v/>
      </c>
      <c r="AO34" s="42" t="str">
        <f t="shared" si="12"/>
        <v/>
      </c>
      <c r="AP34" s="42" t="str">
        <f t="shared" si="13"/>
        <v/>
      </c>
      <c r="AQ34" s="42" t="str">
        <f t="shared" si="14"/>
        <v/>
      </c>
      <c r="AR34" s="5"/>
      <c r="AS34" s="80" t="str">
        <f t="shared" si="15"/>
        <v/>
      </c>
      <c r="AT34" s="80" t="str">
        <f t="shared" si="16"/>
        <v/>
      </c>
      <c r="AU34" s="80" t="str">
        <f t="shared" si="16"/>
        <v/>
      </c>
      <c r="AV34" s="80" t="str">
        <f t="shared" si="16"/>
        <v/>
      </c>
      <c r="AW34" s="5"/>
      <c r="AX34" s="89" t="str">
        <f t="shared" si="17"/>
        <v/>
      </c>
    </row>
    <row r="35" spans="1:50" s="33" customFormat="1" x14ac:dyDescent="0.25">
      <c r="A35" s="78"/>
      <c r="B35" s="14" t="str">
        <f>IF(A35="","",UPPER(VLOOKUP($A35,SCHEDULLE!A:H,2,0)))</f>
        <v/>
      </c>
      <c r="C35" s="14" t="str">
        <f>IF(A35="","",UPPER(VLOOKUP($A35,SCHEDULLE!A:H,3,0)))</f>
        <v/>
      </c>
      <c r="D35" s="13" t="str">
        <f>IF($A35="","",VLOOKUP($A35,SCHEDULLE!$A:$K,10,0))</f>
        <v/>
      </c>
      <c r="E35" s="13" t="str">
        <f>IF(A35="","",VLOOKUP($A35,SCHEDULLE!A:M,11,0))</f>
        <v/>
      </c>
      <c r="F35" s="14" t="str">
        <f>IF(A35="","",UPPER(VLOOKUP($A35,SCHEDULLE!A:H,5,0)))</f>
        <v/>
      </c>
      <c r="G35" s="14" t="str">
        <f>IF(A35="","",UPPER(VLOOKUP($A35,SCHEDULLE!A:M,13,0)))</f>
        <v/>
      </c>
      <c r="I35" s="34" t="s">
        <v>68</v>
      </c>
      <c r="J35" s="34" t="s">
        <v>68</v>
      </c>
      <c r="K35" s="34" t="s">
        <v>68</v>
      </c>
      <c r="L35" s="34" t="s">
        <v>68</v>
      </c>
      <c r="M35" s="34" t="s">
        <v>68</v>
      </c>
      <c r="N35" s="34" t="s">
        <v>68</v>
      </c>
      <c r="O35" s="34" t="s">
        <v>68</v>
      </c>
      <c r="P35" s="34" t="s">
        <v>68</v>
      </c>
      <c r="Q35" s="34" t="s">
        <v>68</v>
      </c>
      <c r="R35" s="34" t="s">
        <v>68</v>
      </c>
      <c r="S35" s="34" t="s">
        <v>68</v>
      </c>
      <c r="T35" s="34" t="s">
        <v>68</v>
      </c>
      <c r="U35" s="34" t="s">
        <v>68</v>
      </c>
      <c r="V35" s="34" t="s">
        <v>68</v>
      </c>
      <c r="W35" s="34" t="s">
        <v>68</v>
      </c>
      <c r="X35" s="34" t="s">
        <v>68</v>
      </c>
      <c r="Y35" s="34" t="s">
        <v>68</v>
      </c>
      <c r="Z35" s="34" t="s">
        <v>68</v>
      </c>
      <c r="AA35" s="34" t="s">
        <v>68</v>
      </c>
      <c r="AB35" s="34" t="s">
        <v>68</v>
      </c>
      <c r="AC35" s="34" t="s">
        <v>68</v>
      </c>
      <c r="AD35" s="34" t="s">
        <v>68</v>
      </c>
      <c r="AE35" s="34" t="s">
        <v>68</v>
      </c>
      <c r="AF35" s="34" t="s">
        <v>68</v>
      </c>
      <c r="AG35" s="34" t="s">
        <v>68</v>
      </c>
      <c r="AH35" s="34" t="s">
        <v>68</v>
      </c>
      <c r="AI35" s="34" t="s">
        <v>68</v>
      </c>
      <c r="AJ35" s="34" t="s">
        <v>68</v>
      </c>
      <c r="AK35" s="34" t="s">
        <v>68</v>
      </c>
      <c r="AL35" s="34" t="str">
        <f>IF($A35="","",IF(COUNTIF(BASE!$G:$G,ABS!$A35)=0,"",IF(COUNTIF(BASE!$A:$A,ABS!AL$10)=0,"",IF(COUNTIFS(BASE!$A:$A,ABS!AL$10,BASE!$G:$G,ABS!$A35)=0,"",IF(COUNTIFS(BASE!$A:$A,ABS!AL$10,BASE!$G:$G,ABS!$A35,BASE!$R:$R,"")&gt;0,"",IF(SUMIFS(BASE!$T:$T,BASE!$A:$A,ABS!AL$10,BASE!$G:$G,ABS!$A35)=0,"P",SUMIFS(BASE!$T:$T,BASE!$A:$A,ABS!AL$10,BASE!$G:$G,ABS!$A35)))))))</f>
        <v/>
      </c>
      <c r="AM35" s="34"/>
      <c r="AN35" s="37" t="str">
        <f>IF($A35="","",IF(COUNTIF(BASE!$G:$G,ABS!$A35)=0,"",IF(COUNTIF(BASE!$A:$A,ABS!AN$10)=0,"",IF(COUNTIFS(BASE!$A:$A,ABS!AN$10,BASE!$G:$G,ABS!$A35)=0,"",IF(COUNTIFS(BASE!$A:$A,ABS!AN$10,BASE!$G:$G,ABS!$A35,BASE!$R:$R,"")&gt;0,"",IF(SUMIFS(BASE!$T:$T,BASE!$A:$A,ABS!AN$10,BASE!$G:$G,ABS!$A35)=0,"P",SUMIFS(BASE!$T:$T,BASE!$A:$A,ABS!AN$10,BASE!$G:$G,ABS!$A35)))))))</f>
        <v/>
      </c>
      <c r="AO35" s="42" t="str">
        <f t="shared" si="12"/>
        <v/>
      </c>
      <c r="AP35" s="42" t="str">
        <f t="shared" si="13"/>
        <v/>
      </c>
      <c r="AQ35" s="42" t="str">
        <f t="shared" si="14"/>
        <v/>
      </c>
      <c r="AR35" s="5"/>
      <c r="AS35" s="80" t="str">
        <f t="shared" si="15"/>
        <v/>
      </c>
      <c r="AT35" s="80" t="str">
        <f t="shared" si="16"/>
        <v/>
      </c>
      <c r="AU35" s="80" t="str">
        <f t="shared" si="16"/>
        <v/>
      </c>
      <c r="AV35" s="80" t="str">
        <f t="shared" si="16"/>
        <v/>
      </c>
      <c r="AW35" s="5"/>
      <c r="AX35" s="89" t="str">
        <f t="shared" si="17"/>
        <v/>
      </c>
    </row>
    <row r="36" spans="1:50" s="33" customFormat="1" x14ac:dyDescent="0.25">
      <c r="A36" s="78"/>
      <c r="B36" s="14" t="str">
        <f>IF(A36="","",UPPER(VLOOKUP($A36,SCHEDULLE!A:H,2,0)))</f>
        <v/>
      </c>
      <c r="C36" s="14" t="str">
        <f>IF(A36="","",UPPER(VLOOKUP($A36,SCHEDULLE!A:H,3,0)))</f>
        <v/>
      </c>
      <c r="D36" s="13" t="str">
        <f>IF($A36="","",VLOOKUP($A36,SCHEDULLE!$A:$K,10,0))</f>
        <v/>
      </c>
      <c r="E36" s="13" t="str">
        <f>IF(A36="","",VLOOKUP($A36,SCHEDULLE!A:M,11,0))</f>
        <v/>
      </c>
      <c r="F36" s="14" t="str">
        <f>IF(A36="","",UPPER(VLOOKUP($A36,SCHEDULLE!A:H,5,0)))</f>
        <v/>
      </c>
      <c r="G36" s="14" t="str">
        <f>IF(A36="","",UPPER(VLOOKUP($A36,SCHEDULLE!A:M,13,0)))</f>
        <v/>
      </c>
      <c r="I36" s="34" t="s">
        <v>68</v>
      </c>
      <c r="J36" s="34" t="s">
        <v>68</v>
      </c>
      <c r="K36" s="34" t="s">
        <v>68</v>
      </c>
      <c r="L36" s="34" t="s">
        <v>68</v>
      </c>
      <c r="M36" s="34" t="s">
        <v>68</v>
      </c>
      <c r="N36" s="34" t="s">
        <v>68</v>
      </c>
      <c r="O36" s="34" t="s">
        <v>68</v>
      </c>
      <c r="P36" s="34" t="s">
        <v>68</v>
      </c>
      <c r="Q36" s="34" t="s">
        <v>68</v>
      </c>
      <c r="R36" s="34" t="s">
        <v>68</v>
      </c>
      <c r="S36" s="34" t="s">
        <v>68</v>
      </c>
      <c r="T36" s="34" t="s">
        <v>68</v>
      </c>
      <c r="U36" s="34" t="s">
        <v>68</v>
      </c>
      <c r="V36" s="34" t="s">
        <v>68</v>
      </c>
      <c r="W36" s="34" t="s">
        <v>68</v>
      </c>
      <c r="X36" s="34" t="s">
        <v>68</v>
      </c>
      <c r="Y36" s="34" t="s">
        <v>68</v>
      </c>
      <c r="Z36" s="34" t="s">
        <v>68</v>
      </c>
      <c r="AA36" s="34" t="s">
        <v>68</v>
      </c>
      <c r="AB36" s="34" t="s">
        <v>68</v>
      </c>
      <c r="AC36" s="34" t="s">
        <v>68</v>
      </c>
      <c r="AD36" s="34" t="s">
        <v>68</v>
      </c>
      <c r="AE36" s="34" t="s">
        <v>68</v>
      </c>
      <c r="AF36" s="34" t="s">
        <v>68</v>
      </c>
      <c r="AG36" s="34" t="s">
        <v>68</v>
      </c>
      <c r="AH36" s="34" t="s">
        <v>68</v>
      </c>
      <c r="AI36" s="34" t="s">
        <v>68</v>
      </c>
      <c r="AJ36" s="34" t="s">
        <v>68</v>
      </c>
      <c r="AK36" s="34" t="s">
        <v>68</v>
      </c>
      <c r="AL36" s="34" t="str">
        <f>IF($A36="","",IF(COUNTIF(BASE!$G:$G,ABS!$A36)=0,"",IF(COUNTIF(BASE!$A:$A,ABS!AL$10)=0,"",IF(COUNTIFS(BASE!$A:$A,ABS!AL$10,BASE!$G:$G,ABS!$A36)=0,"",IF(COUNTIFS(BASE!$A:$A,ABS!AL$10,BASE!$G:$G,ABS!$A36,BASE!$R:$R,"")&gt;0,"",IF(SUMIFS(BASE!$T:$T,BASE!$A:$A,ABS!AL$10,BASE!$G:$G,ABS!$A36)=0,"P",SUMIFS(BASE!$T:$T,BASE!$A:$A,ABS!AL$10,BASE!$G:$G,ABS!$A36)))))))</f>
        <v/>
      </c>
      <c r="AM36" s="34"/>
      <c r="AN36" s="37" t="str">
        <f>IF($A36="","",IF(COUNTIF(BASE!$G:$G,ABS!$A36)=0,"",IF(COUNTIF(BASE!$A:$A,ABS!AN$10)=0,"",IF(COUNTIFS(BASE!$A:$A,ABS!AN$10,BASE!$G:$G,ABS!$A36)=0,"",IF(COUNTIFS(BASE!$A:$A,ABS!AN$10,BASE!$G:$G,ABS!$A36,BASE!$R:$R,"")&gt;0,"",IF(SUMIFS(BASE!$T:$T,BASE!$A:$A,ABS!AN$10,BASE!$G:$G,ABS!$A36)=0,"P",SUMIFS(BASE!$T:$T,BASE!$A:$A,ABS!AN$10,BASE!$G:$G,ABS!$A36)))))))</f>
        <v/>
      </c>
      <c r="AO36" s="42" t="str">
        <f t="shared" si="12"/>
        <v/>
      </c>
      <c r="AP36" s="42" t="str">
        <f t="shared" si="13"/>
        <v/>
      </c>
      <c r="AQ36" s="42" t="str">
        <f t="shared" si="14"/>
        <v/>
      </c>
      <c r="AR36" s="5"/>
      <c r="AS36" s="80" t="str">
        <f t="shared" si="15"/>
        <v/>
      </c>
      <c r="AT36" s="80" t="str">
        <f t="shared" si="16"/>
        <v/>
      </c>
      <c r="AU36" s="80" t="str">
        <f t="shared" si="16"/>
        <v/>
      </c>
      <c r="AV36" s="80" t="str">
        <f t="shared" si="16"/>
        <v/>
      </c>
      <c r="AW36" s="5"/>
      <c r="AX36" s="89" t="str">
        <f t="shared" si="17"/>
        <v/>
      </c>
    </row>
    <row r="37" spans="1:50" s="33" customFormat="1" x14ac:dyDescent="0.25">
      <c r="A37" s="78"/>
      <c r="B37" s="14" t="str">
        <f>IF(A37="","",UPPER(VLOOKUP($A37,SCHEDULLE!A:H,2,0)))</f>
        <v/>
      </c>
      <c r="C37" s="14" t="str">
        <f>IF(A37="","",UPPER(VLOOKUP($A37,SCHEDULLE!A:H,3,0)))</f>
        <v/>
      </c>
      <c r="D37" s="13" t="str">
        <f>IF($A37="","",VLOOKUP($A37,SCHEDULLE!$A:$K,10,0))</f>
        <v/>
      </c>
      <c r="E37" s="13" t="str">
        <f>IF(A37="","",VLOOKUP($A37,SCHEDULLE!A:M,11,0))</f>
        <v/>
      </c>
      <c r="F37" s="14" t="str">
        <f>IF(A37="","",UPPER(VLOOKUP($A37,SCHEDULLE!A:H,5,0)))</f>
        <v/>
      </c>
      <c r="G37" s="14" t="str">
        <f>IF(A37="","",UPPER(VLOOKUP($A37,SCHEDULLE!A:M,13,0)))</f>
        <v/>
      </c>
      <c r="I37" s="34" t="s">
        <v>68</v>
      </c>
      <c r="J37" s="34" t="s">
        <v>68</v>
      </c>
      <c r="K37" s="34" t="s">
        <v>68</v>
      </c>
      <c r="L37" s="34" t="s">
        <v>68</v>
      </c>
      <c r="M37" s="34" t="s">
        <v>68</v>
      </c>
      <c r="N37" s="34" t="s">
        <v>68</v>
      </c>
      <c r="O37" s="34" t="s">
        <v>68</v>
      </c>
      <c r="P37" s="34" t="s">
        <v>68</v>
      </c>
      <c r="Q37" s="34" t="s">
        <v>68</v>
      </c>
      <c r="R37" s="34" t="s">
        <v>68</v>
      </c>
      <c r="S37" s="34" t="s">
        <v>68</v>
      </c>
      <c r="T37" s="34" t="s">
        <v>68</v>
      </c>
      <c r="U37" s="34" t="s">
        <v>68</v>
      </c>
      <c r="V37" s="34" t="s">
        <v>68</v>
      </c>
      <c r="W37" s="34" t="s">
        <v>68</v>
      </c>
      <c r="X37" s="34" t="s">
        <v>68</v>
      </c>
      <c r="Y37" s="34" t="s">
        <v>68</v>
      </c>
      <c r="Z37" s="34" t="s">
        <v>68</v>
      </c>
      <c r="AA37" s="34" t="s">
        <v>68</v>
      </c>
      <c r="AB37" s="34" t="s">
        <v>68</v>
      </c>
      <c r="AC37" s="34" t="s">
        <v>68</v>
      </c>
      <c r="AD37" s="34" t="s">
        <v>68</v>
      </c>
      <c r="AE37" s="34" t="s">
        <v>68</v>
      </c>
      <c r="AF37" s="34" t="s">
        <v>68</v>
      </c>
      <c r="AG37" s="34" t="s">
        <v>68</v>
      </c>
      <c r="AH37" s="34" t="s">
        <v>68</v>
      </c>
      <c r="AI37" s="34" t="s">
        <v>68</v>
      </c>
      <c r="AJ37" s="34" t="s">
        <v>68</v>
      </c>
      <c r="AK37" s="34" t="s">
        <v>68</v>
      </c>
      <c r="AL37" s="34" t="str">
        <f>IF($A37="","",IF(COUNTIF(BASE!$G:$G,ABS!$A37)=0,"",IF(COUNTIF(BASE!$A:$A,ABS!AL$10)=0,"",IF(COUNTIFS(BASE!$A:$A,ABS!AL$10,BASE!$G:$G,ABS!$A37)=0,"",IF(COUNTIFS(BASE!$A:$A,ABS!AL$10,BASE!$G:$G,ABS!$A37,BASE!$R:$R,"")&gt;0,"",IF(SUMIFS(BASE!$T:$T,BASE!$A:$A,ABS!AL$10,BASE!$G:$G,ABS!$A37)=0,"P",SUMIFS(BASE!$T:$T,BASE!$A:$A,ABS!AL$10,BASE!$G:$G,ABS!$A37)))))))</f>
        <v/>
      </c>
      <c r="AM37" s="34"/>
      <c r="AN37" s="37" t="str">
        <f>IF($A37="","",IF(COUNTIF(BASE!$G:$G,ABS!$A37)=0,"",IF(COUNTIF(BASE!$A:$A,ABS!AN$10)=0,"",IF(COUNTIFS(BASE!$A:$A,ABS!AN$10,BASE!$G:$G,ABS!$A37)=0,"",IF(COUNTIFS(BASE!$A:$A,ABS!AN$10,BASE!$G:$G,ABS!$A37,BASE!$R:$R,"")&gt;0,"",IF(SUMIFS(BASE!$T:$T,BASE!$A:$A,ABS!AN$10,BASE!$G:$G,ABS!$A37)=0,"P",SUMIFS(BASE!$T:$T,BASE!$A:$A,ABS!AN$10,BASE!$G:$G,ABS!$A37)))))))</f>
        <v/>
      </c>
      <c r="AO37" s="42" t="str">
        <f t="shared" si="12"/>
        <v/>
      </c>
      <c r="AP37" s="42" t="str">
        <f t="shared" si="13"/>
        <v/>
      </c>
      <c r="AQ37" s="42" t="str">
        <f t="shared" si="14"/>
        <v/>
      </c>
      <c r="AR37" s="5"/>
      <c r="AS37" s="80" t="str">
        <f t="shared" si="15"/>
        <v/>
      </c>
      <c r="AT37" s="80" t="str">
        <f t="shared" si="16"/>
        <v/>
      </c>
      <c r="AU37" s="80" t="str">
        <f t="shared" si="16"/>
        <v/>
      </c>
      <c r="AV37" s="80" t="str">
        <f t="shared" si="16"/>
        <v/>
      </c>
      <c r="AW37" s="5"/>
      <c r="AX37" s="89" t="str">
        <f t="shared" si="17"/>
        <v/>
      </c>
    </row>
    <row r="38" spans="1:50" s="33" customFormat="1" x14ac:dyDescent="0.25">
      <c r="A38" s="78"/>
      <c r="B38" s="14" t="str">
        <f>IF(A38="","",UPPER(VLOOKUP($A38,SCHEDULLE!A:H,2,0)))</f>
        <v/>
      </c>
      <c r="C38" s="14" t="str">
        <f>IF(A38="","",UPPER(VLOOKUP($A38,SCHEDULLE!A:H,3,0)))</f>
        <v/>
      </c>
      <c r="D38" s="13" t="str">
        <f>IF($A38="","",VLOOKUP($A38,SCHEDULLE!$A:$K,10,0))</f>
        <v/>
      </c>
      <c r="E38" s="13" t="str">
        <f>IF(A38="","",VLOOKUP($A38,SCHEDULLE!A:M,11,0))</f>
        <v/>
      </c>
      <c r="F38" s="14" t="str">
        <f>IF(A38="","",UPPER(VLOOKUP($A38,SCHEDULLE!A:H,5,0)))</f>
        <v/>
      </c>
      <c r="G38" s="14" t="str">
        <f>IF(A38="","",UPPER(VLOOKUP($A38,SCHEDULLE!A:M,13,0)))</f>
        <v/>
      </c>
      <c r="I38" s="34" t="s">
        <v>68</v>
      </c>
      <c r="J38" s="34" t="s">
        <v>68</v>
      </c>
      <c r="K38" s="34" t="s">
        <v>68</v>
      </c>
      <c r="L38" s="34" t="s">
        <v>68</v>
      </c>
      <c r="M38" s="34" t="s">
        <v>68</v>
      </c>
      <c r="N38" s="34" t="s">
        <v>68</v>
      </c>
      <c r="O38" s="34" t="s">
        <v>68</v>
      </c>
      <c r="P38" s="34" t="s">
        <v>68</v>
      </c>
      <c r="Q38" s="34" t="s">
        <v>68</v>
      </c>
      <c r="R38" s="34" t="s">
        <v>68</v>
      </c>
      <c r="S38" s="34" t="s">
        <v>68</v>
      </c>
      <c r="T38" s="34" t="s">
        <v>68</v>
      </c>
      <c r="U38" s="34" t="s">
        <v>68</v>
      </c>
      <c r="V38" s="34" t="s">
        <v>68</v>
      </c>
      <c r="W38" s="34" t="s">
        <v>68</v>
      </c>
      <c r="X38" s="34" t="s">
        <v>68</v>
      </c>
      <c r="Y38" s="34" t="s">
        <v>68</v>
      </c>
      <c r="Z38" s="34" t="s">
        <v>68</v>
      </c>
      <c r="AA38" s="34" t="s">
        <v>68</v>
      </c>
      <c r="AB38" s="34" t="s">
        <v>68</v>
      </c>
      <c r="AC38" s="34" t="s">
        <v>68</v>
      </c>
      <c r="AD38" s="34" t="s">
        <v>68</v>
      </c>
      <c r="AE38" s="34" t="s">
        <v>68</v>
      </c>
      <c r="AF38" s="34" t="s">
        <v>68</v>
      </c>
      <c r="AG38" s="34" t="s">
        <v>68</v>
      </c>
      <c r="AH38" s="34" t="s">
        <v>68</v>
      </c>
      <c r="AI38" s="34" t="s">
        <v>68</v>
      </c>
      <c r="AJ38" s="34" t="s">
        <v>68</v>
      </c>
      <c r="AK38" s="34" t="s">
        <v>68</v>
      </c>
      <c r="AL38" s="34" t="str">
        <f>IF($A38="","",IF(COUNTIF(BASE!$G:$G,ABS!$A38)=0,"",IF(COUNTIF(BASE!$A:$A,ABS!AL$10)=0,"",IF(COUNTIFS(BASE!$A:$A,ABS!AL$10,BASE!$G:$G,ABS!$A38)=0,"",IF(COUNTIFS(BASE!$A:$A,ABS!AL$10,BASE!$G:$G,ABS!$A38,BASE!$R:$R,"")&gt;0,"",IF(SUMIFS(BASE!$T:$T,BASE!$A:$A,ABS!AL$10,BASE!$G:$G,ABS!$A38)=0,"P",SUMIFS(BASE!$T:$T,BASE!$A:$A,ABS!AL$10,BASE!$G:$G,ABS!$A38)))))))</f>
        <v/>
      </c>
      <c r="AM38" s="34"/>
      <c r="AN38" s="37" t="str">
        <f>IF($A38="","",IF(COUNTIF(BASE!$G:$G,ABS!$A38)=0,"",IF(COUNTIF(BASE!$A:$A,ABS!AN$10)=0,"",IF(COUNTIFS(BASE!$A:$A,ABS!AN$10,BASE!$G:$G,ABS!$A38)=0,"",IF(COUNTIFS(BASE!$A:$A,ABS!AN$10,BASE!$G:$G,ABS!$A38,BASE!$R:$R,"")&gt;0,"",IF(SUMIFS(BASE!$T:$T,BASE!$A:$A,ABS!AN$10,BASE!$G:$G,ABS!$A38)=0,"P",SUMIFS(BASE!$T:$T,BASE!$A:$A,ABS!AN$10,BASE!$G:$G,ABS!$A38)))))))</f>
        <v/>
      </c>
      <c r="AO38" s="42" t="str">
        <f t="shared" si="12"/>
        <v/>
      </c>
      <c r="AP38" s="42" t="str">
        <f t="shared" si="13"/>
        <v/>
      </c>
      <c r="AQ38" s="42" t="str">
        <f t="shared" si="14"/>
        <v/>
      </c>
      <c r="AR38" s="5"/>
      <c r="AS38" s="80" t="str">
        <f t="shared" si="15"/>
        <v/>
      </c>
      <c r="AT38" s="80" t="str">
        <f t="shared" si="16"/>
        <v/>
      </c>
      <c r="AU38" s="80" t="str">
        <f t="shared" si="16"/>
        <v/>
      </c>
      <c r="AV38" s="80" t="str">
        <f t="shared" si="16"/>
        <v/>
      </c>
      <c r="AW38" s="5"/>
      <c r="AX38" s="89" t="str">
        <f t="shared" si="17"/>
        <v/>
      </c>
    </row>
    <row r="39" spans="1:50" s="33" customFormat="1" x14ac:dyDescent="0.25">
      <c r="A39" s="78"/>
      <c r="B39" s="14" t="str">
        <f>IF(A39="","",UPPER(VLOOKUP($A39,SCHEDULLE!A:H,2,0)))</f>
        <v/>
      </c>
      <c r="C39" s="14" t="str">
        <f>IF(A39="","",UPPER(VLOOKUP($A39,SCHEDULLE!A:H,3,0)))</f>
        <v/>
      </c>
      <c r="D39" s="13" t="str">
        <f>IF($A39="","",VLOOKUP($A39,SCHEDULLE!$A:$K,10,0))</f>
        <v/>
      </c>
      <c r="E39" s="13" t="str">
        <f>IF(A39="","",VLOOKUP($A39,SCHEDULLE!A:M,11,0))</f>
        <v/>
      </c>
      <c r="F39" s="14" t="str">
        <f>IF(A39="","",UPPER(VLOOKUP($A39,SCHEDULLE!A:H,5,0)))</f>
        <v/>
      </c>
      <c r="G39" s="14" t="str">
        <f>IF(A39="","",UPPER(VLOOKUP($A39,SCHEDULLE!A:M,13,0)))</f>
        <v/>
      </c>
      <c r="I39" s="34" t="s">
        <v>68</v>
      </c>
      <c r="J39" s="34" t="s">
        <v>68</v>
      </c>
      <c r="K39" s="34" t="s">
        <v>68</v>
      </c>
      <c r="L39" s="34" t="s">
        <v>68</v>
      </c>
      <c r="M39" s="34" t="s">
        <v>68</v>
      </c>
      <c r="N39" s="34" t="s">
        <v>68</v>
      </c>
      <c r="O39" s="34" t="s">
        <v>68</v>
      </c>
      <c r="P39" s="34" t="s">
        <v>68</v>
      </c>
      <c r="Q39" s="34" t="s">
        <v>68</v>
      </c>
      <c r="R39" s="34" t="s">
        <v>68</v>
      </c>
      <c r="S39" s="34" t="s">
        <v>68</v>
      </c>
      <c r="T39" s="34" t="s">
        <v>68</v>
      </c>
      <c r="U39" s="34" t="s">
        <v>68</v>
      </c>
      <c r="V39" s="34" t="s">
        <v>68</v>
      </c>
      <c r="W39" s="34" t="s">
        <v>68</v>
      </c>
      <c r="X39" s="34" t="s">
        <v>68</v>
      </c>
      <c r="Y39" s="34" t="s">
        <v>68</v>
      </c>
      <c r="Z39" s="34" t="s">
        <v>68</v>
      </c>
      <c r="AA39" s="34" t="s">
        <v>68</v>
      </c>
      <c r="AB39" s="34" t="s">
        <v>68</v>
      </c>
      <c r="AC39" s="34" t="s">
        <v>68</v>
      </c>
      <c r="AD39" s="34" t="s">
        <v>68</v>
      </c>
      <c r="AE39" s="34" t="s">
        <v>68</v>
      </c>
      <c r="AF39" s="34" t="s">
        <v>68</v>
      </c>
      <c r="AG39" s="34" t="s">
        <v>68</v>
      </c>
      <c r="AH39" s="34" t="s">
        <v>68</v>
      </c>
      <c r="AI39" s="34" t="s">
        <v>68</v>
      </c>
      <c r="AJ39" s="34" t="s">
        <v>68</v>
      </c>
      <c r="AK39" s="34" t="s">
        <v>68</v>
      </c>
      <c r="AL39" s="34" t="str">
        <f>IF($A39="","",IF(COUNTIF(BASE!$G:$G,ABS!$A39)=0,"",IF(COUNTIF(BASE!$A:$A,ABS!AL$10)=0,"",IF(COUNTIFS(BASE!$A:$A,ABS!AL$10,BASE!$G:$G,ABS!$A39)=0,"",IF(COUNTIFS(BASE!$A:$A,ABS!AL$10,BASE!$G:$G,ABS!$A39,BASE!$R:$R,"")&gt;0,"",IF(SUMIFS(BASE!$T:$T,BASE!$A:$A,ABS!AL$10,BASE!$G:$G,ABS!$A39)=0,"P",SUMIFS(BASE!$T:$T,BASE!$A:$A,ABS!AL$10,BASE!$G:$G,ABS!$A39)))))))</f>
        <v/>
      </c>
      <c r="AM39" s="34"/>
      <c r="AN39" s="37" t="str">
        <f>IF($A39="","",IF(COUNTIF(BASE!$G:$G,ABS!$A39)=0,"",IF(COUNTIF(BASE!$A:$A,ABS!AN$10)=0,"",IF(COUNTIFS(BASE!$A:$A,ABS!AN$10,BASE!$G:$G,ABS!$A39)=0,"",IF(COUNTIFS(BASE!$A:$A,ABS!AN$10,BASE!$G:$G,ABS!$A39,BASE!$R:$R,"")&gt;0,"",IF(SUMIFS(BASE!$T:$T,BASE!$A:$A,ABS!AN$10,BASE!$G:$G,ABS!$A39)=0,"P",SUMIFS(BASE!$T:$T,BASE!$A:$A,ABS!AN$10,BASE!$G:$G,ABS!$A39)))))))</f>
        <v/>
      </c>
      <c r="AO39" s="42" t="str">
        <f t="shared" si="12"/>
        <v/>
      </c>
      <c r="AP39" s="42" t="str">
        <f t="shared" si="13"/>
        <v/>
      </c>
      <c r="AQ39" s="42" t="str">
        <f t="shared" si="14"/>
        <v/>
      </c>
      <c r="AR39" s="5"/>
      <c r="AS39" s="80" t="str">
        <f t="shared" si="15"/>
        <v/>
      </c>
      <c r="AT39" s="80" t="str">
        <f t="shared" si="16"/>
        <v/>
      </c>
      <c r="AU39" s="80" t="str">
        <f t="shared" si="16"/>
        <v/>
      </c>
      <c r="AV39" s="80" t="str">
        <f t="shared" si="16"/>
        <v/>
      </c>
      <c r="AW39" s="5"/>
      <c r="AX39" s="89" t="str">
        <f t="shared" si="17"/>
        <v/>
      </c>
    </row>
    <row r="40" spans="1:50" s="33" customFormat="1" x14ac:dyDescent="0.25">
      <c r="A40" s="78"/>
      <c r="B40" s="14" t="str">
        <f>IF(A40="","",UPPER(VLOOKUP($A40,SCHEDULLE!A:H,2,0)))</f>
        <v/>
      </c>
      <c r="C40" s="14" t="str">
        <f>IF(A40="","",UPPER(VLOOKUP($A40,SCHEDULLE!A:H,3,0)))</f>
        <v/>
      </c>
      <c r="D40" s="13" t="str">
        <f>IF($A40="","",VLOOKUP($A40,SCHEDULLE!$A:$K,10,0))</f>
        <v/>
      </c>
      <c r="E40" s="13" t="str">
        <f>IF(A40="","",VLOOKUP($A40,SCHEDULLE!A:M,11,0))</f>
        <v/>
      </c>
      <c r="F40" s="14" t="str">
        <f>IF(A40="","",UPPER(VLOOKUP($A40,SCHEDULLE!A:H,5,0)))</f>
        <v/>
      </c>
      <c r="G40" s="14" t="str">
        <f>IF(A40="","",UPPER(VLOOKUP($A40,SCHEDULLE!A:M,13,0)))</f>
        <v/>
      </c>
      <c r="I40" s="34" t="s">
        <v>68</v>
      </c>
      <c r="J40" s="34" t="s">
        <v>68</v>
      </c>
      <c r="K40" s="34" t="s">
        <v>68</v>
      </c>
      <c r="L40" s="34" t="s">
        <v>68</v>
      </c>
      <c r="M40" s="34" t="s">
        <v>68</v>
      </c>
      <c r="N40" s="34" t="s">
        <v>68</v>
      </c>
      <c r="O40" s="34" t="s">
        <v>68</v>
      </c>
      <c r="P40" s="34" t="s">
        <v>68</v>
      </c>
      <c r="Q40" s="34" t="s">
        <v>68</v>
      </c>
      <c r="R40" s="34" t="s">
        <v>68</v>
      </c>
      <c r="S40" s="34" t="s">
        <v>68</v>
      </c>
      <c r="T40" s="34" t="s">
        <v>68</v>
      </c>
      <c r="U40" s="34" t="s">
        <v>68</v>
      </c>
      <c r="V40" s="34" t="s">
        <v>68</v>
      </c>
      <c r="W40" s="34" t="s">
        <v>68</v>
      </c>
      <c r="X40" s="34" t="s">
        <v>68</v>
      </c>
      <c r="Y40" s="34" t="s">
        <v>68</v>
      </c>
      <c r="Z40" s="34" t="s">
        <v>68</v>
      </c>
      <c r="AA40" s="34" t="s">
        <v>68</v>
      </c>
      <c r="AB40" s="34" t="s">
        <v>68</v>
      </c>
      <c r="AC40" s="34" t="s">
        <v>68</v>
      </c>
      <c r="AD40" s="34" t="s">
        <v>68</v>
      </c>
      <c r="AE40" s="34" t="s">
        <v>68</v>
      </c>
      <c r="AF40" s="34" t="s">
        <v>68</v>
      </c>
      <c r="AG40" s="34" t="s">
        <v>68</v>
      </c>
      <c r="AH40" s="34" t="s">
        <v>68</v>
      </c>
      <c r="AI40" s="34" t="s">
        <v>68</v>
      </c>
      <c r="AJ40" s="34" t="s">
        <v>68</v>
      </c>
      <c r="AK40" s="34" t="s">
        <v>68</v>
      </c>
      <c r="AL40" s="34" t="str">
        <f>IF($A40="","",IF(COUNTIF(BASE!$G:$G,ABS!$A40)=0,"",IF(COUNTIF(BASE!$A:$A,ABS!AL$10)=0,"",IF(COUNTIFS(BASE!$A:$A,ABS!AL$10,BASE!$G:$G,ABS!$A40)=0,"",IF(COUNTIFS(BASE!$A:$A,ABS!AL$10,BASE!$G:$G,ABS!$A40,BASE!$R:$R,"")&gt;0,"",IF(SUMIFS(BASE!$T:$T,BASE!$A:$A,ABS!AL$10,BASE!$G:$G,ABS!$A40)=0,"P",SUMIFS(BASE!$T:$T,BASE!$A:$A,ABS!AL$10,BASE!$G:$G,ABS!$A40)))))))</f>
        <v/>
      </c>
      <c r="AM40" s="34"/>
      <c r="AN40" s="37" t="str">
        <f>IF($A40="","",IF(COUNTIF(BASE!$G:$G,ABS!$A40)=0,"",IF(COUNTIF(BASE!$A:$A,ABS!AN$10)=0,"",IF(COUNTIFS(BASE!$A:$A,ABS!AN$10,BASE!$G:$G,ABS!$A40)=0,"",IF(COUNTIFS(BASE!$A:$A,ABS!AN$10,BASE!$G:$G,ABS!$A40,BASE!$R:$R,"")&gt;0,"",IF(SUMIFS(BASE!$T:$T,BASE!$A:$A,ABS!AN$10,BASE!$G:$G,ABS!$A40)=0,"P",SUMIFS(BASE!$T:$T,BASE!$A:$A,ABS!AN$10,BASE!$G:$G,ABS!$A40)))))))</f>
        <v/>
      </c>
      <c r="AO40" s="42" t="str">
        <f t="shared" si="12"/>
        <v/>
      </c>
      <c r="AP40" s="42" t="str">
        <f t="shared" si="13"/>
        <v/>
      </c>
      <c r="AQ40" s="42" t="str">
        <f t="shared" si="14"/>
        <v/>
      </c>
      <c r="AR40" s="5"/>
      <c r="AS40" s="80" t="str">
        <f t="shared" si="15"/>
        <v/>
      </c>
      <c r="AT40" s="80" t="str">
        <f t="shared" si="16"/>
        <v/>
      </c>
      <c r="AU40" s="80" t="str">
        <f t="shared" si="16"/>
        <v/>
      </c>
      <c r="AV40" s="80" t="str">
        <f t="shared" si="16"/>
        <v/>
      </c>
      <c r="AW40" s="5"/>
      <c r="AX40" s="89" t="str">
        <f t="shared" si="17"/>
        <v/>
      </c>
    </row>
    <row r="41" spans="1:50" s="33" customFormat="1" x14ac:dyDescent="0.25">
      <c r="A41" s="78"/>
      <c r="B41" s="14" t="str">
        <f>IF(A41="","",UPPER(VLOOKUP($A41,SCHEDULLE!A:H,2,0)))</f>
        <v/>
      </c>
      <c r="C41" s="14" t="str">
        <f>IF(A41="","",UPPER(VLOOKUP($A41,SCHEDULLE!A:H,3,0)))</f>
        <v/>
      </c>
      <c r="D41" s="13" t="str">
        <f>IF($A41="","",VLOOKUP($A41,SCHEDULLE!$A:$K,10,0))</f>
        <v/>
      </c>
      <c r="E41" s="13" t="str">
        <f>IF(A41="","",VLOOKUP($A41,SCHEDULLE!A:M,11,0))</f>
        <v/>
      </c>
      <c r="F41" s="14" t="str">
        <f>IF(A41="","",UPPER(VLOOKUP($A41,SCHEDULLE!A:H,5,0)))</f>
        <v/>
      </c>
      <c r="G41" s="14" t="str">
        <f>IF(A41="","",UPPER(VLOOKUP($A41,SCHEDULLE!A:M,13,0)))</f>
        <v/>
      </c>
      <c r="I41" s="34" t="s">
        <v>68</v>
      </c>
      <c r="J41" s="34" t="s">
        <v>68</v>
      </c>
      <c r="K41" s="34" t="s">
        <v>68</v>
      </c>
      <c r="L41" s="34" t="s">
        <v>68</v>
      </c>
      <c r="M41" s="34" t="s">
        <v>68</v>
      </c>
      <c r="N41" s="34" t="s">
        <v>68</v>
      </c>
      <c r="O41" s="34" t="s">
        <v>68</v>
      </c>
      <c r="P41" s="34" t="s">
        <v>68</v>
      </c>
      <c r="Q41" s="34" t="s">
        <v>68</v>
      </c>
      <c r="R41" s="34" t="s">
        <v>68</v>
      </c>
      <c r="S41" s="34" t="s">
        <v>68</v>
      </c>
      <c r="T41" s="34" t="s">
        <v>68</v>
      </c>
      <c r="U41" s="34" t="s">
        <v>68</v>
      </c>
      <c r="V41" s="34" t="s">
        <v>68</v>
      </c>
      <c r="W41" s="34" t="s">
        <v>68</v>
      </c>
      <c r="X41" s="34" t="s">
        <v>68</v>
      </c>
      <c r="Y41" s="34" t="s">
        <v>68</v>
      </c>
      <c r="Z41" s="34" t="s">
        <v>68</v>
      </c>
      <c r="AA41" s="34" t="s">
        <v>68</v>
      </c>
      <c r="AB41" s="34" t="s">
        <v>68</v>
      </c>
      <c r="AC41" s="34" t="s">
        <v>68</v>
      </c>
      <c r="AD41" s="34" t="s">
        <v>68</v>
      </c>
      <c r="AE41" s="34" t="s">
        <v>68</v>
      </c>
      <c r="AF41" s="34" t="s">
        <v>68</v>
      </c>
      <c r="AG41" s="34" t="s">
        <v>68</v>
      </c>
      <c r="AH41" s="34" t="s">
        <v>68</v>
      </c>
      <c r="AI41" s="34" t="s">
        <v>68</v>
      </c>
      <c r="AJ41" s="34" t="s">
        <v>68</v>
      </c>
      <c r="AK41" s="34" t="s">
        <v>68</v>
      </c>
      <c r="AL41" s="34" t="str">
        <f>IF($A41="","",IF(COUNTIF(BASE!$G:$G,ABS!$A41)=0,"",IF(COUNTIF(BASE!$A:$A,ABS!AL$10)=0,"",IF(COUNTIFS(BASE!$A:$A,ABS!AL$10,BASE!$G:$G,ABS!$A41)=0,"",IF(COUNTIFS(BASE!$A:$A,ABS!AL$10,BASE!$G:$G,ABS!$A41,BASE!$R:$R,"")&gt;0,"",IF(SUMIFS(BASE!$T:$T,BASE!$A:$A,ABS!AL$10,BASE!$G:$G,ABS!$A41)=0,"P",SUMIFS(BASE!$T:$T,BASE!$A:$A,ABS!AL$10,BASE!$G:$G,ABS!$A41)))))))</f>
        <v/>
      </c>
      <c r="AM41" s="34"/>
      <c r="AN41" s="37" t="str">
        <f>IF($A41="","",IF(COUNTIF(BASE!$G:$G,ABS!$A41)=0,"",IF(COUNTIF(BASE!$A:$A,ABS!AN$10)=0,"",IF(COUNTIFS(BASE!$A:$A,ABS!AN$10,BASE!$G:$G,ABS!$A41)=0,"",IF(COUNTIFS(BASE!$A:$A,ABS!AN$10,BASE!$G:$G,ABS!$A41,BASE!$R:$R,"")&gt;0,"",IF(SUMIFS(BASE!$T:$T,BASE!$A:$A,ABS!AN$10,BASE!$G:$G,ABS!$A41)=0,"P",SUMIFS(BASE!$T:$T,BASE!$A:$A,ABS!AN$10,BASE!$G:$G,ABS!$A41)))))))</f>
        <v/>
      </c>
      <c r="AO41" s="42" t="str">
        <f t="shared" si="12"/>
        <v/>
      </c>
      <c r="AP41" s="42" t="str">
        <f t="shared" si="13"/>
        <v/>
      </c>
      <c r="AQ41" s="42" t="str">
        <f t="shared" si="14"/>
        <v/>
      </c>
      <c r="AR41" s="5"/>
      <c r="AS41" s="80" t="str">
        <f t="shared" si="15"/>
        <v/>
      </c>
      <c r="AT41" s="80" t="str">
        <f t="shared" si="16"/>
        <v/>
      </c>
      <c r="AU41" s="80" t="str">
        <f t="shared" si="16"/>
        <v/>
      </c>
      <c r="AV41" s="80" t="str">
        <f t="shared" si="16"/>
        <v/>
      </c>
      <c r="AW41" s="5"/>
      <c r="AX41" s="89" t="str">
        <f t="shared" si="17"/>
        <v/>
      </c>
    </row>
    <row r="42" spans="1:50" s="33" customFormat="1" x14ac:dyDescent="0.25">
      <c r="A42" s="78"/>
      <c r="B42" s="14" t="str">
        <f>IF(A42="","",UPPER(VLOOKUP($A42,SCHEDULLE!A:H,2,0)))</f>
        <v/>
      </c>
      <c r="C42" s="14" t="str">
        <f>IF(A42="","",UPPER(VLOOKUP($A42,SCHEDULLE!A:H,3,0)))</f>
        <v/>
      </c>
      <c r="D42" s="13" t="str">
        <f>IF($A42="","",VLOOKUP($A42,SCHEDULLE!$A:$K,10,0))</f>
        <v/>
      </c>
      <c r="E42" s="13" t="str">
        <f>IF(A42="","",VLOOKUP($A42,SCHEDULLE!A:M,11,0))</f>
        <v/>
      </c>
      <c r="F42" s="14" t="str">
        <f>IF(A42="","",UPPER(VLOOKUP($A42,SCHEDULLE!A:H,5,0)))</f>
        <v/>
      </c>
      <c r="G42" s="14" t="str">
        <f>IF(A42="","",UPPER(VLOOKUP($A42,SCHEDULLE!A:M,13,0)))</f>
        <v/>
      </c>
      <c r="I42" s="34" t="s">
        <v>68</v>
      </c>
      <c r="J42" s="34" t="s">
        <v>68</v>
      </c>
      <c r="K42" s="34" t="s">
        <v>68</v>
      </c>
      <c r="L42" s="34" t="s">
        <v>68</v>
      </c>
      <c r="M42" s="34" t="s">
        <v>68</v>
      </c>
      <c r="N42" s="34" t="s">
        <v>68</v>
      </c>
      <c r="O42" s="34" t="s">
        <v>68</v>
      </c>
      <c r="P42" s="34" t="s">
        <v>68</v>
      </c>
      <c r="Q42" s="34" t="s">
        <v>68</v>
      </c>
      <c r="R42" s="34" t="s">
        <v>68</v>
      </c>
      <c r="S42" s="34" t="s">
        <v>68</v>
      </c>
      <c r="T42" s="34" t="s">
        <v>68</v>
      </c>
      <c r="U42" s="34" t="s">
        <v>68</v>
      </c>
      <c r="V42" s="34" t="s">
        <v>68</v>
      </c>
      <c r="W42" s="34" t="s">
        <v>68</v>
      </c>
      <c r="X42" s="34" t="s">
        <v>68</v>
      </c>
      <c r="Y42" s="34" t="s">
        <v>68</v>
      </c>
      <c r="Z42" s="34" t="s">
        <v>68</v>
      </c>
      <c r="AA42" s="34" t="s">
        <v>68</v>
      </c>
      <c r="AB42" s="34" t="s">
        <v>68</v>
      </c>
      <c r="AC42" s="34" t="s">
        <v>68</v>
      </c>
      <c r="AD42" s="34" t="s">
        <v>68</v>
      </c>
      <c r="AE42" s="34" t="s">
        <v>68</v>
      </c>
      <c r="AF42" s="34" t="s">
        <v>68</v>
      </c>
      <c r="AG42" s="34" t="s">
        <v>68</v>
      </c>
      <c r="AH42" s="34" t="s">
        <v>68</v>
      </c>
      <c r="AI42" s="34" t="s">
        <v>68</v>
      </c>
      <c r="AJ42" s="34" t="s">
        <v>68</v>
      </c>
      <c r="AK42" s="34" t="s">
        <v>68</v>
      </c>
      <c r="AL42" s="34" t="str">
        <f>IF($A42="","",IF(COUNTIF(BASE!$G:$G,ABS!$A42)=0,"",IF(COUNTIF(BASE!$A:$A,ABS!AL$10)=0,"",IF(COUNTIFS(BASE!$A:$A,ABS!AL$10,BASE!$G:$G,ABS!$A42)=0,"",IF(COUNTIFS(BASE!$A:$A,ABS!AL$10,BASE!$G:$G,ABS!$A42,BASE!$R:$R,"")&gt;0,"",IF(SUMIFS(BASE!$T:$T,BASE!$A:$A,ABS!AL$10,BASE!$G:$G,ABS!$A42)=0,"P",SUMIFS(BASE!$T:$T,BASE!$A:$A,ABS!AL$10,BASE!$G:$G,ABS!$A42)))))))</f>
        <v/>
      </c>
      <c r="AM42" s="34"/>
      <c r="AN42" s="37" t="str">
        <f>IF($A42="","",IF(COUNTIF(BASE!$G:$G,ABS!$A42)=0,"",IF(COUNTIF(BASE!$A:$A,ABS!AN$10)=0,"",IF(COUNTIFS(BASE!$A:$A,ABS!AN$10,BASE!$G:$G,ABS!$A42)=0,"",IF(COUNTIFS(BASE!$A:$A,ABS!AN$10,BASE!$G:$G,ABS!$A42,BASE!$R:$R,"")&gt;0,"",IF(SUMIFS(BASE!$T:$T,BASE!$A:$A,ABS!AN$10,BASE!$G:$G,ABS!$A42)=0,"P",SUMIFS(BASE!$T:$T,BASE!$A:$A,ABS!AN$10,BASE!$G:$G,ABS!$A42)))))))</f>
        <v/>
      </c>
      <c r="AO42" s="42" t="str">
        <f t="shared" si="12"/>
        <v/>
      </c>
      <c r="AP42" s="42" t="str">
        <f t="shared" si="13"/>
        <v/>
      </c>
      <c r="AQ42" s="42" t="str">
        <f t="shared" si="14"/>
        <v/>
      </c>
      <c r="AR42" s="5"/>
      <c r="AS42" s="80" t="str">
        <f t="shared" si="15"/>
        <v/>
      </c>
      <c r="AT42" s="80" t="str">
        <f t="shared" si="16"/>
        <v/>
      </c>
      <c r="AU42" s="80" t="str">
        <f t="shared" si="16"/>
        <v/>
      </c>
      <c r="AV42" s="80" t="str">
        <f t="shared" si="16"/>
        <v/>
      </c>
      <c r="AW42" s="5"/>
      <c r="AX42" s="89" t="str">
        <f t="shared" si="17"/>
        <v/>
      </c>
    </row>
    <row r="43" spans="1:50" x14ac:dyDescent="0.25">
      <c r="M43" s="61"/>
      <c r="O43" s="61"/>
      <c r="P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</sheetData>
  <autoFilter ref="A10:AM10"/>
  <mergeCells count="8">
    <mergeCell ref="AU2:AU8"/>
    <mergeCell ref="AV2:AV8"/>
    <mergeCell ref="AX2:AX8"/>
    <mergeCell ref="AO2:AO8"/>
    <mergeCell ref="AP2:AP8"/>
    <mergeCell ref="AQ2:AQ8"/>
    <mergeCell ref="AS2:AS8"/>
    <mergeCell ref="AT2:AT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002060"/>
  </sheetPr>
  <dimension ref="A8:U40"/>
  <sheetViews>
    <sheetView showGridLines="0" workbookViewId="0">
      <pane xSplit="3" ySplit="8" topLeftCell="G9" activePane="bottomRight" state="frozen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9.140625" style="64"/>
    <col min="2" max="2" width="42.7109375" bestFit="1" customWidth="1"/>
    <col min="3" max="3" width="36.85546875" customWidth="1"/>
    <col min="4" max="4" width="21" style="29" customWidth="1"/>
    <col min="5" max="5" width="19.7109375" bestFit="1" customWidth="1"/>
    <col min="6" max="6" width="20.5703125" bestFit="1" customWidth="1"/>
    <col min="7" max="7" width="11" customWidth="1"/>
    <col min="8" max="8" width="1.7109375" customWidth="1"/>
    <col min="9" max="9" width="10.7109375" style="56" bestFit="1" customWidth="1"/>
    <col min="10" max="10" width="10.7109375" style="58" customWidth="1"/>
    <col min="11" max="11" width="10.7109375" style="59" bestFit="1" customWidth="1"/>
    <col min="12" max="12" width="10.7109375" bestFit="1" customWidth="1"/>
    <col min="13" max="13" width="10.7109375" style="61" bestFit="1" customWidth="1"/>
    <col min="14" max="14" width="10.7109375" style="61" customWidth="1"/>
    <col min="15" max="15" width="10.7109375" style="61" bestFit="1" customWidth="1"/>
    <col min="17" max="21" width="9.140625" style="61"/>
  </cols>
  <sheetData>
    <row r="8" spans="1:21" x14ac:dyDescent="0.25">
      <c r="A8" s="77" t="s">
        <v>59</v>
      </c>
      <c r="B8" s="7" t="s">
        <v>47</v>
      </c>
      <c r="C8" s="7" t="s">
        <v>48</v>
      </c>
      <c r="D8" s="7" t="s">
        <v>57</v>
      </c>
      <c r="E8" s="7" t="s">
        <v>30</v>
      </c>
      <c r="F8" s="7" t="s">
        <v>49</v>
      </c>
      <c r="G8" s="7" t="s">
        <v>50</v>
      </c>
      <c r="I8" s="9">
        <v>42430</v>
      </c>
      <c r="J8" s="9">
        <v>42461</v>
      </c>
      <c r="K8" s="9">
        <v>42491</v>
      </c>
      <c r="L8" s="9">
        <v>42522</v>
      </c>
      <c r="M8" s="9">
        <v>42552</v>
      </c>
      <c r="N8" s="9">
        <v>42583</v>
      </c>
      <c r="O8" s="9">
        <v>42614</v>
      </c>
      <c r="P8" s="9">
        <v>42644</v>
      </c>
      <c r="Q8" s="9">
        <v>42675</v>
      </c>
      <c r="R8" s="9">
        <v>42705</v>
      </c>
      <c r="S8" s="9">
        <v>42736</v>
      </c>
      <c r="T8" s="9">
        <v>42767</v>
      </c>
      <c r="U8" s="9">
        <v>42795</v>
      </c>
    </row>
    <row r="9" spans="1:21" x14ac:dyDescent="0.25">
      <c r="A9" s="78">
        <v>91078</v>
      </c>
      <c r="B9" s="15" t="str">
        <f>IF($A9="","",UPPER(VLOOKUP('ABS MENSAL'!$A9,SCHEDULLE!$A:$M,2,0)))</f>
        <v>JOYCE EMILLI PENNA</v>
      </c>
      <c r="C9" s="15" t="str">
        <f>IF($A9="","",VLOOKUP('ABS MENSAL'!$A9,SCHEDULLE!$A:$M,3,0))</f>
        <v>GABRIELA FERREIRA DOS SANTOS</v>
      </c>
      <c r="D9" s="16" t="str">
        <f>IF($A9="","",VLOOKUP('ABS MENSAL'!$A9,SCHEDULLE!$A:$M,10,0))</f>
        <v>09:00-17:12</v>
      </c>
      <c r="E9" s="16">
        <f>IF($A9="","",VLOOKUP('ABS MENSAL'!$A9,SCHEDULLE!$A:$M,11,0))</f>
        <v>0.34166666666666667</v>
      </c>
      <c r="F9" s="16" t="str">
        <f>IF($A9="","",VLOOKUP('ABS MENSAL'!$A9,SCHEDULLE!$A:$M,5,0))</f>
        <v>AMERICAN TOWER</v>
      </c>
      <c r="G9" s="16" t="str">
        <f>IF($A9="","",VLOOKUP('ABS MENSAL'!$A9,SCHEDULLE!$A:$M,13,0))</f>
        <v>ATIVO</v>
      </c>
      <c r="H9" s="6"/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f>IF(A9="","",VLOOKUP(A9,ABS!A:AX,50,0))</f>
        <v>0</v>
      </c>
    </row>
    <row r="10" spans="1:21" x14ac:dyDescent="0.25">
      <c r="A10" s="78">
        <v>91106</v>
      </c>
      <c r="B10" s="15" t="str">
        <f>IF($A10="","",UPPER(VLOOKUP('ABS MENSAL'!$A10,SCHEDULLE!$A:$M,2,0)))</f>
        <v>EVERTON MOURA SOUTELO</v>
      </c>
      <c r="C10" s="15" t="str">
        <f>IF($A10="","",VLOOKUP('ABS MENSAL'!$A10,SCHEDULLE!$A:$M,3,0))</f>
        <v>GABRIELA FERREIRA DOS SANTOS</v>
      </c>
      <c r="D10" s="16" t="str">
        <f>IF($A10="","",VLOOKUP('ABS MENSAL'!$A10,SCHEDULLE!$A:$M,10,0))</f>
        <v>10:48-19:00</v>
      </c>
      <c r="E10" s="16">
        <f>IF($A10="","",VLOOKUP('ABS MENSAL'!$A10,SCHEDULLE!$A:$M,11,0))</f>
        <v>0.34166666666666662</v>
      </c>
      <c r="F10" s="16" t="str">
        <f>IF($A10="","",VLOOKUP('ABS MENSAL'!$A10,SCHEDULLE!$A:$M,5,0))</f>
        <v>AMERICAN TOWER</v>
      </c>
      <c r="G10" s="16" t="str">
        <f>IF($A10="","",VLOOKUP('ABS MENSAL'!$A10,SCHEDULLE!$A:$M,13,0))</f>
        <v>ATIVO</v>
      </c>
      <c r="H10" s="6"/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2.923702313946221E-2</v>
      </c>
      <c r="R10" s="60">
        <v>0</v>
      </c>
      <c r="S10" s="60">
        <v>3.8617886178861768E-3</v>
      </c>
      <c r="T10" s="60">
        <v>0</v>
      </c>
      <c r="U10" s="60">
        <f>IF(A10="","",VLOOKUP(A10,ABS!A:AX,50,0))</f>
        <v>8.7804878048780375E-3</v>
      </c>
    </row>
    <row r="11" spans="1:21" x14ac:dyDescent="0.25">
      <c r="A11" s="78">
        <v>91116</v>
      </c>
      <c r="B11" s="15" t="str">
        <f>IF($A11="","",UPPER(VLOOKUP('ABS MENSAL'!$A11,SCHEDULLE!$A:$M,2,0)))</f>
        <v>AMANDA SILVA DE OLIVEIRA</v>
      </c>
      <c r="C11" s="15" t="str">
        <f>IF($A11="","",VLOOKUP('ABS MENSAL'!$A11,SCHEDULLE!$A:$M,3,0))</f>
        <v>GABRIELA FERREIRA DOS SANTOS</v>
      </c>
      <c r="D11" s="16" t="str">
        <f>IF($A11="","",VLOOKUP('ABS MENSAL'!$A11,SCHEDULLE!$A:$M,10,0))</f>
        <v>08:00-16:12</v>
      </c>
      <c r="E11" s="16">
        <f>IF($A11="","",VLOOKUP('ABS MENSAL'!$A11,SCHEDULLE!$A:$M,11,0))</f>
        <v>0.34166666666666662</v>
      </c>
      <c r="F11" s="16" t="str">
        <f>IF($A11="","",VLOOKUP('ABS MENSAL'!$A11,SCHEDULLE!$A:$M,5,0))</f>
        <v>AMERICAN TOWER</v>
      </c>
      <c r="G11" s="16" t="str">
        <f>IF($A11="","",VLOOKUP('ABS MENSAL'!$A11,SCHEDULLE!$A:$M,13,0))</f>
        <v>ATIVO</v>
      </c>
      <c r="H11" s="6"/>
      <c r="I11" s="60">
        <v>0</v>
      </c>
      <c r="J11" s="60">
        <v>8.1300813008130894E-4</v>
      </c>
      <c r="K11" s="60">
        <v>9.1791240493050092E-5</v>
      </c>
      <c r="L11" s="60">
        <v>3.387533875338877E-4</v>
      </c>
      <c r="M11" s="60">
        <v>1.311303435614997E-4</v>
      </c>
      <c r="N11" s="60">
        <v>2.1636506687647554E-3</v>
      </c>
      <c r="O11" s="60">
        <v>7.008690776562971E-4</v>
      </c>
      <c r="P11" s="60">
        <v>3.5714285714285719E-2</v>
      </c>
      <c r="Q11" s="60">
        <v>8.5991244527830848E-4</v>
      </c>
      <c r="R11" s="60">
        <v>0</v>
      </c>
      <c r="S11" s="60">
        <v>0</v>
      </c>
      <c r="T11" s="60">
        <v>4.5895620246525414E-4</v>
      </c>
      <c r="U11" s="60">
        <f>IF(A11="","",VLOOKUP(A11,ABS!A:AX,50,0))</f>
        <v>0</v>
      </c>
    </row>
    <row r="12" spans="1:21" x14ac:dyDescent="0.25">
      <c r="A12" s="78">
        <v>91097</v>
      </c>
      <c r="B12" s="15" t="str">
        <f>IF($A12="","",UPPER(VLOOKUP('ABS MENSAL'!$A12,SCHEDULLE!$A:$M,2,0)))</f>
        <v>DAVI DO NASCIMENTO ESTEVAM</v>
      </c>
      <c r="C12" s="15" t="str">
        <f>IF($A12="","",VLOOKUP('ABS MENSAL'!$A12,SCHEDULLE!$A:$M,3,0))</f>
        <v>GABRIELA FERREIRA DOS SANTOS</v>
      </c>
      <c r="D12" s="16" t="str">
        <f>IF($A12="","",VLOOKUP('ABS MENSAL'!$A12,SCHEDULLE!$A:$M,10,0))</f>
        <v>09:00-17:12</v>
      </c>
      <c r="E12" s="16">
        <f>IF($A12="","",VLOOKUP('ABS MENSAL'!$A12,SCHEDULLE!$A:$M,11,0))</f>
        <v>0.34166666666666667</v>
      </c>
      <c r="F12" s="16" t="str">
        <f>IF($A12="","",VLOOKUP('ABS MENSAL'!$A12,SCHEDULLE!$A:$M,5,0))</f>
        <v>AMERICAN TOWER</v>
      </c>
      <c r="G12" s="16" t="str">
        <f>IF($A12="","",VLOOKUP('ABS MENSAL'!$A12,SCHEDULLE!$A:$M,13,0))</f>
        <v>ATIVO</v>
      </c>
      <c r="H12" s="6"/>
      <c r="I12" s="60" t="s">
        <v>61</v>
      </c>
      <c r="J12" s="60" t="s">
        <v>61</v>
      </c>
      <c r="K12" s="60">
        <v>4.3285155073774685E-4</v>
      </c>
      <c r="L12" s="60">
        <v>2.7716186252771595E-3</v>
      </c>
      <c r="M12" s="60">
        <v>0</v>
      </c>
      <c r="N12" s="60">
        <v>1.3113034356149967E-4</v>
      </c>
      <c r="O12" s="60">
        <v>2.382954864031396E-3</v>
      </c>
      <c r="P12" s="60">
        <v>7.2590011614402184E-4</v>
      </c>
      <c r="Q12" s="60">
        <v>1.5634771732332654E-4</v>
      </c>
      <c r="R12" s="60">
        <v>4.7425474254742921E-4</v>
      </c>
      <c r="S12" s="60">
        <v>4.193766937669377E-2</v>
      </c>
      <c r="T12" s="60">
        <v>1.6416510318949412E-3</v>
      </c>
      <c r="U12" s="60">
        <f>IF(A12="","",VLOOKUP(A12,ABS!A:AX,50,0))</f>
        <v>1.2439024390243905E-2</v>
      </c>
    </row>
    <row r="13" spans="1:21" x14ac:dyDescent="0.25">
      <c r="A13" s="78">
        <v>91096</v>
      </c>
      <c r="B13" s="14" t="s">
        <v>81</v>
      </c>
      <c r="C13" s="15" t="s">
        <v>62</v>
      </c>
      <c r="D13" s="16" t="s">
        <v>86</v>
      </c>
      <c r="E13" s="16">
        <v>0.34166666666666662</v>
      </c>
      <c r="F13" s="16" t="s">
        <v>60</v>
      </c>
      <c r="G13" s="16" t="s">
        <v>87</v>
      </c>
      <c r="H13" s="6"/>
      <c r="I13" s="60" t="s">
        <v>68</v>
      </c>
      <c r="J13" s="60" t="s">
        <v>68</v>
      </c>
      <c r="K13" s="60"/>
      <c r="L13" s="60"/>
      <c r="M13" s="60"/>
      <c r="N13" s="60"/>
      <c r="O13" s="60"/>
      <c r="P13" s="60"/>
      <c r="Q13" s="60" t="s">
        <v>68</v>
      </c>
      <c r="R13" s="60"/>
      <c r="S13" s="60"/>
      <c r="T13" s="60" t="s">
        <v>68</v>
      </c>
      <c r="U13" s="60">
        <f>IF(A13="","",VLOOKUP(A13,ABS!A:AX,50,0))</f>
        <v>0</v>
      </c>
    </row>
    <row r="14" spans="1:21" x14ac:dyDescent="0.25">
      <c r="A14" s="78">
        <v>91117</v>
      </c>
      <c r="B14" s="14" t="s">
        <v>79</v>
      </c>
      <c r="C14" s="15" t="s">
        <v>62</v>
      </c>
      <c r="D14" s="16" t="s">
        <v>86</v>
      </c>
      <c r="E14" s="16">
        <v>0.34166666666666662</v>
      </c>
      <c r="F14" s="16" t="s">
        <v>60</v>
      </c>
      <c r="G14" s="16" t="s">
        <v>87</v>
      </c>
      <c r="H14" s="6"/>
      <c r="I14" s="60" t="s">
        <v>68</v>
      </c>
      <c r="J14" s="60" t="s">
        <v>68</v>
      </c>
      <c r="K14" s="60" t="s">
        <v>68</v>
      </c>
      <c r="L14" s="60" t="s">
        <v>68</v>
      </c>
      <c r="M14" s="60" t="s">
        <v>68</v>
      </c>
      <c r="N14" s="60" t="s">
        <v>68</v>
      </c>
      <c r="O14" s="60" t="s">
        <v>68</v>
      </c>
      <c r="P14" s="60" t="s">
        <v>68</v>
      </c>
      <c r="Q14" s="60" t="s">
        <v>68</v>
      </c>
      <c r="R14" s="60"/>
      <c r="S14" s="60"/>
      <c r="T14" s="60" t="s">
        <v>68</v>
      </c>
      <c r="U14" s="60">
        <f>IF(A14="","",VLOOKUP(A14,ABS!A:AX,50,0))</f>
        <v>5.7766367137355584E-2</v>
      </c>
    </row>
    <row r="15" spans="1:21" x14ac:dyDescent="0.25">
      <c r="A15" s="78"/>
      <c r="B15" s="15" t="str">
        <f>IF($A15="","",UPPER(VLOOKUP('ABS MENSAL'!$A15,SCHEDULLE!$A:$M,2,0)))</f>
        <v/>
      </c>
      <c r="C15" s="15" t="str">
        <f>IF($A15="","",VLOOKUP('ABS MENSAL'!$A15,SCHEDULLE!$A:$M,3,0))</f>
        <v/>
      </c>
      <c r="D15" s="16" t="str">
        <f>IF($A15="","",VLOOKUP('ABS MENSAL'!$A15,SCHEDULLE!$A:$M,10,0))</f>
        <v/>
      </c>
      <c r="E15" s="16" t="str">
        <f>IF($A15="","",VLOOKUP('ABS MENSAL'!$A15,SCHEDULLE!$A:$M,11,0))</f>
        <v/>
      </c>
      <c r="F15" s="16" t="str">
        <f>IF($A15="","",VLOOKUP('ABS MENSAL'!$A15,SCHEDULLE!$A:$M,5,0))</f>
        <v/>
      </c>
      <c r="G15" s="16" t="str">
        <f>IF($A15="","",VLOOKUP('ABS MENSAL'!$A15,SCHEDULLE!$A:$M,13,0))</f>
        <v/>
      </c>
      <c r="H15" s="6"/>
      <c r="I15" s="60" t="s">
        <v>68</v>
      </c>
      <c r="J15" s="60" t="s">
        <v>68</v>
      </c>
      <c r="K15" s="60" t="s">
        <v>68</v>
      </c>
      <c r="L15" s="60" t="s">
        <v>68</v>
      </c>
      <c r="M15" s="60" t="s">
        <v>68</v>
      </c>
      <c r="N15" s="60" t="s">
        <v>68</v>
      </c>
      <c r="O15" s="60" t="s">
        <v>68</v>
      </c>
      <c r="P15" s="60" t="s">
        <v>68</v>
      </c>
      <c r="Q15" s="60" t="s">
        <v>68</v>
      </c>
      <c r="R15" s="60"/>
      <c r="S15" s="60"/>
      <c r="T15" s="60" t="s">
        <v>68</v>
      </c>
      <c r="U15" s="60" t="str">
        <f>IF(A15="","",VLOOKUP(A15,ABS!A:AX,50,0))</f>
        <v/>
      </c>
    </row>
    <row r="16" spans="1:21" x14ac:dyDescent="0.25">
      <c r="A16" s="78"/>
      <c r="B16" s="15" t="str">
        <f>IF($A16="","",UPPER(VLOOKUP('ABS MENSAL'!$A16,SCHEDULLE!$A:$M,2,0)))</f>
        <v/>
      </c>
      <c r="C16" s="15" t="str">
        <f>IF($A16="","",VLOOKUP('ABS MENSAL'!$A16,SCHEDULLE!$A:$M,3,0))</f>
        <v/>
      </c>
      <c r="D16" s="16" t="str">
        <f>IF($A16="","",VLOOKUP('ABS MENSAL'!$A16,SCHEDULLE!$A:$M,10,0))</f>
        <v/>
      </c>
      <c r="E16" s="16" t="str">
        <f>IF($A16="","",VLOOKUP('ABS MENSAL'!$A16,SCHEDULLE!$A:$M,11,0))</f>
        <v/>
      </c>
      <c r="F16" s="16" t="str">
        <f>IF($A16="","",VLOOKUP('ABS MENSAL'!$A16,SCHEDULLE!$A:$M,5,0))</f>
        <v/>
      </c>
      <c r="G16" s="16" t="str">
        <f>IF($A16="","",VLOOKUP('ABS MENSAL'!$A16,SCHEDULLE!$A:$M,13,0))</f>
        <v/>
      </c>
      <c r="H16" s="6"/>
      <c r="I16" s="60" t="s">
        <v>68</v>
      </c>
      <c r="J16" s="60" t="s">
        <v>68</v>
      </c>
      <c r="K16" s="60" t="s">
        <v>68</v>
      </c>
      <c r="L16" s="60" t="s">
        <v>68</v>
      </c>
      <c r="M16" s="60" t="s">
        <v>68</v>
      </c>
      <c r="N16" s="60" t="s">
        <v>68</v>
      </c>
      <c r="O16" s="60" t="s">
        <v>68</v>
      </c>
      <c r="P16" s="60" t="s">
        <v>68</v>
      </c>
      <c r="Q16" s="60" t="s">
        <v>68</v>
      </c>
      <c r="R16" s="60"/>
      <c r="S16" s="60"/>
      <c r="T16" s="60" t="s">
        <v>68</v>
      </c>
      <c r="U16" s="60" t="str">
        <f>IF(A16="","",VLOOKUP(A16,ABS!A:AX,50,0))</f>
        <v/>
      </c>
    </row>
    <row r="17" spans="1:21" x14ac:dyDescent="0.25">
      <c r="A17" s="78"/>
      <c r="B17" s="15" t="str">
        <f>IF($A17="","",UPPER(VLOOKUP('ABS MENSAL'!$A17,SCHEDULLE!$A:$M,2,0)))</f>
        <v/>
      </c>
      <c r="C17" s="15" t="str">
        <f>IF($A17="","",VLOOKUP('ABS MENSAL'!$A17,SCHEDULLE!$A:$M,3,0))</f>
        <v/>
      </c>
      <c r="D17" s="16" t="str">
        <f>IF($A17="","",VLOOKUP('ABS MENSAL'!$A17,SCHEDULLE!$A:$M,10,0))</f>
        <v/>
      </c>
      <c r="E17" s="16" t="str">
        <f>IF($A17="","",VLOOKUP('ABS MENSAL'!$A17,SCHEDULLE!$A:$M,11,0))</f>
        <v/>
      </c>
      <c r="F17" s="16" t="str">
        <f>IF($A17="","",VLOOKUP('ABS MENSAL'!$A17,SCHEDULLE!$A:$M,5,0))</f>
        <v/>
      </c>
      <c r="G17" s="16" t="str">
        <f>IF($A17="","",VLOOKUP('ABS MENSAL'!$A17,SCHEDULLE!$A:$M,13,0))</f>
        <v/>
      </c>
      <c r="H17" s="6"/>
      <c r="I17" s="60" t="s">
        <v>68</v>
      </c>
      <c r="J17" s="60" t="s">
        <v>68</v>
      </c>
      <c r="K17" s="60" t="s">
        <v>68</v>
      </c>
      <c r="L17" s="60" t="s">
        <v>68</v>
      </c>
      <c r="M17" s="60" t="s">
        <v>68</v>
      </c>
      <c r="N17" s="60" t="s">
        <v>68</v>
      </c>
      <c r="O17" s="60" t="s">
        <v>68</v>
      </c>
      <c r="P17" s="60" t="s">
        <v>68</v>
      </c>
      <c r="Q17" s="60" t="s">
        <v>68</v>
      </c>
      <c r="R17" s="60"/>
      <c r="S17" s="60"/>
      <c r="T17" s="60" t="s">
        <v>68</v>
      </c>
      <c r="U17" s="60" t="str">
        <f>IF(A17="","",VLOOKUP(A17,ABS!A:AX,50,0))</f>
        <v/>
      </c>
    </row>
    <row r="18" spans="1:21" x14ac:dyDescent="0.25">
      <c r="A18" s="78"/>
      <c r="B18" s="15" t="str">
        <f>IF($A18="","",UPPER(VLOOKUP('ABS MENSAL'!$A18,SCHEDULLE!$A:$M,2,0)))</f>
        <v/>
      </c>
      <c r="C18" s="15" t="str">
        <f>IF($A18="","",VLOOKUP('ABS MENSAL'!$A18,SCHEDULLE!$A:$M,3,0))</f>
        <v/>
      </c>
      <c r="D18" s="16" t="str">
        <f>IF($A18="","",VLOOKUP('ABS MENSAL'!$A18,SCHEDULLE!$A:$M,10,0))</f>
        <v/>
      </c>
      <c r="E18" s="16" t="str">
        <f>IF($A18="","",VLOOKUP('ABS MENSAL'!$A18,SCHEDULLE!$A:$M,11,0))</f>
        <v/>
      </c>
      <c r="F18" s="16" t="str">
        <f>IF($A18="","",VLOOKUP('ABS MENSAL'!$A18,SCHEDULLE!$A:$M,5,0))</f>
        <v/>
      </c>
      <c r="G18" s="16" t="str">
        <f>IF($A18="","",VLOOKUP('ABS MENSAL'!$A18,SCHEDULLE!$A:$M,13,0))</f>
        <v/>
      </c>
      <c r="H18" s="6"/>
      <c r="I18" s="60" t="s">
        <v>68</v>
      </c>
      <c r="J18" s="60" t="s">
        <v>68</v>
      </c>
      <c r="K18" s="60" t="s">
        <v>68</v>
      </c>
      <c r="L18" s="60" t="s">
        <v>68</v>
      </c>
      <c r="M18" s="60" t="s">
        <v>68</v>
      </c>
      <c r="N18" s="60" t="s">
        <v>68</v>
      </c>
      <c r="O18" s="60" t="s">
        <v>68</v>
      </c>
      <c r="P18" s="60" t="s">
        <v>68</v>
      </c>
      <c r="Q18" s="60" t="s">
        <v>68</v>
      </c>
      <c r="R18" s="60"/>
      <c r="S18" s="60"/>
      <c r="T18" s="60" t="s">
        <v>68</v>
      </c>
      <c r="U18" s="60" t="str">
        <f>IF(A18="","",VLOOKUP(A18,ABS!A:AX,50,0))</f>
        <v/>
      </c>
    </row>
    <row r="19" spans="1:21" x14ac:dyDescent="0.25">
      <c r="A19" s="81"/>
      <c r="B19" s="15" t="str">
        <f>IF($A19="","",UPPER(VLOOKUP('ABS MENSAL'!$A19,SCHEDULLE!$A:$M,2,0)))</f>
        <v/>
      </c>
      <c r="C19" s="15" t="str">
        <f>IF($A19="","",VLOOKUP('ABS MENSAL'!$A19,SCHEDULLE!$A:$M,3,0))</f>
        <v/>
      </c>
      <c r="D19" s="16" t="str">
        <f>IF($A19="","",VLOOKUP('ABS MENSAL'!$A19,SCHEDULLE!$A:$M,10,0))</f>
        <v/>
      </c>
      <c r="E19" s="16" t="str">
        <f>IF($A19="","",VLOOKUP('ABS MENSAL'!$A19,SCHEDULLE!$A:$M,11,0))</f>
        <v/>
      </c>
      <c r="F19" s="16" t="str">
        <f>IF($A19="","",VLOOKUP('ABS MENSAL'!$A19,SCHEDULLE!$A:$M,5,0))</f>
        <v/>
      </c>
      <c r="G19" s="16" t="str">
        <f>IF($A19="","",VLOOKUP('ABS MENSAL'!$A19,SCHEDULLE!$A:$M,13,0))</f>
        <v/>
      </c>
      <c r="H19" s="6"/>
      <c r="I19" s="60" t="s">
        <v>68</v>
      </c>
      <c r="J19" s="60" t="s">
        <v>68</v>
      </c>
      <c r="K19" s="60" t="s">
        <v>68</v>
      </c>
      <c r="L19" s="60" t="s">
        <v>68</v>
      </c>
      <c r="M19" s="60" t="s">
        <v>68</v>
      </c>
      <c r="N19" s="60" t="s">
        <v>68</v>
      </c>
      <c r="O19" s="60" t="s">
        <v>68</v>
      </c>
      <c r="P19" s="60" t="s">
        <v>68</v>
      </c>
      <c r="Q19" s="60" t="s">
        <v>68</v>
      </c>
      <c r="R19" s="60"/>
      <c r="S19" s="60"/>
      <c r="T19" s="60" t="s">
        <v>68</v>
      </c>
      <c r="U19" s="60" t="str">
        <f>IF(A19="","",VLOOKUP(A19,ABS!A:AX,50,0))</f>
        <v/>
      </c>
    </row>
    <row r="20" spans="1:21" x14ac:dyDescent="0.25">
      <c r="A20" s="81"/>
      <c r="B20" s="15" t="str">
        <f>IF($A20="","",UPPER(VLOOKUP('ABS MENSAL'!$A20,SCHEDULLE!$A:$M,2,0)))</f>
        <v/>
      </c>
      <c r="C20" s="15" t="str">
        <f>IF($A20="","",VLOOKUP('ABS MENSAL'!$A20,SCHEDULLE!$A:$M,3,0))</f>
        <v/>
      </c>
      <c r="D20" s="16" t="str">
        <f>IF($A20="","",VLOOKUP('ABS MENSAL'!$A20,SCHEDULLE!$A:$M,10,0))</f>
        <v/>
      </c>
      <c r="E20" s="16" t="str">
        <f>IF($A20="","",VLOOKUP('ABS MENSAL'!$A20,SCHEDULLE!$A:$M,11,0))</f>
        <v/>
      </c>
      <c r="F20" s="16" t="str">
        <f>IF($A20="","",VLOOKUP('ABS MENSAL'!$A20,SCHEDULLE!$A:$M,5,0))</f>
        <v/>
      </c>
      <c r="G20" s="16" t="str">
        <f>IF($A20="","",VLOOKUP('ABS MENSAL'!$A20,SCHEDULLE!$A:$M,13,0))</f>
        <v/>
      </c>
      <c r="H20" s="6"/>
      <c r="I20" s="60" t="s">
        <v>68</v>
      </c>
      <c r="J20" s="60" t="s">
        <v>68</v>
      </c>
      <c r="K20" s="60" t="s">
        <v>68</v>
      </c>
      <c r="L20" s="60" t="s">
        <v>68</v>
      </c>
      <c r="M20" s="60" t="s">
        <v>68</v>
      </c>
      <c r="N20" s="60" t="s">
        <v>68</v>
      </c>
      <c r="O20" s="60" t="s">
        <v>68</v>
      </c>
      <c r="P20" s="60" t="s">
        <v>68</v>
      </c>
      <c r="Q20" s="60" t="s">
        <v>68</v>
      </c>
      <c r="R20" s="60"/>
      <c r="S20" s="60"/>
      <c r="T20" s="60" t="s">
        <v>68</v>
      </c>
      <c r="U20" s="60" t="str">
        <f>IF(A20="","",VLOOKUP(A20,ABS!A:AX,50,0))</f>
        <v/>
      </c>
    </row>
    <row r="21" spans="1:21" x14ac:dyDescent="0.25">
      <c r="A21" s="81"/>
      <c r="B21" s="15" t="str">
        <f>IF($A21="","",UPPER(VLOOKUP('ABS MENSAL'!$A21,SCHEDULLE!$A:$M,2,0)))</f>
        <v/>
      </c>
      <c r="C21" s="15" t="str">
        <f>IF($A21="","",VLOOKUP('ABS MENSAL'!$A21,SCHEDULLE!$A:$M,3,0))</f>
        <v/>
      </c>
      <c r="D21" s="16" t="str">
        <f>IF($A21="","",VLOOKUP('ABS MENSAL'!$A21,SCHEDULLE!$A:$M,10,0))</f>
        <v/>
      </c>
      <c r="E21" s="16" t="str">
        <f>IF($A21="","",VLOOKUP('ABS MENSAL'!$A21,SCHEDULLE!$A:$M,11,0))</f>
        <v/>
      </c>
      <c r="F21" s="16" t="str">
        <f>IF($A21="","",VLOOKUP('ABS MENSAL'!$A21,SCHEDULLE!$A:$M,5,0))</f>
        <v/>
      </c>
      <c r="G21" s="16" t="str">
        <f>IF($A21="","",VLOOKUP('ABS MENSAL'!$A21,SCHEDULLE!$A:$M,13,0))</f>
        <v/>
      </c>
      <c r="H21" s="6"/>
      <c r="I21" s="60" t="s">
        <v>68</v>
      </c>
      <c r="J21" s="60" t="s">
        <v>68</v>
      </c>
      <c r="K21" s="60" t="s">
        <v>68</v>
      </c>
      <c r="L21" s="60" t="s">
        <v>68</v>
      </c>
      <c r="M21" s="60" t="s">
        <v>68</v>
      </c>
      <c r="N21" s="60" t="s">
        <v>68</v>
      </c>
      <c r="O21" s="60" t="s">
        <v>68</v>
      </c>
      <c r="P21" s="60" t="s">
        <v>68</v>
      </c>
      <c r="Q21" s="60" t="s">
        <v>68</v>
      </c>
      <c r="R21" s="60"/>
      <c r="S21" s="60"/>
      <c r="T21" s="60" t="s">
        <v>68</v>
      </c>
      <c r="U21" s="60" t="str">
        <f>IF(A21="","",VLOOKUP(A21,ABS!A:AX,50,0))</f>
        <v/>
      </c>
    </row>
    <row r="22" spans="1:21" x14ac:dyDescent="0.25">
      <c r="A22" s="81"/>
      <c r="B22" s="15" t="str">
        <f>IF($A22="","",UPPER(VLOOKUP('ABS MENSAL'!$A22,SCHEDULLE!$A:$M,2,0)))</f>
        <v/>
      </c>
      <c r="C22" s="15" t="str">
        <f>IF($A22="","",VLOOKUP('ABS MENSAL'!$A22,SCHEDULLE!$A:$M,3,0))</f>
        <v/>
      </c>
      <c r="D22" s="16" t="str">
        <f>IF($A22="","",VLOOKUP('ABS MENSAL'!$A22,SCHEDULLE!$A:$M,10,0))</f>
        <v/>
      </c>
      <c r="E22" s="16" t="str">
        <f>IF($A22="","",VLOOKUP('ABS MENSAL'!$A22,SCHEDULLE!$A:$M,11,0))</f>
        <v/>
      </c>
      <c r="F22" s="16" t="str">
        <f>IF($A22="","",VLOOKUP('ABS MENSAL'!$A22,SCHEDULLE!$A:$M,5,0))</f>
        <v/>
      </c>
      <c r="G22" s="16" t="str">
        <f>IF($A22="","",VLOOKUP('ABS MENSAL'!$A22,SCHEDULLE!$A:$M,13,0))</f>
        <v/>
      </c>
      <c r="H22" s="6"/>
      <c r="I22" s="60" t="s">
        <v>68</v>
      </c>
      <c r="J22" s="60" t="s">
        <v>68</v>
      </c>
      <c r="K22" s="60" t="s">
        <v>68</v>
      </c>
      <c r="L22" s="60" t="s">
        <v>68</v>
      </c>
      <c r="M22" s="60" t="s">
        <v>68</v>
      </c>
      <c r="N22" s="60" t="s">
        <v>68</v>
      </c>
      <c r="O22" s="60" t="s">
        <v>68</v>
      </c>
      <c r="P22" s="60" t="s">
        <v>68</v>
      </c>
      <c r="Q22" s="60" t="s">
        <v>68</v>
      </c>
      <c r="R22" s="60"/>
      <c r="S22" s="60"/>
      <c r="T22" s="60" t="s">
        <v>68</v>
      </c>
      <c r="U22" s="60" t="str">
        <f>IF(A22="","",VLOOKUP(A22,ABS!A:AX,50,0))</f>
        <v/>
      </c>
    </row>
    <row r="23" spans="1:21" x14ac:dyDescent="0.25">
      <c r="A23" s="81"/>
      <c r="B23" s="15" t="str">
        <f>IF($A23="","",UPPER(VLOOKUP('ABS MENSAL'!$A23,SCHEDULLE!$A:$M,2,0)))</f>
        <v/>
      </c>
      <c r="C23" s="15" t="str">
        <f>IF($A23="","",VLOOKUP('ABS MENSAL'!$A23,SCHEDULLE!$A:$M,3,0))</f>
        <v/>
      </c>
      <c r="D23" s="16" t="str">
        <f>IF($A23="","",VLOOKUP('ABS MENSAL'!$A23,SCHEDULLE!$A:$M,10,0))</f>
        <v/>
      </c>
      <c r="E23" s="16" t="str">
        <f>IF($A23="","",VLOOKUP('ABS MENSAL'!$A23,SCHEDULLE!$A:$M,11,0))</f>
        <v/>
      </c>
      <c r="F23" s="16" t="str">
        <f>IF($A23="","",VLOOKUP('ABS MENSAL'!$A23,SCHEDULLE!$A:$M,5,0))</f>
        <v/>
      </c>
      <c r="G23" s="16" t="str">
        <f>IF($A23="","",VLOOKUP('ABS MENSAL'!$A23,SCHEDULLE!$A:$M,13,0))</f>
        <v/>
      </c>
      <c r="H23" s="6"/>
      <c r="I23" s="60" t="s">
        <v>68</v>
      </c>
      <c r="J23" s="60" t="s">
        <v>68</v>
      </c>
      <c r="K23" s="60" t="s">
        <v>68</v>
      </c>
      <c r="L23" s="60" t="s">
        <v>68</v>
      </c>
      <c r="M23" s="60" t="s">
        <v>68</v>
      </c>
      <c r="N23" s="60" t="s">
        <v>68</v>
      </c>
      <c r="O23" s="60" t="s">
        <v>68</v>
      </c>
      <c r="P23" s="60" t="s">
        <v>68</v>
      </c>
      <c r="Q23" s="60" t="s">
        <v>68</v>
      </c>
      <c r="R23" s="60"/>
      <c r="S23" s="60"/>
      <c r="T23" s="60" t="s">
        <v>68</v>
      </c>
      <c r="U23" s="60" t="str">
        <f>IF(A23="","",VLOOKUP(A23,ABS!A:AX,50,0))</f>
        <v/>
      </c>
    </row>
    <row r="24" spans="1:21" x14ac:dyDescent="0.25">
      <c r="A24" s="81"/>
      <c r="B24" s="15" t="str">
        <f>IF($A24="","",UPPER(VLOOKUP('ABS MENSAL'!$A24,SCHEDULLE!$A:$M,2,0)))</f>
        <v/>
      </c>
      <c r="C24" s="15" t="str">
        <f>IF($A24="","",VLOOKUP('ABS MENSAL'!$A24,SCHEDULLE!$A:$M,3,0))</f>
        <v/>
      </c>
      <c r="D24" s="16" t="str">
        <f>IF($A24="","",VLOOKUP('ABS MENSAL'!$A24,SCHEDULLE!$A:$M,10,0))</f>
        <v/>
      </c>
      <c r="E24" s="16" t="str">
        <f>IF($A24="","",VLOOKUP('ABS MENSAL'!$A24,SCHEDULLE!$A:$M,11,0))</f>
        <v/>
      </c>
      <c r="F24" s="16" t="str">
        <f>IF($A24="","",VLOOKUP('ABS MENSAL'!$A24,SCHEDULLE!$A:$M,5,0))</f>
        <v/>
      </c>
      <c r="G24" s="16" t="str">
        <f>IF($A24="","",VLOOKUP('ABS MENSAL'!$A24,SCHEDULLE!$A:$M,13,0))</f>
        <v/>
      </c>
      <c r="H24" s="6"/>
      <c r="I24" s="60" t="s">
        <v>68</v>
      </c>
      <c r="J24" s="60" t="s">
        <v>68</v>
      </c>
      <c r="K24" s="60" t="s">
        <v>68</v>
      </c>
      <c r="L24" s="60" t="s">
        <v>68</v>
      </c>
      <c r="M24" s="60" t="s">
        <v>68</v>
      </c>
      <c r="N24" s="60" t="s">
        <v>68</v>
      </c>
      <c r="O24" s="60" t="s">
        <v>68</v>
      </c>
      <c r="P24" s="60" t="s">
        <v>68</v>
      </c>
      <c r="Q24" s="60" t="s">
        <v>68</v>
      </c>
      <c r="R24" s="60"/>
      <c r="S24" s="60"/>
      <c r="T24" s="60" t="s">
        <v>68</v>
      </c>
      <c r="U24" s="60" t="str">
        <f>IF(A24="","",VLOOKUP(A24,ABS!A:AX,50,0))</f>
        <v/>
      </c>
    </row>
    <row r="25" spans="1:21" x14ac:dyDescent="0.25">
      <c r="A25" s="78"/>
      <c r="B25" s="15" t="str">
        <f>IF($A25="","",UPPER(VLOOKUP('ABS MENSAL'!$A25,SCHEDULLE!$A:$M,2,0)))</f>
        <v/>
      </c>
      <c r="C25" s="15" t="str">
        <f>IF($A25="","",VLOOKUP('ABS MENSAL'!$A25,SCHEDULLE!$A:$M,3,0))</f>
        <v/>
      </c>
      <c r="D25" s="16" t="str">
        <f>IF($A25="","",VLOOKUP('ABS MENSAL'!$A25,SCHEDULLE!$A:$M,10,0))</f>
        <v/>
      </c>
      <c r="E25" s="16" t="str">
        <f>IF($A25="","",VLOOKUP('ABS MENSAL'!$A25,SCHEDULLE!$A:$M,11,0))</f>
        <v/>
      </c>
      <c r="F25" s="16" t="str">
        <f>IF($A25="","",VLOOKUP('ABS MENSAL'!$A25,SCHEDULLE!$A:$M,5,0))</f>
        <v/>
      </c>
      <c r="G25" s="16" t="str">
        <f>IF($A25="","",VLOOKUP('ABS MENSAL'!$A25,SCHEDULLE!$A:$M,13,0))</f>
        <v/>
      </c>
      <c r="I25" s="60" t="s">
        <v>68</v>
      </c>
      <c r="J25" s="60" t="s">
        <v>68</v>
      </c>
      <c r="K25" s="60" t="s">
        <v>68</v>
      </c>
      <c r="L25" s="60" t="s">
        <v>68</v>
      </c>
      <c r="M25" s="60" t="s">
        <v>68</v>
      </c>
      <c r="N25" s="60" t="s">
        <v>68</v>
      </c>
      <c r="O25" s="60" t="s">
        <v>68</v>
      </c>
      <c r="P25" s="60" t="s">
        <v>68</v>
      </c>
      <c r="Q25" s="60" t="s">
        <v>68</v>
      </c>
      <c r="R25" s="60"/>
      <c r="S25" s="60"/>
      <c r="T25" s="60" t="s">
        <v>68</v>
      </c>
      <c r="U25" s="60" t="str">
        <f>IF(A25="","",VLOOKUP(A25,ABS!A:AX,50,0))</f>
        <v/>
      </c>
    </row>
    <row r="26" spans="1:21" x14ac:dyDescent="0.25">
      <c r="A26" s="78"/>
      <c r="B26" s="15" t="str">
        <f>IF($A26="","",UPPER(VLOOKUP('ABS MENSAL'!$A26,SCHEDULLE!$A:$M,2,0)))</f>
        <v/>
      </c>
      <c r="C26" s="15" t="str">
        <f>IF($A26="","",VLOOKUP('ABS MENSAL'!$A26,SCHEDULLE!$A:$M,3,0))</f>
        <v/>
      </c>
      <c r="D26" s="16" t="str">
        <f>IF($A26="","",VLOOKUP('ABS MENSAL'!$A26,SCHEDULLE!$A:$M,10,0))</f>
        <v/>
      </c>
      <c r="E26" s="16" t="str">
        <f>IF($A26="","",VLOOKUP('ABS MENSAL'!$A26,SCHEDULLE!$A:$M,11,0))</f>
        <v/>
      </c>
      <c r="F26" s="16" t="str">
        <f>IF($A26="","",VLOOKUP('ABS MENSAL'!$A26,SCHEDULLE!$A:$M,5,0))</f>
        <v/>
      </c>
      <c r="G26" s="16" t="str">
        <f>IF($A26="","",VLOOKUP('ABS MENSAL'!$A26,SCHEDULLE!$A:$M,13,0))</f>
        <v/>
      </c>
      <c r="I26" s="60" t="s">
        <v>68</v>
      </c>
      <c r="J26" s="60" t="s">
        <v>68</v>
      </c>
      <c r="K26" s="60" t="s">
        <v>68</v>
      </c>
      <c r="L26" s="60" t="s">
        <v>68</v>
      </c>
      <c r="M26" s="60" t="s">
        <v>68</v>
      </c>
      <c r="N26" s="60" t="s">
        <v>68</v>
      </c>
      <c r="O26" s="60" t="s">
        <v>68</v>
      </c>
      <c r="P26" s="60" t="s">
        <v>68</v>
      </c>
      <c r="Q26" s="60" t="s">
        <v>68</v>
      </c>
      <c r="R26" s="60"/>
      <c r="S26" s="60"/>
      <c r="T26" s="60" t="s">
        <v>68</v>
      </c>
      <c r="U26" s="60" t="str">
        <f>IF(A26="","",VLOOKUP(A26,ABS!A:AX,50,0))</f>
        <v/>
      </c>
    </row>
    <row r="27" spans="1:21" x14ac:dyDescent="0.25">
      <c r="A27" s="78"/>
      <c r="B27" s="15" t="str">
        <f>IF($A27="","",UPPER(VLOOKUP('ABS MENSAL'!$A27,SCHEDULLE!$A:$M,2,0)))</f>
        <v/>
      </c>
      <c r="C27" s="15" t="str">
        <f>IF($A27="","",VLOOKUP('ABS MENSAL'!$A27,SCHEDULLE!$A:$M,3,0))</f>
        <v/>
      </c>
      <c r="D27" s="16" t="str">
        <f>IF($A27="","",VLOOKUP('ABS MENSAL'!$A27,SCHEDULLE!$A:$M,10,0))</f>
        <v/>
      </c>
      <c r="E27" s="16" t="str">
        <f>IF($A27="","",VLOOKUP('ABS MENSAL'!$A27,SCHEDULLE!$A:$M,11,0))</f>
        <v/>
      </c>
      <c r="F27" s="16" t="str">
        <f>IF($A27="","",VLOOKUP('ABS MENSAL'!$A27,SCHEDULLE!$A:$M,5,0))</f>
        <v/>
      </c>
      <c r="G27" s="16" t="str">
        <f>IF($A27="","",VLOOKUP('ABS MENSAL'!$A27,SCHEDULLE!$A:$M,13,0))</f>
        <v/>
      </c>
      <c r="I27" s="60" t="s">
        <v>68</v>
      </c>
      <c r="J27" s="60" t="s">
        <v>68</v>
      </c>
      <c r="K27" s="60" t="s">
        <v>68</v>
      </c>
      <c r="L27" s="60" t="s">
        <v>68</v>
      </c>
      <c r="M27" s="60" t="s">
        <v>68</v>
      </c>
      <c r="N27" s="60" t="s">
        <v>68</v>
      </c>
      <c r="O27" s="60" t="s">
        <v>68</v>
      </c>
      <c r="P27" s="60" t="s">
        <v>68</v>
      </c>
      <c r="Q27" s="60" t="s">
        <v>68</v>
      </c>
      <c r="R27" s="60"/>
      <c r="S27" s="60"/>
      <c r="T27" s="60" t="s">
        <v>68</v>
      </c>
      <c r="U27" s="60" t="str">
        <f>IF(A27="","",VLOOKUP(A27,ABS!A:AX,50,0))</f>
        <v/>
      </c>
    </row>
    <row r="28" spans="1:21" x14ac:dyDescent="0.25">
      <c r="A28" s="78"/>
      <c r="B28" s="15" t="str">
        <f>IF($A28="","",UPPER(VLOOKUP('ABS MENSAL'!$A28,SCHEDULLE!$A:$M,2,0)))</f>
        <v/>
      </c>
      <c r="C28" s="15" t="str">
        <f>IF($A28="","",VLOOKUP('ABS MENSAL'!$A28,SCHEDULLE!$A:$M,3,0))</f>
        <v/>
      </c>
      <c r="D28" s="16" t="str">
        <f>IF($A28="","",VLOOKUP('ABS MENSAL'!$A28,SCHEDULLE!$A:$M,10,0))</f>
        <v/>
      </c>
      <c r="E28" s="16" t="str">
        <f>IF($A28="","",VLOOKUP('ABS MENSAL'!$A28,SCHEDULLE!$A:$M,11,0))</f>
        <v/>
      </c>
      <c r="F28" s="16" t="str">
        <f>IF($A28="","",VLOOKUP('ABS MENSAL'!$A28,SCHEDULLE!$A:$M,5,0))</f>
        <v/>
      </c>
      <c r="G28" s="16" t="str">
        <f>IF($A28="","",VLOOKUP('ABS MENSAL'!$A28,SCHEDULLE!$A:$M,13,0))</f>
        <v/>
      </c>
      <c r="I28" s="60" t="s">
        <v>68</v>
      </c>
      <c r="J28" s="60" t="s">
        <v>68</v>
      </c>
      <c r="K28" s="60" t="s">
        <v>68</v>
      </c>
      <c r="L28" s="60" t="s">
        <v>68</v>
      </c>
      <c r="M28" s="60" t="s">
        <v>68</v>
      </c>
      <c r="N28" s="60" t="s">
        <v>68</v>
      </c>
      <c r="O28" s="60" t="s">
        <v>68</v>
      </c>
      <c r="P28" s="60" t="s">
        <v>68</v>
      </c>
      <c r="Q28" s="60" t="s">
        <v>68</v>
      </c>
      <c r="R28" s="60"/>
      <c r="S28" s="60"/>
      <c r="T28" s="60" t="s">
        <v>68</v>
      </c>
      <c r="U28" s="60" t="str">
        <f>IF(A28="","",VLOOKUP(A28,ABS!A:AX,50,0))</f>
        <v/>
      </c>
    </row>
    <row r="29" spans="1:21" x14ac:dyDescent="0.25">
      <c r="A29" s="78"/>
      <c r="B29" s="15" t="str">
        <f>IF($A29="","",UPPER(VLOOKUP('ABS MENSAL'!$A29,SCHEDULLE!$A:$M,2,0)))</f>
        <v/>
      </c>
      <c r="C29" s="15" t="str">
        <f>IF($A29="","",VLOOKUP('ABS MENSAL'!$A29,SCHEDULLE!$A:$M,3,0))</f>
        <v/>
      </c>
      <c r="D29" s="16" t="str">
        <f>IF($A29="","",VLOOKUP('ABS MENSAL'!$A29,SCHEDULLE!$A:$M,10,0))</f>
        <v/>
      </c>
      <c r="E29" s="16" t="str">
        <f>IF($A29="","",VLOOKUP('ABS MENSAL'!$A29,SCHEDULLE!$A:$M,11,0))</f>
        <v/>
      </c>
      <c r="F29" s="16" t="str">
        <f>IF($A29="","",VLOOKUP('ABS MENSAL'!$A29,SCHEDULLE!$A:$M,5,0))</f>
        <v/>
      </c>
      <c r="G29" s="16" t="str">
        <f>IF($A29="","",VLOOKUP('ABS MENSAL'!$A29,SCHEDULLE!$A:$M,13,0))</f>
        <v/>
      </c>
      <c r="I29" s="60" t="s">
        <v>68</v>
      </c>
      <c r="J29" s="60" t="s">
        <v>68</v>
      </c>
      <c r="K29" s="60" t="s">
        <v>68</v>
      </c>
      <c r="L29" s="60" t="s">
        <v>68</v>
      </c>
      <c r="M29" s="60" t="s">
        <v>68</v>
      </c>
      <c r="N29" s="60" t="s">
        <v>68</v>
      </c>
      <c r="O29" s="60" t="s">
        <v>68</v>
      </c>
      <c r="P29" s="60" t="s">
        <v>68</v>
      </c>
      <c r="Q29" s="60" t="s">
        <v>68</v>
      </c>
      <c r="R29" s="60"/>
      <c r="S29" s="60"/>
      <c r="T29" s="60" t="s">
        <v>68</v>
      </c>
      <c r="U29" s="60" t="str">
        <f>IF(A29="","",VLOOKUP(A29,ABS!A:AX,50,0))</f>
        <v/>
      </c>
    </row>
    <row r="30" spans="1:21" x14ac:dyDescent="0.25">
      <c r="A30" s="78"/>
      <c r="B30" s="15" t="str">
        <f>IF($A30="","",UPPER(VLOOKUP('ABS MENSAL'!$A30,SCHEDULLE!$A:$M,2,0)))</f>
        <v/>
      </c>
      <c r="C30" s="15" t="str">
        <f>IF($A30="","",VLOOKUP('ABS MENSAL'!$A30,SCHEDULLE!$A:$M,3,0))</f>
        <v/>
      </c>
      <c r="D30" s="16" t="str">
        <f>IF($A30="","",VLOOKUP('ABS MENSAL'!$A30,SCHEDULLE!$A:$M,10,0))</f>
        <v/>
      </c>
      <c r="E30" s="16" t="str">
        <f>IF($A30="","",VLOOKUP('ABS MENSAL'!$A30,SCHEDULLE!$A:$M,11,0))</f>
        <v/>
      </c>
      <c r="F30" s="16" t="str">
        <f>IF($A30="","",VLOOKUP('ABS MENSAL'!$A30,SCHEDULLE!$A:$M,5,0))</f>
        <v/>
      </c>
      <c r="G30" s="16" t="str">
        <f>IF($A30="","",VLOOKUP('ABS MENSAL'!$A30,SCHEDULLE!$A:$M,13,0))</f>
        <v/>
      </c>
      <c r="I30" s="60" t="s">
        <v>68</v>
      </c>
      <c r="J30" s="60" t="s">
        <v>68</v>
      </c>
      <c r="K30" s="60" t="s">
        <v>68</v>
      </c>
      <c r="L30" s="60" t="s">
        <v>68</v>
      </c>
      <c r="M30" s="60" t="s">
        <v>68</v>
      </c>
      <c r="N30" s="60" t="s">
        <v>68</v>
      </c>
      <c r="O30" s="60" t="s">
        <v>68</v>
      </c>
      <c r="P30" s="60" t="s">
        <v>68</v>
      </c>
      <c r="Q30" s="60" t="s">
        <v>68</v>
      </c>
      <c r="R30" s="60"/>
      <c r="S30" s="60"/>
      <c r="T30" s="60" t="s">
        <v>68</v>
      </c>
      <c r="U30" s="60" t="str">
        <f>IF(A30="","",VLOOKUP(A30,ABS!A:AX,50,0))</f>
        <v/>
      </c>
    </row>
    <row r="31" spans="1:21" x14ac:dyDescent="0.25">
      <c r="A31" s="78"/>
      <c r="B31" s="15" t="str">
        <f>IF($A31="","",UPPER(VLOOKUP('ABS MENSAL'!$A31,SCHEDULLE!$A:$M,2,0)))</f>
        <v/>
      </c>
      <c r="C31" s="15" t="str">
        <f>IF($A31="","",VLOOKUP('ABS MENSAL'!$A31,SCHEDULLE!$A:$M,3,0))</f>
        <v/>
      </c>
      <c r="D31" s="16" t="str">
        <f>IF($A31="","",VLOOKUP('ABS MENSAL'!$A31,SCHEDULLE!$A:$M,10,0))</f>
        <v/>
      </c>
      <c r="E31" s="16" t="str">
        <f>IF($A31="","",VLOOKUP('ABS MENSAL'!$A31,SCHEDULLE!$A:$M,11,0))</f>
        <v/>
      </c>
      <c r="F31" s="16" t="str">
        <f>IF($A31="","",VLOOKUP('ABS MENSAL'!$A31,SCHEDULLE!$A:$M,5,0))</f>
        <v/>
      </c>
      <c r="G31" s="16" t="str">
        <f>IF($A31="","",VLOOKUP('ABS MENSAL'!$A31,SCHEDULLE!$A:$M,13,0))</f>
        <v/>
      </c>
      <c r="I31" s="60" t="s">
        <v>68</v>
      </c>
      <c r="J31" s="60" t="s">
        <v>68</v>
      </c>
      <c r="K31" s="60" t="s">
        <v>68</v>
      </c>
      <c r="L31" s="60" t="s">
        <v>68</v>
      </c>
      <c r="M31" s="60" t="s">
        <v>68</v>
      </c>
      <c r="N31" s="60" t="s">
        <v>68</v>
      </c>
      <c r="O31" s="60" t="s">
        <v>68</v>
      </c>
      <c r="P31" s="60" t="s">
        <v>68</v>
      </c>
      <c r="Q31" s="60" t="s">
        <v>68</v>
      </c>
      <c r="R31" s="60"/>
      <c r="S31" s="60"/>
      <c r="T31" s="60" t="s">
        <v>68</v>
      </c>
      <c r="U31" s="60" t="str">
        <f>IF(A31="","",VLOOKUP(A31,ABS!A:AX,50,0))</f>
        <v/>
      </c>
    </row>
    <row r="32" spans="1:21" x14ac:dyDescent="0.25">
      <c r="A32" s="78"/>
      <c r="B32" s="15" t="str">
        <f>IF($A32="","",UPPER(VLOOKUP('ABS MENSAL'!$A32,SCHEDULLE!$A:$M,2,0)))</f>
        <v/>
      </c>
      <c r="C32" s="15" t="str">
        <f>IF($A32="","",VLOOKUP('ABS MENSAL'!$A32,SCHEDULLE!$A:$M,3,0))</f>
        <v/>
      </c>
      <c r="D32" s="16" t="str">
        <f>IF($A32="","",VLOOKUP('ABS MENSAL'!$A32,SCHEDULLE!$A:$M,10,0))</f>
        <v/>
      </c>
      <c r="E32" s="16" t="str">
        <f>IF($A32="","",VLOOKUP('ABS MENSAL'!$A32,SCHEDULLE!$A:$M,11,0))</f>
        <v/>
      </c>
      <c r="F32" s="16" t="str">
        <f>IF($A32="","",VLOOKUP('ABS MENSAL'!$A32,SCHEDULLE!$A:$M,5,0))</f>
        <v/>
      </c>
      <c r="G32" s="16" t="str">
        <f>IF($A32="","",VLOOKUP('ABS MENSAL'!$A32,SCHEDULLE!$A:$M,13,0))</f>
        <v/>
      </c>
      <c r="I32" s="60" t="s">
        <v>68</v>
      </c>
      <c r="J32" s="60" t="s">
        <v>68</v>
      </c>
      <c r="K32" s="60" t="s">
        <v>68</v>
      </c>
      <c r="L32" s="60" t="s">
        <v>68</v>
      </c>
      <c r="M32" s="60" t="s">
        <v>68</v>
      </c>
      <c r="N32" s="60" t="s">
        <v>68</v>
      </c>
      <c r="O32" s="60" t="s">
        <v>68</v>
      </c>
      <c r="P32" s="60" t="s">
        <v>68</v>
      </c>
      <c r="Q32" s="60" t="s">
        <v>68</v>
      </c>
      <c r="R32" s="60"/>
      <c r="S32" s="60"/>
      <c r="T32" s="60" t="s">
        <v>68</v>
      </c>
      <c r="U32" s="60" t="str">
        <f>IF(A32="","",VLOOKUP(A32,ABS!A:AX,50,0))</f>
        <v/>
      </c>
    </row>
    <row r="33" spans="1:21" x14ac:dyDescent="0.25">
      <c r="A33" s="78"/>
      <c r="B33" s="15" t="str">
        <f>IF($A33="","",UPPER(VLOOKUP('ABS MENSAL'!$A33,SCHEDULLE!$A:$M,2,0)))</f>
        <v/>
      </c>
      <c r="C33" s="15" t="str">
        <f>IF($A33="","",VLOOKUP('ABS MENSAL'!$A33,SCHEDULLE!$A:$M,3,0))</f>
        <v/>
      </c>
      <c r="D33" s="16" t="str">
        <f>IF($A33="","",VLOOKUP('ABS MENSAL'!$A33,SCHEDULLE!$A:$M,10,0))</f>
        <v/>
      </c>
      <c r="E33" s="16" t="str">
        <f>IF($A33="","",VLOOKUP('ABS MENSAL'!$A33,SCHEDULLE!$A:$M,11,0))</f>
        <v/>
      </c>
      <c r="F33" s="16" t="str">
        <f>IF($A33="","",VLOOKUP('ABS MENSAL'!$A33,SCHEDULLE!$A:$M,5,0))</f>
        <v/>
      </c>
      <c r="G33" s="16" t="str">
        <f>IF($A33="","",VLOOKUP('ABS MENSAL'!$A33,SCHEDULLE!$A:$M,13,0))</f>
        <v/>
      </c>
      <c r="I33" s="60" t="s">
        <v>68</v>
      </c>
      <c r="J33" s="60" t="s">
        <v>68</v>
      </c>
      <c r="K33" s="60" t="s">
        <v>68</v>
      </c>
      <c r="L33" s="60" t="s">
        <v>68</v>
      </c>
      <c r="M33" s="60" t="s">
        <v>68</v>
      </c>
      <c r="N33" s="60" t="s">
        <v>68</v>
      </c>
      <c r="O33" s="60" t="s">
        <v>68</v>
      </c>
      <c r="P33" s="60" t="s">
        <v>68</v>
      </c>
      <c r="Q33" s="60" t="s">
        <v>68</v>
      </c>
      <c r="R33" s="60"/>
      <c r="S33" s="60"/>
      <c r="T33" s="60" t="s">
        <v>68</v>
      </c>
      <c r="U33" s="60" t="str">
        <f>IF(A33="","",VLOOKUP(A33,ABS!A:AX,50,0))</f>
        <v/>
      </c>
    </row>
    <row r="34" spans="1:21" x14ac:dyDescent="0.25">
      <c r="A34" s="78"/>
      <c r="B34" s="15" t="str">
        <f>IF($A34="","",UPPER(VLOOKUP('ABS MENSAL'!$A34,SCHEDULLE!$A:$M,2,0)))</f>
        <v/>
      </c>
      <c r="C34" s="15" t="str">
        <f>IF($A34="","",VLOOKUP('ABS MENSAL'!$A34,SCHEDULLE!$A:$M,3,0))</f>
        <v/>
      </c>
      <c r="D34" s="16" t="str">
        <f>IF($A34="","",VLOOKUP('ABS MENSAL'!$A34,SCHEDULLE!$A:$M,10,0))</f>
        <v/>
      </c>
      <c r="E34" s="16" t="str">
        <f>IF($A34="","",VLOOKUP('ABS MENSAL'!$A34,SCHEDULLE!$A:$M,11,0))</f>
        <v/>
      </c>
      <c r="F34" s="16" t="str">
        <f>IF($A34="","",VLOOKUP('ABS MENSAL'!$A34,SCHEDULLE!$A:$M,5,0))</f>
        <v/>
      </c>
      <c r="G34" s="16" t="str">
        <f>IF($A34="","",VLOOKUP('ABS MENSAL'!$A34,SCHEDULLE!$A:$M,13,0))</f>
        <v/>
      </c>
      <c r="I34" s="60" t="s">
        <v>68</v>
      </c>
      <c r="J34" s="60" t="s">
        <v>68</v>
      </c>
      <c r="K34" s="60" t="s">
        <v>68</v>
      </c>
      <c r="L34" s="60" t="s">
        <v>68</v>
      </c>
      <c r="M34" s="60" t="s">
        <v>68</v>
      </c>
      <c r="N34" s="60" t="s">
        <v>68</v>
      </c>
      <c r="O34" s="60" t="s">
        <v>68</v>
      </c>
      <c r="P34" s="60" t="s">
        <v>68</v>
      </c>
      <c r="Q34" s="60" t="s">
        <v>68</v>
      </c>
      <c r="R34" s="60"/>
      <c r="S34" s="60"/>
      <c r="T34" s="60" t="s">
        <v>68</v>
      </c>
      <c r="U34" s="60" t="str">
        <f>IF(A34="","",VLOOKUP(A34,ABS!A:AX,50,0))</f>
        <v/>
      </c>
    </row>
    <row r="35" spans="1:21" x14ac:dyDescent="0.25">
      <c r="A35" s="78"/>
      <c r="B35" s="15" t="str">
        <f>IF($A35="","",UPPER(VLOOKUP('ABS MENSAL'!$A35,SCHEDULLE!$A:$M,2,0)))</f>
        <v/>
      </c>
      <c r="C35" s="15" t="str">
        <f>IF($A35="","",VLOOKUP('ABS MENSAL'!$A35,SCHEDULLE!$A:$M,3,0))</f>
        <v/>
      </c>
      <c r="D35" s="16" t="str">
        <f>IF($A35="","",VLOOKUP('ABS MENSAL'!$A35,SCHEDULLE!$A:$M,10,0))</f>
        <v/>
      </c>
      <c r="E35" s="16" t="str">
        <f>IF($A35="","",VLOOKUP('ABS MENSAL'!$A35,SCHEDULLE!$A:$M,11,0))</f>
        <v/>
      </c>
      <c r="F35" s="16" t="str">
        <f>IF($A35="","",VLOOKUP('ABS MENSAL'!$A35,SCHEDULLE!$A:$M,5,0))</f>
        <v/>
      </c>
      <c r="G35" s="16" t="str">
        <f>IF($A35="","",VLOOKUP('ABS MENSAL'!$A35,SCHEDULLE!$A:$M,13,0))</f>
        <v/>
      </c>
      <c r="I35" s="60" t="s">
        <v>68</v>
      </c>
      <c r="J35" s="60" t="s">
        <v>68</v>
      </c>
      <c r="K35" s="60" t="s">
        <v>68</v>
      </c>
      <c r="L35" s="60" t="s">
        <v>68</v>
      </c>
      <c r="M35" s="60" t="s">
        <v>68</v>
      </c>
      <c r="N35" s="60" t="s">
        <v>68</v>
      </c>
      <c r="O35" s="60" t="s">
        <v>68</v>
      </c>
      <c r="P35" s="60" t="s">
        <v>68</v>
      </c>
      <c r="Q35" s="60" t="s">
        <v>68</v>
      </c>
      <c r="R35" s="60"/>
      <c r="S35" s="60"/>
      <c r="T35" s="60" t="s">
        <v>68</v>
      </c>
      <c r="U35" s="60" t="str">
        <f>IF(A35="","",VLOOKUP(A35,ABS!A:AX,50,0))</f>
        <v/>
      </c>
    </row>
    <row r="36" spans="1:21" x14ac:dyDescent="0.25">
      <c r="A36" s="78"/>
      <c r="B36" s="15" t="str">
        <f>IF($A36="","",UPPER(VLOOKUP('ABS MENSAL'!$A36,SCHEDULLE!$A:$M,2,0)))</f>
        <v/>
      </c>
      <c r="C36" s="15" t="str">
        <f>IF($A36="","",VLOOKUP('ABS MENSAL'!$A36,SCHEDULLE!$A:$M,3,0))</f>
        <v/>
      </c>
      <c r="D36" s="16" t="str">
        <f>IF($A36="","",VLOOKUP('ABS MENSAL'!$A36,SCHEDULLE!$A:$M,10,0))</f>
        <v/>
      </c>
      <c r="E36" s="16" t="str">
        <f>IF($A36="","",VLOOKUP('ABS MENSAL'!$A36,SCHEDULLE!$A:$M,11,0))</f>
        <v/>
      </c>
      <c r="F36" s="16" t="str">
        <f>IF($A36="","",VLOOKUP('ABS MENSAL'!$A36,SCHEDULLE!$A:$M,5,0))</f>
        <v/>
      </c>
      <c r="G36" s="16" t="str">
        <f>IF($A36="","",VLOOKUP('ABS MENSAL'!$A36,SCHEDULLE!$A:$M,13,0))</f>
        <v/>
      </c>
      <c r="I36" s="60" t="s">
        <v>68</v>
      </c>
      <c r="J36" s="60" t="s">
        <v>68</v>
      </c>
      <c r="K36" s="60" t="s">
        <v>68</v>
      </c>
      <c r="L36" s="60" t="s">
        <v>68</v>
      </c>
      <c r="M36" s="60" t="s">
        <v>68</v>
      </c>
      <c r="N36" s="60" t="s">
        <v>68</v>
      </c>
      <c r="O36" s="60" t="s">
        <v>68</v>
      </c>
      <c r="P36" s="60" t="s">
        <v>68</v>
      </c>
      <c r="Q36" s="60" t="s">
        <v>68</v>
      </c>
      <c r="R36" s="60"/>
      <c r="S36" s="60"/>
      <c r="T36" s="60" t="s">
        <v>68</v>
      </c>
      <c r="U36" s="60" t="str">
        <f>IF(A36="","",VLOOKUP(A36,ABS!A:AX,50,0))</f>
        <v/>
      </c>
    </row>
    <row r="37" spans="1:21" x14ac:dyDescent="0.25">
      <c r="A37" s="78"/>
      <c r="B37" s="15" t="str">
        <f>IF($A37="","",UPPER(VLOOKUP('ABS MENSAL'!$A37,SCHEDULLE!$A:$M,2,0)))</f>
        <v/>
      </c>
      <c r="C37" s="15" t="str">
        <f>IF($A37="","",VLOOKUP('ABS MENSAL'!$A37,SCHEDULLE!$A:$M,3,0))</f>
        <v/>
      </c>
      <c r="D37" s="16" t="str">
        <f>IF($A37="","",VLOOKUP('ABS MENSAL'!$A37,SCHEDULLE!$A:$M,10,0))</f>
        <v/>
      </c>
      <c r="E37" s="16" t="str">
        <f>IF($A37="","",VLOOKUP('ABS MENSAL'!$A37,SCHEDULLE!$A:$M,11,0))</f>
        <v/>
      </c>
      <c r="F37" s="16" t="str">
        <f>IF($A37="","",VLOOKUP('ABS MENSAL'!$A37,SCHEDULLE!$A:$M,5,0))</f>
        <v/>
      </c>
      <c r="G37" s="16" t="str">
        <f>IF($A37="","",VLOOKUP('ABS MENSAL'!$A37,SCHEDULLE!$A:$M,13,0))</f>
        <v/>
      </c>
      <c r="I37" s="60" t="s">
        <v>68</v>
      </c>
      <c r="J37" s="60" t="s">
        <v>68</v>
      </c>
      <c r="K37" s="60" t="s">
        <v>68</v>
      </c>
      <c r="L37" s="60" t="s">
        <v>68</v>
      </c>
      <c r="M37" s="60" t="s">
        <v>68</v>
      </c>
      <c r="N37" s="60" t="s">
        <v>68</v>
      </c>
      <c r="O37" s="60" t="s">
        <v>68</v>
      </c>
      <c r="P37" s="60" t="s">
        <v>68</v>
      </c>
      <c r="Q37" s="60" t="s">
        <v>68</v>
      </c>
      <c r="R37" s="60"/>
      <c r="S37" s="60"/>
      <c r="T37" s="60" t="s">
        <v>68</v>
      </c>
      <c r="U37" s="60" t="str">
        <f>IF(A37="","",VLOOKUP(A37,ABS!A:AX,50,0))</f>
        <v/>
      </c>
    </row>
    <row r="38" spans="1:21" x14ac:dyDescent="0.25">
      <c r="A38" s="78"/>
      <c r="B38" s="15" t="str">
        <f>IF($A38="","",UPPER(VLOOKUP('ABS MENSAL'!$A38,SCHEDULLE!$A:$M,2,0)))</f>
        <v/>
      </c>
      <c r="C38" s="15" t="str">
        <f>IF($A38="","",VLOOKUP('ABS MENSAL'!$A38,SCHEDULLE!$A:$M,3,0))</f>
        <v/>
      </c>
      <c r="D38" s="16" t="str">
        <f>IF($A38="","",VLOOKUP('ABS MENSAL'!$A38,SCHEDULLE!$A:$M,10,0))</f>
        <v/>
      </c>
      <c r="E38" s="16" t="str">
        <f>IF($A38="","",VLOOKUP('ABS MENSAL'!$A38,SCHEDULLE!$A:$M,11,0))</f>
        <v/>
      </c>
      <c r="F38" s="16" t="str">
        <f>IF($A38="","",VLOOKUP('ABS MENSAL'!$A38,SCHEDULLE!$A:$M,5,0))</f>
        <v/>
      </c>
      <c r="G38" s="16" t="str">
        <f>IF($A38="","",VLOOKUP('ABS MENSAL'!$A38,SCHEDULLE!$A:$M,13,0))</f>
        <v/>
      </c>
      <c r="I38" s="60" t="s">
        <v>68</v>
      </c>
      <c r="J38" s="60" t="s">
        <v>68</v>
      </c>
      <c r="K38" s="60" t="s">
        <v>68</v>
      </c>
      <c r="L38" s="60" t="s">
        <v>68</v>
      </c>
      <c r="M38" s="60" t="s">
        <v>68</v>
      </c>
      <c r="N38" s="60" t="s">
        <v>68</v>
      </c>
      <c r="O38" s="60" t="s">
        <v>68</v>
      </c>
      <c r="P38" s="60" t="s">
        <v>68</v>
      </c>
      <c r="Q38" s="60" t="s">
        <v>68</v>
      </c>
      <c r="R38" s="60"/>
      <c r="S38" s="60"/>
      <c r="T38" s="60" t="s">
        <v>68</v>
      </c>
      <c r="U38" s="60" t="str">
        <f>IF(A38="","",VLOOKUP(A38,ABS!A:AX,50,0))</f>
        <v/>
      </c>
    </row>
    <row r="39" spans="1:21" x14ac:dyDescent="0.25">
      <c r="A39" s="78"/>
      <c r="B39" s="15" t="str">
        <f>IF($A39="","",UPPER(VLOOKUP('ABS MENSAL'!$A39,SCHEDULLE!$A:$M,2,0)))</f>
        <v/>
      </c>
      <c r="C39" s="15" t="str">
        <f>IF($A39="","",VLOOKUP('ABS MENSAL'!$A39,SCHEDULLE!$A:$M,3,0))</f>
        <v/>
      </c>
      <c r="D39" s="16" t="str">
        <f>IF($A39="","",VLOOKUP('ABS MENSAL'!$A39,SCHEDULLE!$A:$M,10,0))</f>
        <v/>
      </c>
      <c r="E39" s="16" t="str">
        <f>IF($A39="","",VLOOKUP('ABS MENSAL'!$A39,SCHEDULLE!$A:$M,11,0))</f>
        <v/>
      </c>
      <c r="F39" s="16" t="str">
        <f>IF($A39="","",VLOOKUP('ABS MENSAL'!$A39,SCHEDULLE!$A:$M,5,0))</f>
        <v/>
      </c>
      <c r="G39" s="16" t="str">
        <f>IF($A39="","",VLOOKUP('ABS MENSAL'!$A39,SCHEDULLE!$A:$M,13,0))</f>
        <v/>
      </c>
      <c r="I39" s="60" t="s">
        <v>68</v>
      </c>
      <c r="J39" s="60" t="s">
        <v>68</v>
      </c>
      <c r="K39" s="60" t="s">
        <v>68</v>
      </c>
      <c r="L39" s="60" t="s">
        <v>68</v>
      </c>
      <c r="M39" s="60" t="s">
        <v>68</v>
      </c>
      <c r="N39" s="60" t="s">
        <v>68</v>
      </c>
      <c r="O39" s="60" t="s">
        <v>68</v>
      </c>
      <c r="P39" s="60" t="s">
        <v>68</v>
      </c>
      <c r="Q39" s="60" t="s">
        <v>68</v>
      </c>
      <c r="R39" s="60"/>
      <c r="S39" s="60"/>
      <c r="T39" s="60" t="s">
        <v>68</v>
      </c>
      <c r="U39" s="60" t="str">
        <f>IF(A39="","",VLOOKUP(A39,ABS!A:AX,50,0))</f>
        <v/>
      </c>
    </row>
    <row r="40" spans="1:21" x14ac:dyDescent="0.25">
      <c r="A40" s="78"/>
      <c r="B40" s="15" t="str">
        <f>IF($A40="","",UPPER(VLOOKUP('ABS MENSAL'!$A40,SCHEDULLE!$A:$M,2,0)))</f>
        <v/>
      </c>
      <c r="C40" s="15" t="str">
        <f>IF($A40="","",VLOOKUP('ABS MENSAL'!$A40,SCHEDULLE!$A:$M,3,0))</f>
        <v/>
      </c>
      <c r="D40" s="16" t="str">
        <f>IF($A40="","",VLOOKUP('ABS MENSAL'!$A40,SCHEDULLE!$A:$M,10,0))</f>
        <v/>
      </c>
      <c r="E40" s="16" t="str">
        <f>IF($A40="","",VLOOKUP('ABS MENSAL'!$A40,SCHEDULLE!$A:$M,11,0))</f>
        <v/>
      </c>
      <c r="F40" s="16" t="str">
        <f>IF($A40="","",VLOOKUP('ABS MENSAL'!$A40,SCHEDULLE!$A:$M,5,0))</f>
        <v/>
      </c>
      <c r="G40" s="16" t="str">
        <f>IF($A40="","",VLOOKUP('ABS MENSAL'!$A40,SCHEDULLE!$A:$M,13,0))</f>
        <v/>
      </c>
      <c r="I40" s="60" t="s">
        <v>68</v>
      </c>
      <c r="J40" s="60" t="s">
        <v>68</v>
      </c>
      <c r="K40" s="60" t="s">
        <v>68</v>
      </c>
      <c r="L40" s="60" t="s">
        <v>68</v>
      </c>
      <c r="M40" s="60" t="s">
        <v>68</v>
      </c>
      <c r="N40" s="60" t="s">
        <v>68</v>
      </c>
      <c r="O40" s="60" t="s">
        <v>68</v>
      </c>
      <c r="P40" s="60" t="s">
        <v>68</v>
      </c>
      <c r="Q40" s="60" t="s">
        <v>68</v>
      </c>
      <c r="R40" s="60"/>
      <c r="S40" s="60"/>
      <c r="T40" s="60" t="s">
        <v>68</v>
      </c>
      <c r="U40" s="60" t="str">
        <f>IF(A40="","",VLOOKUP(A40,ABS!A:AX,50,0))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002060"/>
  </sheetPr>
  <dimension ref="A1:XFC24"/>
  <sheetViews>
    <sheetView showGridLines="0" showRowColHeaders="0" workbookViewId="0">
      <selection activeCell="C16" sqref="C16"/>
    </sheetView>
  </sheetViews>
  <sheetFormatPr defaultColWidth="9.140625" defaultRowHeight="17.25" customHeight="1" zeroHeight="1" x14ac:dyDescent="0.25"/>
  <cols>
    <col min="1" max="1" width="4.28515625" customWidth="1"/>
    <col min="2" max="2" width="9.140625" customWidth="1"/>
    <col min="3" max="3" width="12.28515625" bestFit="1" customWidth="1"/>
    <col min="4" max="13" width="9.140625" customWidth="1"/>
    <col min="14" max="14" width="4.42578125" customWidth="1"/>
    <col min="15" max="16380" width="0" hidden="1" customWidth="1"/>
    <col min="16381" max="16381" width="4.140625" customWidth="1"/>
    <col min="16382" max="16382" width="5.140625" hidden="1" customWidth="1"/>
    <col min="16383" max="16383" width="6" hidden="1" customWidth="1"/>
    <col min="16384" max="16384" width="2.85546875" hidden="1" customWidth="1"/>
  </cols>
  <sheetData>
    <row r="1" spans="2:3" ht="17.25" customHeight="1" x14ac:dyDescent="0.25"/>
    <row r="2" spans="2:3" ht="17.25" customHeight="1" x14ac:dyDescent="0.25"/>
    <row r="3" spans="2:3" ht="17.25" customHeight="1" x14ac:dyDescent="0.25"/>
    <row r="4" spans="2:3" ht="17.25" customHeight="1" x14ac:dyDescent="0.25"/>
    <row r="5" spans="2:3" ht="17.25" customHeight="1" x14ac:dyDescent="0.25"/>
    <row r="6" spans="2:3" ht="17.25" customHeight="1" x14ac:dyDescent="0.25"/>
    <row r="7" spans="2:3" ht="17.25" customHeight="1" x14ac:dyDescent="0.25"/>
    <row r="8" spans="2:3" ht="17.25" customHeight="1" x14ac:dyDescent="0.25"/>
    <row r="9" spans="2:3" ht="17.25" customHeight="1" x14ac:dyDescent="0.25"/>
    <row r="10" spans="2:3" ht="17.25" customHeight="1" x14ac:dyDescent="0.25">
      <c r="B10" s="28" t="s">
        <v>53</v>
      </c>
      <c r="C10" s="28" t="s">
        <v>54</v>
      </c>
    </row>
    <row r="11" spans="2:3" ht="17.25" customHeight="1" x14ac:dyDescent="0.25">
      <c r="B11" s="26">
        <v>42370</v>
      </c>
      <c r="C11" s="27" t="s">
        <v>61</v>
      </c>
    </row>
    <row r="12" spans="2:3" ht="17.25" customHeight="1" x14ac:dyDescent="0.25">
      <c r="B12" s="26">
        <v>42401</v>
      </c>
      <c r="C12" s="27" t="s">
        <v>61</v>
      </c>
    </row>
    <row r="13" spans="2:3" ht="17.25" customHeight="1" x14ac:dyDescent="0.25">
      <c r="B13" s="26">
        <v>42430</v>
      </c>
      <c r="C13" s="27">
        <v>0</v>
      </c>
    </row>
    <row r="14" spans="2:3" ht="17.25" customHeight="1" x14ac:dyDescent="0.25">
      <c r="B14" s="26">
        <v>42461</v>
      </c>
      <c r="C14" s="27">
        <v>0</v>
      </c>
    </row>
    <row r="15" spans="2:3" ht="17.25" customHeight="1" x14ac:dyDescent="0.25">
      <c r="B15" s="26">
        <v>42491</v>
      </c>
      <c r="C15" s="27">
        <v>0.16666666666666666</v>
      </c>
    </row>
    <row r="16" spans="2:3" ht="17.25" customHeight="1" x14ac:dyDescent="0.25">
      <c r="B16" s="26">
        <v>42522</v>
      </c>
      <c r="C16" s="27"/>
    </row>
    <row r="17" spans="2:3" ht="17.25" customHeight="1" x14ac:dyDescent="0.25">
      <c r="B17" s="26">
        <v>42552</v>
      </c>
      <c r="C17" s="27"/>
    </row>
    <row r="18" spans="2:3" ht="17.25" customHeight="1" x14ac:dyDescent="0.25">
      <c r="B18" s="26">
        <v>42583</v>
      </c>
      <c r="C18" s="27"/>
    </row>
    <row r="19" spans="2:3" ht="17.25" customHeight="1" x14ac:dyDescent="0.25">
      <c r="B19" s="26">
        <v>42614</v>
      </c>
      <c r="C19" s="27"/>
    </row>
    <row r="20" spans="2:3" ht="17.25" customHeight="1" x14ac:dyDescent="0.25">
      <c r="B20" s="26">
        <v>42644</v>
      </c>
      <c r="C20" s="27"/>
    </row>
    <row r="21" spans="2:3" ht="17.25" customHeight="1" x14ac:dyDescent="0.25">
      <c r="B21" s="26">
        <v>42675</v>
      </c>
      <c r="C21" s="27"/>
    </row>
    <row r="22" spans="2:3" ht="17.25" customHeight="1" x14ac:dyDescent="0.25">
      <c r="B22" s="26">
        <v>42705</v>
      </c>
      <c r="C22" s="27"/>
    </row>
    <row r="23" spans="2:3" ht="17.25" customHeight="1" x14ac:dyDescent="0.25">
      <c r="C23" s="20"/>
    </row>
    <row r="24" spans="2:3" ht="17.25" hidden="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SCHEDULLE</vt:lpstr>
      <vt:lpstr>BASE</vt:lpstr>
      <vt:lpstr>ABS</vt:lpstr>
      <vt:lpstr>ABS MENSAL</vt:lpstr>
      <vt:lpstr>TURNOVER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Rodrigues Nascimento Cardoso</dc:creator>
  <cp:lastModifiedBy>Bianca Lima Silva</cp:lastModifiedBy>
  <dcterms:created xsi:type="dcterms:W3CDTF">2015-09-14T13:45:51Z</dcterms:created>
  <dcterms:modified xsi:type="dcterms:W3CDTF">2017-05-02T11:27:00Z</dcterms:modified>
</cp:coreProperties>
</file>