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290" documentId="13_ncr:1_{94779E9C-2E3D-4E3A-B9AD-064335246722}" xr6:coauthVersionLast="47" xr6:coauthVersionMax="47" xr10:uidLastSave="{C3E385B0-0EFF-450C-B185-1CC173732F96}"/>
  <bookViews>
    <workbookView xWindow="-120" yWindow="-120" windowWidth="29040" windowHeight="15840" xr2:uid="{00000000-000D-0000-FFFF-FFFF00000000}"/>
  </bookViews>
  <sheets>
    <sheet name="TG" sheetId="1" r:id="rId1"/>
    <sheet name="FA" sheetId="2" r:id="rId2"/>
    <sheet name="Intracellular nonsense" sheetId="3" r:id="rId3"/>
    <sheet name="TG Uptak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47" i="1"/>
  <c r="J48" i="1"/>
  <c r="J49" i="1"/>
  <c r="J46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" i="4"/>
  <c r="P46" i="1"/>
  <c r="P47" i="1"/>
  <c r="Q47" i="1" s="1"/>
  <c r="P48" i="1"/>
  <c r="Q48" i="1" s="1"/>
  <c r="P49" i="1"/>
  <c r="Q49" i="1" s="1"/>
  <c r="H46" i="1"/>
  <c r="I46" i="1" s="1"/>
  <c r="H47" i="1"/>
  <c r="I47" i="1" s="1"/>
  <c r="H48" i="1"/>
  <c r="I48" i="1" s="1"/>
  <c r="H49" i="1"/>
  <c r="I49" i="1" s="1"/>
  <c r="K30" i="3"/>
  <c r="J29" i="3"/>
  <c r="I29" i="3"/>
  <c r="I26" i="3"/>
  <c r="J26" i="3"/>
  <c r="K26" i="3" s="1"/>
  <c r="I27" i="3"/>
  <c r="J27" i="3"/>
  <c r="I28" i="3"/>
  <c r="J28" i="3"/>
  <c r="K28" i="3"/>
  <c r="I30" i="3"/>
  <c r="J30" i="3"/>
  <c r="I31" i="3"/>
  <c r="J31" i="3"/>
  <c r="K31" i="3"/>
  <c r="I32" i="3"/>
  <c r="K32" i="3" s="1"/>
  <c r="J32" i="3"/>
  <c r="I33" i="3"/>
  <c r="K33" i="3" s="1"/>
  <c r="J33" i="3"/>
  <c r="Q46" i="1" l="1"/>
  <c r="K27" i="3"/>
  <c r="K29" i="3"/>
  <c r="I20" i="3"/>
  <c r="J20" i="3"/>
  <c r="K20" i="3" s="1"/>
  <c r="I21" i="3"/>
  <c r="J21" i="3"/>
  <c r="K21" i="3" s="1"/>
  <c r="I22" i="3"/>
  <c r="J22" i="3"/>
  <c r="J41" i="2"/>
  <c r="J36" i="2"/>
  <c r="J37" i="2"/>
  <c r="J38" i="2"/>
  <c r="J39" i="2"/>
  <c r="Q39" i="2" s="1"/>
  <c r="J40" i="2"/>
  <c r="Q40" i="2" s="1"/>
  <c r="J42" i="2"/>
  <c r="J43" i="2"/>
  <c r="Q43" i="2" s="1"/>
  <c r="J44" i="2"/>
  <c r="Q44" i="2" s="1"/>
  <c r="J45" i="2"/>
  <c r="J35" i="2"/>
  <c r="J30" i="2"/>
  <c r="J19" i="2"/>
  <c r="J10" i="2"/>
  <c r="J36" i="1"/>
  <c r="J35" i="1"/>
  <c r="P36" i="2"/>
  <c r="Q36" i="2" s="1"/>
  <c r="P37" i="2"/>
  <c r="Q37" i="2" s="1"/>
  <c r="P38" i="2"/>
  <c r="Q38" i="2"/>
  <c r="P39" i="2"/>
  <c r="P40" i="2"/>
  <c r="P41" i="2"/>
  <c r="P42" i="2"/>
  <c r="Q42" i="2"/>
  <c r="P43" i="2"/>
  <c r="P44" i="2"/>
  <c r="P45" i="2"/>
  <c r="Q45" i="2" s="1"/>
  <c r="H36" i="2"/>
  <c r="I36" i="2"/>
  <c r="H37" i="2"/>
  <c r="I37" i="2"/>
  <c r="H38" i="2"/>
  <c r="I38" i="2" s="1"/>
  <c r="H39" i="2"/>
  <c r="I39" i="2"/>
  <c r="H40" i="2"/>
  <c r="I40" i="2" s="1"/>
  <c r="H41" i="2"/>
  <c r="I41" i="2"/>
  <c r="H42" i="2"/>
  <c r="I42" i="2"/>
  <c r="H43" i="2"/>
  <c r="I43" i="2" s="1"/>
  <c r="H44" i="2"/>
  <c r="I44" i="2"/>
  <c r="H45" i="2"/>
  <c r="I45" i="2"/>
  <c r="I23" i="3"/>
  <c r="I24" i="3"/>
  <c r="I25" i="3"/>
  <c r="P36" i="1"/>
  <c r="P37" i="1"/>
  <c r="P38" i="1"/>
  <c r="P39" i="1"/>
  <c r="P40" i="1"/>
  <c r="P41" i="1"/>
  <c r="P42" i="1"/>
  <c r="P43" i="1"/>
  <c r="P44" i="1"/>
  <c r="P45" i="1"/>
  <c r="H36" i="1"/>
  <c r="I36" i="1"/>
  <c r="H37" i="1"/>
  <c r="I37" i="1"/>
  <c r="J37" i="1" s="1"/>
  <c r="H38" i="1"/>
  <c r="I38" i="1" s="1"/>
  <c r="J38" i="1" s="1"/>
  <c r="H39" i="1"/>
  <c r="I39" i="1" s="1"/>
  <c r="J39" i="1" s="1"/>
  <c r="H40" i="1"/>
  <c r="I40" i="1"/>
  <c r="J40" i="1" s="1"/>
  <c r="H41" i="1"/>
  <c r="I41" i="1"/>
  <c r="J41" i="1" s="1"/>
  <c r="H42" i="1"/>
  <c r="I42" i="1" s="1"/>
  <c r="J42" i="1" s="1"/>
  <c r="Q42" i="1" s="1"/>
  <c r="H43" i="1"/>
  <c r="I43" i="1" s="1"/>
  <c r="H44" i="1"/>
  <c r="I44" i="1" s="1"/>
  <c r="H45" i="1"/>
  <c r="I45" i="1" s="1"/>
  <c r="J14" i="3"/>
  <c r="J11" i="3"/>
  <c r="J2" i="3"/>
  <c r="J3" i="3"/>
  <c r="J4" i="3"/>
  <c r="J5" i="3"/>
  <c r="J6" i="3"/>
  <c r="J7" i="3"/>
  <c r="J8" i="3"/>
  <c r="J9" i="3"/>
  <c r="J10" i="3"/>
  <c r="J12" i="3"/>
  <c r="J13" i="3"/>
  <c r="J15" i="3"/>
  <c r="J16" i="3"/>
  <c r="J17" i="3"/>
  <c r="J18" i="3"/>
  <c r="J19" i="3"/>
  <c r="J23" i="3"/>
  <c r="J24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" i="3"/>
  <c r="J25" i="3"/>
  <c r="Q32" i="2"/>
  <c r="P26" i="2"/>
  <c r="Q26" i="2" s="1"/>
  <c r="P27" i="2"/>
  <c r="P28" i="2"/>
  <c r="P29" i="2"/>
  <c r="P30" i="2"/>
  <c r="P31" i="2"/>
  <c r="P32" i="2"/>
  <c r="P33" i="2"/>
  <c r="P34" i="2"/>
  <c r="Q34" i="2" s="1"/>
  <c r="P35" i="2"/>
  <c r="Q35" i="2" s="1"/>
  <c r="P26" i="1"/>
  <c r="P27" i="1"/>
  <c r="P28" i="1"/>
  <c r="P29" i="1"/>
  <c r="P30" i="1"/>
  <c r="P31" i="1"/>
  <c r="P32" i="1"/>
  <c r="P33" i="1"/>
  <c r="P34" i="1"/>
  <c r="P35" i="1"/>
  <c r="J32" i="2"/>
  <c r="J34" i="2"/>
  <c r="J26" i="2"/>
  <c r="H26" i="2"/>
  <c r="I26" i="2" s="1"/>
  <c r="H27" i="2"/>
  <c r="I27" i="2" s="1"/>
  <c r="J27" i="2" s="1"/>
  <c r="H28" i="2"/>
  <c r="I28" i="2" s="1"/>
  <c r="J28" i="2" s="1"/>
  <c r="H29" i="2"/>
  <c r="I29" i="2"/>
  <c r="J29" i="2" s="1"/>
  <c r="H30" i="2"/>
  <c r="I30" i="2" s="1"/>
  <c r="H31" i="2"/>
  <c r="I31" i="2" s="1"/>
  <c r="J31" i="2" s="1"/>
  <c r="Q31" i="2" s="1"/>
  <c r="H32" i="2"/>
  <c r="I32" i="2" s="1"/>
  <c r="H33" i="2"/>
  <c r="I33" i="2" s="1"/>
  <c r="J33" i="2" s="1"/>
  <c r="H34" i="2"/>
  <c r="I34" i="2" s="1"/>
  <c r="H35" i="2"/>
  <c r="I35" i="2" s="1"/>
  <c r="I28" i="1"/>
  <c r="I31" i="1"/>
  <c r="J31" i="1" s="1"/>
  <c r="H26" i="1"/>
  <c r="I26" i="1" s="1"/>
  <c r="J26" i="1" s="1"/>
  <c r="H27" i="1"/>
  <c r="I27" i="1" s="1"/>
  <c r="J27" i="1" s="1"/>
  <c r="H28" i="1"/>
  <c r="H29" i="1"/>
  <c r="I29" i="1" s="1"/>
  <c r="H30" i="1"/>
  <c r="I30" i="1" s="1"/>
  <c r="H31" i="1"/>
  <c r="H32" i="1"/>
  <c r="I32" i="1" s="1"/>
  <c r="H33" i="1"/>
  <c r="I33" i="1" s="1"/>
  <c r="H34" i="1"/>
  <c r="I34" i="1" s="1"/>
  <c r="H35" i="1"/>
  <c r="I35" i="1" s="1"/>
  <c r="J43" i="1" s="1"/>
  <c r="Q43" i="1" s="1"/>
  <c r="H22" i="2"/>
  <c r="I22" i="2" s="1"/>
  <c r="H23" i="2"/>
  <c r="I23" i="2" s="1"/>
  <c r="H24" i="2"/>
  <c r="I24" i="2" s="1"/>
  <c r="J24" i="2" s="1"/>
  <c r="Q24" i="2" s="1"/>
  <c r="P16" i="2"/>
  <c r="P17" i="2"/>
  <c r="Q17" i="2" s="1"/>
  <c r="P18" i="2"/>
  <c r="P19" i="2"/>
  <c r="P20" i="2"/>
  <c r="P21" i="2"/>
  <c r="P22" i="2"/>
  <c r="P23" i="2"/>
  <c r="P24" i="2"/>
  <c r="P25" i="2"/>
  <c r="P14" i="2"/>
  <c r="P16" i="1"/>
  <c r="P17" i="1"/>
  <c r="P18" i="1"/>
  <c r="P19" i="1"/>
  <c r="P20" i="1"/>
  <c r="P21" i="1"/>
  <c r="P22" i="1"/>
  <c r="P23" i="1"/>
  <c r="P24" i="1"/>
  <c r="P25" i="1"/>
  <c r="H16" i="2"/>
  <c r="I16" i="2" s="1"/>
  <c r="H17" i="2"/>
  <c r="I17" i="2" s="1"/>
  <c r="J17" i="2" s="1"/>
  <c r="H18" i="2"/>
  <c r="I18" i="2"/>
  <c r="H19" i="2"/>
  <c r="I19" i="2" s="1"/>
  <c r="H20" i="2"/>
  <c r="I20" i="2" s="1"/>
  <c r="J20" i="2" s="1"/>
  <c r="H21" i="2"/>
  <c r="I21" i="2"/>
  <c r="J21" i="2" s="1"/>
  <c r="H25" i="2"/>
  <c r="I25" i="2" s="1"/>
  <c r="H16" i="1"/>
  <c r="I16" i="1" s="1"/>
  <c r="H17" i="1"/>
  <c r="I17" i="1" s="1"/>
  <c r="H18" i="1"/>
  <c r="I18" i="1" s="1"/>
  <c r="H19" i="1"/>
  <c r="I19" i="1" s="1"/>
  <c r="H20" i="1"/>
  <c r="I20" i="1" s="1"/>
  <c r="J20" i="1" s="1"/>
  <c r="H21" i="1"/>
  <c r="I21" i="1" s="1"/>
  <c r="H22" i="1"/>
  <c r="I22" i="1" s="1"/>
  <c r="H23" i="1"/>
  <c r="I23" i="1" s="1"/>
  <c r="H24" i="1"/>
  <c r="I24" i="1" s="1"/>
  <c r="H25" i="1"/>
  <c r="I25" i="1" s="1"/>
  <c r="P7" i="2"/>
  <c r="P8" i="2"/>
  <c r="P9" i="2"/>
  <c r="P10" i="2"/>
  <c r="P11" i="2"/>
  <c r="P12" i="2"/>
  <c r="P13" i="2"/>
  <c r="P15" i="2"/>
  <c r="P6" i="2"/>
  <c r="H15" i="2"/>
  <c r="I15" i="2" s="1"/>
  <c r="J15" i="2" s="1"/>
  <c r="Q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P7" i="1"/>
  <c r="P8" i="1"/>
  <c r="P9" i="1"/>
  <c r="P10" i="1"/>
  <c r="P11" i="1"/>
  <c r="P12" i="1"/>
  <c r="P13" i="1"/>
  <c r="P14" i="1"/>
  <c r="P15" i="1"/>
  <c r="P6" i="1"/>
  <c r="H7" i="1"/>
  <c r="I7" i="1" s="1"/>
  <c r="H8" i="1"/>
  <c r="I8" i="1" s="1"/>
  <c r="H9" i="1"/>
  <c r="I9" i="1" s="1"/>
  <c r="J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6" i="1"/>
  <c r="I6" i="1" s="1"/>
  <c r="J6" i="1" s="1"/>
  <c r="Q40" i="1" l="1"/>
  <c r="Q39" i="1"/>
  <c r="Q38" i="1"/>
  <c r="J16" i="1"/>
  <c r="J45" i="1"/>
  <c r="Q37" i="1"/>
  <c r="J44" i="1"/>
  <c r="Q44" i="1" s="1"/>
  <c r="Q13" i="1"/>
  <c r="Q6" i="1"/>
  <c r="J13" i="1"/>
  <c r="Q16" i="1"/>
  <c r="Q45" i="1"/>
  <c r="K22" i="3"/>
  <c r="Q41" i="2"/>
  <c r="Q30" i="2"/>
  <c r="Q19" i="2"/>
  <c r="Q41" i="1"/>
  <c r="Q36" i="1"/>
  <c r="Q24" i="1"/>
  <c r="Q23" i="1"/>
  <c r="Q27" i="1"/>
  <c r="J28" i="1"/>
  <c r="Q28" i="1" s="1"/>
  <c r="Q26" i="1"/>
  <c r="Q9" i="1"/>
  <c r="Q35" i="1"/>
  <c r="J30" i="1"/>
  <c r="Q30" i="1" s="1"/>
  <c r="J33" i="1"/>
  <c r="Q33" i="1" s="1"/>
  <c r="J29" i="1"/>
  <c r="Q29" i="1" s="1"/>
  <c r="Q31" i="1"/>
  <c r="J32" i="1"/>
  <c r="Q32" i="1" s="1"/>
  <c r="J34" i="1"/>
  <c r="Q34" i="1" s="1"/>
  <c r="Q33" i="2"/>
  <c r="Q18" i="2"/>
  <c r="Q29" i="2"/>
  <c r="Q10" i="2"/>
  <c r="Q7" i="2"/>
  <c r="Q21" i="2"/>
  <c r="Q28" i="2"/>
  <c r="Q11" i="2"/>
  <c r="Q20" i="2"/>
  <c r="Q27" i="2"/>
  <c r="J23" i="2"/>
  <c r="Q23" i="2" s="1"/>
  <c r="J18" i="2"/>
  <c r="J25" i="2"/>
  <c r="Q25" i="2" s="1"/>
  <c r="J16" i="2"/>
  <c r="Q16" i="2" s="1"/>
  <c r="J22" i="2"/>
  <c r="Q22" i="2" s="1"/>
  <c r="K5" i="3"/>
  <c r="K23" i="3"/>
  <c r="K15" i="3"/>
  <c r="K10" i="3"/>
  <c r="K13" i="3"/>
  <c r="K4" i="3"/>
  <c r="K12" i="3"/>
  <c r="K3" i="3"/>
  <c r="K2" i="3"/>
  <c r="K19" i="3"/>
  <c r="K9" i="3"/>
  <c r="K11" i="3"/>
  <c r="K18" i="3"/>
  <c r="K8" i="3"/>
  <c r="K14" i="3"/>
  <c r="K25" i="3"/>
  <c r="K17" i="3"/>
  <c r="K7" i="3"/>
  <c r="K24" i="3"/>
  <c r="K16" i="3"/>
  <c r="K6" i="3"/>
  <c r="J23" i="1"/>
  <c r="J24" i="1"/>
  <c r="J21" i="1"/>
  <c r="Q21" i="1" s="1"/>
  <c r="Q20" i="1"/>
  <c r="J19" i="1"/>
  <c r="Q19" i="1" s="1"/>
  <c r="J18" i="1"/>
  <c r="Q18" i="1" s="1"/>
  <c r="J22" i="1"/>
  <c r="Q22" i="1" s="1"/>
  <c r="J25" i="1"/>
  <c r="Q25" i="1" s="1"/>
  <c r="J17" i="1"/>
  <c r="Q17" i="1" s="1"/>
  <c r="J9" i="2"/>
  <c r="Q9" i="2" s="1"/>
  <c r="J6" i="2"/>
  <c r="Q6" i="2" s="1"/>
  <c r="J13" i="2"/>
  <c r="Q13" i="2" s="1"/>
  <c r="J14" i="2"/>
  <c r="Q14" i="2" s="1"/>
  <c r="J11" i="2"/>
  <c r="J7" i="2"/>
  <c r="J8" i="2"/>
  <c r="Q8" i="2" s="1"/>
  <c r="J12" i="2"/>
  <c r="Q12" i="2" s="1"/>
  <c r="J15" i="1"/>
  <c r="Q15" i="1" s="1"/>
  <c r="J11" i="1"/>
  <c r="Q11" i="1" s="1"/>
  <c r="Q10" i="1"/>
  <c r="J8" i="1"/>
  <c r="Q8" i="1" s="1"/>
  <c r="J7" i="1"/>
  <c r="Q7" i="1" s="1"/>
  <c r="J14" i="1"/>
  <c r="Q14" i="1" s="1"/>
  <c r="J12" i="1"/>
  <c r="Q12" i="1" s="1"/>
</calcChain>
</file>

<file path=xl/sharedStrings.xml><?xml version="1.0" encoding="utf-8"?>
<sst xmlns="http://schemas.openxmlformats.org/spreadsheetml/2006/main" count="343" uniqueCount="120">
  <si>
    <t>Sample_ID</t>
  </si>
  <si>
    <t>RT</t>
  </si>
  <si>
    <t>Row</t>
  </si>
  <si>
    <t>d 13C/12C</t>
  </si>
  <si>
    <t>Area All</t>
  </si>
  <si>
    <t>TTR</t>
  </si>
  <si>
    <t>MPE</t>
  </si>
  <si>
    <t>MPE-Background</t>
  </si>
  <si>
    <t>16:0</t>
  </si>
  <si>
    <t>15:0</t>
  </si>
  <si>
    <t>TG_01</t>
  </si>
  <si>
    <t>TG_02</t>
  </si>
  <si>
    <t>TG_03</t>
  </si>
  <si>
    <t>TG_04</t>
  </si>
  <si>
    <t>TG_05</t>
  </si>
  <si>
    <t>TG_06</t>
  </si>
  <si>
    <t>TG_07</t>
  </si>
  <si>
    <t>TG_08</t>
  </si>
  <si>
    <t>TG_09</t>
  </si>
  <si>
    <t>TG_10</t>
  </si>
  <si>
    <t>Round</t>
  </si>
  <si>
    <t>Internal standard in sample (ug):</t>
  </si>
  <si>
    <t>Volume of sample (mL):</t>
  </si>
  <si>
    <t>FA_01</t>
  </si>
  <si>
    <t>FA_02</t>
  </si>
  <si>
    <t>FA_03</t>
  </si>
  <si>
    <t>FA_04</t>
  </si>
  <si>
    <t>FA_05</t>
  </si>
  <si>
    <t>FA_06</t>
  </si>
  <si>
    <t>FA_07</t>
  </si>
  <si>
    <t>FA_08</t>
  </si>
  <si>
    <t>FA_09</t>
  </si>
  <si>
    <t>FA_10</t>
  </si>
  <si>
    <t>17:0</t>
  </si>
  <si>
    <t>TG_11</t>
  </si>
  <si>
    <t>TG_12</t>
  </si>
  <si>
    <t>TG_13</t>
  </si>
  <si>
    <t>TG_14</t>
  </si>
  <si>
    <t>TG_15</t>
  </si>
  <si>
    <t>TG_16</t>
  </si>
  <si>
    <t>TG_17</t>
  </si>
  <si>
    <t>TG_18</t>
  </si>
  <si>
    <t>TG_19</t>
  </si>
  <si>
    <t>TG_20</t>
  </si>
  <si>
    <t>FA_11</t>
  </si>
  <si>
    <t>FA_12</t>
  </si>
  <si>
    <t>FA_13</t>
  </si>
  <si>
    <t>FA_14</t>
  </si>
  <si>
    <t>FA_15</t>
  </si>
  <si>
    <t>FA_16</t>
  </si>
  <si>
    <t>FA_18</t>
  </si>
  <si>
    <t>FA_19</t>
  </si>
  <si>
    <t>FA_20</t>
  </si>
  <si>
    <t>FA_17</t>
  </si>
  <si>
    <t>TG_21</t>
  </si>
  <si>
    <t>TG_22</t>
  </si>
  <si>
    <t>TG_23</t>
  </si>
  <si>
    <t>TG_24</t>
  </si>
  <si>
    <t>TG_25</t>
  </si>
  <si>
    <t>TG_26</t>
  </si>
  <si>
    <t>TG_27</t>
  </si>
  <si>
    <t>TG_28</t>
  </si>
  <si>
    <t>TG_29</t>
  </si>
  <si>
    <t>TG_30</t>
  </si>
  <si>
    <t>FA_21</t>
  </si>
  <si>
    <t>FA_22</t>
  </si>
  <si>
    <t>FA_23</t>
  </si>
  <si>
    <t>FA_24</t>
  </si>
  <si>
    <t>FA_25</t>
  </si>
  <si>
    <t>FA_26</t>
  </si>
  <si>
    <t>FA_27</t>
  </si>
  <si>
    <t>FA_28</t>
  </si>
  <si>
    <t>FA_29</t>
  </si>
  <si>
    <t>FA_30</t>
  </si>
  <si>
    <t>TRL</t>
  </si>
  <si>
    <t>Low</t>
  </si>
  <si>
    <t>BAF</t>
  </si>
  <si>
    <t>High</t>
  </si>
  <si>
    <t>TG</t>
  </si>
  <si>
    <t>FA</t>
  </si>
  <si>
    <t>-</t>
  </si>
  <si>
    <t>+</t>
  </si>
  <si>
    <t>Time</t>
  </si>
  <si>
    <t>Protein</t>
  </si>
  <si>
    <t>Uncorrected TG</t>
  </si>
  <si>
    <t>Uncorrected FA</t>
  </si>
  <si>
    <t>Lipolysis</t>
  </si>
  <si>
    <t>ID</t>
  </si>
  <si>
    <t>TG_31</t>
  </si>
  <si>
    <t>TG_32</t>
  </si>
  <si>
    <t>TG_33</t>
  </si>
  <si>
    <t>TG_34</t>
  </si>
  <si>
    <t>TG_35</t>
  </si>
  <si>
    <t>TG_36</t>
  </si>
  <si>
    <t>TG_37</t>
  </si>
  <si>
    <t>TG_38</t>
  </si>
  <si>
    <t>TG_39</t>
  </si>
  <si>
    <t>TG_40</t>
  </si>
  <si>
    <t>FA_31</t>
  </si>
  <si>
    <t>FA_32</t>
  </si>
  <si>
    <t>FA_33</t>
  </si>
  <si>
    <t>FA_34</t>
  </si>
  <si>
    <t>FA_35</t>
  </si>
  <si>
    <t>FA_36</t>
  </si>
  <si>
    <t>FA_37</t>
  </si>
  <si>
    <t>FA_38</t>
  </si>
  <si>
    <t>FA_39</t>
  </si>
  <si>
    <t>FA_40</t>
  </si>
  <si>
    <t>Intracellular 16:0 (umol/L)</t>
  </si>
  <si>
    <t>Intracellular  13C 16:0 (nmol/L)</t>
  </si>
  <si>
    <t>Intracellular 16:0 from TG (umol/L)</t>
  </si>
  <si>
    <t>Intracellular 13C 16:0 from TG(nmol/L)</t>
  </si>
  <si>
    <t>TG_41</t>
  </si>
  <si>
    <t>TG_42</t>
  </si>
  <si>
    <t>TG_43</t>
  </si>
  <si>
    <t>TG_44</t>
  </si>
  <si>
    <t>3+4</t>
  </si>
  <si>
    <t>13C 16:0 put on</t>
  </si>
  <si>
    <t>13C 16:0 recovered</t>
  </si>
  <si>
    <t>Uptake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</si>
</sst>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1" xfId="0" applyFill="1" applyBorder="1"/>
    <xf numFmtId="0" fontId="0" fillId="0" borderId="1" xfId="0" applyBorder="1"/>
    <xf numFmtId="0" fontId="0" fillId="3" borderId="0" xfId="0" applyFill="1" applyAlignment="1">
      <alignment horizontal="right"/>
    </xf>
    <xf numFmtId="0" fontId="2" fillId="6" borderId="2" xfId="0" applyFont="1" applyFill="1" applyBorder="1"/>
    <xf numFmtId="0" fontId="0" fillId="0" borderId="3" xfId="0" applyBorder="1"/>
    <xf numFmtId="0" fontId="0" fillId="0" borderId="2" xfId="0" applyBorder="1"/>
    <xf numFmtId="49" fontId="0" fillId="3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8B7F5-C567-45AA-AA9A-3E8890A5232D}" name="Table1" displayName="Table1" ref="A1:K33" totalsRowShown="0">
  <autoFilter ref="A1:K33" xr:uid="{42C8B7F5-C567-45AA-AA9A-3E8890A5232D}"/>
  <tableColumns count="11">
    <tableColumn id="1" xr3:uid="{FB9AD91E-B274-4F78-B93E-E4FC01F5906A}" name="ID"/>
    <tableColumn id="11" xr3:uid="{D2FF2C08-18B8-4A92-9CB6-ADC15C316AEB}" name="Round"/>
    <tableColumn id="2" xr3:uid="{0F34B3BB-F897-41EE-9ACB-D6A01F846333}" name="Time"/>
    <tableColumn id="3" xr3:uid="{0C9D0C14-CAA9-4904-9E01-3CEA6781770A}" name="BAF"/>
    <tableColumn id="4" xr3:uid="{A9EBD56B-2F88-4ABF-A92D-FC72BF228430}" name="TRL"/>
    <tableColumn id="5" xr3:uid="{E5371C94-581D-41A0-BCAE-96C9F276ADE6}" name="Protein"/>
    <tableColumn id="6" xr3:uid="{3F8E5551-F7D3-4DFE-A714-E936EC0CE0F0}" name="Uncorrected TG"/>
    <tableColumn id="7" xr3:uid="{30C17254-8D00-4AB4-B480-07C283640A57}" name="Uncorrected FA"/>
    <tableColumn id="9" xr3:uid="{E0DE2800-3AD9-4FE4-ACCE-80C185C474CE}" name="TG">
      <calculatedColumnFormula>Table1[[#This Row],[Uncorrected TG]]/Table1[[#This Row],[Protein]]</calculatedColumnFormula>
    </tableColumn>
    <tableColumn id="10" xr3:uid="{30808097-CD2E-468E-B6B5-911BCFC6A12D}" name="FA">
      <calculatedColumnFormula>Table1[[#This Row],[Uncorrected FA]]/Table1[[#This Row],[Protein]]</calculatedColumnFormula>
    </tableColumn>
    <tableColumn id="8" xr3:uid="{71DE8C6D-B5F0-49C7-8CC5-DD5CE9B727F0}" name="Lipolysis">
      <calculatedColumnFormula>(Table1[[#This Row],[FA]]/((Table1[[#This Row],[TG]]*3)+Table1[[#This Row],[FA]]))*100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1F696-300C-45B1-AAC5-D93FE75ED17C}" name="Table2" displayName="Table2" ref="A1:H25" totalsRowShown="0" headerRowDxfId="12" dataDxfId="10" headerRowBorderDxfId="11" tableBorderDxfId="9" totalsRowBorderDxfId="8">
  <autoFilter ref="A1:H25" xr:uid="{DAE1F696-300C-45B1-AAC5-D93FE75ED17C}"/>
  <sortState xmlns:xlrd2="http://schemas.microsoft.com/office/spreadsheetml/2017/richdata2" ref="A2:G25">
    <sortCondition ref="B1:B25"/>
  </sortState>
  <tableColumns count="8">
    <tableColumn id="1" xr3:uid="{7EE86D04-0054-4175-9966-976E423007F2}" name="ID" dataDxfId="7"/>
    <tableColumn id="2" xr3:uid="{37B0A222-ABE3-4A9C-8F01-7724A37D52B2}" name="Round" dataDxfId="6"/>
    <tableColumn id="3" xr3:uid="{93A42111-8294-4B50-AD06-AB9BA0CDB56E}" name="Time" dataDxfId="5"/>
    <tableColumn id="4" xr3:uid="{DD567E3F-0B98-48B2-A58E-272F87F5CAAD}" name="BAF" dataDxfId="4"/>
    <tableColumn id="5" xr3:uid="{385DFEAE-1E95-4109-A5E7-5B89ADBA6613}" name="TRL" dataDxfId="3"/>
    <tableColumn id="7" xr3:uid="{3AF7828A-B281-4EB3-8399-9A514C84FCB8}" name="13C 16:0 put on" dataDxfId="2"/>
    <tableColumn id="6" xr3:uid="{250E317A-BA5A-4208-BC8F-FFA437450774}" name="13C 16:0 recovered" dataDxfId="1"/>
    <tableColumn id="8" xr3:uid="{5D1CDD96-A0C4-4603-8811-5F24B74667EE}" name="Uptake" dataDxfId="0">
      <calculatedColumnFormula>(Table2[[#This Row],[13C 16:0 recovered]]/Table2[[#This Row],[13C 16:0 put on]])*100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selection activeCell="J3" sqref="J3"/>
    </sheetView>
  </sheetViews>
  <sheetFormatPr defaultRowHeight="15" x14ac:dyDescent="0.25"/>
  <cols>
    <col min="1" max="1" width="9.140625" style="2"/>
    <col min="2" max="2" width="29.42578125" style="2" customWidth="1"/>
    <col min="3" max="3" width="13.140625" style="2" customWidth="1"/>
    <col min="4" max="4" width="13.42578125" style="2" customWidth="1"/>
    <col min="5" max="5" width="9.140625" style="2"/>
    <col min="6" max="6" width="15.140625" style="2" customWidth="1"/>
    <col min="7" max="7" width="9.140625" style="2"/>
    <col min="8" max="8" width="16.5703125" style="2" customWidth="1"/>
    <col min="9" max="9" width="9.140625" style="2"/>
    <col min="10" max="10" width="17.28515625" style="2" customWidth="1"/>
    <col min="11" max="12" width="17.28515625" style="1" customWidth="1"/>
    <col min="13" max="13" width="15.140625" style="1" customWidth="1"/>
    <col min="14" max="14" width="16.7109375" style="1" customWidth="1"/>
    <col min="15" max="15" width="17.42578125" style="1" customWidth="1"/>
    <col min="16" max="16" width="32.5703125" style="4" customWidth="1"/>
    <col min="17" max="17" width="34.5703125" style="4" customWidth="1"/>
  </cols>
  <sheetData>
    <row r="1" spans="1:17" x14ac:dyDescent="0.25">
      <c r="B1" s="3" t="s">
        <v>21</v>
      </c>
      <c r="C1" s="3">
        <v>25.07</v>
      </c>
    </row>
    <row r="2" spans="1:17" x14ac:dyDescent="0.25">
      <c r="B2" s="3" t="s">
        <v>22</v>
      </c>
      <c r="C2" s="3">
        <v>0.28000000000000003</v>
      </c>
    </row>
    <row r="4" spans="1:17" x14ac:dyDescent="0.25">
      <c r="C4" s="11" t="s">
        <v>8</v>
      </c>
      <c r="D4" s="11"/>
      <c r="E4" s="11"/>
      <c r="F4" s="11"/>
      <c r="G4" s="11"/>
      <c r="H4" s="11"/>
      <c r="I4" s="11"/>
      <c r="J4" s="11"/>
      <c r="K4" s="12" t="s">
        <v>9</v>
      </c>
      <c r="L4" s="12"/>
      <c r="M4" s="12"/>
      <c r="N4" s="12"/>
      <c r="O4" s="12"/>
    </row>
    <row r="5" spans="1:17" x14ac:dyDescent="0.25">
      <c r="A5" s="2" t="s">
        <v>87</v>
      </c>
      <c r="B5" s="2" t="s">
        <v>20</v>
      </c>
      <c r="C5" s="2" t="s">
        <v>2</v>
      </c>
      <c r="D5" s="2" t="s">
        <v>0</v>
      </c>
      <c r="E5" s="2" t="s">
        <v>1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1" t="s">
        <v>2</v>
      </c>
      <c r="L5" s="1" t="s">
        <v>0</v>
      </c>
      <c r="M5" s="1" t="s">
        <v>1</v>
      </c>
      <c r="N5" s="1" t="s">
        <v>3</v>
      </c>
      <c r="O5" s="1" t="s">
        <v>4</v>
      </c>
      <c r="P5" s="4" t="s">
        <v>110</v>
      </c>
      <c r="Q5" s="4" t="s">
        <v>111</v>
      </c>
    </row>
    <row r="6" spans="1:17" x14ac:dyDescent="0.25">
      <c r="A6" s="2">
        <v>1</v>
      </c>
      <c r="B6" s="2">
        <v>1</v>
      </c>
      <c r="C6" s="2">
        <v>5</v>
      </c>
      <c r="D6" s="2" t="s">
        <v>10</v>
      </c>
      <c r="E6" s="2">
        <v>824.1</v>
      </c>
      <c r="F6" s="2">
        <v>-14.246</v>
      </c>
      <c r="G6" s="2">
        <v>3.1110000000000002</v>
      </c>
      <c r="H6" s="2">
        <f>(((F6/1000)+1)*0.0112372)*(17/16)</f>
        <v>1.176943452685E-2</v>
      </c>
      <c r="I6" s="2">
        <f>(H6/(1+H6))*100</f>
        <v>1.1632526270527168</v>
      </c>
      <c r="J6" s="2">
        <f>I6-AVERAGE($I$6:$I$7)</f>
        <v>1.6049314100610168E-3</v>
      </c>
      <c r="K6" s="1">
        <v>5</v>
      </c>
      <c r="L6" s="1" t="s">
        <v>10</v>
      </c>
      <c r="M6" s="1">
        <v>673</v>
      </c>
      <c r="N6" s="1">
        <v>-33.917000000000002</v>
      </c>
      <c r="O6" s="1">
        <v>50.643000000000001</v>
      </c>
      <c r="P6" s="4">
        <f t="shared" ref="P6:P15" si="0">((G6/O6)*$C$1)/256.4*(1/$C$2*1000)/3</f>
        <v>7.150519800104334</v>
      </c>
      <c r="Q6" s="4">
        <f>P6*(J6/100)*1000</f>
        <v>0.11476093825450669</v>
      </c>
    </row>
    <row r="7" spans="1:17" x14ac:dyDescent="0.25">
      <c r="A7" s="2">
        <v>2</v>
      </c>
      <c r="B7" s="2">
        <v>1</v>
      </c>
      <c r="C7" s="2">
        <v>6</v>
      </c>
      <c r="D7" s="2" t="s">
        <v>11</v>
      </c>
      <c r="E7" s="2">
        <v>825.1</v>
      </c>
      <c r="F7" s="2">
        <v>-16.998000000000001</v>
      </c>
      <c r="G7" s="2">
        <v>4.4509999999999996</v>
      </c>
      <c r="H7" s="2">
        <f t="shared" ref="H7:H15" si="1">(((F7/1000)+1)*0.0112372)*(17/16)</f>
        <v>1.1736576954049999E-2</v>
      </c>
      <c r="I7" s="2">
        <f t="shared" ref="I7:I35" si="2">(H7/(1+H7))*100</f>
        <v>1.160042764232595</v>
      </c>
      <c r="J7" s="2">
        <f t="shared" ref="J7:J15" si="3">I7-AVERAGE($I$6:$I$7)</f>
        <v>-1.6049314100607948E-3</v>
      </c>
      <c r="K7" s="1">
        <v>6</v>
      </c>
      <c r="L7" s="1" t="s">
        <v>11</v>
      </c>
      <c r="M7" s="1">
        <v>676.3</v>
      </c>
      <c r="N7" s="1">
        <v>-33.884999999999998</v>
      </c>
      <c r="O7" s="1">
        <v>82.26</v>
      </c>
      <c r="P7" s="4">
        <f t="shared" si="0"/>
        <v>6.298337316077478</v>
      </c>
      <c r="Q7" s="4">
        <f t="shared" ref="Q7:Q35" si="4">P7*(J7/100)*1000</f>
        <v>-0.10108399389730749</v>
      </c>
    </row>
    <row r="8" spans="1:17" x14ac:dyDescent="0.25">
      <c r="A8" s="2">
        <v>3</v>
      </c>
      <c r="B8" s="2">
        <v>1</v>
      </c>
      <c r="C8" s="2">
        <v>7</v>
      </c>
      <c r="D8" s="2" t="s">
        <v>12</v>
      </c>
      <c r="E8" s="2">
        <v>824.1</v>
      </c>
      <c r="F8" s="2">
        <v>446.55099999999999</v>
      </c>
      <c r="G8" s="2">
        <v>3.3359999999999999</v>
      </c>
      <c r="H8" s="2">
        <f t="shared" si="1"/>
        <v>1.7271131828274999E-2</v>
      </c>
      <c r="I8" s="2">
        <f t="shared" si="2"/>
        <v>1.697790420655575</v>
      </c>
      <c r="J8" s="2">
        <f t="shared" si="3"/>
        <v>0.53614272501291915</v>
      </c>
      <c r="K8" s="1">
        <v>7</v>
      </c>
      <c r="L8" s="1" t="s">
        <v>12</v>
      </c>
      <c r="M8" s="1">
        <v>671.7</v>
      </c>
      <c r="N8" s="1">
        <v>-33.942999999999998</v>
      </c>
      <c r="O8" s="1">
        <v>43.404000000000003</v>
      </c>
      <c r="P8" s="4">
        <f t="shared" si="0"/>
        <v>8.9465030475305642</v>
      </c>
      <c r="Q8" s="4">
        <f t="shared" si="4"/>
        <v>47.96602523239423</v>
      </c>
    </row>
    <row r="9" spans="1:17" x14ac:dyDescent="0.25">
      <c r="A9" s="2">
        <v>4</v>
      </c>
      <c r="B9" s="2">
        <v>1</v>
      </c>
      <c r="C9" s="2">
        <v>8</v>
      </c>
      <c r="D9" s="2" t="s">
        <v>13</v>
      </c>
      <c r="E9" s="2">
        <v>824.1</v>
      </c>
      <c r="F9" s="2">
        <v>600.75199999999995</v>
      </c>
      <c r="G9" s="2">
        <v>2.9670000000000001</v>
      </c>
      <c r="H9" s="2">
        <f t="shared" si="1"/>
        <v>1.9112218522799998E-2</v>
      </c>
      <c r="I9" s="2">
        <f t="shared" si="2"/>
        <v>1.8753791952865699</v>
      </c>
      <c r="J9" s="2">
        <f>I9-AVERAGE($I$6:$I$7)</f>
        <v>0.71373149964391414</v>
      </c>
      <c r="K9" s="1">
        <v>8</v>
      </c>
      <c r="L9" s="1" t="s">
        <v>13</v>
      </c>
      <c r="M9" s="1">
        <v>673.4</v>
      </c>
      <c r="N9" s="1">
        <v>-34.582000000000001</v>
      </c>
      <c r="O9" s="1">
        <v>55.430999999999997</v>
      </c>
      <c r="P9" s="4">
        <f t="shared" si="0"/>
        <v>6.2304850724711924</v>
      </c>
      <c r="Q9" s="4">
        <f t="shared" si="4"/>
        <v>44.468934542838852</v>
      </c>
    </row>
    <row r="10" spans="1:17" x14ac:dyDescent="0.25">
      <c r="A10" s="2">
        <v>5</v>
      </c>
      <c r="B10" s="2">
        <v>1</v>
      </c>
      <c r="C10" s="2">
        <v>9</v>
      </c>
      <c r="D10" s="2" t="s">
        <v>14</v>
      </c>
      <c r="E10" s="2">
        <v>824.1</v>
      </c>
      <c r="F10" s="2">
        <v>457.541</v>
      </c>
      <c r="G10" s="2">
        <v>2.4369999999999998</v>
      </c>
      <c r="H10" s="2">
        <f t="shared" si="1"/>
        <v>1.7402347208024999E-2</v>
      </c>
      <c r="I10" s="2">
        <f t="shared" si="2"/>
        <v>1.7104685531521384</v>
      </c>
      <c r="J10" s="2">
        <f>I10-AVERAGE($I$6:$I$7)</f>
        <v>0.54882085750948262</v>
      </c>
      <c r="K10" s="1">
        <v>9</v>
      </c>
      <c r="L10" s="1" t="s">
        <v>14</v>
      </c>
      <c r="M10" s="1">
        <v>674.9</v>
      </c>
      <c r="N10" s="1">
        <v>-34.677999999999997</v>
      </c>
      <c r="O10" s="1">
        <v>65.400000000000006</v>
      </c>
      <c r="P10" s="4">
        <f t="shared" si="0"/>
        <v>4.3374532600351632</v>
      </c>
      <c r="Q10" s="4">
        <f t="shared" si="4"/>
        <v>23.804848175797993</v>
      </c>
    </row>
    <row r="11" spans="1:17" x14ac:dyDescent="0.25">
      <c r="A11" s="2">
        <v>6</v>
      </c>
      <c r="B11" s="2">
        <v>1</v>
      </c>
      <c r="C11" s="2">
        <v>10</v>
      </c>
      <c r="D11" s="2" t="s">
        <v>15</v>
      </c>
      <c r="E11" s="2">
        <v>823.5</v>
      </c>
      <c r="F11" s="2">
        <v>491.44400000000002</v>
      </c>
      <c r="G11" s="2">
        <v>2.0190000000000001</v>
      </c>
      <c r="H11" s="2">
        <f t="shared" si="1"/>
        <v>1.7807132924099998E-2</v>
      </c>
      <c r="I11" s="2">
        <f t="shared" si="2"/>
        <v>1.749558668639033</v>
      </c>
      <c r="J11" s="2">
        <f t="shared" si="3"/>
        <v>0.58791097299637718</v>
      </c>
      <c r="K11" s="1">
        <v>10</v>
      </c>
      <c r="L11" s="1" t="s">
        <v>15</v>
      </c>
      <c r="M11" s="1">
        <v>671.1</v>
      </c>
      <c r="N11" s="1">
        <v>-34.621000000000002</v>
      </c>
      <c r="O11" s="1">
        <v>35.6</v>
      </c>
      <c r="P11" s="4">
        <f t="shared" si="0"/>
        <v>6.6015109504861735</v>
      </c>
      <c r="Q11" s="4">
        <f t="shared" si="4"/>
        <v>38.811007261465647</v>
      </c>
    </row>
    <row r="12" spans="1:17" x14ac:dyDescent="0.25">
      <c r="A12" s="2">
        <v>7</v>
      </c>
      <c r="B12" s="2">
        <v>1</v>
      </c>
      <c r="C12" s="2">
        <v>11</v>
      </c>
      <c r="D12" s="2" t="s">
        <v>16</v>
      </c>
      <c r="E12" s="2">
        <v>824.1</v>
      </c>
      <c r="F12" s="2">
        <v>530.04</v>
      </c>
      <c r="G12" s="2">
        <v>3.5990000000000002</v>
      </c>
      <c r="H12" s="2">
        <f t="shared" si="1"/>
        <v>1.8267950831E-2</v>
      </c>
      <c r="I12" s="2">
        <f t="shared" si="2"/>
        <v>1.7940219778194606</v>
      </c>
      <c r="J12" s="2">
        <f t="shared" si="3"/>
        <v>0.6323742821768048</v>
      </c>
      <c r="K12" s="1">
        <v>11</v>
      </c>
      <c r="L12" s="1" t="s">
        <v>16</v>
      </c>
      <c r="M12" s="1">
        <v>669.8</v>
      </c>
      <c r="N12" s="1">
        <v>-34.720999999999997</v>
      </c>
      <c r="O12" s="1">
        <v>28.41</v>
      </c>
      <c r="P12" s="4">
        <f t="shared" si="0"/>
        <v>14.745776259370386</v>
      </c>
      <c r="Q12" s="4">
        <f t="shared" si="4"/>
        <v>93.248496771591178</v>
      </c>
    </row>
    <row r="13" spans="1:17" x14ac:dyDescent="0.25">
      <c r="A13" s="2">
        <v>8</v>
      </c>
      <c r="B13" s="2">
        <v>1</v>
      </c>
      <c r="C13" s="2">
        <v>12</v>
      </c>
      <c r="D13" s="2" t="s">
        <v>17</v>
      </c>
      <c r="E13" s="2">
        <v>824.1</v>
      </c>
      <c r="F13" s="2">
        <v>554.26300000000003</v>
      </c>
      <c r="G13" s="2">
        <v>3.145</v>
      </c>
      <c r="H13" s="2">
        <f t="shared" si="1"/>
        <v>1.8557161945075E-2</v>
      </c>
      <c r="I13" s="2">
        <f t="shared" si="2"/>
        <v>1.8219067754270704</v>
      </c>
      <c r="J13" s="2">
        <f t="shared" si="3"/>
        <v>0.66025907978441456</v>
      </c>
      <c r="K13" s="1">
        <v>12</v>
      </c>
      <c r="L13" s="1" t="s">
        <v>17</v>
      </c>
      <c r="M13" s="1">
        <v>669.4</v>
      </c>
      <c r="N13" s="1">
        <v>-34.601999999999997</v>
      </c>
      <c r="O13" s="1">
        <v>25.818999999999999</v>
      </c>
      <c r="P13" s="4">
        <f t="shared" si="0"/>
        <v>14.178760258475828</v>
      </c>
      <c r="Q13" s="4">
        <f t="shared" si="4"/>
        <v>93.616552007450778</v>
      </c>
    </row>
    <row r="14" spans="1:17" x14ac:dyDescent="0.25">
      <c r="A14" s="2">
        <v>9</v>
      </c>
      <c r="B14" s="2">
        <v>1</v>
      </c>
      <c r="C14" s="2">
        <v>5</v>
      </c>
      <c r="D14" s="2" t="s">
        <v>18</v>
      </c>
      <c r="E14" s="2">
        <v>826.8</v>
      </c>
      <c r="F14" s="2">
        <v>231.65299999999999</v>
      </c>
      <c r="G14" s="2">
        <v>3.702</v>
      </c>
      <c r="H14" s="2">
        <f t="shared" si="1"/>
        <v>1.4705351784825E-2</v>
      </c>
      <c r="I14" s="2">
        <f t="shared" si="2"/>
        <v>1.4492238322148288</v>
      </c>
      <c r="J14" s="2">
        <f t="shared" si="3"/>
        <v>0.28757613657217296</v>
      </c>
      <c r="K14" s="1">
        <v>5</v>
      </c>
      <c r="L14" s="1" t="s">
        <v>18</v>
      </c>
      <c r="M14" s="1">
        <v>669</v>
      </c>
      <c r="N14" s="1">
        <v>-33.728999999999999</v>
      </c>
      <c r="O14" s="1">
        <v>12.414</v>
      </c>
      <c r="P14" s="4">
        <f t="shared" si="0"/>
        <v>34.712164914132295</v>
      </c>
      <c r="Q14" s="4">
        <f t="shared" si="4"/>
        <v>99.823902780622987</v>
      </c>
    </row>
    <row r="15" spans="1:17" x14ac:dyDescent="0.25">
      <c r="A15" s="2">
        <v>10</v>
      </c>
      <c r="B15" s="2">
        <v>1</v>
      </c>
      <c r="C15" s="2">
        <v>14</v>
      </c>
      <c r="D15" s="2" t="s">
        <v>19</v>
      </c>
      <c r="E15" s="2">
        <v>824.1</v>
      </c>
      <c r="F15" s="2">
        <v>741.54499999999996</v>
      </c>
      <c r="G15" s="2">
        <v>3.0110000000000001</v>
      </c>
      <c r="H15" s="2">
        <f t="shared" si="1"/>
        <v>2.0793220066124999E-2</v>
      </c>
      <c r="I15" s="2">
        <f t="shared" si="2"/>
        <v>2.0369669054794519</v>
      </c>
      <c r="J15" s="2">
        <f t="shared" si="3"/>
        <v>0.87531920983679612</v>
      </c>
      <c r="K15" s="1">
        <v>14</v>
      </c>
      <c r="L15" s="1" t="s">
        <v>19</v>
      </c>
      <c r="M15" s="1">
        <v>670.1</v>
      </c>
      <c r="N15" s="1">
        <v>-35.402000000000001</v>
      </c>
      <c r="O15" s="1">
        <v>23.850999999999999</v>
      </c>
      <c r="P15" s="4">
        <f t="shared" si="0"/>
        <v>14.694715767691186</v>
      </c>
      <c r="Q15" s="4">
        <f t="shared" si="4"/>
        <v>128.62566994551759</v>
      </c>
    </row>
    <row r="16" spans="1:17" x14ac:dyDescent="0.25">
      <c r="A16" s="2">
        <v>11</v>
      </c>
      <c r="B16" s="2">
        <v>2</v>
      </c>
      <c r="C16" s="2">
        <v>5</v>
      </c>
      <c r="D16" s="2" t="s">
        <v>34</v>
      </c>
      <c r="E16" s="2">
        <v>828.5</v>
      </c>
      <c r="F16" s="2">
        <v>-14.872999999999999</v>
      </c>
      <c r="G16" s="2">
        <v>1.7589999999999999</v>
      </c>
      <c r="H16" s="2">
        <f t="shared" ref="H16:H35" si="5">(((F16/1000)+1)*0.0112372)*(17/16)</f>
        <v>1.1761948444674999E-2</v>
      </c>
      <c r="I16" s="2">
        <f t="shared" si="2"/>
        <v>1.1625213285354312</v>
      </c>
      <c r="J16" s="2">
        <f>I16-AVERAGE($I$16:$I$17)</f>
        <v>7.5814169971932799E-4</v>
      </c>
      <c r="K16" s="1">
        <v>5</v>
      </c>
      <c r="L16" s="1" t="s">
        <v>34</v>
      </c>
      <c r="M16" s="1">
        <v>674.4</v>
      </c>
      <c r="N16" s="1">
        <v>-33.658999999999999</v>
      </c>
      <c r="O16" s="1">
        <v>33.863</v>
      </c>
      <c r="P16" s="4">
        <f t="shared" ref="P16:P25" si="6">((G16/O16)*$C$1)/256.4*(1/$C$2*1000)/3</f>
        <v>6.0464078149442271</v>
      </c>
      <c r="Q16" s="4">
        <f t="shared" si="4"/>
        <v>4.5840338980180438E-2</v>
      </c>
    </row>
    <row r="17" spans="1:17" x14ac:dyDescent="0.25">
      <c r="A17" s="2">
        <v>12</v>
      </c>
      <c r="B17" s="2">
        <v>2</v>
      </c>
      <c r="C17" s="2">
        <v>7</v>
      </c>
      <c r="D17" s="2" t="s">
        <v>35</v>
      </c>
      <c r="E17" s="2">
        <v>828.3</v>
      </c>
      <c r="F17" s="2">
        <v>-16.172999999999998</v>
      </c>
      <c r="G17" s="2">
        <v>3.53</v>
      </c>
      <c r="H17" s="2">
        <f t="shared" si="5"/>
        <v>1.1746427062175E-2</v>
      </c>
      <c r="I17" s="2">
        <f t="shared" si="2"/>
        <v>1.1610050451359928</v>
      </c>
      <c r="J17" s="2">
        <f t="shared" ref="J17:J25" si="7">I17-AVERAGE($I$16:$I$17)</f>
        <v>-7.5814169971910594E-4</v>
      </c>
      <c r="K17" s="1">
        <v>7</v>
      </c>
      <c r="L17" s="1" t="s">
        <v>35</v>
      </c>
      <c r="M17" s="1">
        <v>681.8</v>
      </c>
      <c r="N17" s="1">
        <v>-34.981000000000002</v>
      </c>
      <c r="O17" s="1">
        <v>91.921000000000006</v>
      </c>
      <c r="P17" s="4">
        <f t="shared" si="6"/>
        <v>4.4700974607575032</v>
      </c>
      <c r="Q17" s="4">
        <f t="shared" si="4"/>
        <v>-3.3889672868087528E-2</v>
      </c>
    </row>
    <row r="18" spans="1:17" x14ac:dyDescent="0.25">
      <c r="A18" s="2">
        <v>13</v>
      </c>
      <c r="B18" s="2">
        <v>2</v>
      </c>
      <c r="C18" s="2">
        <v>8</v>
      </c>
      <c r="D18" s="2" t="s">
        <v>36</v>
      </c>
      <c r="E18" s="2">
        <v>831.6</v>
      </c>
      <c r="F18" s="2">
        <v>463.16699999999997</v>
      </c>
      <c r="G18" s="2">
        <v>7.5449999999999999</v>
      </c>
      <c r="H18" s="2">
        <f t="shared" si="5"/>
        <v>1.7469518975674999E-2</v>
      </c>
      <c r="I18" s="2">
        <f t="shared" si="2"/>
        <v>1.7169574763539082</v>
      </c>
      <c r="J18" s="2">
        <f t="shared" si="7"/>
        <v>0.55519428951819627</v>
      </c>
      <c r="K18" s="1">
        <v>8</v>
      </c>
      <c r="L18" s="1" t="s">
        <v>36</v>
      </c>
      <c r="M18" s="1">
        <v>685.3</v>
      </c>
      <c r="N18" s="1">
        <v>-36.1</v>
      </c>
      <c r="O18" s="1">
        <v>114.126</v>
      </c>
      <c r="P18" s="4">
        <f t="shared" si="6"/>
        <v>7.6954084382065906</v>
      </c>
      <c r="Q18" s="4">
        <f t="shared" si="4"/>
        <v>42.724468204024411</v>
      </c>
    </row>
    <row r="19" spans="1:17" x14ac:dyDescent="0.25">
      <c r="A19" s="2">
        <v>14</v>
      </c>
      <c r="B19" s="2">
        <v>2</v>
      </c>
      <c r="C19" s="2">
        <v>9</v>
      </c>
      <c r="D19" s="2" t="s">
        <v>37</v>
      </c>
      <c r="E19" s="2">
        <v>828.9</v>
      </c>
      <c r="F19" s="2">
        <v>664.25699999999995</v>
      </c>
      <c r="G19" s="2">
        <v>5.8620000000000001</v>
      </c>
      <c r="H19" s="2">
        <f t="shared" si="5"/>
        <v>1.9870438057925002E-2</v>
      </c>
      <c r="I19" s="2">
        <f t="shared" si="2"/>
        <v>1.9483296423183933</v>
      </c>
      <c r="J19" s="2">
        <f t="shared" si="7"/>
        <v>0.78656645548268145</v>
      </c>
      <c r="K19" s="1">
        <v>9</v>
      </c>
      <c r="L19" s="1" t="s">
        <v>37</v>
      </c>
      <c r="M19" s="1">
        <v>680.7</v>
      </c>
      <c r="N19" s="1">
        <v>-35.148000000000003</v>
      </c>
      <c r="O19" s="1">
        <v>81.864999999999995</v>
      </c>
      <c r="P19" s="4">
        <f t="shared" si="6"/>
        <v>8.3349802481162261</v>
      </c>
      <c r="Q19" s="4">
        <f t="shared" si="4"/>
        <v>65.560158702789408</v>
      </c>
    </row>
    <row r="20" spans="1:17" x14ac:dyDescent="0.25">
      <c r="A20" s="2">
        <v>15</v>
      </c>
      <c r="B20" s="2">
        <v>2</v>
      </c>
      <c r="C20" s="2">
        <v>6</v>
      </c>
      <c r="D20" s="2" t="s">
        <v>38</v>
      </c>
      <c r="E20" s="2">
        <v>833.1</v>
      </c>
      <c r="F20" s="2">
        <v>435.166</v>
      </c>
      <c r="G20" s="2">
        <v>7.8650000000000002</v>
      </c>
      <c r="H20" s="2">
        <f t="shared" si="5"/>
        <v>1.7135200336149996E-2</v>
      </c>
      <c r="I20" s="2">
        <f t="shared" si="2"/>
        <v>1.6846531641503542</v>
      </c>
      <c r="J20" s="2">
        <f>I20-AVERAGE($I$16:$I$17)</f>
        <v>0.52288997731464226</v>
      </c>
      <c r="K20" s="1">
        <v>6</v>
      </c>
      <c r="L20" s="1" t="s">
        <v>38</v>
      </c>
      <c r="M20" s="1">
        <v>688.2</v>
      </c>
      <c r="N20" s="1">
        <v>-34.417999999999999</v>
      </c>
      <c r="O20" s="1">
        <v>166.93700000000001</v>
      </c>
      <c r="P20" s="4">
        <f t="shared" si="6"/>
        <v>5.4840720181595772</v>
      </c>
      <c r="Q20" s="4">
        <f t="shared" si="4"/>
        <v>28.675662931673259</v>
      </c>
    </row>
    <row r="21" spans="1:17" x14ac:dyDescent="0.25">
      <c r="A21" s="2">
        <v>16</v>
      </c>
      <c r="B21" s="2">
        <v>2</v>
      </c>
      <c r="C21" s="2">
        <v>11</v>
      </c>
      <c r="D21" s="2" t="s">
        <v>39</v>
      </c>
      <c r="E21" s="2">
        <v>827.8</v>
      </c>
      <c r="F21" s="2">
        <v>693.18600000000004</v>
      </c>
      <c r="G21" s="2">
        <v>4.6609999999999996</v>
      </c>
      <c r="H21" s="2">
        <f t="shared" si="5"/>
        <v>2.021583657665E-2</v>
      </c>
      <c r="I21" s="2">
        <f t="shared" si="2"/>
        <v>1.9815254627378214</v>
      </c>
      <c r="J21" s="2">
        <f t="shared" si="7"/>
        <v>0.81976227590210948</v>
      </c>
      <c r="K21" s="1">
        <v>11</v>
      </c>
      <c r="L21" s="1" t="s">
        <v>39</v>
      </c>
      <c r="M21" s="1">
        <v>676.7</v>
      </c>
      <c r="N21" s="1">
        <v>-34.613</v>
      </c>
      <c r="O21" s="1">
        <v>59.911000000000001</v>
      </c>
      <c r="P21" s="4">
        <f t="shared" si="6"/>
        <v>9.0558571112090274</v>
      </c>
      <c r="Q21" s="4">
        <f t="shared" si="4"/>
        <v>74.23650035729014</v>
      </c>
    </row>
    <row r="22" spans="1:17" x14ac:dyDescent="0.25">
      <c r="A22" s="2">
        <v>17</v>
      </c>
      <c r="B22" s="2">
        <v>2</v>
      </c>
      <c r="C22" s="2">
        <v>12</v>
      </c>
      <c r="D22" s="2" t="s">
        <v>40</v>
      </c>
      <c r="E22" s="2">
        <v>829.9</v>
      </c>
      <c r="F22" s="2">
        <v>545.24800000000005</v>
      </c>
      <c r="G22" s="2">
        <v>5.4749999999999996</v>
      </c>
      <c r="H22" s="2">
        <f t="shared" si="5"/>
        <v>1.8449527127199997E-2</v>
      </c>
      <c r="I22" s="2">
        <f t="shared" si="2"/>
        <v>1.8115308256111282</v>
      </c>
      <c r="J22" s="2">
        <f t="shared" si="7"/>
        <v>0.64976763877541632</v>
      </c>
      <c r="K22" s="1">
        <v>12</v>
      </c>
      <c r="L22" s="1" t="s">
        <v>40</v>
      </c>
      <c r="M22" s="1">
        <v>683.2</v>
      </c>
      <c r="N22" s="1">
        <v>-36.497999999999998</v>
      </c>
      <c r="O22" s="1">
        <v>111.407</v>
      </c>
      <c r="P22" s="4">
        <f t="shared" si="6"/>
        <v>5.7204299394661211</v>
      </c>
      <c r="Q22" s="4">
        <f t="shared" si="4"/>
        <v>37.169502545470991</v>
      </c>
    </row>
    <row r="23" spans="1:17" x14ac:dyDescent="0.25">
      <c r="A23" s="2">
        <v>18</v>
      </c>
      <c r="B23" s="2">
        <v>2</v>
      </c>
      <c r="C23" s="2">
        <v>13</v>
      </c>
      <c r="D23" s="2" t="s">
        <v>41</v>
      </c>
      <c r="E23" s="2">
        <v>831.2</v>
      </c>
      <c r="F23" s="2">
        <v>890.404</v>
      </c>
      <c r="G23" s="2">
        <v>8.1750000000000007</v>
      </c>
      <c r="H23" s="2">
        <f t="shared" si="5"/>
        <v>2.2570525818099998E-2</v>
      </c>
      <c r="I23" s="2">
        <f t="shared" si="2"/>
        <v>2.2072341465193919</v>
      </c>
      <c r="J23" s="2">
        <f t="shared" si="7"/>
        <v>1.04547095968368</v>
      </c>
      <c r="K23" s="1">
        <v>13</v>
      </c>
      <c r="L23" s="1" t="s">
        <v>41</v>
      </c>
      <c r="M23" s="1">
        <v>680.9</v>
      </c>
      <c r="N23" s="1">
        <v>-34.979999999999997</v>
      </c>
      <c r="O23" s="1">
        <v>104.47499999999999</v>
      </c>
      <c r="P23" s="4">
        <f t="shared" si="6"/>
        <v>9.1081968578712384</v>
      </c>
      <c r="Q23" s="4">
        <f t="shared" si="4"/>
        <v>95.223553099865228</v>
      </c>
    </row>
    <row r="24" spans="1:17" x14ac:dyDescent="0.25">
      <c r="A24" s="2">
        <v>19</v>
      </c>
      <c r="B24" s="2">
        <v>2</v>
      </c>
      <c r="C24" s="2">
        <v>14</v>
      </c>
      <c r="D24" s="2" t="s">
        <v>42</v>
      </c>
      <c r="E24" s="2">
        <v>833.7</v>
      </c>
      <c r="F24" s="2">
        <v>612.22799999999995</v>
      </c>
      <c r="G24" s="2">
        <v>5.3369999999999997</v>
      </c>
      <c r="H24" s="2">
        <f t="shared" si="5"/>
        <v>1.9249236511700001E-2</v>
      </c>
      <c r="I24" s="2">
        <f t="shared" si="2"/>
        <v>1.8885701182940289</v>
      </c>
      <c r="J24" s="2">
        <f t="shared" si="7"/>
        <v>0.72680693145831698</v>
      </c>
      <c r="K24" s="1">
        <v>14</v>
      </c>
      <c r="L24" s="1" t="s">
        <v>42</v>
      </c>
      <c r="M24" s="1">
        <v>687.2</v>
      </c>
      <c r="N24" s="1">
        <v>-37.725999999999999</v>
      </c>
      <c r="O24" s="1">
        <v>138.631</v>
      </c>
      <c r="P24" s="4">
        <f t="shared" si="6"/>
        <v>4.4811953213152744</v>
      </c>
      <c r="Q24" s="4">
        <f t="shared" si="4"/>
        <v>32.569638207505214</v>
      </c>
    </row>
    <row r="25" spans="1:17" x14ac:dyDescent="0.25">
      <c r="A25" s="2">
        <v>20</v>
      </c>
      <c r="B25" s="2">
        <v>2</v>
      </c>
      <c r="C25" s="2">
        <v>15</v>
      </c>
      <c r="D25" s="2" t="s">
        <v>43</v>
      </c>
      <c r="E25" s="2">
        <v>828.7</v>
      </c>
      <c r="F25" s="2">
        <v>663.94600000000003</v>
      </c>
      <c r="G25" s="2">
        <v>3.6419999999999999</v>
      </c>
      <c r="H25" s="2">
        <f t="shared" si="5"/>
        <v>1.9866724865649998E-2</v>
      </c>
      <c r="I25" s="2">
        <f t="shared" si="2"/>
        <v>1.947972649883944</v>
      </c>
      <c r="J25" s="2">
        <f t="shared" si="7"/>
        <v>0.78620946304823214</v>
      </c>
      <c r="K25" s="1">
        <v>15</v>
      </c>
      <c r="L25" s="1" t="s">
        <v>43</v>
      </c>
      <c r="M25" s="1">
        <v>683.2</v>
      </c>
      <c r="N25" s="1">
        <v>-37.103000000000002</v>
      </c>
      <c r="O25" s="1">
        <v>110.22799999999999</v>
      </c>
      <c r="P25" s="4">
        <f t="shared" si="6"/>
        <v>3.8459624611455312</v>
      </c>
      <c r="Q25" s="4">
        <f t="shared" si="4"/>
        <v>30.237320814808854</v>
      </c>
    </row>
    <row r="26" spans="1:17" x14ac:dyDescent="0.25">
      <c r="A26" s="2">
        <v>21</v>
      </c>
      <c r="B26" s="2">
        <v>3</v>
      </c>
      <c r="C26" s="2">
        <v>8</v>
      </c>
      <c r="D26" s="2" t="s">
        <v>54</v>
      </c>
      <c r="E26" s="2">
        <v>831.6</v>
      </c>
      <c r="F26" s="2">
        <v>-18.492999999999999</v>
      </c>
      <c r="G26" s="2">
        <v>4.9249999999999998</v>
      </c>
      <c r="H26" s="2">
        <f t="shared" si="5"/>
        <v>1.1718727364174999E-2</v>
      </c>
      <c r="I26" s="2">
        <f>(H26/(1+H26))*100</f>
        <v>1.1582989468531173</v>
      </c>
      <c r="J26" s="2">
        <f>I26-AVERAGE($I$26:$I$27)</f>
        <v>-3.5984831817348351E-4</v>
      </c>
      <c r="K26" s="1">
        <v>8</v>
      </c>
      <c r="L26" s="1" t="s">
        <v>54</v>
      </c>
      <c r="M26" s="1">
        <v>681.5</v>
      </c>
      <c r="N26" s="1">
        <v>-34.49</v>
      </c>
      <c r="O26" s="1">
        <v>72.927999999999997</v>
      </c>
      <c r="P26" s="4">
        <f t="shared" ref="P26:P35" si="8">((G26/O26)*$C$1)/256.4*(1/$C$2*1000)/3</f>
        <v>7.8608400302758179</v>
      </c>
      <c r="Q26" s="4">
        <f t="shared" si="4"/>
        <v>-2.8287100643255483E-2</v>
      </c>
    </row>
    <row r="27" spans="1:17" x14ac:dyDescent="0.25">
      <c r="A27" s="2">
        <v>22</v>
      </c>
      <c r="B27" s="2">
        <v>3</v>
      </c>
      <c r="C27" s="2">
        <v>9</v>
      </c>
      <c r="D27" s="2" t="s">
        <v>55</v>
      </c>
      <c r="E27" s="2">
        <v>831.2</v>
      </c>
      <c r="F27" s="2">
        <v>-17.876000000000001</v>
      </c>
      <c r="G27" s="2">
        <v>4.3250000000000002</v>
      </c>
      <c r="H27" s="2">
        <f t="shared" si="5"/>
        <v>1.17260940511E-2</v>
      </c>
      <c r="I27" s="2">
        <f t="shared" si="2"/>
        <v>1.1590186434894643</v>
      </c>
      <c r="J27" s="2">
        <f t="shared" ref="J27:J34" si="9">I27-AVERAGE($I$26:$I$27)</f>
        <v>3.5984831817348351E-4</v>
      </c>
      <c r="K27" s="1">
        <v>9</v>
      </c>
      <c r="L27" s="1" t="s">
        <v>55</v>
      </c>
      <c r="M27" s="1">
        <v>682</v>
      </c>
      <c r="N27" s="1">
        <v>-34.796999999999997</v>
      </c>
      <c r="O27" s="1">
        <v>73.748999999999995</v>
      </c>
      <c r="P27" s="4">
        <f t="shared" si="8"/>
        <v>6.826325658097967</v>
      </c>
      <c r="Q27" s="4">
        <f t="shared" si="4"/>
        <v>2.4564418073710514E-2</v>
      </c>
    </row>
    <row r="28" spans="1:17" x14ac:dyDescent="0.25">
      <c r="A28" s="2">
        <v>23</v>
      </c>
      <c r="B28" s="2">
        <v>3</v>
      </c>
      <c r="C28" s="2">
        <v>10</v>
      </c>
      <c r="D28" s="2" t="s">
        <v>56</v>
      </c>
      <c r="E28" s="2">
        <v>830.8</v>
      </c>
      <c r="F28" s="2">
        <v>332.38200000000001</v>
      </c>
      <c r="G28" s="2">
        <v>4.5060000000000002</v>
      </c>
      <c r="H28" s="2">
        <f t="shared" si="5"/>
        <v>1.5908008198549997E-2</v>
      </c>
      <c r="I28" s="2">
        <f t="shared" si="2"/>
        <v>1.5658906190491335</v>
      </c>
      <c r="J28" s="2">
        <f t="shared" si="9"/>
        <v>0.40723182387784274</v>
      </c>
      <c r="K28" s="1">
        <v>10</v>
      </c>
      <c r="L28" s="1" t="s">
        <v>56</v>
      </c>
      <c r="M28" s="1">
        <v>678.4</v>
      </c>
      <c r="N28" s="1">
        <v>-35.076000000000001</v>
      </c>
      <c r="O28" s="1">
        <v>44.591999999999999</v>
      </c>
      <c r="P28" s="4">
        <f t="shared" si="8"/>
        <v>11.762273216593742</v>
      </c>
      <c r="Q28" s="4">
        <f t="shared" si="4"/>
        <v>47.8997197494297</v>
      </c>
    </row>
    <row r="29" spans="1:17" x14ac:dyDescent="0.25">
      <c r="A29" s="2">
        <v>24</v>
      </c>
      <c r="B29" s="2">
        <v>3</v>
      </c>
      <c r="C29" s="2">
        <v>11</v>
      </c>
      <c r="D29" s="2" t="s">
        <v>57</v>
      </c>
      <c r="E29" s="2">
        <v>831.8</v>
      </c>
      <c r="F29" s="2">
        <v>479.95</v>
      </c>
      <c r="G29" s="2">
        <v>5.5860000000000003</v>
      </c>
      <c r="H29" s="2">
        <f t="shared" si="5"/>
        <v>1.7669900023750001E-2</v>
      </c>
      <c r="I29" s="2">
        <f t="shared" si="2"/>
        <v>1.7363095855873922</v>
      </c>
      <c r="J29" s="2">
        <f t="shared" si="9"/>
        <v>0.57765079041610146</v>
      </c>
      <c r="K29" s="1">
        <v>11</v>
      </c>
      <c r="L29" s="1" t="s">
        <v>57</v>
      </c>
      <c r="M29" s="1">
        <v>679.9</v>
      </c>
      <c r="N29" s="1">
        <v>-34.344000000000001</v>
      </c>
      <c r="O29" s="1">
        <v>67.533000000000001</v>
      </c>
      <c r="P29" s="4">
        <f t="shared" si="8"/>
        <v>9.628129339113416</v>
      </c>
      <c r="Q29" s="4">
        <f t="shared" si="4"/>
        <v>55.616965229673205</v>
      </c>
    </row>
    <row r="30" spans="1:17" x14ac:dyDescent="0.25">
      <c r="A30" s="2">
        <v>26</v>
      </c>
      <c r="B30" s="2">
        <v>3</v>
      </c>
      <c r="C30" s="2">
        <v>12</v>
      </c>
      <c r="D30" s="2" t="s">
        <v>58</v>
      </c>
      <c r="E30" s="2">
        <v>838.5</v>
      </c>
      <c r="F30" s="2">
        <v>684.53399999999999</v>
      </c>
      <c r="G30" s="2">
        <v>16.686</v>
      </c>
      <c r="H30" s="2">
        <f t="shared" si="5"/>
        <v>2.0112535806350001E-2</v>
      </c>
      <c r="I30" s="2">
        <f t="shared" si="2"/>
        <v>1.9715997108546466</v>
      </c>
      <c r="J30" s="2">
        <f t="shared" si="9"/>
        <v>0.8129409156833558</v>
      </c>
      <c r="K30" s="1">
        <v>12</v>
      </c>
      <c r="L30" s="1" t="s">
        <v>58</v>
      </c>
      <c r="M30" s="1">
        <v>688.9</v>
      </c>
      <c r="N30" s="1">
        <v>-35.874000000000002</v>
      </c>
      <c r="O30" s="1">
        <v>150.53899999999999</v>
      </c>
      <c r="P30" s="4">
        <f t="shared" si="8"/>
        <v>12.90209512407265</v>
      </c>
      <c r="Q30" s="4">
        <f t="shared" si="4"/>
        <v>104.88641024397378</v>
      </c>
    </row>
    <row r="31" spans="1:17" x14ac:dyDescent="0.25">
      <c r="A31" s="2">
        <v>27</v>
      </c>
      <c r="B31" s="2">
        <v>3</v>
      </c>
      <c r="C31" s="2">
        <v>13</v>
      </c>
      <c r="D31" s="2" t="s">
        <v>59</v>
      </c>
      <c r="E31" s="2">
        <v>833.5</v>
      </c>
      <c r="F31" s="2">
        <v>339.94900000000001</v>
      </c>
      <c r="G31" s="2">
        <v>6.2069999999999999</v>
      </c>
      <c r="H31" s="2">
        <f t="shared" si="5"/>
        <v>1.5998354584225001E-2</v>
      </c>
      <c r="I31" s="2">
        <f t="shared" si="2"/>
        <v>1.5746437493761467</v>
      </c>
      <c r="J31" s="2">
        <f>I31-AVERAGE($I$26:$I$27)</f>
        <v>0.41598495420485593</v>
      </c>
      <c r="K31" s="1">
        <v>13</v>
      </c>
      <c r="L31" s="1" t="s">
        <v>59</v>
      </c>
      <c r="M31" s="1">
        <v>685.5</v>
      </c>
      <c r="N31" s="1">
        <v>-36.722999999999999</v>
      </c>
      <c r="O31" s="1">
        <v>102.32599999999999</v>
      </c>
      <c r="P31" s="4">
        <f t="shared" si="8"/>
        <v>7.060781543343289</v>
      </c>
      <c r="Q31" s="4">
        <f t="shared" si="4"/>
        <v>29.371788869581501</v>
      </c>
    </row>
    <row r="32" spans="1:17" x14ac:dyDescent="0.25">
      <c r="A32" s="2">
        <v>28</v>
      </c>
      <c r="B32" s="2">
        <v>3</v>
      </c>
      <c r="C32" s="2">
        <v>5</v>
      </c>
      <c r="D32" s="2" t="s">
        <v>60</v>
      </c>
      <c r="E32" s="2">
        <v>830.1</v>
      </c>
      <c r="F32" s="2">
        <v>524.30200000000002</v>
      </c>
      <c r="G32" s="2">
        <v>4.1849999999999996</v>
      </c>
      <c r="H32" s="2">
        <f t="shared" si="5"/>
        <v>1.819944183655E-2</v>
      </c>
      <c r="I32" s="2">
        <f t="shared" si="2"/>
        <v>1.7874142421177568</v>
      </c>
      <c r="J32" s="2">
        <f t="shared" si="9"/>
        <v>0.62875544694646601</v>
      </c>
      <c r="K32" s="1">
        <v>5</v>
      </c>
      <c r="L32" s="1" t="s">
        <v>60</v>
      </c>
      <c r="M32" s="1">
        <v>676.1</v>
      </c>
      <c r="N32" s="1">
        <v>-33.813000000000002</v>
      </c>
      <c r="O32" s="1">
        <v>42.692999999999998</v>
      </c>
      <c r="P32" s="4">
        <f t="shared" si="8"/>
        <v>11.410267236150965</v>
      </c>
      <c r="Q32" s="4">
        <f t="shared" si="4"/>
        <v>71.742676758447175</v>
      </c>
    </row>
    <row r="33" spans="1:17" x14ac:dyDescent="0.25">
      <c r="A33" s="2">
        <v>29</v>
      </c>
      <c r="B33" s="2">
        <v>3</v>
      </c>
      <c r="C33" s="2">
        <v>15</v>
      </c>
      <c r="D33" s="2" t="s">
        <v>61</v>
      </c>
      <c r="E33" s="2">
        <v>834.7</v>
      </c>
      <c r="F33" s="2">
        <v>351.80399999999997</v>
      </c>
      <c r="G33" s="2">
        <v>6.82</v>
      </c>
      <c r="H33" s="2">
        <f t="shared" si="5"/>
        <v>1.6139897653099998E-2</v>
      </c>
      <c r="I33" s="2">
        <f t="shared" si="2"/>
        <v>1.5883538959917898</v>
      </c>
      <c r="J33" s="2">
        <f t="shared" si="9"/>
        <v>0.429695100820499</v>
      </c>
      <c r="K33" s="1">
        <v>15</v>
      </c>
      <c r="L33" s="1" t="s">
        <v>61</v>
      </c>
      <c r="M33" s="1">
        <v>687.6</v>
      </c>
      <c r="N33" s="1">
        <v>-33.533999999999999</v>
      </c>
      <c r="O33" s="1">
        <v>183.51</v>
      </c>
      <c r="P33" s="4">
        <f t="shared" si="8"/>
        <v>4.3259517033024126</v>
      </c>
      <c r="Q33" s="4">
        <f t="shared" si="4"/>
        <v>18.588402532951395</v>
      </c>
    </row>
    <row r="34" spans="1:17" x14ac:dyDescent="0.25">
      <c r="A34" s="2">
        <v>30</v>
      </c>
      <c r="B34" s="2">
        <v>3</v>
      </c>
      <c r="C34" s="2">
        <v>6</v>
      </c>
      <c r="D34" s="2" t="s">
        <v>62</v>
      </c>
      <c r="E34" s="2">
        <v>828.5</v>
      </c>
      <c r="F34" s="2">
        <v>361.649</v>
      </c>
      <c r="G34" s="2">
        <v>1.7929999999999999</v>
      </c>
      <c r="H34" s="2">
        <f t="shared" si="5"/>
        <v>1.6257442276724998E-2</v>
      </c>
      <c r="I34" s="2">
        <f t="shared" si="2"/>
        <v>1.599736602204201</v>
      </c>
      <c r="J34" s="2">
        <f t="shared" si="9"/>
        <v>0.44107780703291022</v>
      </c>
      <c r="K34" s="1">
        <v>6</v>
      </c>
      <c r="L34" s="1" t="s">
        <v>62</v>
      </c>
      <c r="M34" s="1">
        <v>674</v>
      </c>
      <c r="N34" s="1">
        <v>-34.682000000000002</v>
      </c>
      <c r="O34" s="1">
        <v>26.169</v>
      </c>
      <c r="P34" s="4">
        <f t="shared" si="8"/>
        <v>7.9753580463280977</v>
      </c>
      <c r="Q34" s="4">
        <f t="shared" si="4"/>
        <v>35.177534373766733</v>
      </c>
    </row>
    <row r="35" spans="1:17" x14ac:dyDescent="0.25">
      <c r="A35" s="2">
        <v>31</v>
      </c>
      <c r="B35" s="2">
        <v>4</v>
      </c>
      <c r="C35" s="2">
        <v>7</v>
      </c>
      <c r="D35" s="2" t="s">
        <v>63</v>
      </c>
      <c r="E35" s="2">
        <v>830.8</v>
      </c>
      <c r="F35" s="2">
        <v>-3.6909999999999998</v>
      </c>
      <c r="G35" s="2">
        <v>3.9809999999999999</v>
      </c>
      <c r="H35" s="2">
        <f t="shared" si="5"/>
        <v>1.1895456213224999E-2</v>
      </c>
      <c r="I35" s="2">
        <f t="shared" si="2"/>
        <v>1.175561777670282</v>
      </c>
      <c r="J35" s="2">
        <f>I35-AVERAGE($I$35:$I$36)</f>
        <v>5.8606602102546645E-3</v>
      </c>
      <c r="K35" s="1">
        <v>7</v>
      </c>
      <c r="L35" s="1" t="s">
        <v>63</v>
      </c>
      <c r="M35" s="1">
        <v>682.2</v>
      </c>
      <c r="N35" s="1">
        <v>-35.066000000000003</v>
      </c>
      <c r="O35" s="1">
        <v>84.994</v>
      </c>
      <c r="P35" s="4">
        <f t="shared" si="8"/>
        <v>5.4520638851162575</v>
      </c>
      <c r="Q35" s="4">
        <f t="shared" si="4"/>
        <v>0.31952693875267307</v>
      </c>
    </row>
    <row r="36" spans="1:17" x14ac:dyDescent="0.25">
      <c r="A36" s="2">
        <v>32</v>
      </c>
      <c r="B36" s="2">
        <v>4</v>
      </c>
      <c r="C36" s="2">
        <v>5</v>
      </c>
      <c r="D36" s="2" t="s">
        <v>88</v>
      </c>
      <c r="E36" s="2">
        <v>812</v>
      </c>
      <c r="F36" s="2">
        <v>-13.742000000000001</v>
      </c>
      <c r="G36" s="2">
        <v>5.1050000000000004</v>
      </c>
      <c r="H36" s="2">
        <f t="shared" ref="H36:H45" si="10">(((F36/1000)+1)*0.0112372)*(17/16)</f>
        <v>1.1775452047449999E-2</v>
      </c>
      <c r="I36" s="2">
        <f t="shared" ref="I36:I45" si="11">(H36/(1+H36))*100</f>
        <v>1.1638404572497729</v>
      </c>
      <c r="J36" s="2">
        <f t="shared" ref="J36:J45" si="12">I36-AVERAGE($I$35:$I$36)</f>
        <v>-5.8606602102544425E-3</v>
      </c>
      <c r="K36" s="1">
        <v>5</v>
      </c>
      <c r="L36" s="1" t="s">
        <v>88</v>
      </c>
      <c r="M36" s="1">
        <v>671.9</v>
      </c>
      <c r="N36" s="1">
        <v>-34.225999999999999</v>
      </c>
      <c r="O36" s="1">
        <v>136.83600000000001</v>
      </c>
      <c r="P36" s="4">
        <f t="shared" ref="P36:P49" si="13">((G36/O36)*$C$1)/256.4*(1/$C$2*1000)/3</f>
        <v>4.3426257487694846</v>
      </c>
      <c r="Q36" s="4">
        <f t="shared" ref="Q36:Q49" si="14">P36*(J36/100)*1000</f>
        <v>-0.25450653933839723</v>
      </c>
    </row>
    <row r="37" spans="1:17" x14ac:dyDescent="0.25">
      <c r="A37" s="2">
        <v>33</v>
      </c>
      <c r="B37" s="2">
        <v>4</v>
      </c>
      <c r="C37" s="2">
        <v>6</v>
      </c>
      <c r="D37" s="2" t="s">
        <v>89</v>
      </c>
      <c r="E37" s="2">
        <v>812.8</v>
      </c>
      <c r="F37" s="2">
        <v>326.86700000000002</v>
      </c>
      <c r="G37" s="2">
        <v>3.9209999999999998</v>
      </c>
      <c r="H37" s="2">
        <f t="shared" si="10"/>
        <v>1.5842161718174999E-2</v>
      </c>
      <c r="I37" s="2">
        <f t="shared" si="11"/>
        <v>1.5595101596669196</v>
      </c>
      <c r="J37" s="2">
        <f t="shared" si="12"/>
        <v>0.38980904220689228</v>
      </c>
      <c r="K37" s="1">
        <v>6</v>
      </c>
      <c r="L37" s="1" t="s">
        <v>89</v>
      </c>
      <c r="M37" s="1">
        <v>671.3</v>
      </c>
      <c r="N37" s="1">
        <v>-36.270000000000003</v>
      </c>
      <c r="O37" s="1">
        <v>81.95</v>
      </c>
      <c r="P37" s="4">
        <f t="shared" si="13"/>
        <v>5.5693551284280955</v>
      </c>
      <c r="Q37" s="4">
        <f t="shared" si="14"/>
        <v>21.709849883225996</v>
      </c>
    </row>
    <row r="38" spans="1:17" x14ac:dyDescent="0.25">
      <c r="A38" s="2">
        <v>34</v>
      </c>
      <c r="B38" s="2">
        <v>4</v>
      </c>
      <c r="C38" s="2">
        <v>7</v>
      </c>
      <c r="D38" s="2" t="s">
        <v>90</v>
      </c>
      <c r="E38" s="2">
        <v>813.6</v>
      </c>
      <c r="F38" s="2">
        <v>478.8</v>
      </c>
      <c r="G38" s="2">
        <v>5.8079999999999998</v>
      </c>
      <c r="H38" s="2">
        <f t="shared" si="10"/>
        <v>1.7656169569999998E-2</v>
      </c>
      <c r="I38" s="2">
        <f t="shared" si="11"/>
        <v>1.7349837890198641</v>
      </c>
      <c r="J38" s="2">
        <f t="shared" si="12"/>
        <v>0.56528267155983669</v>
      </c>
      <c r="K38" s="1">
        <v>7</v>
      </c>
      <c r="L38" s="1" t="s">
        <v>90</v>
      </c>
      <c r="M38" s="1">
        <v>672.8</v>
      </c>
      <c r="N38" s="1">
        <v>-35.860999999999997</v>
      </c>
      <c r="O38" s="1">
        <v>85.563999999999993</v>
      </c>
      <c r="P38" s="4">
        <f t="shared" si="13"/>
        <v>7.9011909149038706</v>
      </c>
      <c r="Q38" s="4">
        <f t="shared" si="14"/>
        <v>44.664063088811695</v>
      </c>
    </row>
    <row r="39" spans="1:17" x14ac:dyDescent="0.25">
      <c r="A39" s="2">
        <v>35</v>
      </c>
      <c r="B39" s="2">
        <v>4</v>
      </c>
      <c r="C39" s="2">
        <v>1</v>
      </c>
      <c r="D39" s="2" t="s">
        <v>91</v>
      </c>
      <c r="E39" s="2">
        <v>808.6</v>
      </c>
      <c r="F39" s="2">
        <v>208.63200000000001</v>
      </c>
      <c r="G39" s="2">
        <v>1.0009999999999999</v>
      </c>
      <c r="H39" s="2">
        <f t="shared" si="10"/>
        <v>1.4430491979799998E-2</v>
      </c>
      <c r="I39" s="2">
        <f t="shared" si="11"/>
        <v>1.4225215126998911</v>
      </c>
      <c r="J39" s="2">
        <f t="shared" si="12"/>
        <v>0.25282039523986377</v>
      </c>
      <c r="K39" s="1">
        <v>1</v>
      </c>
      <c r="L39" s="1" t="s">
        <v>91</v>
      </c>
      <c r="M39" s="1">
        <v>658.6</v>
      </c>
      <c r="N39" s="1">
        <v>-34.131999999999998</v>
      </c>
      <c r="O39" s="1">
        <v>16.693999999999999</v>
      </c>
      <c r="P39" s="4">
        <f t="shared" si="13"/>
        <v>6.9796025937119914</v>
      </c>
      <c r="Q39" s="4">
        <f t="shared" si="14"/>
        <v>17.645858863594441</v>
      </c>
    </row>
    <row r="40" spans="1:17" x14ac:dyDescent="0.25">
      <c r="A40" s="2">
        <v>36</v>
      </c>
      <c r="B40" s="2">
        <v>4</v>
      </c>
      <c r="C40" s="2">
        <v>9</v>
      </c>
      <c r="D40" s="2" t="s">
        <v>92</v>
      </c>
      <c r="E40" s="2">
        <v>812</v>
      </c>
      <c r="F40" s="2">
        <v>395.44600000000003</v>
      </c>
      <c r="G40" s="2">
        <v>3.0270000000000001</v>
      </c>
      <c r="H40" s="2">
        <f t="shared" si="10"/>
        <v>1.6660962403150001E-2</v>
      </c>
      <c r="I40" s="2">
        <f t="shared" si="11"/>
        <v>1.6387923820510786</v>
      </c>
      <c r="J40" s="2">
        <f t="shared" si="12"/>
        <v>0.46909126459105122</v>
      </c>
      <c r="K40" s="1">
        <v>9</v>
      </c>
      <c r="L40" s="1" t="s">
        <v>92</v>
      </c>
      <c r="M40" s="1">
        <v>670.3</v>
      </c>
      <c r="N40" s="1">
        <v>-35.603000000000002</v>
      </c>
      <c r="O40" s="1">
        <v>44.584000000000003</v>
      </c>
      <c r="P40" s="4">
        <f t="shared" si="13"/>
        <v>7.9029715397685143</v>
      </c>
      <c r="Q40" s="4">
        <f t="shared" si="14"/>
        <v>37.072149136170999</v>
      </c>
    </row>
    <row r="41" spans="1:17" x14ac:dyDescent="0.25">
      <c r="A41" s="2">
        <v>25</v>
      </c>
      <c r="B41" s="2">
        <v>3</v>
      </c>
      <c r="C41" s="2">
        <v>10</v>
      </c>
      <c r="D41" s="2" t="s">
        <v>93</v>
      </c>
      <c r="E41" s="2">
        <v>812.8</v>
      </c>
      <c r="F41" s="2">
        <v>442.70100000000002</v>
      </c>
      <c r="G41" s="2">
        <v>3.1509999999999998</v>
      </c>
      <c r="H41" s="2">
        <f t="shared" si="10"/>
        <v>1.7225164657024998E-2</v>
      </c>
      <c r="I41" s="2">
        <f t="shared" si="11"/>
        <v>1.6933482630497803</v>
      </c>
      <c r="J41" s="2">
        <f>I41-AVERAGE($I$26:$I$27)</f>
        <v>0.53468946787848948</v>
      </c>
      <c r="K41" s="1">
        <v>10</v>
      </c>
      <c r="L41" s="1" t="s">
        <v>93</v>
      </c>
      <c r="M41" s="1">
        <v>671.1</v>
      </c>
      <c r="N41" s="1">
        <v>-34.14</v>
      </c>
      <c r="O41" s="1">
        <v>59.725999999999999</v>
      </c>
      <c r="P41" s="4">
        <f t="shared" si="13"/>
        <v>6.1410410478062536</v>
      </c>
      <c r="Q41" s="4">
        <f t="shared" si="14"/>
        <v>32.83549970071487</v>
      </c>
    </row>
    <row r="42" spans="1:17" x14ac:dyDescent="0.25">
      <c r="A42" s="2">
        <v>37</v>
      </c>
      <c r="B42" s="2">
        <v>4</v>
      </c>
      <c r="C42" s="2">
        <v>11</v>
      </c>
      <c r="D42" s="2" t="s">
        <v>94</v>
      </c>
      <c r="E42" s="2">
        <v>811.5</v>
      </c>
      <c r="F42" s="2">
        <v>485.43799999999999</v>
      </c>
      <c r="G42" s="2">
        <v>2.1429999999999998</v>
      </c>
      <c r="H42" s="2">
        <f t="shared" si="10"/>
        <v>1.773542413695E-2</v>
      </c>
      <c r="I42" s="2">
        <f t="shared" si="11"/>
        <v>1.7426360246809547</v>
      </c>
      <c r="J42" s="2">
        <f t="shared" si="12"/>
        <v>0.57293490722092733</v>
      </c>
      <c r="K42" s="1">
        <v>11</v>
      </c>
      <c r="L42" s="1" t="s">
        <v>94</v>
      </c>
      <c r="M42" s="1">
        <v>666.1</v>
      </c>
      <c r="N42" s="1">
        <v>-31.638999999999999</v>
      </c>
      <c r="O42" s="1">
        <v>32.651000000000003</v>
      </c>
      <c r="P42" s="4">
        <f t="shared" si="13"/>
        <v>7.6398126957687227</v>
      </c>
      <c r="Q42" s="4">
        <f t="shared" si="14"/>
        <v>43.771153780355156</v>
      </c>
    </row>
    <row r="43" spans="1:17" x14ac:dyDescent="0.25">
      <c r="A43" s="2">
        <v>38</v>
      </c>
      <c r="B43" s="2">
        <v>4</v>
      </c>
      <c r="C43" s="2">
        <v>12</v>
      </c>
      <c r="D43" s="2" t="s">
        <v>95</v>
      </c>
      <c r="E43" s="2">
        <v>813.6</v>
      </c>
      <c r="F43" s="2">
        <v>843.62099999999998</v>
      </c>
      <c r="G43" s="2">
        <v>2.492</v>
      </c>
      <c r="H43" s="2">
        <f t="shared" si="10"/>
        <v>2.2011959020024997E-2</v>
      </c>
      <c r="I43" s="2">
        <f t="shared" si="11"/>
        <v>2.1537868344644</v>
      </c>
      <c r="J43" s="2">
        <f t="shared" si="12"/>
        <v>0.98408571700437264</v>
      </c>
      <c r="K43" s="1">
        <v>12</v>
      </c>
      <c r="L43" s="1" t="s">
        <v>95</v>
      </c>
      <c r="M43" s="1">
        <v>671.5</v>
      </c>
      <c r="N43" s="1">
        <v>-35.207000000000001</v>
      </c>
      <c r="O43" s="1">
        <v>123.68899999999999</v>
      </c>
      <c r="P43" s="4">
        <f t="shared" si="13"/>
        <v>2.3451681464003626</v>
      </c>
      <c r="Q43" s="4">
        <f t="shared" si="14"/>
        <v>23.078464768462165</v>
      </c>
    </row>
    <row r="44" spans="1:17" x14ac:dyDescent="0.25">
      <c r="A44" s="2">
        <v>39</v>
      </c>
      <c r="B44" s="2">
        <v>4</v>
      </c>
      <c r="C44" s="2">
        <v>2</v>
      </c>
      <c r="D44" s="2" t="s">
        <v>96</v>
      </c>
      <c r="E44" s="2">
        <v>812.4</v>
      </c>
      <c r="F44" s="2">
        <v>240.68600000000001</v>
      </c>
      <c r="G44" s="2">
        <v>3.1160000000000001</v>
      </c>
      <c r="H44" s="2">
        <f t="shared" si="10"/>
        <v>1.4813201514149998E-2</v>
      </c>
      <c r="I44" s="2">
        <f t="shared" si="11"/>
        <v>1.4596973602676819</v>
      </c>
      <c r="J44" s="2">
        <f t="shared" si="12"/>
        <v>0.28999624280765457</v>
      </c>
      <c r="K44" s="1">
        <v>2</v>
      </c>
      <c r="L44" s="1" t="s">
        <v>96</v>
      </c>
      <c r="M44" s="1">
        <v>669.8</v>
      </c>
      <c r="N44" s="1">
        <v>-35.581000000000003</v>
      </c>
      <c r="O44" s="1">
        <v>67.891999999999996</v>
      </c>
      <c r="P44" s="4">
        <f t="shared" si="13"/>
        <v>5.3423935023236586</v>
      </c>
      <c r="Q44" s="4">
        <f t="shared" si="14"/>
        <v>15.492740432738879</v>
      </c>
    </row>
    <row r="45" spans="1:17" x14ac:dyDescent="0.25">
      <c r="A45" s="2">
        <v>40</v>
      </c>
      <c r="B45" s="2">
        <v>4</v>
      </c>
      <c r="C45" s="2">
        <v>3</v>
      </c>
      <c r="D45" s="2" t="s">
        <v>97</v>
      </c>
      <c r="E45" s="2">
        <v>812.6</v>
      </c>
      <c r="F45" s="2">
        <v>381.26</v>
      </c>
      <c r="G45" s="2">
        <v>3.032</v>
      </c>
      <c r="H45" s="2">
        <f t="shared" si="10"/>
        <v>1.64915883015E-2</v>
      </c>
      <c r="I45" s="2">
        <f t="shared" si="11"/>
        <v>1.6224028306084177</v>
      </c>
      <c r="J45" s="2">
        <f t="shared" si="12"/>
        <v>0.45270171314839036</v>
      </c>
      <c r="K45" s="1">
        <v>3</v>
      </c>
      <c r="L45" s="1" t="s">
        <v>97</v>
      </c>
      <c r="M45" s="1">
        <v>666.1</v>
      </c>
      <c r="N45" s="1">
        <v>-34.993000000000002</v>
      </c>
      <c r="O45" s="1">
        <v>38.49</v>
      </c>
      <c r="P45" s="4">
        <f t="shared" si="13"/>
        <v>9.1693449870645232</v>
      </c>
      <c r="Q45" s="4">
        <f t="shared" si="14"/>
        <v>41.509781840927147</v>
      </c>
    </row>
    <row r="46" spans="1:17" x14ac:dyDescent="0.25">
      <c r="A46" s="2">
        <v>41</v>
      </c>
      <c r="B46" s="2">
        <v>3</v>
      </c>
      <c r="C46" s="2">
        <v>15</v>
      </c>
      <c r="D46" s="2" t="s">
        <v>112</v>
      </c>
      <c r="E46" s="2">
        <v>827.2</v>
      </c>
      <c r="F46" s="2">
        <v>481.27699999999999</v>
      </c>
      <c r="G46" s="2">
        <v>62.051000000000002</v>
      </c>
      <c r="H46" s="2">
        <f t="shared" ref="H46:H49" si="15">(((F46/1000)+1)*0.0112372)*(17/16)</f>
        <v>1.7685743773424998E-2</v>
      </c>
      <c r="I46" s="2">
        <f t="shared" ref="I46:I49" si="16">(H46/(1+H46))*100</f>
        <v>1.7378393950817206</v>
      </c>
      <c r="J46" s="2">
        <f>I46-AVERAGE($I$16:$I$17)</f>
        <v>0.57607620824600869</v>
      </c>
      <c r="K46" s="1">
        <v>15</v>
      </c>
      <c r="L46" s="1" t="s">
        <v>112</v>
      </c>
      <c r="M46" s="1">
        <v>665</v>
      </c>
      <c r="N46" s="1">
        <v>-33.962000000000003</v>
      </c>
      <c r="O46" s="1">
        <v>55.823999999999998</v>
      </c>
      <c r="P46" s="4">
        <f t="shared" si="13"/>
        <v>129.38527696750091</v>
      </c>
      <c r="Q46" s="4">
        <f t="shared" si="14"/>
        <v>745.35779758297565</v>
      </c>
    </row>
    <row r="47" spans="1:17" x14ac:dyDescent="0.25">
      <c r="A47" s="2">
        <v>42</v>
      </c>
      <c r="B47" s="2">
        <v>3</v>
      </c>
      <c r="C47" s="2">
        <v>16</v>
      </c>
      <c r="D47" s="2" t="s">
        <v>113</v>
      </c>
      <c r="E47" s="2">
        <v>821.2</v>
      </c>
      <c r="F47" s="2">
        <v>1262.6969999999999</v>
      </c>
      <c r="G47" s="2">
        <v>6.4690000000000003</v>
      </c>
      <c r="H47" s="2">
        <f t="shared" si="15"/>
        <v>2.7015527398924998E-2</v>
      </c>
      <c r="I47" s="2">
        <f t="shared" si="16"/>
        <v>2.6304887003360098</v>
      </c>
      <c r="J47" s="2">
        <f t="shared" ref="J47:J49" si="17">I47-AVERAGE($I$16:$I$17)</f>
        <v>1.4687255135002979</v>
      </c>
      <c r="K47" s="1">
        <v>16</v>
      </c>
      <c r="L47" s="1" t="s">
        <v>113</v>
      </c>
      <c r="M47" s="1">
        <v>661.7</v>
      </c>
      <c r="N47" s="1">
        <v>-46.048000000000002</v>
      </c>
      <c r="O47" s="1">
        <v>6.7450000000000001</v>
      </c>
      <c r="P47" s="4">
        <f t="shared" si="13"/>
        <v>111.63804542227227</v>
      </c>
      <c r="Q47" s="4">
        <f t="shared" si="14"/>
        <v>1639.6564558899643</v>
      </c>
    </row>
    <row r="48" spans="1:17" x14ac:dyDescent="0.25">
      <c r="A48" s="2">
        <v>43</v>
      </c>
      <c r="B48" s="7" t="s">
        <v>116</v>
      </c>
      <c r="C48" s="2">
        <v>17</v>
      </c>
      <c r="D48" s="2" t="s">
        <v>114</v>
      </c>
      <c r="E48" s="2">
        <v>837</v>
      </c>
      <c r="F48" s="2">
        <v>820.18399999999997</v>
      </c>
      <c r="G48" s="2">
        <v>124.804</v>
      </c>
      <c r="H48" s="2">
        <f t="shared" si="15"/>
        <v>2.1732132372600001E-2</v>
      </c>
      <c r="I48" s="2">
        <f t="shared" si="16"/>
        <v>2.1269892258487606</v>
      </c>
      <c r="J48" s="2">
        <f t="shared" si="17"/>
        <v>0.96522603901304871</v>
      </c>
      <c r="K48" s="1">
        <v>17</v>
      </c>
      <c r="L48" s="1" t="s">
        <v>114</v>
      </c>
      <c r="M48" s="1">
        <v>668.2</v>
      </c>
      <c r="N48" s="1">
        <v>-29.19</v>
      </c>
      <c r="O48" s="1">
        <v>90.15</v>
      </c>
      <c r="P48" s="4">
        <f t="shared" si="13"/>
        <v>161.14610054650186</v>
      </c>
      <c r="Q48" s="4">
        <f t="shared" si="14"/>
        <v>1555.4241233289845</v>
      </c>
    </row>
    <row r="49" spans="1:17" x14ac:dyDescent="0.25">
      <c r="A49" s="2">
        <v>44</v>
      </c>
      <c r="B49" s="7" t="s">
        <v>116</v>
      </c>
      <c r="C49" s="2">
        <v>18</v>
      </c>
      <c r="D49" s="2" t="s">
        <v>115</v>
      </c>
      <c r="E49" s="2">
        <v>833.9</v>
      </c>
      <c r="F49" s="2">
        <v>959.70699999999999</v>
      </c>
      <c r="G49" s="2">
        <v>85.373000000000005</v>
      </c>
      <c r="H49" s="2">
        <f t="shared" si="15"/>
        <v>2.3397970719174998E-2</v>
      </c>
      <c r="I49" s="2">
        <f t="shared" si="16"/>
        <v>2.2863022390724974</v>
      </c>
      <c r="J49" s="2">
        <f t="shared" si="17"/>
        <v>1.1245390522367855</v>
      </c>
      <c r="K49" s="1">
        <v>18</v>
      </c>
      <c r="L49" s="1" t="s">
        <v>115</v>
      </c>
      <c r="M49" s="1">
        <v>666.1</v>
      </c>
      <c r="N49" s="1">
        <v>-26.364999999999998</v>
      </c>
      <c r="O49" s="1">
        <v>63.155000000000001</v>
      </c>
      <c r="P49" s="4">
        <f t="shared" si="13"/>
        <v>157.35111704252148</v>
      </c>
      <c r="Q49" s="4">
        <f t="shared" si="14"/>
        <v>1769.474760273966</v>
      </c>
    </row>
  </sheetData>
  <mergeCells count="2">
    <mergeCell ref="C4:J4"/>
    <mergeCell ref="K4:O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ACBF-CB39-409E-845E-5FA3CBD74056}">
  <dimension ref="A1:Q45"/>
  <sheetViews>
    <sheetView workbookViewId="0">
      <selection activeCell="F2" sqref="F2"/>
    </sheetView>
  </sheetViews>
  <sheetFormatPr defaultRowHeight="15" x14ac:dyDescent="0.25"/>
  <cols>
    <col min="1" max="1" width="9.140625" style="2"/>
    <col min="2" max="2" width="29.42578125" style="2" customWidth="1"/>
    <col min="3" max="3" width="13.140625" style="2" customWidth="1"/>
    <col min="4" max="4" width="13.42578125" style="2" customWidth="1"/>
    <col min="5" max="5" width="9.140625" style="2"/>
    <col min="6" max="6" width="15.140625" style="2" customWidth="1"/>
    <col min="7" max="7" width="9.140625" style="2"/>
    <col min="8" max="8" width="16.5703125" style="2" customWidth="1"/>
    <col min="9" max="9" width="9.140625" style="2"/>
    <col min="10" max="10" width="17.28515625" style="2" customWidth="1"/>
    <col min="11" max="12" width="17.28515625" style="1" customWidth="1"/>
    <col min="13" max="13" width="15.140625" style="1" customWidth="1"/>
    <col min="14" max="14" width="16.7109375" style="1" customWidth="1"/>
    <col min="15" max="15" width="17.42578125" style="1" customWidth="1"/>
    <col min="16" max="16" width="11.7109375" style="4" customWidth="1"/>
    <col min="17" max="17" width="24" style="4" customWidth="1"/>
  </cols>
  <sheetData>
    <row r="1" spans="1:17" x14ac:dyDescent="0.25">
      <c r="B1" s="3" t="s">
        <v>21</v>
      </c>
      <c r="C1" s="3">
        <v>23.945</v>
      </c>
    </row>
    <row r="2" spans="1:17" x14ac:dyDescent="0.25">
      <c r="B2" s="3" t="s">
        <v>22</v>
      </c>
      <c r="C2" s="3">
        <v>0.28000000000000003</v>
      </c>
    </row>
    <row r="4" spans="1:17" x14ac:dyDescent="0.25">
      <c r="C4" s="11" t="s">
        <v>8</v>
      </c>
      <c r="D4" s="11"/>
      <c r="E4" s="11"/>
      <c r="F4" s="11"/>
      <c r="G4" s="11"/>
      <c r="H4" s="11"/>
      <c r="I4" s="11"/>
      <c r="J4" s="11"/>
      <c r="K4" s="12" t="s">
        <v>33</v>
      </c>
      <c r="L4" s="12"/>
      <c r="M4" s="12"/>
      <c r="N4" s="12"/>
      <c r="O4" s="12"/>
    </row>
    <row r="5" spans="1:17" x14ac:dyDescent="0.25">
      <c r="A5" s="2" t="s">
        <v>87</v>
      </c>
      <c r="B5" s="2" t="s">
        <v>20</v>
      </c>
      <c r="C5" s="2" t="s">
        <v>2</v>
      </c>
      <c r="D5" s="2" t="s">
        <v>0</v>
      </c>
      <c r="E5" s="2" t="s">
        <v>1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1" t="s">
        <v>2</v>
      </c>
      <c r="L5" s="1" t="s">
        <v>0</v>
      </c>
      <c r="M5" s="1" t="s">
        <v>1</v>
      </c>
      <c r="N5" s="1" t="s">
        <v>3</v>
      </c>
      <c r="O5" s="1" t="s">
        <v>4</v>
      </c>
      <c r="P5" s="4" t="s">
        <v>108</v>
      </c>
      <c r="Q5" s="4" t="s">
        <v>109</v>
      </c>
    </row>
    <row r="6" spans="1:17" x14ac:dyDescent="0.25">
      <c r="A6" s="2">
        <v>1</v>
      </c>
      <c r="B6" s="2">
        <v>1</v>
      </c>
      <c r="C6" s="2">
        <v>16</v>
      </c>
      <c r="D6" s="2" t="s">
        <v>23</v>
      </c>
      <c r="E6" s="2">
        <v>832.2</v>
      </c>
      <c r="F6" s="2">
        <v>-31.673999999999999</v>
      </c>
      <c r="G6" s="2">
        <v>23.42</v>
      </c>
      <c r="H6" s="2">
        <f>(((F6/1000)+1)*0.0112372)*(17/16)</f>
        <v>1.156135248515E-2</v>
      </c>
      <c r="I6" s="2">
        <f>(H6/(1+H6))*100</f>
        <v>1.1429215298455884</v>
      </c>
      <c r="J6" s="2">
        <f>I6-AVERAGE($I$6:$I$7)</f>
        <v>4.6731445921377457E-4</v>
      </c>
      <c r="K6" s="1">
        <v>16</v>
      </c>
      <c r="L6" s="1" t="s">
        <v>23</v>
      </c>
      <c r="M6" s="1">
        <v>1106.2</v>
      </c>
      <c r="N6" s="1">
        <v>-33.728000000000002</v>
      </c>
      <c r="O6" s="1">
        <v>172.65799999999999</v>
      </c>
      <c r="P6" s="4">
        <f>((G6/O6)*$C$1)/256.4*(1/$C$2*1000)</f>
        <v>45.241706086100059</v>
      </c>
      <c r="Q6" s="4">
        <f>P6*(J6/100)*1000</f>
        <v>0.21142103413534383</v>
      </c>
    </row>
    <row r="7" spans="1:17" x14ac:dyDescent="0.25">
      <c r="A7" s="2">
        <v>2</v>
      </c>
      <c r="B7" s="2">
        <v>1</v>
      </c>
      <c r="C7" s="2">
        <v>17</v>
      </c>
      <c r="D7" s="2" t="s">
        <v>24</v>
      </c>
      <c r="E7" s="2">
        <v>831.2</v>
      </c>
      <c r="F7" s="2">
        <v>-32.475000000000001</v>
      </c>
      <c r="G7" s="2">
        <v>13.616</v>
      </c>
      <c r="H7" s="2">
        <f t="shared" ref="H7:H15" si="0">(((F7/1000)+1)*0.0112372)*(17/16)</f>
        <v>1.1551788925624999E-2</v>
      </c>
      <c r="I7" s="2">
        <f t="shared" ref="I7:I24" si="1">(H7/(1+H7))*100</f>
        <v>1.1419869009271608</v>
      </c>
      <c r="J7" s="2">
        <f t="shared" ref="J7:J14" si="2">I7-AVERAGE($I$6:$I$7)</f>
        <v>-4.6731445921377457E-4</v>
      </c>
      <c r="K7" s="1">
        <v>17</v>
      </c>
      <c r="L7" s="1" t="s">
        <v>24</v>
      </c>
      <c r="M7" s="1">
        <v>1104.5999999999999</v>
      </c>
      <c r="N7" s="1">
        <v>-33.685000000000002</v>
      </c>
      <c r="O7" s="1">
        <v>164.941</v>
      </c>
      <c r="P7" s="4">
        <f t="shared" ref="P7:P15" si="3">((G7/O7)*$C$1)/256.4*(1/$C$2*1000)</f>
        <v>27.533391409942698</v>
      </c>
      <c r="Q7" s="4">
        <f t="shared" ref="Q7:Q35" si="4">P7*(J7/100)*1000</f>
        <v>-0.12866751917058558</v>
      </c>
    </row>
    <row r="8" spans="1:17" x14ac:dyDescent="0.25">
      <c r="A8" s="2">
        <v>3</v>
      </c>
      <c r="B8" s="2">
        <v>1</v>
      </c>
      <c r="C8" s="2">
        <v>18</v>
      </c>
      <c r="D8" s="2" t="s">
        <v>25</v>
      </c>
      <c r="E8" s="2">
        <v>832</v>
      </c>
      <c r="F8" s="2">
        <v>-30.28</v>
      </c>
      <c r="G8" s="2">
        <v>13.233000000000001</v>
      </c>
      <c r="H8" s="2">
        <f t="shared" si="0"/>
        <v>1.1577996183000001E-2</v>
      </c>
      <c r="I8" s="2">
        <f t="shared" si="1"/>
        <v>1.144548045399109</v>
      </c>
      <c r="J8" s="2">
        <f t="shared" si="2"/>
        <v>2.0938300127344434E-3</v>
      </c>
      <c r="K8" s="1">
        <v>18</v>
      </c>
      <c r="L8" s="1" t="s">
        <v>25</v>
      </c>
      <c r="M8" s="1">
        <v>1107.5</v>
      </c>
      <c r="N8" s="1">
        <v>-33.158000000000001</v>
      </c>
      <c r="O8" s="1">
        <v>191.489</v>
      </c>
      <c r="P8" s="4">
        <f t="shared" si="3"/>
        <v>23.049062763959057</v>
      </c>
      <c r="Q8" s="4">
        <f t="shared" si="4"/>
        <v>0.48260819380577374</v>
      </c>
    </row>
    <row r="9" spans="1:17" x14ac:dyDescent="0.25">
      <c r="A9" s="2">
        <v>4</v>
      </c>
      <c r="B9" s="2">
        <v>1</v>
      </c>
      <c r="C9" s="2">
        <v>19</v>
      </c>
      <c r="D9" s="2" t="s">
        <v>26</v>
      </c>
      <c r="E9" s="2">
        <v>831.6</v>
      </c>
      <c r="F9" s="2">
        <v>-27.576000000000001</v>
      </c>
      <c r="G9" s="2">
        <v>15.276</v>
      </c>
      <c r="H9" s="2">
        <f t="shared" si="0"/>
        <v>1.1610280658599998E-2</v>
      </c>
      <c r="I9" s="2">
        <f t="shared" si="1"/>
        <v>1.1477029129282106</v>
      </c>
      <c r="J9" s="2">
        <f t="shared" si="2"/>
        <v>5.2486975418359894E-3</v>
      </c>
      <c r="K9" s="1">
        <v>19</v>
      </c>
      <c r="L9" s="1" t="s">
        <v>26</v>
      </c>
      <c r="M9" s="1">
        <v>1107.9000000000001</v>
      </c>
      <c r="N9" s="1">
        <v>-33.113999999999997</v>
      </c>
      <c r="O9" s="1">
        <v>187.23699999999999</v>
      </c>
      <c r="P9" s="4">
        <f t="shared" si="3"/>
        <v>27.211768327202236</v>
      </c>
      <c r="Q9" s="4">
        <f t="shared" si="4"/>
        <v>1.428263415279968</v>
      </c>
    </row>
    <row r="10" spans="1:17" x14ac:dyDescent="0.25">
      <c r="A10" s="2">
        <v>5</v>
      </c>
      <c r="B10" s="2">
        <v>1</v>
      </c>
      <c r="C10" s="2">
        <v>20</v>
      </c>
      <c r="D10" s="2" t="s">
        <v>27</v>
      </c>
      <c r="E10" s="2">
        <v>833.3</v>
      </c>
      <c r="F10" s="2">
        <v>-33.18</v>
      </c>
      <c r="G10" s="2">
        <v>12.595000000000001</v>
      </c>
      <c r="H10" s="2">
        <f t="shared" si="0"/>
        <v>1.1543371560499999E-2</v>
      </c>
      <c r="I10" s="2">
        <f t="shared" si="1"/>
        <v>1.1411642728370739</v>
      </c>
      <c r="J10" s="2">
        <f>I10-AVERAGE($I$6:$I$7)</f>
        <v>-1.2899425493007044E-3</v>
      </c>
      <c r="K10" s="1">
        <v>20</v>
      </c>
      <c r="L10" s="1" t="s">
        <v>27</v>
      </c>
      <c r="M10" s="1">
        <v>1106.7</v>
      </c>
      <c r="N10" s="1">
        <v>-33.341000000000001</v>
      </c>
      <c r="O10" s="1">
        <v>169.97800000000001</v>
      </c>
      <c r="P10" s="4">
        <f t="shared" si="3"/>
        <v>24.714068501236291</v>
      </c>
      <c r="Q10" s="4">
        <f t="shared" si="4"/>
        <v>-0.31879728526076984</v>
      </c>
    </row>
    <row r="11" spans="1:17" x14ac:dyDescent="0.25">
      <c r="A11" s="2">
        <v>6</v>
      </c>
      <c r="B11" s="2">
        <v>1</v>
      </c>
      <c r="C11" s="2">
        <v>21</v>
      </c>
      <c r="D11" s="2" t="s">
        <v>28</v>
      </c>
      <c r="E11" s="2">
        <v>833.1</v>
      </c>
      <c r="F11" s="2">
        <v>-31.213000000000001</v>
      </c>
      <c r="G11" s="2">
        <v>10.829000000000001</v>
      </c>
      <c r="H11" s="2">
        <f t="shared" si="0"/>
        <v>1.1566856606174999E-2</v>
      </c>
      <c r="I11" s="2">
        <f t="shared" si="1"/>
        <v>1.1434594293630784</v>
      </c>
      <c r="J11" s="2">
        <f t="shared" si="2"/>
        <v>1.0052139767038337E-3</v>
      </c>
      <c r="K11" s="1">
        <v>21</v>
      </c>
      <c r="L11" s="1" t="s">
        <v>28</v>
      </c>
      <c r="M11" s="1">
        <v>1109</v>
      </c>
      <c r="N11" s="1">
        <v>-32.889000000000003</v>
      </c>
      <c r="O11" s="1">
        <v>187.02199999999999</v>
      </c>
      <c r="P11" s="4">
        <f t="shared" si="3"/>
        <v>19.312319864226808</v>
      </c>
      <c r="Q11" s="4">
        <f t="shared" si="4"/>
        <v>0.1941301385009587</v>
      </c>
    </row>
    <row r="12" spans="1:17" x14ac:dyDescent="0.25">
      <c r="A12" s="2">
        <v>7</v>
      </c>
      <c r="B12" s="2">
        <v>1</v>
      </c>
      <c r="C12" s="2">
        <v>22</v>
      </c>
      <c r="D12" s="2" t="s">
        <v>29</v>
      </c>
      <c r="E12" s="2">
        <v>834.5</v>
      </c>
      <c r="F12" s="2">
        <v>-30.835000000000001</v>
      </c>
      <c r="G12" s="2">
        <v>12.250999999999999</v>
      </c>
      <c r="H12" s="2">
        <f t="shared" si="0"/>
        <v>1.1571369746624999E-2</v>
      </c>
      <c r="I12" s="2">
        <f t="shared" si="1"/>
        <v>1.1439004792635992</v>
      </c>
      <c r="J12" s="2">
        <f t="shared" si="2"/>
        <v>1.4462638772245739E-3</v>
      </c>
      <c r="K12" s="1">
        <v>22</v>
      </c>
      <c r="L12" s="1" t="s">
        <v>29</v>
      </c>
      <c r="M12" s="1">
        <v>1105.8</v>
      </c>
      <c r="N12" s="1">
        <v>-33.232999999999997</v>
      </c>
      <c r="O12" s="1">
        <v>168.399</v>
      </c>
      <c r="P12" s="4">
        <f t="shared" si="3"/>
        <v>24.264470627179634</v>
      </c>
      <c r="Q12" s="4">
        <f t="shared" si="4"/>
        <v>0.35092827368066609</v>
      </c>
    </row>
    <row r="13" spans="1:17" x14ac:dyDescent="0.25">
      <c r="A13" s="2">
        <v>8</v>
      </c>
      <c r="B13" s="2">
        <v>1</v>
      </c>
      <c r="C13" s="2">
        <v>23</v>
      </c>
      <c r="D13" s="2" t="s">
        <v>30</v>
      </c>
      <c r="E13" s="2">
        <v>833.7</v>
      </c>
      <c r="F13" s="2">
        <v>-22.856999999999999</v>
      </c>
      <c r="G13" s="2">
        <v>13.36</v>
      </c>
      <c r="H13" s="2">
        <f t="shared" si="0"/>
        <v>1.1666623277074999E-2</v>
      </c>
      <c r="I13" s="2">
        <f t="shared" si="1"/>
        <v>1.1532082811315352</v>
      </c>
      <c r="J13" s="2">
        <f t="shared" si="2"/>
        <v>1.0754065745160579E-2</v>
      </c>
      <c r="K13" s="1">
        <v>23</v>
      </c>
      <c r="L13" s="1" t="s">
        <v>30</v>
      </c>
      <c r="M13" s="1">
        <v>1110.5999999999999</v>
      </c>
      <c r="N13" s="1">
        <v>-33.203000000000003</v>
      </c>
      <c r="O13" s="1">
        <v>194.11799999999999</v>
      </c>
      <c r="P13" s="4">
        <f t="shared" si="3"/>
        <v>22.955113222875635</v>
      </c>
      <c r="Q13" s="4">
        <f t="shared" si="4"/>
        <v>2.4686079678640951</v>
      </c>
    </row>
    <row r="14" spans="1:17" x14ac:dyDescent="0.25">
      <c r="A14" s="2">
        <v>9</v>
      </c>
      <c r="B14" s="2">
        <v>1</v>
      </c>
      <c r="C14" s="2">
        <v>24</v>
      </c>
      <c r="D14" s="2" t="s">
        <v>31</v>
      </c>
      <c r="E14" s="2">
        <v>834.1</v>
      </c>
      <c r="F14" s="2">
        <v>-30.814</v>
      </c>
      <c r="G14" s="2">
        <v>10.247</v>
      </c>
      <c r="H14" s="2">
        <f t="shared" si="0"/>
        <v>1.157162047665E-2</v>
      </c>
      <c r="I14" s="2">
        <f t="shared" si="1"/>
        <v>1.1439249819204578</v>
      </c>
      <c r="J14" s="2">
        <f t="shared" si="2"/>
        <v>1.4707665340831788E-3</v>
      </c>
      <c r="K14" s="1">
        <v>24</v>
      </c>
      <c r="L14" s="1" t="s">
        <v>31</v>
      </c>
      <c r="M14" s="1">
        <v>1103.7</v>
      </c>
      <c r="N14" s="1">
        <v>-33.918999999999997</v>
      </c>
      <c r="O14" s="1">
        <v>142.893</v>
      </c>
      <c r="P14" s="4">
        <f>((G14/O14)*$C$1)/256.4*(1/$C$2*1000)</f>
        <v>23.917984008010869</v>
      </c>
      <c r="Q14" s="4">
        <f t="shared" si="4"/>
        <v>0.35177770441719042</v>
      </c>
    </row>
    <row r="15" spans="1:17" x14ac:dyDescent="0.25">
      <c r="A15" s="2">
        <v>10</v>
      </c>
      <c r="B15" s="2">
        <v>1</v>
      </c>
      <c r="C15" s="2">
        <v>25</v>
      </c>
      <c r="D15" s="2" t="s">
        <v>32</v>
      </c>
      <c r="E15" s="2">
        <v>833.9</v>
      </c>
      <c r="F15" s="2">
        <v>-29.37</v>
      </c>
      <c r="G15" s="2">
        <v>9.2759999999999998</v>
      </c>
      <c r="H15" s="2">
        <f t="shared" si="0"/>
        <v>1.158886115075E-2</v>
      </c>
      <c r="I15" s="2">
        <f t="shared" si="1"/>
        <v>1.1456098021450034</v>
      </c>
      <c r="J15" s="2">
        <f>I15-AVERAGE($I$6:$I$7)</f>
        <v>3.1555867586288144E-3</v>
      </c>
      <c r="K15" s="1">
        <v>25</v>
      </c>
      <c r="L15" s="1" t="s">
        <v>32</v>
      </c>
      <c r="M15" s="1">
        <v>1110.5999999999999</v>
      </c>
      <c r="N15" s="1">
        <v>-33.331000000000003</v>
      </c>
      <c r="O15" s="1">
        <v>188.739</v>
      </c>
      <c r="P15" s="4">
        <f t="shared" si="3"/>
        <v>16.392223977139359</v>
      </c>
      <c r="Q15" s="4">
        <f t="shared" si="4"/>
        <v>0.5172708492673872</v>
      </c>
    </row>
    <row r="16" spans="1:17" x14ac:dyDescent="0.25">
      <c r="A16" s="2">
        <v>11</v>
      </c>
      <c r="B16" s="2">
        <v>2</v>
      </c>
      <c r="C16" s="2">
        <v>17</v>
      </c>
      <c r="D16" s="2" t="s">
        <v>44</v>
      </c>
      <c r="E16" s="2">
        <v>832.7</v>
      </c>
      <c r="F16" s="2">
        <v>-37.633000000000003</v>
      </c>
      <c r="G16" s="2">
        <v>7.7210000000000001</v>
      </c>
      <c r="H16" s="2">
        <f t="shared" ref="H16:H21" si="5">(((F16/1000)+1)*0.0112372)*(17/16)</f>
        <v>1.1490204855674998E-2</v>
      </c>
      <c r="I16" s="2">
        <f t="shared" si="1"/>
        <v>1.1359679807590903</v>
      </c>
      <c r="J16" s="2">
        <f>I16-AVERAGE($I$16:$I$17)</f>
        <v>-9.4115204289169085E-4</v>
      </c>
      <c r="K16" s="1">
        <v>17</v>
      </c>
      <c r="L16" s="1" t="s">
        <v>44</v>
      </c>
      <c r="M16" s="1">
        <v>1101.2</v>
      </c>
      <c r="N16" s="1">
        <v>-35.901000000000003</v>
      </c>
      <c r="O16" s="1">
        <v>106.682</v>
      </c>
      <c r="P16" s="4">
        <f t="shared" ref="P16:P25" si="6">((G16/O16)*$C$1)/256.4*(1/$C$2*1000)</f>
        <v>24.139106604927104</v>
      </c>
      <c r="Q16" s="4">
        <f t="shared" si="4"/>
        <v>-0.22718569494807453</v>
      </c>
    </row>
    <row r="17" spans="1:17" x14ac:dyDescent="0.25">
      <c r="A17" s="2">
        <v>12</v>
      </c>
      <c r="B17" s="2">
        <v>2</v>
      </c>
      <c r="C17" s="2">
        <v>18</v>
      </c>
      <c r="D17" s="2" t="s">
        <v>45</v>
      </c>
      <c r="E17" s="2">
        <v>833.5</v>
      </c>
      <c r="F17" s="2">
        <v>-36.020000000000003</v>
      </c>
      <c r="G17" s="2">
        <v>11.535</v>
      </c>
      <c r="H17" s="2">
        <f t="shared" si="5"/>
        <v>1.15094633095E-2</v>
      </c>
      <c r="I17" s="2">
        <f t="shared" si="1"/>
        <v>1.1378502848448737</v>
      </c>
      <c r="J17" s="2">
        <f t="shared" ref="J17:J24" si="7">I17-AVERAGE($I$16:$I$17)</f>
        <v>9.4115204289169085E-4</v>
      </c>
      <c r="K17" s="1">
        <v>18</v>
      </c>
      <c r="L17" s="1" t="s">
        <v>45</v>
      </c>
      <c r="M17" s="1">
        <v>1114.4000000000001</v>
      </c>
      <c r="N17" s="1">
        <v>-33.595999999999997</v>
      </c>
      <c r="O17" s="1">
        <v>213.61600000000001</v>
      </c>
      <c r="P17" s="4">
        <f t="shared" si="6"/>
        <v>18.010368944629811</v>
      </c>
      <c r="Q17" s="4">
        <f t="shared" si="4"/>
        <v>0.16950495525471415</v>
      </c>
    </row>
    <row r="18" spans="1:17" x14ac:dyDescent="0.25">
      <c r="A18" s="2">
        <v>13</v>
      </c>
      <c r="B18" s="2">
        <v>2</v>
      </c>
      <c r="C18" s="2">
        <v>19</v>
      </c>
      <c r="D18" s="2" t="s">
        <v>46</v>
      </c>
      <c r="E18" s="2">
        <v>833.3</v>
      </c>
      <c r="F18" s="2">
        <v>-30.425999999999998</v>
      </c>
      <c r="G18" s="2">
        <v>9.7899999999999991</v>
      </c>
      <c r="H18" s="2">
        <f t="shared" si="5"/>
        <v>1.1576253012349999E-2</v>
      </c>
      <c r="I18" s="2">
        <f t="shared" si="1"/>
        <v>1.144377695490314</v>
      </c>
      <c r="J18" s="2">
        <f t="shared" si="7"/>
        <v>7.4685626883319589E-3</v>
      </c>
      <c r="K18" s="1">
        <v>19</v>
      </c>
      <c r="L18" s="1" t="s">
        <v>46</v>
      </c>
      <c r="M18" s="1">
        <v>1115.5999999999999</v>
      </c>
      <c r="N18" s="1">
        <v>-33.076999999999998</v>
      </c>
      <c r="O18" s="1">
        <v>225.66800000000001</v>
      </c>
      <c r="P18" s="4">
        <f t="shared" si="6"/>
        <v>14.469432596061608</v>
      </c>
      <c r="Q18" s="4">
        <f t="shared" si="4"/>
        <v>1.0806586440827997</v>
      </c>
    </row>
    <row r="19" spans="1:17" x14ac:dyDescent="0.25">
      <c r="A19" s="2">
        <v>14</v>
      </c>
      <c r="B19" s="2">
        <v>2</v>
      </c>
      <c r="C19" s="2">
        <v>20</v>
      </c>
      <c r="D19" s="2" t="s">
        <v>47</v>
      </c>
      <c r="E19" s="2">
        <v>834.1</v>
      </c>
      <c r="F19" s="2">
        <v>-21.722000000000001</v>
      </c>
      <c r="G19" s="2">
        <v>9.8309999999999995</v>
      </c>
      <c r="H19" s="2">
        <f t="shared" si="5"/>
        <v>1.1680174637949998E-2</v>
      </c>
      <c r="I19" s="2">
        <f t="shared" si="1"/>
        <v>1.1545323246182997</v>
      </c>
      <c r="J19" s="2">
        <f>I19-AVERAGE($I$16:$I$17)</f>
        <v>1.7623191816317663E-2</v>
      </c>
      <c r="K19" s="1">
        <v>20</v>
      </c>
      <c r="L19" s="1" t="s">
        <v>47</v>
      </c>
      <c r="M19" s="1">
        <v>1121.7</v>
      </c>
      <c r="N19" s="1">
        <v>-32.777000000000001</v>
      </c>
      <c r="O19" s="1">
        <v>264.358</v>
      </c>
      <c r="P19" s="4">
        <f t="shared" si="6"/>
        <v>12.403493623946577</v>
      </c>
      <c r="Q19" s="4">
        <f t="shared" si="4"/>
        <v>2.1858914732728358</v>
      </c>
    </row>
    <row r="20" spans="1:17" x14ac:dyDescent="0.25">
      <c r="A20" s="2">
        <v>15</v>
      </c>
      <c r="B20" s="2">
        <v>2</v>
      </c>
      <c r="C20" s="2">
        <v>21</v>
      </c>
      <c r="D20" s="2" t="s">
        <v>48</v>
      </c>
      <c r="E20" s="2">
        <v>832.9</v>
      </c>
      <c r="F20" s="2">
        <v>-26.361999999999998</v>
      </c>
      <c r="G20" s="2">
        <v>5.718</v>
      </c>
      <c r="H20" s="2">
        <f t="shared" si="5"/>
        <v>1.1624775241949999E-2</v>
      </c>
      <c r="I20" s="2">
        <f t="shared" si="1"/>
        <v>1.1491192709440814</v>
      </c>
      <c r="J20" s="2">
        <f t="shared" si="7"/>
        <v>1.2210138142099369E-2</v>
      </c>
      <c r="K20" s="1">
        <v>21</v>
      </c>
      <c r="L20" s="1" t="s">
        <v>48</v>
      </c>
      <c r="M20" s="1">
        <v>1110.4000000000001</v>
      </c>
      <c r="N20" s="1">
        <v>-34.183999999999997</v>
      </c>
      <c r="O20" s="1">
        <v>162.15199999999999</v>
      </c>
      <c r="P20" s="4">
        <f t="shared" si="6"/>
        <v>11.761443605513863</v>
      </c>
      <c r="Q20" s="4">
        <f t="shared" si="4"/>
        <v>1.4360885117383555</v>
      </c>
    </row>
    <row r="21" spans="1:17" x14ac:dyDescent="0.25">
      <c r="A21" s="2">
        <v>16</v>
      </c>
      <c r="B21" s="2">
        <v>2</v>
      </c>
      <c r="C21" s="2">
        <v>22</v>
      </c>
      <c r="D21" s="2" t="s">
        <v>49</v>
      </c>
      <c r="E21" s="2">
        <v>834.7</v>
      </c>
      <c r="F21" s="2">
        <v>-21.492999999999999</v>
      </c>
      <c r="G21" s="2">
        <v>7.6760000000000002</v>
      </c>
      <c r="H21" s="2">
        <f t="shared" si="5"/>
        <v>1.1682908789175E-2</v>
      </c>
      <c r="I21" s="2">
        <f t="shared" si="1"/>
        <v>1.1547994621316278</v>
      </c>
      <c r="J21" s="2">
        <f t="shared" si="7"/>
        <v>1.7890329329645738E-2</v>
      </c>
      <c r="K21" s="1">
        <v>22</v>
      </c>
      <c r="L21" s="1" t="s">
        <v>49</v>
      </c>
      <c r="M21" s="1">
        <v>1114.2</v>
      </c>
      <c r="N21" s="1">
        <v>-34.344999999999999</v>
      </c>
      <c r="O21" s="1">
        <v>176.62299999999999</v>
      </c>
      <c r="P21" s="4">
        <f t="shared" si="6"/>
        <v>14.49527630341966</v>
      </c>
      <c r="Q21" s="4">
        <f t="shared" si="4"/>
        <v>2.5932526679238759</v>
      </c>
    </row>
    <row r="22" spans="1:17" x14ac:dyDescent="0.25">
      <c r="A22" s="2">
        <v>17</v>
      </c>
      <c r="B22" s="2">
        <v>2</v>
      </c>
      <c r="C22" s="2">
        <v>7</v>
      </c>
      <c r="D22" s="2" t="s">
        <v>53</v>
      </c>
      <c r="E22" s="2">
        <v>846.9</v>
      </c>
      <c r="F22" s="2">
        <v>-23.294</v>
      </c>
      <c r="G22" s="2">
        <v>21.844000000000001</v>
      </c>
      <c r="H22" s="2">
        <f t="shared" ref="H22:H24" si="8">(((F22/1000)+1)*0.0112372)*(17/16)</f>
        <v>1.1661405704649999E-2</v>
      </c>
      <c r="I22" s="2">
        <f t="shared" si="1"/>
        <v>1.1526984857673312</v>
      </c>
      <c r="J22" s="2">
        <f t="shared" si="7"/>
        <v>1.5789352965349224E-2</v>
      </c>
      <c r="K22" s="1">
        <v>7</v>
      </c>
      <c r="L22" s="1" t="s">
        <v>53</v>
      </c>
      <c r="M22" s="1">
        <v>1122.3</v>
      </c>
      <c r="N22" s="1">
        <v>-32.033999999999999</v>
      </c>
      <c r="O22" s="1">
        <v>245.68199999999999</v>
      </c>
      <c r="P22" s="4">
        <f t="shared" si="6"/>
        <v>29.654978819578496</v>
      </c>
      <c r="Q22" s="4">
        <f t="shared" si="4"/>
        <v>4.6823292776228023</v>
      </c>
    </row>
    <row r="23" spans="1:17" x14ac:dyDescent="0.25">
      <c r="A23" s="2">
        <v>18</v>
      </c>
      <c r="B23" s="2">
        <v>2</v>
      </c>
      <c r="C23" s="2">
        <v>24</v>
      </c>
      <c r="D23" s="2" t="s">
        <v>50</v>
      </c>
      <c r="E23" s="2">
        <v>836</v>
      </c>
      <c r="F23" s="2">
        <v>-14.259</v>
      </c>
      <c r="G23" s="2">
        <v>5.8879999999999999</v>
      </c>
      <c r="H23" s="2">
        <f t="shared" si="8"/>
        <v>1.1769279313024999E-2</v>
      </c>
      <c r="I23" s="2">
        <f t="shared" si="1"/>
        <v>1.1632374646733838</v>
      </c>
      <c r="J23" s="2">
        <f t="shared" si="7"/>
        <v>2.6328331871401822E-2</v>
      </c>
      <c r="K23" s="1">
        <v>24</v>
      </c>
      <c r="L23" s="1" t="s">
        <v>50</v>
      </c>
      <c r="M23" s="1">
        <v>1116.3</v>
      </c>
      <c r="N23" s="1">
        <v>-34.887999999999998</v>
      </c>
      <c r="O23" s="1">
        <v>168.852</v>
      </c>
      <c r="P23" s="4">
        <f t="shared" si="6"/>
        <v>11.630553448175267</v>
      </c>
      <c r="Q23" s="4">
        <f t="shared" si="4"/>
        <v>3.0621307103163522</v>
      </c>
    </row>
    <row r="24" spans="1:17" x14ac:dyDescent="0.25">
      <c r="A24" s="2">
        <v>19</v>
      </c>
      <c r="B24" s="2">
        <v>2</v>
      </c>
      <c r="C24" s="2">
        <v>25</v>
      </c>
      <c r="D24" s="2" t="s">
        <v>51</v>
      </c>
      <c r="E24" s="2">
        <v>836.2</v>
      </c>
      <c r="F24" s="2">
        <v>-29.324999999999999</v>
      </c>
      <c r="G24" s="2">
        <v>7.0869999999999997</v>
      </c>
      <c r="H24" s="2">
        <f t="shared" si="8"/>
        <v>1.1589398429374998E-2</v>
      </c>
      <c r="I24" s="2">
        <f t="shared" si="1"/>
        <v>1.1456623060076605</v>
      </c>
      <c r="J24" s="2">
        <f t="shared" si="7"/>
        <v>8.7531732056784772E-3</v>
      </c>
      <c r="K24" s="1">
        <v>25</v>
      </c>
      <c r="L24" s="1" t="s">
        <v>51</v>
      </c>
      <c r="M24" s="1">
        <v>1113.0999999999999</v>
      </c>
      <c r="N24" s="1">
        <v>-35.880000000000003</v>
      </c>
      <c r="O24" s="1">
        <v>133.11199999999999</v>
      </c>
      <c r="P24" s="4">
        <f t="shared" si="6"/>
        <v>17.757589540078477</v>
      </c>
      <c r="Q24" s="4">
        <f t="shared" si="4"/>
        <v>1.5543525695965132</v>
      </c>
    </row>
    <row r="25" spans="1:17" x14ac:dyDescent="0.25">
      <c r="A25" s="2">
        <v>20</v>
      </c>
      <c r="B25" s="2">
        <v>2</v>
      </c>
      <c r="C25" s="2">
        <v>26</v>
      </c>
      <c r="D25" s="2" t="s">
        <v>52</v>
      </c>
      <c r="E25" s="2">
        <v>836.4</v>
      </c>
      <c r="F25" s="2">
        <v>-29.960999999999999</v>
      </c>
      <c r="G25" s="2">
        <v>7.5910000000000002</v>
      </c>
      <c r="H25" s="2">
        <f>(((F25/1000)+1)*0.0112372)*(17/16)</f>
        <v>1.1581804891474999E-2</v>
      </c>
      <c r="I25" s="2">
        <f>(H25/(1+H25))*100</f>
        <v>1.1449202462392571</v>
      </c>
      <c r="J25" s="2">
        <f>I25-AVERAGE($I$16:$I$17)</f>
        <v>8.0111134372751192E-3</v>
      </c>
      <c r="K25" s="1">
        <v>26</v>
      </c>
      <c r="L25" s="1" t="s">
        <v>52</v>
      </c>
      <c r="M25" s="1">
        <v>1113.5999999999999</v>
      </c>
      <c r="N25" s="1">
        <v>-36.155999999999999</v>
      </c>
      <c r="O25" s="1">
        <v>128.32400000000001</v>
      </c>
      <c r="P25" s="4">
        <f t="shared" si="6"/>
        <v>19.730127512264943</v>
      </c>
      <c r="Q25" s="4">
        <f t="shared" si="4"/>
        <v>1.5806028963265719</v>
      </c>
    </row>
    <row r="26" spans="1:17" x14ac:dyDescent="0.25">
      <c r="A26" s="2">
        <v>21</v>
      </c>
      <c r="B26" s="2">
        <v>3</v>
      </c>
      <c r="C26" s="2">
        <v>19</v>
      </c>
      <c r="D26" s="2" t="s">
        <v>64</v>
      </c>
      <c r="E26" s="2">
        <v>837.3</v>
      </c>
      <c r="F26" s="2">
        <v>-36.901000000000003</v>
      </c>
      <c r="G26" s="2">
        <v>10.103999999999999</v>
      </c>
      <c r="H26" s="2">
        <f t="shared" ref="H26:H35" si="9">(((F26/1000)+1)*0.0112372)*(17/16)</f>
        <v>1.1498944587975001E-2</v>
      </c>
      <c r="I26" s="2">
        <f t="shared" ref="I26:I35" si="10">(H26/(1+H26))*100</f>
        <v>1.1368222032756539</v>
      </c>
      <c r="J26" s="2">
        <f>I26-AVERAGE($I$26:$I$27)</f>
        <v>1.3210346660008643E-3</v>
      </c>
      <c r="K26" s="1">
        <v>19</v>
      </c>
      <c r="L26" s="1" t="s">
        <v>64</v>
      </c>
      <c r="M26" s="1">
        <v>1104.5999999999999</v>
      </c>
      <c r="N26" s="1">
        <v>-38.255000000000003</v>
      </c>
      <c r="O26" s="1">
        <v>91.704999999999998</v>
      </c>
      <c r="P26" s="4">
        <f t="shared" ref="P26:P35" si="11">((G26/O26)*$C$1)/256.4*(1/$C$2*1000)</f>
        <v>36.74845725008948</v>
      </c>
      <c r="Q26" s="4">
        <f t="shared" si="4"/>
        <v>0.48545985949418996</v>
      </c>
    </row>
    <row r="27" spans="1:17" x14ac:dyDescent="0.25">
      <c r="A27" s="2">
        <v>22</v>
      </c>
      <c r="B27" s="2">
        <v>3</v>
      </c>
      <c r="C27" s="2">
        <v>20</v>
      </c>
      <c r="D27" s="2" t="s">
        <v>65</v>
      </c>
      <c r="E27" s="2">
        <v>836.6</v>
      </c>
      <c r="F27" s="2">
        <v>-39.164999999999999</v>
      </c>
      <c r="G27" s="2">
        <v>7.7060000000000004</v>
      </c>
      <c r="H27" s="2">
        <f t="shared" si="9"/>
        <v>1.1471913503374998E-2</v>
      </c>
      <c r="I27" s="2">
        <f t="shared" si="10"/>
        <v>1.1341801339436521</v>
      </c>
      <c r="J27" s="2">
        <f t="shared" ref="J27:J34" si="12">I27-AVERAGE($I$26:$I$27)</f>
        <v>-1.3210346660008643E-3</v>
      </c>
      <c r="K27" s="1">
        <v>20</v>
      </c>
      <c r="L27" s="1" t="s">
        <v>65</v>
      </c>
      <c r="M27" s="1">
        <v>1118.2</v>
      </c>
      <c r="N27" s="1">
        <v>-33.622999999999998</v>
      </c>
      <c r="O27" s="1">
        <v>198.405</v>
      </c>
      <c r="P27" s="4">
        <f t="shared" si="11"/>
        <v>12.954336715628063</v>
      </c>
      <c r="Q27" s="4">
        <f t="shared" si="4"/>
        <v>-0.1711312787639245</v>
      </c>
    </row>
    <row r="28" spans="1:17" x14ac:dyDescent="0.25">
      <c r="A28" s="2">
        <v>23</v>
      </c>
      <c r="B28" s="2">
        <v>3</v>
      </c>
      <c r="C28" s="2">
        <v>21</v>
      </c>
      <c r="D28" s="2" t="s">
        <v>66</v>
      </c>
      <c r="E28" s="2">
        <v>832</v>
      </c>
      <c r="F28" s="2">
        <v>-24.844999999999999</v>
      </c>
      <c r="G28" s="2">
        <v>2.649</v>
      </c>
      <c r="H28" s="2">
        <f t="shared" si="9"/>
        <v>1.1642887501375E-2</v>
      </c>
      <c r="I28" s="2">
        <f t="shared" si="10"/>
        <v>1.1508890780749126</v>
      </c>
      <c r="J28" s="2">
        <f t="shared" si="12"/>
        <v>1.5387909465259586E-2</v>
      </c>
      <c r="K28" s="1">
        <v>21</v>
      </c>
      <c r="L28" s="1" t="s">
        <v>66</v>
      </c>
      <c r="M28" s="1">
        <v>1095.5999999999999</v>
      </c>
      <c r="N28" s="1">
        <v>-40.305999999999997</v>
      </c>
      <c r="O28" s="1">
        <v>56.039000000000001</v>
      </c>
      <c r="P28" s="4">
        <f t="shared" si="11"/>
        <v>15.766321224211261</v>
      </c>
      <c r="Q28" s="4">
        <f t="shared" si="4"/>
        <v>2.4261072359836358</v>
      </c>
    </row>
    <row r="29" spans="1:17" x14ac:dyDescent="0.25">
      <c r="A29" s="2">
        <v>24</v>
      </c>
      <c r="B29" s="2">
        <v>3</v>
      </c>
      <c r="C29" s="2">
        <v>22</v>
      </c>
      <c r="D29" s="2" t="s">
        <v>67</v>
      </c>
      <c r="E29" s="2">
        <v>835.6</v>
      </c>
      <c r="F29" s="2">
        <v>-16.853000000000002</v>
      </c>
      <c r="G29" s="2">
        <v>5.2969999999999997</v>
      </c>
      <c r="H29" s="2">
        <f t="shared" si="9"/>
        <v>1.1738308185175E-2</v>
      </c>
      <c r="I29" s="2">
        <f t="shared" si="10"/>
        <v>1.1602118937485739</v>
      </c>
      <c r="J29" s="2">
        <f t="shared" si="12"/>
        <v>2.4710725138920919E-2</v>
      </c>
      <c r="K29" s="1">
        <v>22</v>
      </c>
      <c r="L29" s="1" t="s">
        <v>67</v>
      </c>
      <c r="M29" s="1">
        <v>1107.3</v>
      </c>
      <c r="N29" s="1">
        <v>-35.719000000000001</v>
      </c>
      <c r="O29" s="1">
        <v>116.601</v>
      </c>
      <c r="P29" s="4">
        <f t="shared" si="11"/>
        <v>15.151878776193795</v>
      </c>
      <c r="Q29" s="4">
        <f t="shared" si="4"/>
        <v>3.7441391177677437</v>
      </c>
    </row>
    <row r="30" spans="1:17" x14ac:dyDescent="0.25">
      <c r="A30" s="2">
        <v>26</v>
      </c>
      <c r="B30" s="2">
        <v>3</v>
      </c>
      <c r="C30" s="2">
        <v>23</v>
      </c>
      <c r="D30" s="2" t="s">
        <v>68</v>
      </c>
      <c r="E30" s="2">
        <v>837.9</v>
      </c>
      <c r="F30" s="2">
        <v>-15.314</v>
      </c>
      <c r="G30" s="2">
        <v>7.157</v>
      </c>
      <c r="H30" s="2">
        <f t="shared" si="9"/>
        <v>1.1756683114149999E-2</v>
      </c>
      <c r="I30" s="2">
        <f t="shared" si="10"/>
        <v>1.1620069637655726</v>
      </c>
      <c r="J30" s="2">
        <f>I30-AVERAGE($I$26:$I$27)</f>
        <v>2.6505795155919554E-2</v>
      </c>
      <c r="K30" s="1">
        <v>23</v>
      </c>
      <c r="L30" s="1" t="s">
        <v>68</v>
      </c>
      <c r="M30" s="1">
        <v>1109.8</v>
      </c>
      <c r="N30" s="1">
        <v>-35.676000000000002</v>
      </c>
      <c r="O30" s="1">
        <v>124.42</v>
      </c>
      <c r="P30" s="4">
        <f t="shared" si="11"/>
        <v>19.185786591796187</v>
      </c>
      <c r="Q30" s="4">
        <f t="shared" si="4"/>
        <v>5.0853452930733773</v>
      </c>
    </row>
    <row r="31" spans="1:17" x14ac:dyDescent="0.25">
      <c r="A31" s="2">
        <v>27</v>
      </c>
      <c r="B31" s="2">
        <v>3</v>
      </c>
      <c r="C31" s="2">
        <v>24</v>
      </c>
      <c r="D31" s="2" t="s">
        <v>69</v>
      </c>
      <c r="E31" s="2">
        <v>841</v>
      </c>
      <c r="F31" s="2">
        <v>-32.709000000000003</v>
      </c>
      <c r="G31" s="2">
        <v>8.0340000000000007</v>
      </c>
      <c r="H31" s="2">
        <f t="shared" si="9"/>
        <v>1.1548995076774999E-2</v>
      </c>
      <c r="I31" s="2">
        <f t="shared" si="10"/>
        <v>1.1417138599300813</v>
      </c>
      <c r="J31" s="2">
        <f t="shared" si="12"/>
        <v>6.2126913204283429E-3</v>
      </c>
      <c r="K31" s="1">
        <v>24</v>
      </c>
      <c r="L31" s="1" t="s">
        <v>69</v>
      </c>
      <c r="M31" s="1">
        <v>1125</v>
      </c>
      <c r="N31" s="1">
        <v>-32.762999999999998</v>
      </c>
      <c r="O31" s="1">
        <v>234.65199999999999</v>
      </c>
      <c r="P31" s="4">
        <f t="shared" si="11"/>
        <v>11.419480741157463</v>
      </c>
      <c r="Q31" s="4">
        <f t="shared" si="4"/>
        <v>0.70945708884387582</v>
      </c>
    </row>
    <row r="32" spans="1:17" x14ac:dyDescent="0.25">
      <c r="A32" s="2">
        <v>28</v>
      </c>
      <c r="B32" s="2">
        <v>3</v>
      </c>
      <c r="C32" s="2">
        <v>25</v>
      </c>
      <c r="D32" s="2" t="s">
        <v>70</v>
      </c>
      <c r="E32" s="2">
        <v>838.5</v>
      </c>
      <c r="F32" s="2">
        <v>-22.411000000000001</v>
      </c>
      <c r="G32" s="2">
        <v>5.8179999999999996</v>
      </c>
      <c r="H32" s="2">
        <f t="shared" si="9"/>
        <v>1.1671948305224999E-2</v>
      </c>
      <c r="I32" s="2">
        <f t="shared" si="10"/>
        <v>1.153728570291793</v>
      </c>
      <c r="J32" s="2">
        <f t="shared" si="12"/>
        <v>1.8227401682139988E-2</v>
      </c>
      <c r="K32" s="1">
        <v>25</v>
      </c>
      <c r="L32" s="1" t="s">
        <v>70</v>
      </c>
      <c r="M32" s="1">
        <v>1113.8</v>
      </c>
      <c r="N32" s="1">
        <v>-35.204000000000001</v>
      </c>
      <c r="O32" s="1">
        <v>140.709</v>
      </c>
      <c r="P32" s="4">
        <f t="shared" si="11"/>
        <v>13.790837131519195</v>
      </c>
      <c r="Q32" s="4">
        <f t="shared" si="4"/>
        <v>2.5137112792917162</v>
      </c>
    </row>
    <row r="33" spans="1:17" x14ac:dyDescent="0.25">
      <c r="A33" s="2">
        <v>29</v>
      </c>
      <c r="B33" s="2">
        <v>3</v>
      </c>
      <c r="C33" s="2">
        <v>9</v>
      </c>
      <c r="D33" s="2" t="s">
        <v>71</v>
      </c>
      <c r="E33" s="2">
        <v>832</v>
      </c>
      <c r="F33" s="2">
        <v>-24.596</v>
      </c>
      <c r="G33" s="2">
        <v>1.825</v>
      </c>
      <c r="H33" s="2">
        <f t="shared" si="9"/>
        <v>1.1645860443099999E-2</v>
      </c>
      <c r="I33" s="2">
        <f t="shared" si="10"/>
        <v>1.1511795677193914</v>
      </c>
      <c r="J33" s="2">
        <f t="shared" si="12"/>
        <v>1.567839910973845E-2</v>
      </c>
      <c r="K33" s="1">
        <v>9</v>
      </c>
      <c r="L33" s="1" t="s">
        <v>71</v>
      </c>
      <c r="M33" s="1">
        <v>1066.9000000000001</v>
      </c>
      <c r="N33" s="1">
        <v>-32.036000000000001</v>
      </c>
      <c r="O33" s="1">
        <v>21.904</v>
      </c>
      <c r="P33" s="4">
        <f t="shared" si="11"/>
        <v>27.789339669564033</v>
      </c>
      <c r="Q33" s="4">
        <f t="shared" si="4"/>
        <v>4.3569235833551208</v>
      </c>
    </row>
    <row r="34" spans="1:17" x14ac:dyDescent="0.25">
      <c r="A34" s="2">
        <v>30</v>
      </c>
      <c r="B34" s="2">
        <v>3</v>
      </c>
      <c r="C34" s="2">
        <v>27</v>
      </c>
      <c r="D34" s="2" t="s">
        <v>72</v>
      </c>
      <c r="E34" s="2">
        <v>838.7</v>
      </c>
      <c r="F34" s="2">
        <v>-32.598999999999997</v>
      </c>
      <c r="G34" s="2">
        <v>7.431</v>
      </c>
      <c r="H34" s="2">
        <f t="shared" si="9"/>
        <v>1.1550308424524999E-2</v>
      </c>
      <c r="I34" s="2">
        <f t="shared" si="10"/>
        <v>1.1418422127234025</v>
      </c>
      <c r="J34" s="2">
        <f t="shared" si="12"/>
        <v>6.3410441137494722E-3</v>
      </c>
      <c r="K34" s="1">
        <v>27</v>
      </c>
      <c r="L34" s="1" t="s">
        <v>72</v>
      </c>
      <c r="M34" s="1">
        <v>1108.7</v>
      </c>
      <c r="N34" s="1">
        <v>-37.575000000000003</v>
      </c>
      <c r="O34" s="1">
        <v>95.911000000000001</v>
      </c>
      <c r="P34" s="4">
        <f t="shared" si="11"/>
        <v>25.841494775527782</v>
      </c>
      <c r="Q34" s="4">
        <f t="shared" si="4"/>
        <v>1.6386205833684817</v>
      </c>
    </row>
    <row r="35" spans="1:17" x14ac:dyDescent="0.25">
      <c r="A35" s="2">
        <v>31</v>
      </c>
      <c r="B35" s="2">
        <v>4</v>
      </c>
      <c r="C35" s="2">
        <v>28</v>
      </c>
      <c r="D35" s="2" t="s">
        <v>73</v>
      </c>
      <c r="E35" s="2">
        <v>837.3</v>
      </c>
      <c r="F35" s="2">
        <v>-41.48</v>
      </c>
      <c r="G35" s="2">
        <v>6.11</v>
      </c>
      <c r="H35" s="2">
        <f t="shared" si="9"/>
        <v>1.1444273503000001E-2</v>
      </c>
      <c r="I35" s="2">
        <f t="shared" si="10"/>
        <v>1.1314784020047206</v>
      </c>
      <c r="J35" s="2">
        <f>I35-AVERAGE($I$35:$I$36)</f>
        <v>-5.2373302950747824E-3</v>
      </c>
      <c r="K35" s="1">
        <v>28</v>
      </c>
      <c r="L35" s="1" t="s">
        <v>73</v>
      </c>
      <c r="M35" s="1">
        <v>1108.3</v>
      </c>
      <c r="N35" s="1">
        <v>-38.975000000000001</v>
      </c>
      <c r="O35" s="1">
        <v>74.814999999999998</v>
      </c>
      <c r="P35" s="4">
        <f t="shared" si="11"/>
        <v>27.239010002251899</v>
      </c>
      <c r="Q35" s="4">
        <f t="shared" si="4"/>
        <v>-1.4265969229263888</v>
      </c>
    </row>
    <row r="36" spans="1:17" x14ac:dyDescent="0.25">
      <c r="A36" s="2">
        <v>32</v>
      </c>
      <c r="B36" s="2">
        <v>4</v>
      </c>
      <c r="C36" s="2">
        <v>20</v>
      </c>
      <c r="D36" s="2" t="s">
        <v>98</v>
      </c>
      <c r="E36" s="2">
        <v>815.7</v>
      </c>
      <c r="F36" s="2">
        <v>-32.503999999999998</v>
      </c>
      <c r="G36" s="2">
        <v>9.7850000000000001</v>
      </c>
      <c r="H36" s="2">
        <f t="shared" ref="H36:H45" si="13">(((F36/1000)+1)*0.0112372)*(17/16)</f>
        <v>1.15514426794E-2</v>
      </c>
      <c r="I36" s="2">
        <f t="shared" ref="I36:I45" si="14">(H36/(1+H36))*100</f>
        <v>1.1419530625948702</v>
      </c>
      <c r="J36" s="2">
        <f t="shared" ref="J36:J45" si="15">I36-AVERAGE($I$35:$I$36)</f>
        <v>5.2373302950747824E-3</v>
      </c>
      <c r="K36" s="1">
        <v>20</v>
      </c>
      <c r="L36" s="1" t="s">
        <v>98</v>
      </c>
      <c r="M36" s="1">
        <v>1063.8</v>
      </c>
      <c r="N36" s="1">
        <v>-31.783000000000001</v>
      </c>
      <c r="O36" s="1">
        <v>59.890999999999998</v>
      </c>
      <c r="P36" s="4">
        <f t="shared" ref="P36:P45" si="16">((G36/O36)*$C$1)/256.4*(1/$C$2*1000)</f>
        <v>54.492665845738912</v>
      </c>
      <c r="Q36" s="4">
        <f t="shared" ref="Q36:Q45" si="17">P36*(J36/100)*1000</f>
        <v>2.8539608969327528</v>
      </c>
    </row>
    <row r="37" spans="1:17" x14ac:dyDescent="0.25">
      <c r="A37" s="2">
        <v>33</v>
      </c>
      <c r="B37" s="2">
        <v>4</v>
      </c>
      <c r="C37" s="2">
        <v>21</v>
      </c>
      <c r="D37" s="2" t="s">
        <v>99</v>
      </c>
      <c r="E37" s="2">
        <v>816.8</v>
      </c>
      <c r="F37" s="2">
        <v>-29.234000000000002</v>
      </c>
      <c r="G37" s="2">
        <v>5.734</v>
      </c>
      <c r="H37" s="2">
        <f t="shared" si="13"/>
        <v>1.159048492615E-2</v>
      </c>
      <c r="I37" s="2">
        <f t="shared" si="14"/>
        <v>1.1457684803150507</v>
      </c>
      <c r="J37" s="2">
        <f t="shared" si="15"/>
        <v>9.0527480152553519E-3</v>
      </c>
      <c r="K37" s="1">
        <v>21</v>
      </c>
      <c r="L37" s="1" t="s">
        <v>99</v>
      </c>
      <c r="M37" s="1">
        <v>1077.8</v>
      </c>
      <c r="N37" s="1">
        <v>-40.895000000000003</v>
      </c>
      <c r="O37" s="1">
        <v>89.891999999999996</v>
      </c>
      <c r="P37" s="4">
        <f t="shared" si="16"/>
        <v>21.275287358920796</v>
      </c>
      <c r="Q37" s="4">
        <f t="shared" si="17"/>
        <v>1.9259981541245752</v>
      </c>
    </row>
    <row r="38" spans="1:17" x14ac:dyDescent="0.25">
      <c r="A38" s="2">
        <v>34</v>
      </c>
      <c r="B38" s="2">
        <v>4</v>
      </c>
      <c r="C38" s="2">
        <v>22</v>
      </c>
      <c r="D38" s="2" t="s">
        <v>100</v>
      </c>
      <c r="E38" s="2">
        <v>813.8</v>
      </c>
      <c r="F38" s="2">
        <v>-28.157</v>
      </c>
      <c r="G38" s="2">
        <v>5.3840000000000003</v>
      </c>
      <c r="H38" s="2">
        <f t="shared" si="13"/>
        <v>1.1603343794575E-2</v>
      </c>
      <c r="I38" s="2">
        <f t="shared" si="14"/>
        <v>1.1470250534216577</v>
      </c>
      <c r="J38" s="2">
        <f t="shared" si="15"/>
        <v>1.0309321121862336E-2</v>
      </c>
      <c r="K38" s="1">
        <v>22</v>
      </c>
      <c r="L38" s="1" t="s">
        <v>100</v>
      </c>
      <c r="M38" s="1">
        <v>1073.8</v>
      </c>
      <c r="N38" s="1">
        <v>-45.817999999999998</v>
      </c>
      <c r="O38" s="1">
        <v>58.716000000000001</v>
      </c>
      <c r="P38" s="4">
        <f t="shared" si="16"/>
        <v>30.58351363863904</v>
      </c>
      <c r="Q38" s="4">
        <f t="shared" si="17"/>
        <v>3.1529526313558627</v>
      </c>
    </row>
    <row r="39" spans="1:17" x14ac:dyDescent="0.25">
      <c r="A39" s="2">
        <v>35</v>
      </c>
      <c r="B39" s="2">
        <v>4</v>
      </c>
      <c r="C39" s="2">
        <v>23</v>
      </c>
      <c r="D39" s="2" t="s">
        <v>101</v>
      </c>
      <c r="E39" s="2">
        <v>815.3</v>
      </c>
      <c r="F39" s="2">
        <v>-27.484000000000002</v>
      </c>
      <c r="G39" s="2">
        <v>7.2220000000000004</v>
      </c>
      <c r="H39" s="2">
        <f t="shared" si="13"/>
        <v>1.1611379094899999E-2</v>
      </c>
      <c r="I39" s="2">
        <f t="shared" si="14"/>
        <v>1.1478102495534235</v>
      </c>
      <c r="J39" s="2">
        <f t="shared" si="15"/>
        <v>1.1094517253628089E-2</v>
      </c>
      <c r="K39" s="1">
        <v>23</v>
      </c>
      <c r="L39" s="1" t="s">
        <v>101</v>
      </c>
      <c r="M39" s="1">
        <v>1081.8</v>
      </c>
      <c r="N39" s="1">
        <v>-40.112000000000002</v>
      </c>
      <c r="O39" s="1">
        <v>99.450999999999993</v>
      </c>
      <c r="P39" s="4">
        <f t="shared" si="16"/>
        <v>24.220723891391287</v>
      </c>
      <c r="Q39" s="4">
        <f t="shared" si="17"/>
        <v>2.6871723910840268</v>
      </c>
    </row>
    <row r="40" spans="1:17" x14ac:dyDescent="0.25">
      <c r="A40" s="2">
        <v>36</v>
      </c>
      <c r="B40" s="2">
        <v>4</v>
      </c>
      <c r="C40" s="2">
        <v>24</v>
      </c>
      <c r="D40" s="2" t="s">
        <v>102</v>
      </c>
      <c r="E40" s="2">
        <v>814.7</v>
      </c>
      <c r="F40" s="2">
        <v>-28.542999999999999</v>
      </c>
      <c r="G40" s="2">
        <v>5.0019999999999998</v>
      </c>
      <c r="H40" s="2">
        <f t="shared" si="13"/>
        <v>1.1598735137925E-2</v>
      </c>
      <c r="I40" s="2">
        <f t="shared" si="14"/>
        <v>1.1465746975596591</v>
      </c>
      <c r="J40" s="2">
        <f t="shared" si="15"/>
        <v>9.858965259863739E-3</v>
      </c>
      <c r="K40" s="1">
        <v>24</v>
      </c>
      <c r="L40" s="1" t="s">
        <v>102</v>
      </c>
      <c r="M40" s="1">
        <v>1066.9000000000001</v>
      </c>
      <c r="N40" s="1">
        <v>-36.19</v>
      </c>
      <c r="O40" s="1">
        <v>22.82</v>
      </c>
      <c r="P40" s="4">
        <f t="shared" si="16"/>
        <v>73.108325453589075</v>
      </c>
      <c r="Q40" s="4">
        <f t="shared" si="17"/>
        <v>7.2077244085374668</v>
      </c>
    </row>
    <row r="41" spans="1:17" x14ac:dyDescent="0.25">
      <c r="A41" s="2">
        <v>25</v>
      </c>
      <c r="B41" s="2">
        <v>3</v>
      </c>
      <c r="C41" s="2">
        <v>25</v>
      </c>
      <c r="D41" s="2" t="s">
        <v>103</v>
      </c>
      <c r="E41" s="2">
        <v>815.1</v>
      </c>
      <c r="F41" s="2">
        <v>-27.893999999999998</v>
      </c>
      <c r="G41" s="2">
        <v>6.907</v>
      </c>
      <c r="H41" s="2">
        <f t="shared" si="13"/>
        <v>1.1606483889649999E-2</v>
      </c>
      <c r="I41" s="2">
        <f t="shared" si="14"/>
        <v>1.1473318997544188</v>
      </c>
      <c r="J41" s="2">
        <f>I41-AVERAGE($I$26:$I$27)</f>
        <v>1.1830731144765849E-2</v>
      </c>
      <c r="K41" s="1">
        <v>25</v>
      </c>
      <c r="L41" s="1" t="s">
        <v>103</v>
      </c>
      <c r="M41" s="1">
        <v>1075.7</v>
      </c>
      <c r="N41" s="1">
        <v>-41.286000000000001</v>
      </c>
      <c r="O41" s="1">
        <v>36.457000000000001</v>
      </c>
      <c r="P41" s="4">
        <f t="shared" si="16"/>
        <v>63.189848909870634</v>
      </c>
      <c r="Q41" s="4">
        <f t="shared" si="17"/>
        <v>7.4758211353105493</v>
      </c>
    </row>
    <row r="42" spans="1:17" x14ac:dyDescent="0.25">
      <c r="A42" s="2">
        <v>37</v>
      </c>
      <c r="B42" s="2">
        <v>4</v>
      </c>
      <c r="C42" s="2">
        <v>26</v>
      </c>
      <c r="D42" s="2" t="s">
        <v>104</v>
      </c>
      <c r="E42" s="2">
        <v>815.9</v>
      </c>
      <c r="F42" s="2">
        <v>-27.76</v>
      </c>
      <c r="G42" s="2">
        <v>7.1760000000000002</v>
      </c>
      <c r="H42" s="2">
        <f t="shared" si="13"/>
        <v>1.1608083785999999E-2</v>
      </c>
      <c r="I42" s="2">
        <f t="shared" si="14"/>
        <v>1.147488238978488</v>
      </c>
      <c r="J42" s="2">
        <f t="shared" si="15"/>
        <v>1.0772506678692562E-2</v>
      </c>
      <c r="K42" s="1">
        <v>26</v>
      </c>
      <c r="L42" s="1" t="s">
        <v>104</v>
      </c>
      <c r="M42" s="1">
        <v>1071.3</v>
      </c>
      <c r="N42" s="1">
        <v>-38.767000000000003</v>
      </c>
      <c r="O42" s="1">
        <v>25.294</v>
      </c>
      <c r="P42" s="4">
        <f t="shared" si="16"/>
        <v>94.624523383040824</v>
      </c>
      <c r="Q42" s="4">
        <f t="shared" si="17"/>
        <v>10.193433101119076</v>
      </c>
    </row>
    <row r="43" spans="1:17" x14ac:dyDescent="0.25">
      <c r="A43" s="2">
        <v>38</v>
      </c>
      <c r="B43" s="2">
        <v>4</v>
      </c>
      <c r="C43" s="2">
        <v>27</v>
      </c>
      <c r="D43" s="2" t="s">
        <v>105</v>
      </c>
      <c r="E43" s="2">
        <v>816.4</v>
      </c>
      <c r="F43" s="2">
        <v>-30.306999999999999</v>
      </c>
      <c r="G43" s="2">
        <v>5.1609999999999996</v>
      </c>
      <c r="H43" s="2">
        <f t="shared" si="13"/>
        <v>1.1577673815825E-2</v>
      </c>
      <c r="I43" s="2">
        <f t="shared" si="14"/>
        <v>1.1445165423780312</v>
      </c>
      <c r="J43" s="2">
        <f t="shared" si="15"/>
        <v>7.8008100782358536E-3</v>
      </c>
      <c r="K43" s="1">
        <v>27</v>
      </c>
      <c r="L43" s="1" t="s">
        <v>105</v>
      </c>
      <c r="M43" s="1">
        <v>1074.9000000000001</v>
      </c>
      <c r="N43" s="1">
        <v>-39.826999999999998</v>
      </c>
      <c r="O43" s="1">
        <v>31.292000000000002</v>
      </c>
      <c r="P43" s="4">
        <f t="shared" si="16"/>
        <v>55.009706357374647</v>
      </c>
      <c r="Q43" s="4">
        <f t="shared" si="17"/>
        <v>4.2912027175340306</v>
      </c>
    </row>
    <row r="44" spans="1:17" x14ac:dyDescent="0.25">
      <c r="A44" s="2">
        <v>39</v>
      </c>
      <c r="B44" s="2">
        <v>4</v>
      </c>
      <c r="C44" s="2">
        <v>28</v>
      </c>
      <c r="D44" s="2" t="s">
        <v>106</v>
      </c>
      <c r="E44" s="2">
        <v>815.9</v>
      </c>
      <c r="F44" s="2">
        <v>-34.241999999999997</v>
      </c>
      <c r="G44" s="2">
        <v>4.4740000000000002</v>
      </c>
      <c r="H44" s="2">
        <f t="shared" si="13"/>
        <v>1.1530691784949998E-2</v>
      </c>
      <c r="I44" s="2">
        <f t="shared" si="14"/>
        <v>1.1399250540389345</v>
      </c>
      <c r="J44" s="2">
        <f t="shared" si="15"/>
        <v>3.209321739139126E-3</v>
      </c>
      <c r="K44" s="1">
        <v>28</v>
      </c>
      <c r="L44" s="1" t="s">
        <v>106</v>
      </c>
      <c r="M44" s="1">
        <v>1077.4000000000001</v>
      </c>
      <c r="N44" s="1">
        <v>-41.634</v>
      </c>
      <c r="O44" s="1">
        <v>40.116</v>
      </c>
      <c r="P44" s="4">
        <f t="shared" si="16"/>
        <v>37.197790687149904</v>
      </c>
      <c r="Q44" s="4">
        <f t="shared" si="17"/>
        <v>1.1937967830021712</v>
      </c>
    </row>
    <row r="45" spans="1:17" x14ac:dyDescent="0.25">
      <c r="A45" s="2">
        <v>40</v>
      </c>
      <c r="B45" s="2">
        <v>4</v>
      </c>
      <c r="C45" s="2">
        <v>29</v>
      </c>
      <c r="D45" s="2" t="s">
        <v>107</v>
      </c>
      <c r="E45" s="2">
        <v>815.7</v>
      </c>
      <c r="F45" s="2">
        <v>-24.474</v>
      </c>
      <c r="G45" s="2">
        <v>4.7450000000000001</v>
      </c>
      <c r="H45" s="2">
        <f t="shared" si="13"/>
        <v>1.1647317065150001E-2</v>
      </c>
      <c r="I45" s="2">
        <f t="shared" si="14"/>
        <v>1.1513218953557423</v>
      </c>
      <c r="J45" s="2">
        <f t="shared" si="15"/>
        <v>1.4606163055946864E-2</v>
      </c>
      <c r="K45" s="1">
        <v>29</v>
      </c>
      <c r="L45" s="1" t="s">
        <v>107</v>
      </c>
      <c r="M45" s="1">
        <v>1086.8</v>
      </c>
      <c r="N45" s="1">
        <v>-40.640999999999998</v>
      </c>
      <c r="O45" s="1">
        <v>93.756</v>
      </c>
      <c r="P45" s="4">
        <f t="shared" si="16"/>
        <v>16.880135777097355</v>
      </c>
      <c r="Q45" s="4">
        <f t="shared" si="17"/>
        <v>2.4655401556680627</v>
      </c>
    </row>
  </sheetData>
  <mergeCells count="2">
    <mergeCell ref="C4:J4"/>
    <mergeCell ref="K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3CC5-31DA-4142-8695-256DEB906D50}">
  <dimension ref="A1:K33"/>
  <sheetViews>
    <sheetView workbookViewId="0">
      <selection sqref="A1:G33"/>
    </sheetView>
  </sheetViews>
  <sheetFormatPr defaultRowHeight="15" x14ac:dyDescent="0.25"/>
  <cols>
    <col min="6" max="6" width="15.5703125" customWidth="1"/>
    <col min="7" max="7" width="18.140625" customWidth="1"/>
    <col min="8" max="8" width="17.28515625" customWidth="1"/>
  </cols>
  <sheetData>
    <row r="1" spans="1:11" x14ac:dyDescent="0.25">
      <c r="A1" t="s">
        <v>87</v>
      </c>
      <c r="B1" t="s">
        <v>20</v>
      </c>
      <c r="C1" t="s">
        <v>82</v>
      </c>
      <c r="D1" t="s">
        <v>76</v>
      </c>
      <c r="E1" t="s">
        <v>74</v>
      </c>
      <c r="F1" t="s">
        <v>83</v>
      </c>
      <c r="G1" t="s">
        <v>84</v>
      </c>
      <c r="H1" t="s">
        <v>85</v>
      </c>
      <c r="I1" t="s">
        <v>78</v>
      </c>
      <c r="J1" t="s">
        <v>79</v>
      </c>
      <c r="K1" t="s">
        <v>86</v>
      </c>
    </row>
    <row r="2" spans="1:11" x14ac:dyDescent="0.25">
      <c r="A2">
        <v>3</v>
      </c>
      <c r="B2">
        <v>1</v>
      </c>
      <c r="C2">
        <v>15</v>
      </c>
      <c r="D2" t="s">
        <v>80</v>
      </c>
      <c r="E2" t="s">
        <v>75</v>
      </c>
      <c r="F2">
        <v>0.3868290800000001</v>
      </c>
      <c r="G2">
        <v>47.96602523239423</v>
      </c>
      <c r="H2">
        <v>0.48260819380577374</v>
      </c>
      <c r="I2">
        <f>Table1[[#This Row],[Uncorrected TG]]/Table1[[#This Row],[Protein]]</f>
        <v>123.9979818280317</v>
      </c>
      <c r="J2">
        <f>Table1[[#This Row],[Uncorrected FA]]/Table1[[#This Row],[Protein]]</f>
        <v>1.2476006038785235</v>
      </c>
      <c r="K2">
        <f>(Table1[[#This Row],[FA]]/((Table1[[#This Row],[TG]]*3)+Table1[[#This Row],[FA]]))*100</f>
        <v>0.33426091413319298</v>
      </c>
    </row>
    <row r="3" spans="1:11" x14ac:dyDescent="0.25">
      <c r="A3">
        <v>4</v>
      </c>
      <c r="B3">
        <v>1</v>
      </c>
      <c r="C3">
        <v>15</v>
      </c>
      <c r="D3" t="s">
        <v>80</v>
      </c>
      <c r="E3" t="s">
        <v>77</v>
      </c>
      <c r="F3">
        <v>0.42406821375000009</v>
      </c>
      <c r="G3">
        <v>44.468934542838852</v>
      </c>
      <c r="H3">
        <v>1.428263415279968</v>
      </c>
      <c r="I3">
        <f>Table1[[#This Row],[Uncorrected TG]]/Table1[[#This Row],[Protein]]</f>
        <v>104.86269213531415</v>
      </c>
      <c r="J3">
        <f>Table1[[#This Row],[Uncorrected FA]]/Table1[[#This Row],[Protein]]</f>
        <v>3.368003941276223</v>
      </c>
      <c r="K3">
        <f>(Table1[[#This Row],[FA]]/((Table1[[#This Row],[TG]]*3)+Table1[[#This Row],[FA]]))*100</f>
        <v>1.0592670338614849</v>
      </c>
    </row>
    <row r="4" spans="1:11" x14ac:dyDescent="0.25">
      <c r="A4">
        <v>5</v>
      </c>
      <c r="B4">
        <v>1</v>
      </c>
      <c r="C4">
        <v>15</v>
      </c>
      <c r="D4" t="s">
        <v>81</v>
      </c>
      <c r="E4" t="s">
        <v>75</v>
      </c>
      <c r="F4">
        <v>0.49401928000000017</v>
      </c>
      <c r="G4">
        <v>23.804848175797993</v>
      </c>
      <c r="H4">
        <v>0</v>
      </c>
      <c r="I4">
        <f>Table1[[#This Row],[Uncorrected TG]]/Table1[[#This Row],[Protein]]</f>
        <v>48.186071150498385</v>
      </c>
      <c r="J4">
        <f>Table1[[#This Row],[Uncorrected FA]]/Table1[[#This Row],[Protein]]</f>
        <v>0</v>
      </c>
      <c r="K4">
        <f>(Table1[[#This Row],[FA]]/((Table1[[#This Row],[TG]]*3)+Table1[[#This Row],[FA]]))*100</f>
        <v>0</v>
      </c>
    </row>
    <row r="5" spans="1:11" x14ac:dyDescent="0.25">
      <c r="A5">
        <v>6</v>
      </c>
      <c r="B5">
        <v>1</v>
      </c>
      <c r="C5">
        <v>15</v>
      </c>
      <c r="D5" t="s">
        <v>81</v>
      </c>
      <c r="E5" t="s">
        <v>77</v>
      </c>
      <c r="F5">
        <v>0.46160612500000009</v>
      </c>
      <c r="G5">
        <v>38.811007261465647</v>
      </c>
      <c r="H5">
        <v>0.1941301385009587</v>
      </c>
      <c r="I5">
        <f>Table1[[#This Row],[Uncorrected TG]]/Table1[[#This Row],[Protein]]</f>
        <v>84.078189520266093</v>
      </c>
      <c r="J5">
        <f>Table1[[#This Row],[Uncorrected FA]]/Table1[[#This Row],[Protein]]</f>
        <v>0.42055364516872185</v>
      </c>
      <c r="K5">
        <f>(Table1[[#This Row],[FA]]/((Table1[[#This Row],[TG]]*3)+Table1[[#This Row],[FA]]))*100</f>
        <v>0.16645363905422123</v>
      </c>
    </row>
    <row r="6" spans="1:11" x14ac:dyDescent="0.25">
      <c r="A6">
        <v>7</v>
      </c>
      <c r="B6">
        <v>1</v>
      </c>
      <c r="C6">
        <v>30</v>
      </c>
      <c r="D6" t="s">
        <v>80</v>
      </c>
      <c r="E6" t="s">
        <v>75</v>
      </c>
      <c r="F6">
        <v>0.52119792375000018</v>
      </c>
      <c r="G6">
        <v>93.248496771591178</v>
      </c>
      <c r="H6">
        <v>0.35092827368066609</v>
      </c>
      <c r="I6">
        <f>Table1[[#This Row],[Uncorrected TG]]/Table1[[#This Row],[Protein]]</f>
        <v>178.91187305711355</v>
      </c>
      <c r="J6">
        <f>Table1[[#This Row],[Uncorrected FA]]/Table1[[#This Row],[Protein]]</f>
        <v>0.67331095863880241</v>
      </c>
      <c r="K6">
        <f>(Table1[[#This Row],[FA]]/((Table1[[#This Row],[TG]]*3)+Table1[[#This Row],[FA]]))*100</f>
        <v>0.12528838299652989</v>
      </c>
    </row>
    <row r="7" spans="1:11" x14ac:dyDescent="0.25">
      <c r="A7">
        <v>8</v>
      </c>
      <c r="B7">
        <v>1</v>
      </c>
      <c r="C7">
        <v>30</v>
      </c>
      <c r="D7" t="s">
        <v>80</v>
      </c>
      <c r="E7" t="s">
        <v>77</v>
      </c>
      <c r="F7">
        <v>0.37624420500000005</v>
      </c>
      <c r="G7">
        <v>93.616552007450778</v>
      </c>
      <c r="H7">
        <v>2.4686079678640951</v>
      </c>
      <c r="I7">
        <f>Table1[[#This Row],[Uncorrected TG]]/Table1[[#This Row],[Protein]]</f>
        <v>248.8185884682284</v>
      </c>
      <c r="J7">
        <f>Table1[[#This Row],[Uncorrected FA]]/Table1[[#This Row],[Protein]]</f>
        <v>6.5611853553042625</v>
      </c>
      <c r="K7">
        <f>(Table1[[#This Row],[FA]]/((Table1[[#This Row],[TG]]*3)+Table1[[#This Row],[FA]]))*100</f>
        <v>0.87131974236201781</v>
      </c>
    </row>
    <row r="8" spans="1:11" x14ac:dyDescent="0.25">
      <c r="A8">
        <v>9</v>
      </c>
      <c r="B8">
        <v>1</v>
      </c>
      <c r="C8">
        <v>30</v>
      </c>
      <c r="D8" t="s">
        <v>81</v>
      </c>
      <c r="E8" t="s">
        <v>75</v>
      </c>
      <c r="F8">
        <v>0.43476284375000013</v>
      </c>
      <c r="G8">
        <v>99.823902780622987</v>
      </c>
      <c r="H8">
        <v>0.35177770441719042</v>
      </c>
      <c r="I8">
        <f>Table1[[#This Row],[Uncorrected TG]]/Table1[[#This Row],[Protein]]</f>
        <v>229.60541411405504</v>
      </c>
      <c r="J8">
        <f>Table1[[#This Row],[Uncorrected FA]]/Table1[[#This Row],[Protein]]</f>
        <v>0.80912550249917792</v>
      </c>
      <c r="K8">
        <f>(Table1[[#This Row],[FA]]/((Table1[[#This Row],[TG]]*3)+Table1[[#This Row],[FA]]))*100</f>
        <v>0.11732826839418566</v>
      </c>
    </row>
    <row r="9" spans="1:11" x14ac:dyDescent="0.25">
      <c r="A9">
        <v>10</v>
      </c>
      <c r="B9">
        <v>1</v>
      </c>
      <c r="C9">
        <v>30</v>
      </c>
      <c r="D9" t="s">
        <v>81</v>
      </c>
      <c r="E9" t="s">
        <v>77</v>
      </c>
      <c r="F9">
        <v>0.47238612000000013</v>
      </c>
      <c r="G9">
        <v>128.62566994551759</v>
      </c>
      <c r="H9">
        <v>0.5172708492673872</v>
      </c>
      <c r="I9">
        <f>Table1[[#This Row],[Uncorrected TG]]/Table1[[#This Row],[Protein]]</f>
        <v>272.28926613152299</v>
      </c>
      <c r="J9">
        <f>Table1[[#This Row],[Uncorrected FA]]/Table1[[#This Row],[Protein]]</f>
        <v>1.0950170366296688</v>
      </c>
      <c r="K9">
        <f>(Table1[[#This Row],[FA]]/((Table1[[#This Row],[TG]]*3)+Table1[[#This Row],[FA]]))*100</f>
        <v>0.13387124890908614</v>
      </c>
    </row>
    <row r="10" spans="1:11" x14ac:dyDescent="0.25">
      <c r="A10">
        <v>13</v>
      </c>
      <c r="B10">
        <v>2</v>
      </c>
      <c r="C10">
        <v>15</v>
      </c>
      <c r="D10" t="s">
        <v>80</v>
      </c>
      <c r="E10" t="s">
        <v>75</v>
      </c>
      <c r="F10">
        <v>0.49401928000000017</v>
      </c>
      <c r="G10">
        <v>42.724468204024411</v>
      </c>
      <c r="H10">
        <v>1.0806586440827997</v>
      </c>
      <c r="I10">
        <f>Table1[[#This Row],[Uncorrected TG]]/Table1[[#This Row],[Protein]]</f>
        <v>86.483402437298395</v>
      </c>
      <c r="J10">
        <f>Table1[[#This Row],[Uncorrected FA]]/Table1[[#This Row],[Protein]]</f>
        <v>2.1874827316107974</v>
      </c>
      <c r="K10">
        <f>(Table1[[#This Row],[FA]]/((Table1[[#This Row],[TG]]*3)+Table1[[#This Row],[FA]]))*100</f>
        <v>0.83607324741594224</v>
      </c>
    </row>
    <row r="11" spans="1:11" x14ac:dyDescent="0.25">
      <c r="A11">
        <v>14</v>
      </c>
      <c r="B11">
        <v>2</v>
      </c>
      <c r="C11">
        <v>15</v>
      </c>
      <c r="D11" t="s">
        <v>80</v>
      </c>
      <c r="E11" t="s">
        <v>77</v>
      </c>
      <c r="F11">
        <v>0.40275212375000008</v>
      </c>
      <c r="G11">
        <v>65.560158702789408</v>
      </c>
      <c r="H11">
        <v>2.1858914732728358</v>
      </c>
      <c r="I11">
        <f>Table1[[#This Row],[Uncorrected TG]]/Table1[[#This Row],[Protein]]</f>
        <v>162.78041712694852</v>
      </c>
      <c r="J11">
        <f>Table1[[#This Row],[Uncorrected FA]]/Table1[[#This Row],[Protein]]</f>
        <v>5.4273865843838038</v>
      </c>
      <c r="K11">
        <f>(Table1[[#This Row],[FA]]/((Table1[[#This Row],[TG]]*3)+Table1[[#This Row],[FA]]))*100</f>
        <v>1.0991760446247691</v>
      </c>
    </row>
    <row r="12" spans="1:11" x14ac:dyDescent="0.25">
      <c r="A12">
        <v>15</v>
      </c>
      <c r="B12">
        <v>2</v>
      </c>
      <c r="C12">
        <v>15</v>
      </c>
      <c r="D12" t="s">
        <v>81</v>
      </c>
      <c r="E12" t="s">
        <v>75</v>
      </c>
      <c r="F12">
        <v>0.42406821375000009</v>
      </c>
      <c r="G12">
        <v>28.675662931673259</v>
      </c>
      <c r="H12">
        <v>1.4360885117383555</v>
      </c>
      <c r="I12">
        <f>Table1[[#This Row],[Uncorrected TG]]/Table1[[#This Row],[Protein]]</f>
        <v>67.620401628541657</v>
      </c>
      <c r="J12">
        <f>Table1[[#This Row],[Uncorrected FA]]/Table1[[#This Row],[Protein]]</f>
        <v>3.3864563887944907</v>
      </c>
      <c r="K12">
        <f>(Table1[[#This Row],[FA]]/((Table1[[#This Row],[TG]]*3)+Table1[[#This Row],[FA]]))*100</f>
        <v>1.6419368674870434</v>
      </c>
    </row>
    <row r="13" spans="1:11" x14ac:dyDescent="0.25">
      <c r="A13">
        <v>16</v>
      </c>
      <c r="B13">
        <v>2</v>
      </c>
      <c r="C13">
        <v>15</v>
      </c>
      <c r="D13" t="s">
        <v>81</v>
      </c>
      <c r="E13" t="s">
        <v>77</v>
      </c>
      <c r="F13">
        <v>0.42406821375000009</v>
      </c>
      <c r="G13">
        <v>74.23650035729014</v>
      </c>
      <c r="H13">
        <v>2.5932526679238759</v>
      </c>
      <c r="I13">
        <f>Table1[[#This Row],[Uncorrected TG]]/Table1[[#This Row],[Protein]]</f>
        <v>175.05792216969746</v>
      </c>
      <c r="J13">
        <f>Table1[[#This Row],[Uncorrected FA]]/Table1[[#This Row],[Protein]]</f>
        <v>6.1151781337062667</v>
      </c>
      <c r="K13">
        <f>(Table1[[#This Row],[FA]]/((Table1[[#This Row],[TG]]*3)+Table1[[#This Row],[FA]]))*100</f>
        <v>1.1510079769903141</v>
      </c>
    </row>
    <row r="14" spans="1:11" x14ac:dyDescent="0.25">
      <c r="A14">
        <v>17</v>
      </c>
      <c r="B14">
        <v>2</v>
      </c>
      <c r="C14">
        <v>30</v>
      </c>
      <c r="D14" t="s">
        <v>80</v>
      </c>
      <c r="E14" t="s">
        <v>75</v>
      </c>
      <c r="F14">
        <v>0.39213066375000005</v>
      </c>
      <c r="G14">
        <v>37.169502545470991</v>
      </c>
      <c r="H14">
        <v>4.6823292776228023</v>
      </c>
      <c r="I14">
        <f>Table1[[#This Row],[Uncorrected TG]]/Table1[[#This Row],[Protein]]</f>
        <v>94.788564072020975</v>
      </c>
      <c r="J14">
        <f>Table1[[#This Row],[Uncorrected FA]]/Table1[[#This Row],[Protein]]</f>
        <v>11.940737388004898</v>
      </c>
      <c r="K14">
        <f>(Table1[[#This Row],[FA]]/((Table1[[#This Row],[TG]]*3)+Table1[[#This Row],[FA]]))*100</f>
        <v>4.0298610475514867</v>
      </c>
    </row>
    <row r="15" spans="1:11" x14ac:dyDescent="0.25">
      <c r="A15">
        <v>18</v>
      </c>
      <c r="B15">
        <v>2</v>
      </c>
      <c r="C15">
        <v>30</v>
      </c>
      <c r="D15" t="s">
        <v>80</v>
      </c>
      <c r="E15" t="s">
        <v>77</v>
      </c>
      <c r="F15">
        <v>0.33938921375000008</v>
      </c>
      <c r="G15">
        <v>95.223553099865228</v>
      </c>
      <c r="H15">
        <v>3.0621307103163522</v>
      </c>
      <c r="I15">
        <f>Table1[[#This Row],[Uncorrected TG]]/Table1[[#This Row],[Protein]]</f>
        <v>280.57330416519522</v>
      </c>
      <c r="J15">
        <f>Table1[[#This Row],[Uncorrected FA]]/Table1[[#This Row],[Protein]]</f>
        <v>9.0224750412132142</v>
      </c>
      <c r="K15">
        <f>(Table1[[#This Row],[FA]]/((Table1[[#This Row],[TG]]*3)+Table1[[#This Row],[FA]]))*100</f>
        <v>1.0605413781410939</v>
      </c>
    </row>
    <row r="16" spans="1:11" x14ac:dyDescent="0.25">
      <c r="A16">
        <v>19</v>
      </c>
      <c r="B16">
        <v>2</v>
      </c>
      <c r="C16">
        <v>30</v>
      </c>
      <c r="D16" t="s">
        <v>81</v>
      </c>
      <c r="E16" t="s">
        <v>75</v>
      </c>
      <c r="F16">
        <v>0.50487244500000017</v>
      </c>
      <c r="G16">
        <v>32.569638207505214</v>
      </c>
      <c r="H16">
        <v>1.5543525695965132</v>
      </c>
      <c r="I16">
        <f>Table1[[#This Row],[Uncorrected TG]]/Table1[[#This Row],[Protein]]</f>
        <v>64.510627446711226</v>
      </c>
      <c r="J16">
        <f>Table1[[#This Row],[Uncorrected FA]]/Table1[[#This Row],[Protein]]</f>
        <v>3.0787035121247559</v>
      </c>
      <c r="K16">
        <f>(Table1[[#This Row],[FA]]/((Table1[[#This Row],[TG]]*3)+Table1[[#This Row],[FA]]))*100</f>
        <v>1.5658889875025475</v>
      </c>
    </row>
    <row r="17" spans="1:11" x14ac:dyDescent="0.25">
      <c r="A17">
        <v>20</v>
      </c>
      <c r="B17">
        <v>2</v>
      </c>
      <c r="C17">
        <v>30</v>
      </c>
      <c r="D17" t="s">
        <v>81</v>
      </c>
      <c r="E17" t="s">
        <v>77</v>
      </c>
      <c r="F17">
        <v>0.42941248000000015</v>
      </c>
      <c r="G17">
        <v>30.237320814808854</v>
      </c>
      <c r="H17">
        <v>1.5806028963265719</v>
      </c>
      <c r="I17">
        <f>Table1[[#This Row],[Uncorrected TG]]/Table1[[#This Row],[Protein]]</f>
        <v>70.415561314866409</v>
      </c>
      <c r="J17">
        <f>Table1[[#This Row],[Uncorrected FA]]/Table1[[#This Row],[Protein]]</f>
        <v>3.6808499285502165</v>
      </c>
      <c r="K17">
        <f>(Table1[[#This Row],[FA]]/((Table1[[#This Row],[TG]]*3)+Table1[[#This Row],[FA]]))*100</f>
        <v>1.7126004575675535</v>
      </c>
    </row>
    <row r="18" spans="1:11" x14ac:dyDescent="0.25">
      <c r="A18">
        <v>23</v>
      </c>
      <c r="B18">
        <v>3</v>
      </c>
      <c r="C18">
        <v>15</v>
      </c>
      <c r="D18" t="s">
        <v>80</v>
      </c>
      <c r="E18" t="s">
        <v>75</v>
      </c>
      <c r="F18">
        <v>0.5430505937500002</v>
      </c>
      <c r="G18">
        <v>47.8997197494297</v>
      </c>
      <c r="H18">
        <v>2.4261072359836358</v>
      </c>
      <c r="I18">
        <f>Table1[[#This Row],[Uncorrected TG]]/Table1[[#This Row],[Protein]]</f>
        <v>88.204893431128269</v>
      </c>
      <c r="J18">
        <f>Table1[[#This Row],[Uncorrected FA]]/Table1[[#This Row],[Protein]]</f>
        <v>4.4675528650660548</v>
      </c>
      <c r="K18">
        <f>(Table1[[#This Row],[FA]]/((Table1[[#This Row],[TG]]*3)+Table1[[#This Row],[FA]]))*100</f>
        <v>1.6602927709594657</v>
      </c>
    </row>
    <row r="19" spans="1:11" x14ac:dyDescent="0.25">
      <c r="A19">
        <v>24</v>
      </c>
      <c r="B19">
        <v>3</v>
      </c>
      <c r="C19">
        <v>15</v>
      </c>
      <c r="D19" t="s">
        <v>80</v>
      </c>
      <c r="E19" t="s">
        <v>77</v>
      </c>
      <c r="F19">
        <v>0.62030322375000002</v>
      </c>
      <c r="G19">
        <v>55.616965229673205</v>
      </c>
      <c r="H19">
        <v>3.7441391177677437</v>
      </c>
      <c r="I19">
        <f>Table1[[#This Row],[Uncorrected TG]]/Table1[[#This Row],[Protein]]</f>
        <v>89.660932105825125</v>
      </c>
      <c r="J19">
        <f>Table1[[#This Row],[Uncorrected FA]]/Table1[[#This Row],[Protein]]</f>
        <v>6.0359820397721151</v>
      </c>
      <c r="K19">
        <f>(Table1[[#This Row],[FA]]/((Table1[[#This Row],[TG]]*3)+Table1[[#This Row],[FA]]))*100</f>
        <v>2.1947526913712836</v>
      </c>
    </row>
    <row r="20" spans="1:11" x14ac:dyDescent="0.25">
      <c r="A20">
        <v>25</v>
      </c>
      <c r="B20">
        <v>3</v>
      </c>
      <c r="C20">
        <v>15</v>
      </c>
      <c r="D20" t="s">
        <v>81</v>
      </c>
      <c r="E20" t="s">
        <v>75</v>
      </c>
      <c r="F20">
        <v>0.32368567999999998</v>
      </c>
      <c r="G20">
        <v>32.83549970071487</v>
      </c>
      <c r="H20">
        <v>7.4758211353105493</v>
      </c>
      <c r="I20">
        <f>Table1[[#This Row],[Uncorrected TG]]/Table1[[#This Row],[Protein]]</f>
        <v>101.44254667279341</v>
      </c>
      <c r="J20">
        <f>Table1[[#This Row],[Uncorrected FA]]/Table1[[#This Row],[Protein]]</f>
        <v>23.095927923998829</v>
      </c>
      <c r="K20">
        <f>(Table1[[#This Row],[FA]]/((Table1[[#This Row],[TG]]*3)+Table1[[#This Row],[FA]]))*100</f>
        <v>7.0538379595397105</v>
      </c>
    </row>
    <row r="21" spans="1:11" x14ac:dyDescent="0.25">
      <c r="A21">
        <v>26</v>
      </c>
      <c r="B21">
        <v>3</v>
      </c>
      <c r="C21">
        <v>15</v>
      </c>
      <c r="D21" t="s">
        <v>81</v>
      </c>
      <c r="E21" t="s">
        <v>77</v>
      </c>
      <c r="F21">
        <v>0.55950412000000027</v>
      </c>
      <c r="G21">
        <v>104.88641024397378</v>
      </c>
      <c r="H21">
        <v>5.0853452930733773</v>
      </c>
      <c r="I21">
        <f>Table1[[#This Row],[Uncorrected TG]]/Table1[[#This Row],[Protein]]</f>
        <v>187.46315977793645</v>
      </c>
      <c r="J21">
        <f>Table1[[#This Row],[Uncorrected FA]]/Table1[[#This Row],[Protein]]</f>
        <v>9.0890220666710633</v>
      </c>
      <c r="K21">
        <f>(Table1[[#This Row],[FA]]/((Table1[[#This Row],[TG]]*3)+Table1[[#This Row],[FA]]))*100</f>
        <v>1.5904398930838628</v>
      </c>
    </row>
    <row r="22" spans="1:11" x14ac:dyDescent="0.25">
      <c r="A22">
        <v>27</v>
      </c>
      <c r="B22">
        <v>3</v>
      </c>
      <c r="C22">
        <v>30</v>
      </c>
      <c r="D22" t="s">
        <v>80</v>
      </c>
      <c r="E22" t="s">
        <v>75</v>
      </c>
      <c r="F22">
        <v>0.46699307375000021</v>
      </c>
      <c r="G22">
        <v>29.371788869581501</v>
      </c>
      <c r="H22">
        <v>0.70945708884387582</v>
      </c>
      <c r="I22">
        <f>Table1[[#This Row],[Uncorrected TG]]/Table1[[#This Row],[Protein]]</f>
        <v>62.895555674355414</v>
      </c>
      <c r="J22">
        <f>Table1[[#This Row],[Uncorrected FA]]/Table1[[#This Row],[Protein]]</f>
        <v>1.5192025936206415</v>
      </c>
      <c r="K22">
        <f>(Table1[[#This Row],[FA]]/((Table1[[#This Row],[TG]]*3)+Table1[[#This Row],[FA]]))*100</f>
        <v>0.79871488544608038</v>
      </c>
    </row>
    <row r="23" spans="1:11" x14ac:dyDescent="0.25">
      <c r="A23">
        <v>28</v>
      </c>
      <c r="B23">
        <v>3</v>
      </c>
      <c r="C23">
        <v>30</v>
      </c>
      <c r="D23" t="s">
        <v>80</v>
      </c>
      <c r="E23" t="s">
        <v>77</v>
      </c>
      <c r="F23">
        <v>0.56500082374999994</v>
      </c>
      <c r="G23">
        <v>71.742676758447175</v>
      </c>
      <c r="H23">
        <v>2.5137112792917162</v>
      </c>
      <c r="I23">
        <f>Table1[[#This Row],[Uncorrected TG]]/Table1[[#This Row],[Protein]]</f>
        <v>126.97800382356908</v>
      </c>
      <c r="J23">
        <f>Table1[[#This Row],[Uncorrected FA]]/Table1[[#This Row],[Protein]]</f>
        <v>4.4490400254778679</v>
      </c>
      <c r="K23">
        <f>(Table1[[#This Row],[FA]]/((Table1[[#This Row],[TG]]*3)+Table1[[#This Row],[FA]]))*100</f>
        <v>1.1544462083127984</v>
      </c>
    </row>
    <row r="24" spans="1:11" x14ac:dyDescent="0.25">
      <c r="A24">
        <v>29</v>
      </c>
      <c r="B24">
        <v>3</v>
      </c>
      <c r="C24">
        <v>30</v>
      </c>
      <c r="D24" t="s">
        <v>81</v>
      </c>
      <c r="E24" t="s">
        <v>75</v>
      </c>
      <c r="F24">
        <v>0.28725751374999997</v>
      </c>
      <c r="G24">
        <v>18.588402532951395</v>
      </c>
      <c r="H24">
        <v>4.3569235833551208</v>
      </c>
      <c r="I24">
        <f>Table1[[#This Row],[Uncorrected TG]]/Table1[[#This Row],[Protein]]</f>
        <v>64.709891449972204</v>
      </c>
      <c r="J24">
        <f>Table1[[#This Row],[Uncorrected FA]]/Table1[[#This Row],[Protein]]</f>
        <v>15.167309382016544</v>
      </c>
      <c r="K24">
        <f>(Table1[[#This Row],[FA]]/((Table1[[#This Row],[TG]]*3)+Table1[[#This Row],[FA]]))*100</f>
        <v>7.2467883251689766</v>
      </c>
    </row>
    <row r="25" spans="1:11" x14ac:dyDescent="0.25">
      <c r="A25">
        <v>30</v>
      </c>
      <c r="B25">
        <v>3</v>
      </c>
      <c r="C25">
        <v>30</v>
      </c>
      <c r="D25" t="s">
        <v>81</v>
      </c>
      <c r="E25" t="s">
        <v>77</v>
      </c>
      <c r="F25">
        <v>0.46699307375000021</v>
      </c>
      <c r="G25">
        <v>35.177534373766733</v>
      </c>
      <c r="H25">
        <v>1.6386205833684817</v>
      </c>
      <c r="I25">
        <f>Table1[[#This Row],[Uncorrected TG]]/Table1[[#This Row],[Protein]]</f>
        <v>75.327743281688697</v>
      </c>
      <c r="J25">
        <f>Table1[[#This Row],[Uncorrected FA]]/Table1[[#This Row],[Protein]]</f>
        <v>3.5088755604236219</v>
      </c>
      <c r="K25">
        <f>(Table1[[#This Row],[FA]]/((Table1[[#This Row],[TG]]*3)+Table1[[#This Row],[FA]]))*100</f>
        <v>1.5289744081713783</v>
      </c>
    </row>
    <row r="26" spans="1:11" x14ac:dyDescent="0.25">
      <c r="A26">
        <v>33</v>
      </c>
      <c r="B26">
        <v>4</v>
      </c>
      <c r="C26">
        <v>15</v>
      </c>
      <c r="D26" t="s">
        <v>80</v>
      </c>
      <c r="E26" t="s">
        <v>75</v>
      </c>
      <c r="F26">
        <v>0.44548186375000015</v>
      </c>
      <c r="G26">
        <v>21.709849883225996</v>
      </c>
      <c r="H26">
        <v>1.9259981541245752</v>
      </c>
      <c r="I26">
        <f>Table1[[#This Row],[Uncorrected TG]]/Table1[[#This Row],[Protein]]</f>
        <v>48.733409033704994</v>
      </c>
      <c r="J26">
        <f>Table1[[#This Row],[Uncorrected FA]]/Table1[[#This Row],[Protein]]</f>
        <v>4.3234041851037635</v>
      </c>
      <c r="K26">
        <f>(Table1[[#This Row],[FA]]/((Table1[[#This Row],[TG]]*3)+Table1[[#This Row],[FA]]))*100</f>
        <v>2.8722428154040918</v>
      </c>
    </row>
    <row r="27" spans="1:11" x14ac:dyDescent="0.25">
      <c r="A27">
        <v>34</v>
      </c>
      <c r="B27">
        <v>4</v>
      </c>
      <c r="C27">
        <v>15</v>
      </c>
      <c r="D27" t="s">
        <v>80</v>
      </c>
      <c r="E27" t="s">
        <v>77</v>
      </c>
      <c r="F27">
        <v>0.31324714500000006</v>
      </c>
      <c r="G27">
        <v>44.664063088811695</v>
      </c>
      <c r="H27">
        <v>3.1529526313558627</v>
      </c>
      <c r="I27">
        <f>Table1[[#This Row],[Uncorrected TG]]/Table1[[#This Row],[Protein]]</f>
        <v>142.58410268611286</v>
      </c>
      <c r="J27">
        <f>Table1[[#This Row],[Uncorrected FA]]/Table1[[#This Row],[Protein]]</f>
        <v>10.065383457384304</v>
      </c>
      <c r="K27">
        <f>(Table1[[#This Row],[FA]]/((Table1[[#This Row],[TG]]*3)+Table1[[#This Row],[FA]]))*100</f>
        <v>2.2989896599513808</v>
      </c>
    </row>
    <row r="28" spans="1:11" x14ac:dyDescent="0.25">
      <c r="A28">
        <v>35</v>
      </c>
      <c r="B28">
        <v>4</v>
      </c>
      <c r="C28">
        <v>15</v>
      </c>
      <c r="D28" t="s">
        <v>81</v>
      </c>
      <c r="E28" t="s">
        <v>75</v>
      </c>
      <c r="F28">
        <v>0.43476284375000013</v>
      </c>
      <c r="G28">
        <v>13.530846229839891</v>
      </c>
      <c r="H28">
        <v>2.6871723910840268</v>
      </c>
      <c r="I28">
        <f>Table1[[#This Row],[Uncorrected TG]]/Table1[[#This Row],[Protein]]</f>
        <v>31.122361131717312</v>
      </c>
      <c r="J28">
        <f>Table1[[#This Row],[Uncorrected FA]]/Table1[[#This Row],[Protein]]</f>
        <v>6.1807774737742314</v>
      </c>
      <c r="K28">
        <f>(Table1[[#This Row],[FA]]/((Table1[[#This Row],[TG]]*3)+Table1[[#This Row],[FA]]))*100</f>
        <v>6.2088501147326607</v>
      </c>
    </row>
    <row r="29" spans="1:11" x14ac:dyDescent="0.25">
      <c r="A29">
        <v>36</v>
      </c>
      <c r="B29">
        <v>4</v>
      </c>
      <c r="C29">
        <v>15</v>
      </c>
      <c r="D29" t="s">
        <v>81</v>
      </c>
      <c r="E29" t="s">
        <v>77</v>
      </c>
      <c r="F29">
        <v>0.42406821375000009</v>
      </c>
      <c r="G29">
        <v>37.072149136170999</v>
      </c>
      <c r="H29">
        <v>7.2077244085374668</v>
      </c>
      <c r="I29">
        <f>Table1[[#This Row],[Uncorrected TG]]/Table1[[#This Row],[Protein]]</f>
        <v>87.420249700738125</v>
      </c>
      <c r="J29">
        <f>Table1[[#This Row],[Uncorrected FA]]/Table1[[#This Row],[Protein]]</f>
        <v>16.996615579366718</v>
      </c>
      <c r="K29">
        <f>(Table1[[#This Row],[FA]]/((Table1[[#This Row],[TG]]*3)+Table1[[#This Row],[FA]]))*100</f>
        <v>6.0863625203750118</v>
      </c>
    </row>
    <row r="30" spans="1:11" x14ac:dyDescent="0.25">
      <c r="A30">
        <v>37</v>
      </c>
      <c r="B30">
        <v>4</v>
      </c>
      <c r="C30">
        <v>30</v>
      </c>
      <c r="D30" t="s">
        <v>80</v>
      </c>
      <c r="E30" t="s">
        <v>75</v>
      </c>
      <c r="F30">
        <v>0.63701284499999999</v>
      </c>
      <c r="G30">
        <v>43.771153780355156</v>
      </c>
      <c r="H30">
        <v>10.193433101119076</v>
      </c>
      <c r="I30">
        <f>Table1[[#This Row],[Uncorrected TG]]/Table1[[#This Row],[Protein]]</f>
        <v>68.713141538543326</v>
      </c>
      <c r="J30">
        <f>Table1[[#This Row],[Uncorrected FA]]/Table1[[#This Row],[Protein]]</f>
        <v>16.001927090055894</v>
      </c>
      <c r="K30">
        <f>(Table1[[#This Row],[FA]]/((Table1[[#This Row],[TG]]*3)+Table1[[#This Row],[FA]]))*100</f>
        <v>7.2034886648465069</v>
      </c>
    </row>
    <row r="31" spans="1:11" x14ac:dyDescent="0.25">
      <c r="A31">
        <v>38</v>
      </c>
      <c r="B31">
        <v>4</v>
      </c>
      <c r="C31">
        <v>30</v>
      </c>
      <c r="D31" t="s">
        <v>80</v>
      </c>
      <c r="E31" t="s">
        <v>77</v>
      </c>
      <c r="F31">
        <v>0.46160612500000009</v>
      </c>
      <c r="G31">
        <v>23.078464768462165</v>
      </c>
      <c r="H31">
        <v>4.2912027175340306</v>
      </c>
      <c r="I31">
        <f>Table1[[#This Row],[Uncorrected TG]]/Table1[[#This Row],[Protein]]</f>
        <v>49.996010708181487</v>
      </c>
      <c r="J31">
        <f>Table1[[#This Row],[Uncorrected FA]]/Table1[[#This Row],[Protein]]</f>
        <v>9.2962430200293156</v>
      </c>
      <c r="K31">
        <f>(Table1[[#This Row],[FA]]/((Table1[[#This Row],[TG]]*3)+Table1[[#This Row],[FA]]))*100</f>
        <v>5.8362591106947717</v>
      </c>
    </row>
    <row r="32" spans="1:11" x14ac:dyDescent="0.25">
      <c r="A32">
        <v>39</v>
      </c>
      <c r="B32">
        <v>4</v>
      </c>
      <c r="C32">
        <v>30</v>
      </c>
      <c r="D32" t="s">
        <v>81</v>
      </c>
      <c r="E32" t="s">
        <v>75</v>
      </c>
      <c r="F32">
        <v>0.49401928000000017</v>
      </c>
      <c r="G32">
        <v>15.492740432738879</v>
      </c>
      <c r="H32">
        <v>1.1937967830021712</v>
      </c>
      <c r="I32">
        <f>Table1[[#This Row],[Uncorrected TG]]/Table1[[#This Row],[Protein]]</f>
        <v>31.360598786223228</v>
      </c>
      <c r="J32">
        <f>Table1[[#This Row],[Uncorrected FA]]/Table1[[#This Row],[Protein]]</f>
        <v>2.4164983662220041</v>
      </c>
      <c r="K32">
        <f>(Table1[[#This Row],[FA]]/((Table1[[#This Row],[TG]]*3)+Table1[[#This Row],[FA]]))*100</f>
        <v>2.5041876367983833</v>
      </c>
    </row>
    <row r="33" spans="1:11" x14ac:dyDescent="0.25">
      <c r="A33">
        <v>40</v>
      </c>
      <c r="B33">
        <v>4</v>
      </c>
      <c r="C33">
        <v>30</v>
      </c>
      <c r="D33" t="s">
        <v>81</v>
      </c>
      <c r="E33" t="s">
        <v>77</v>
      </c>
      <c r="F33">
        <v>0.43476284375000013</v>
      </c>
      <c r="G33">
        <v>41.509781840927147</v>
      </c>
      <c r="H33">
        <v>2.4655401556680627</v>
      </c>
      <c r="I33">
        <f>Table1[[#This Row],[Uncorrected TG]]/Table1[[#This Row],[Protein]]</f>
        <v>95.476838551539942</v>
      </c>
      <c r="J33">
        <f>Table1[[#This Row],[Uncorrected FA]]/Table1[[#This Row],[Protein]]</f>
        <v>5.6710001581593579</v>
      </c>
      <c r="K33">
        <f>(Table1[[#This Row],[FA]]/((Table1[[#This Row],[TG]]*3)+Table1[[#This Row],[FA]]))*100</f>
        <v>1.9414483839221679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6B3C-45CC-4F2C-9F30-64065063AFA5}">
  <dimension ref="A1:H25"/>
  <sheetViews>
    <sheetView workbookViewId="0">
      <selection activeCell="G30" sqref="G30"/>
    </sheetView>
  </sheetViews>
  <sheetFormatPr defaultRowHeight="15" x14ac:dyDescent="0.25"/>
  <cols>
    <col min="2" max="2" width="18.5703125" customWidth="1"/>
    <col min="3" max="3" width="19.28515625" customWidth="1"/>
    <col min="4" max="4" width="17.140625" customWidth="1"/>
    <col min="5" max="6" width="19" customWidth="1"/>
    <col min="7" max="7" width="27.28515625" customWidth="1"/>
    <col min="8" max="8" width="18.5703125" customWidth="1"/>
  </cols>
  <sheetData>
    <row r="1" spans="1:8" x14ac:dyDescent="0.25">
      <c r="A1" s="8" t="s">
        <v>87</v>
      </c>
      <c r="B1" s="8" t="s">
        <v>20</v>
      </c>
      <c r="C1" s="8" t="s">
        <v>82</v>
      </c>
      <c r="D1" s="8" t="s">
        <v>76</v>
      </c>
      <c r="E1" s="8" t="s">
        <v>74</v>
      </c>
      <c r="F1" s="8" t="s">
        <v>117</v>
      </c>
      <c r="G1" s="8" t="s">
        <v>118</v>
      </c>
      <c r="H1" s="8" t="s">
        <v>119</v>
      </c>
    </row>
    <row r="2" spans="1:8" x14ac:dyDescent="0.25">
      <c r="A2" s="5">
        <v>13</v>
      </c>
      <c r="B2" s="5">
        <v>2</v>
      </c>
      <c r="C2" s="5">
        <v>15</v>
      </c>
      <c r="D2" s="5" t="s">
        <v>80</v>
      </c>
      <c r="E2" s="5" t="s">
        <v>75</v>
      </c>
      <c r="F2">
        <v>745.35779758297565</v>
      </c>
      <c r="G2" s="5">
        <v>42.724468204024411</v>
      </c>
      <c r="H2" s="10">
        <f>(Table2[[#This Row],[13C 16:0 recovered]]/Table2[[#This Row],[13C 16:0 put on]])*100</f>
        <v>5.7320750306188595</v>
      </c>
    </row>
    <row r="3" spans="1:8" x14ac:dyDescent="0.25">
      <c r="A3" s="5">
        <v>15</v>
      </c>
      <c r="B3" s="5">
        <v>2</v>
      </c>
      <c r="C3" s="5">
        <v>15</v>
      </c>
      <c r="D3" s="5" t="s">
        <v>81</v>
      </c>
      <c r="E3" s="5" t="s">
        <v>75</v>
      </c>
      <c r="F3">
        <v>745.35779758297565</v>
      </c>
      <c r="G3" s="5">
        <v>28.675662931673259</v>
      </c>
      <c r="H3" s="10">
        <f>(Table2[[#This Row],[13C 16:0 recovered]]/Table2[[#This Row],[13C 16:0 put on]])*100</f>
        <v>3.8472345797765657</v>
      </c>
    </row>
    <row r="4" spans="1:8" x14ac:dyDescent="0.25">
      <c r="A4" s="5">
        <v>17</v>
      </c>
      <c r="B4" s="5">
        <v>2</v>
      </c>
      <c r="C4" s="5">
        <v>30</v>
      </c>
      <c r="D4" s="5" t="s">
        <v>80</v>
      </c>
      <c r="E4" s="5" t="s">
        <v>75</v>
      </c>
      <c r="F4">
        <v>745.35779758297565</v>
      </c>
      <c r="G4" s="5">
        <v>37.169502545470991</v>
      </c>
      <c r="H4" s="10">
        <f>(Table2[[#This Row],[13C 16:0 recovered]]/Table2[[#This Row],[13C 16:0 put on]])*100</f>
        <v>4.9867999859937289</v>
      </c>
    </row>
    <row r="5" spans="1:8" x14ac:dyDescent="0.25">
      <c r="A5" s="5">
        <v>19</v>
      </c>
      <c r="B5" s="5">
        <v>2</v>
      </c>
      <c r="C5" s="5">
        <v>30</v>
      </c>
      <c r="D5" s="5" t="s">
        <v>81</v>
      </c>
      <c r="E5" s="5" t="s">
        <v>75</v>
      </c>
      <c r="F5">
        <v>745.35779758297565</v>
      </c>
      <c r="G5" s="5">
        <v>32.569638207505214</v>
      </c>
      <c r="H5" s="10">
        <f>(Table2[[#This Row],[13C 16:0 recovered]]/Table2[[#This Row],[13C 16:0 put on]])*100</f>
        <v>4.369664919736679</v>
      </c>
    </row>
    <row r="6" spans="1:8" x14ac:dyDescent="0.25">
      <c r="A6" s="6">
        <v>14</v>
      </c>
      <c r="B6" s="6">
        <v>2</v>
      </c>
      <c r="C6" s="6">
        <v>15</v>
      </c>
      <c r="D6" s="6" t="s">
        <v>80</v>
      </c>
      <c r="E6" s="6" t="s">
        <v>77</v>
      </c>
      <c r="F6">
        <v>1639.6564558899643</v>
      </c>
      <c r="G6" s="6">
        <v>65.560158702789408</v>
      </c>
      <c r="H6" s="10">
        <f>(Table2[[#This Row],[13C 16:0 recovered]]/Table2[[#This Row],[13C 16:0 put on]])*100</f>
        <v>3.9984082316319731</v>
      </c>
    </row>
    <row r="7" spans="1:8" x14ac:dyDescent="0.25">
      <c r="A7" s="6">
        <v>16</v>
      </c>
      <c r="B7" s="6">
        <v>2</v>
      </c>
      <c r="C7" s="6">
        <v>15</v>
      </c>
      <c r="D7" s="6" t="s">
        <v>81</v>
      </c>
      <c r="E7" s="6" t="s">
        <v>77</v>
      </c>
      <c r="F7">
        <v>1639.6564558899643</v>
      </c>
      <c r="G7" s="6">
        <v>74.23650035729014</v>
      </c>
      <c r="H7" s="10">
        <f>(Table2[[#This Row],[13C 16:0 recovered]]/Table2[[#This Row],[13C 16:0 put on]])*100</f>
        <v>4.5275643010838165</v>
      </c>
    </row>
    <row r="8" spans="1:8" x14ac:dyDescent="0.25">
      <c r="A8" s="6">
        <v>18</v>
      </c>
      <c r="B8" s="6">
        <v>2</v>
      </c>
      <c r="C8" s="6">
        <v>30</v>
      </c>
      <c r="D8" s="6" t="s">
        <v>80</v>
      </c>
      <c r="E8" s="6" t="s">
        <v>77</v>
      </c>
      <c r="F8">
        <v>1639.6564558899643</v>
      </c>
      <c r="G8" s="6">
        <v>95.223553099865228</v>
      </c>
      <c r="H8" s="10">
        <f>(Table2[[#This Row],[13C 16:0 recovered]]/Table2[[#This Row],[13C 16:0 put on]])*100</f>
        <v>5.8075307640087495</v>
      </c>
    </row>
    <row r="9" spans="1:8" x14ac:dyDescent="0.25">
      <c r="A9" s="6">
        <v>20</v>
      </c>
      <c r="B9" s="6">
        <v>2</v>
      </c>
      <c r="C9" s="6">
        <v>30</v>
      </c>
      <c r="D9" s="6" t="s">
        <v>81</v>
      </c>
      <c r="E9" s="6" t="s">
        <v>77</v>
      </c>
      <c r="F9">
        <v>1639.6564558899643</v>
      </c>
      <c r="G9" s="6">
        <v>30.237320814808854</v>
      </c>
      <c r="H9" s="10">
        <f>(Table2[[#This Row],[13C 16:0 recovered]]/Table2[[#This Row],[13C 16:0 put on]])*100</f>
        <v>1.8441253779833287</v>
      </c>
    </row>
    <row r="10" spans="1:8" x14ac:dyDescent="0.25">
      <c r="A10" s="5">
        <v>23</v>
      </c>
      <c r="B10" s="5">
        <v>3</v>
      </c>
      <c r="C10" s="5">
        <v>15</v>
      </c>
      <c r="D10" s="5" t="s">
        <v>80</v>
      </c>
      <c r="E10" s="5" t="s">
        <v>75</v>
      </c>
      <c r="F10">
        <v>1555.4241233289845</v>
      </c>
      <c r="G10" s="5">
        <v>47.8997197494297</v>
      </c>
      <c r="H10" s="10">
        <f>(Table2[[#This Row],[13C 16:0 recovered]]/Table2[[#This Row],[13C 16:0 put on]])*100</f>
        <v>3.0795278940969935</v>
      </c>
    </row>
    <row r="11" spans="1:8" x14ac:dyDescent="0.25">
      <c r="A11" s="5">
        <v>25</v>
      </c>
      <c r="B11" s="5">
        <v>3</v>
      </c>
      <c r="C11" s="5">
        <v>15</v>
      </c>
      <c r="D11" s="5" t="s">
        <v>81</v>
      </c>
      <c r="E11" s="5" t="s">
        <v>75</v>
      </c>
      <c r="F11">
        <v>1555.4241233289845</v>
      </c>
      <c r="G11" s="5">
        <v>32.83549970071487</v>
      </c>
      <c r="H11" s="10">
        <f>(Table2[[#This Row],[13C 16:0 recovered]]/Table2[[#This Row],[13C 16:0 put on]])*100</f>
        <v>2.1110319178050898</v>
      </c>
    </row>
    <row r="12" spans="1:8" x14ac:dyDescent="0.25">
      <c r="A12" s="5">
        <v>27</v>
      </c>
      <c r="B12" s="5">
        <v>3</v>
      </c>
      <c r="C12" s="5">
        <v>30</v>
      </c>
      <c r="D12" s="5" t="s">
        <v>80</v>
      </c>
      <c r="E12" s="5" t="s">
        <v>75</v>
      </c>
      <c r="F12">
        <v>1555.4241233289845</v>
      </c>
      <c r="G12" s="5">
        <v>29.371788869581501</v>
      </c>
      <c r="H12" s="10">
        <f>(Table2[[#This Row],[13C 16:0 recovered]]/Table2[[#This Row],[13C 16:0 put on]])*100</f>
        <v>1.8883459777336329</v>
      </c>
    </row>
    <row r="13" spans="1:8" x14ac:dyDescent="0.25">
      <c r="A13" s="5">
        <v>29</v>
      </c>
      <c r="B13" s="5">
        <v>3</v>
      </c>
      <c r="C13" s="5">
        <v>30</v>
      </c>
      <c r="D13" s="5" t="s">
        <v>81</v>
      </c>
      <c r="E13" s="5" t="s">
        <v>75</v>
      </c>
      <c r="F13">
        <v>1555.4241233289845</v>
      </c>
      <c r="G13" s="5">
        <v>18.588402532951395</v>
      </c>
      <c r="H13" s="10">
        <f>(Table2[[#This Row],[13C 16:0 recovered]]/Table2[[#This Row],[13C 16:0 put on]])*100</f>
        <v>1.195069708265017</v>
      </c>
    </row>
    <row r="14" spans="1:8" x14ac:dyDescent="0.25">
      <c r="A14" s="6">
        <v>24</v>
      </c>
      <c r="B14" s="6">
        <v>3</v>
      </c>
      <c r="C14" s="6">
        <v>15</v>
      </c>
      <c r="D14" s="6" t="s">
        <v>80</v>
      </c>
      <c r="E14" s="6" t="s">
        <v>77</v>
      </c>
      <c r="F14">
        <v>1769.474760273966</v>
      </c>
      <c r="G14" s="6">
        <v>55.616965229673205</v>
      </c>
      <c r="H14" s="10">
        <f>(Table2[[#This Row],[13C 16:0 recovered]]/Table2[[#This Row],[13C 16:0 put on]])*100</f>
        <v>3.1431341366554495</v>
      </c>
    </row>
    <row r="15" spans="1:8" x14ac:dyDescent="0.25">
      <c r="A15" s="6">
        <v>26</v>
      </c>
      <c r="B15" s="6">
        <v>3</v>
      </c>
      <c r="C15" s="6">
        <v>15</v>
      </c>
      <c r="D15" s="6" t="s">
        <v>81</v>
      </c>
      <c r="E15" s="6" t="s">
        <v>77</v>
      </c>
      <c r="F15">
        <v>1769.474760273966</v>
      </c>
      <c r="G15" s="6">
        <v>104.88641024397378</v>
      </c>
      <c r="H15" s="10">
        <f>(Table2[[#This Row],[13C 16:0 recovered]]/Table2[[#This Row],[13C 16:0 put on]])*100</f>
        <v>5.9275448623937601</v>
      </c>
    </row>
    <row r="16" spans="1:8" x14ac:dyDescent="0.25">
      <c r="A16" s="6">
        <v>28</v>
      </c>
      <c r="B16" s="6">
        <v>3</v>
      </c>
      <c r="C16" s="6">
        <v>30</v>
      </c>
      <c r="D16" s="6" t="s">
        <v>80</v>
      </c>
      <c r="E16" s="6" t="s">
        <v>77</v>
      </c>
      <c r="F16">
        <v>1769.474760273966</v>
      </c>
      <c r="G16" s="6">
        <v>71.742676758447175</v>
      </c>
      <c r="H16" s="10">
        <f>(Table2[[#This Row],[13C 16:0 recovered]]/Table2[[#This Row],[13C 16:0 put on]])*100</f>
        <v>4.054461717630792</v>
      </c>
    </row>
    <row r="17" spans="1:8" x14ac:dyDescent="0.25">
      <c r="A17" s="6">
        <v>30</v>
      </c>
      <c r="B17" s="6">
        <v>3</v>
      </c>
      <c r="C17" s="6">
        <v>30</v>
      </c>
      <c r="D17" s="6" t="s">
        <v>81</v>
      </c>
      <c r="E17" s="6" t="s">
        <v>77</v>
      </c>
      <c r="F17">
        <v>1769.474760273966</v>
      </c>
      <c r="G17" s="6">
        <v>35.177534373766733</v>
      </c>
      <c r="H17" s="10">
        <f>(Table2[[#This Row],[13C 16:0 recovered]]/Table2[[#This Row],[13C 16:0 put on]])*100</f>
        <v>1.9880212571283147</v>
      </c>
    </row>
    <row r="18" spans="1:8" x14ac:dyDescent="0.25">
      <c r="A18" s="5">
        <v>33</v>
      </c>
      <c r="B18" s="5">
        <v>4</v>
      </c>
      <c r="C18" s="5">
        <v>15</v>
      </c>
      <c r="D18" s="5" t="s">
        <v>80</v>
      </c>
      <c r="E18" s="5" t="s">
        <v>75</v>
      </c>
      <c r="F18">
        <v>1555.4241233289845</v>
      </c>
      <c r="G18" s="5">
        <v>21.709849883225996</v>
      </c>
      <c r="H18" s="10">
        <f>(Table2[[#This Row],[13C 16:0 recovered]]/Table2[[#This Row],[13C 16:0 put on]])*100</f>
        <v>1.3957511367871587</v>
      </c>
    </row>
    <row r="19" spans="1:8" x14ac:dyDescent="0.25">
      <c r="A19" s="5">
        <v>35</v>
      </c>
      <c r="B19" s="5">
        <v>4</v>
      </c>
      <c r="C19" s="5">
        <v>15</v>
      </c>
      <c r="D19" s="5" t="s">
        <v>81</v>
      </c>
      <c r="E19" s="5" t="s">
        <v>75</v>
      </c>
      <c r="F19">
        <v>1555.4241233289845</v>
      </c>
      <c r="G19" s="5">
        <v>13.530846229839891</v>
      </c>
      <c r="H19" s="10">
        <f>(Table2[[#This Row],[13C 16:0 recovered]]/Table2[[#This Row],[13C 16:0 put on]])*100</f>
        <v>0.86991361564333991</v>
      </c>
    </row>
    <row r="20" spans="1:8" x14ac:dyDescent="0.25">
      <c r="A20" s="5">
        <v>37</v>
      </c>
      <c r="B20" s="5">
        <v>4</v>
      </c>
      <c r="C20" s="5">
        <v>30</v>
      </c>
      <c r="D20" s="5" t="s">
        <v>80</v>
      </c>
      <c r="E20" s="5" t="s">
        <v>75</v>
      </c>
      <c r="F20">
        <v>1555.4241233289845</v>
      </c>
      <c r="G20" s="5">
        <v>43.771153780355156</v>
      </c>
      <c r="H20" s="10">
        <f>(Table2[[#This Row],[13C 16:0 recovered]]/Table2[[#This Row],[13C 16:0 put on]])*100</f>
        <v>2.8140976550289243</v>
      </c>
    </row>
    <row r="21" spans="1:8" x14ac:dyDescent="0.25">
      <c r="A21" s="5">
        <v>39</v>
      </c>
      <c r="B21" s="5">
        <v>4</v>
      </c>
      <c r="C21" s="5">
        <v>30</v>
      </c>
      <c r="D21" s="5" t="s">
        <v>81</v>
      </c>
      <c r="E21" s="5" t="s">
        <v>75</v>
      </c>
      <c r="F21">
        <v>1555.4241233289845</v>
      </c>
      <c r="G21" s="5">
        <v>15.492740432738879</v>
      </c>
      <c r="H21" s="10">
        <f>(Table2[[#This Row],[13C 16:0 recovered]]/Table2[[#This Row],[13C 16:0 put on]])*100</f>
        <v>0.99604604302912969</v>
      </c>
    </row>
    <row r="22" spans="1:8" x14ac:dyDescent="0.25">
      <c r="A22" s="6">
        <v>34</v>
      </c>
      <c r="B22" s="6">
        <v>4</v>
      </c>
      <c r="C22" s="6">
        <v>15</v>
      </c>
      <c r="D22" s="6" t="s">
        <v>80</v>
      </c>
      <c r="E22" s="6" t="s">
        <v>77</v>
      </c>
      <c r="F22">
        <v>1769.474760273966</v>
      </c>
      <c r="G22" s="6">
        <v>44.664063088811695</v>
      </c>
      <c r="H22" s="10">
        <f>(Table2[[#This Row],[13C 16:0 recovered]]/Table2[[#This Row],[13C 16:0 put on]])*100</f>
        <v>2.5241424230259382</v>
      </c>
    </row>
    <row r="23" spans="1:8" x14ac:dyDescent="0.25">
      <c r="A23" s="6">
        <v>36</v>
      </c>
      <c r="B23" s="6">
        <v>4</v>
      </c>
      <c r="C23" s="6">
        <v>15</v>
      </c>
      <c r="D23" s="6" t="s">
        <v>81</v>
      </c>
      <c r="E23" s="6" t="s">
        <v>77</v>
      </c>
      <c r="F23">
        <v>1769.474760273966</v>
      </c>
      <c r="G23" s="6">
        <v>37.072149136170999</v>
      </c>
      <c r="H23" s="10">
        <f>(Table2[[#This Row],[13C 16:0 recovered]]/Table2[[#This Row],[13C 16:0 put on]])*100</f>
        <v>2.0950934123768543</v>
      </c>
    </row>
    <row r="24" spans="1:8" x14ac:dyDescent="0.25">
      <c r="A24" s="6">
        <v>38</v>
      </c>
      <c r="B24" s="6">
        <v>4</v>
      </c>
      <c r="C24" s="6">
        <v>30</v>
      </c>
      <c r="D24" s="6" t="s">
        <v>80</v>
      </c>
      <c r="E24" s="6" t="s">
        <v>77</v>
      </c>
      <c r="F24">
        <v>1769.474760273966</v>
      </c>
      <c r="G24" s="6">
        <v>23.078464768462165</v>
      </c>
      <c r="H24" s="10">
        <f>(Table2[[#This Row],[13C 16:0 recovered]]/Table2[[#This Row],[13C 16:0 put on]])*100</f>
        <v>1.304255097986758</v>
      </c>
    </row>
    <row r="25" spans="1:8" x14ac:dyDescent="0.25">
      <c r="A25" s="9">
        <v>40</v>
      </c>
      <c r="B25" s="9">
        <v>4</v>
      </c>
      <c r="C25" s="9">
        <v>30</v>
      </c>
      <c r="D25" s="9" t="s">
        <v>81</v>
      </c>
      <c r="E25" s="9" t="s">
        <v>77</v>
      </c>
      <c r="F25">
        <v>1769.474760273966</v>
      </c>
      <c r="G25" s="9">
        <v>41.509781840927147</v>
      </c>
      <c r="H25" s="10">
        <f>(Table2[[#This Row],[13C 16:0 recovered]]/Table2[[#This Row],[13C 16:0 put on]])*100</f>
        <v>2.3458815447867836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</vt:lpstr>
      <vt:lpstr>FA</vt:lpstr>
      <vt:lpstr>Intracellular nonsense</vt:lpstr>
      <vt:lpstr>TG Uptake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2024-07-11T14:00:17Z</dcterms:modified>
</cp:coreProperties>
</file>