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https://unioxfordnexus-my.sharepoint.com/personal/spet4768_ox_ac_uk/Documents/Desktop/Results/TRL/"/>
    </mc:Choice>
  </mc:AlternateContent>
  <xr:revisionPtr revIDLastSave="1349" documentId="13_ncr:1_{94779E9C-2E3D-4E3A-B9AD-064335246722}" xr6:coauthVersionLast="47" xr6:coauthVersionMax="47" xr10:uidLastSave="{9158BB46-2435-4E92-B6EA-B49AAD70F681}"/>
  <bookViews>
    <workbookView xWindow="-120" yWindow="-120" windowWidth="29040" windowHeight="15840" activeTab="2" xr2:uid="{00000000-000D-0000-FFFF-FFFF00000000}"/>
  </bookViews>
  <sheets>
    <sheet name="TG" sheetId="1" r:id="rId1"/>
    <sheet name="FA" sheetId="2" r:id="rId2"/>
    <sheet name="TRLs_TG" sheetId="5" r:id="rId3"/>
    <sheet name="TRLs_FA" sheetId="6" r:id="rId4"/>
    <sheet name="Unlabelled_FA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5" l="1"/>
  <c r="L2" i="5"/>
  <c r="L27" i="5"/>
  <c r="L31" i="5"/>
  <c r="L3" i="5"/>
  <c r="L4" i="5"/>
  <c r="L5" i="5"/>
  <c r="L6" i="5"/>
  <c r="L7" i="5"/>
  <c r="L8" i="5"/>
  <c r="L9" i="5"/>
  <c r="L10" i="5"/>
  <c r="L11" i="5"/>
  <c r="L12" i="5"/>
  <c r="L13" i="5"/>
  <c r="L26" i="5"/>
  <c r="L28" i="5"/>
  <c r="L29" i="5"/>
  <c r="L30" i="5"/>
  <c r="K2" i="6"/>
  <c r="J64" i="2" l="1"/>
  <c r="J65" i="2"/>
  <c r="J63" i="2"/>
  <c r="J58" i="2"/>
  <c r="J59" i="2"/>
  <c r="J57" i="2"/>
  <c r="J28" i="2"/>
  <c r="J29" i="2"/>
  <c r="J27" i="2"/>
  <c r="J22" i="2"/>
  <c r="J23" i="2"/>
  <c r="J21" i="2"/>
  <c r="J17" i="2"/>
  <c r="J16" i="2"/>
  <c r="J15" i="2"/>
  <c r="J9" i="2"/>
  <c r="J11" i="2"/>
  <c r="J10" i="2"/>
  <c r="K9" i="5"/>
  <c r="R6" i="1"/>
  <c r="K55" i="1"/>
  <c r="L5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6" i="1"/>
  <c r="K2" i="5" l="1"/>
  <c r="N2" i="5" s="1"/>
  <c r="R59" i="1"/>
  <c r="R58" i="1"/>
  <c r="R56" i="1"/>
  <c r="R57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I59" i="1"/>
  <c r="J59" i="1" s="1"/>
  <c r="I58" i="1"/>
  <c r="K58" i="1" s="1"/>
  <c r="I31" i="1"/>
  <c r="K31" i="1"/>
  <c r="K35" i="1"/>
  <c r="I34" i="1"/>
  <c r="K34" i="1" s="1"/>
  <c r="I35" i="1"/>
  <c r="I36" i="1"/>
  <c r="K36" i="1" s="1"/>
  <c r="I37" i="1"/>
  <c r="K37" i="1" s="1"/>
  <c r="I38" i="1"/>
  <c r="K26" i="5" l="1"/>
  <c r="M26" i="5" s="1"/>
  <c r="K27" i="5"/>
  <c r="N27" i="5" s="1"/>
  <c r="K28" i="5"/>
  <c r="N28" i="5" s="1"/>
  <c r="K29" i="5"/>
  <c r="N29" i="5" s="1"/>
  <c r="K30" i="5"/>
  <c r="N30" i="5" s="1"/>
  <c r="K31" i="5"/>
  <c r="N31" i="5" s="1"/>
  <c r="K26" i="6"/>
  <c r="K27" i="6"/>
  <c r="K28" i="6"/>
  <c r="K29" i="6"/>
  <c r="K30" i="6"/>
  <c r="K31" i="6"/>
  <c r="K3" i="6"/>
  <c r="K4" i="6"/>
  <c r="K5" i="6"/>
  <c r="K6" i="6"/>
  <c r="K7" i="6"/>
  <c r="K8" i="6"/>
  <c r="K9" i="6"/>
  <c r="K10" i="6"/>
  <c r="K11" i="6"/>
  <c r="K12" i="6"/>
  <c r="K13" i="6"/>
  <c r="J3" i="4"/>
  <c r="J4" i="4"/>
  <c r="J50" i="4"/>
  <c r="J51" i="4"/>
  <c r="J52" i="4"/>
  <c r="J5" i="4"/>
  <c r="J6" i="4"/>
  <c r="J7" i="4"/>
  <c r="J53" i="4"/>
  <c r="J54" i="4"/>
  <c r="J55" i="4"/>
  <c r="J8" i="4"/>
  <c r="J9" i="4"/>
  <c r="J10" i="4"/>
  <c r="J56" i="4"/>
  <c r="J57" i="4"/>
  <c r="J58" i="4"/>
  <c r="J11" i="4"/>
  <c r="J12" i="4"/>
  <c r="J13" i="4"/>
  <c r="J59" i="4"/>
  <c r="J60" i="4"/>
  <c r="J61" i="4"/>
  <c r="J26" i="4"/>
  <c r="J27" i="4"/>
  <c r="J28" i="4"/>
  <c r="J74" i="4"/>
  <c r="J75" i="4"/>
  <c r="J76" i="4"/>
  <c r="J29" i="4"/>
  <c r="J30" i="4"/>
  <c r="J31" i="4"/>
  <c r="J77" i="4"/>
  <c r="J78" i="4"/>
  <c r="J79" i="4"/>
  <c r="J2" i="4"/>
  <c r="M30" i="5" l="1"/>
  <c r="M29" i="5"/>
  <c r="M28" i="5"/>
  <c r="M27" i="5"/>
  <c r="M31" i="5"/>
  <c r="N26" i="5"/>
  <c r="R107" i="2"/>
  <c r="R106" i="2"/>
  <c r="I56" i="1"/>
  <c r="K56" i="1" s="1"/>
  <c r="I57" i="1"/>
  <c r="K57" i="1" s="1"/>
  <c r="L57" i="1" s="1"/>
  <c r="L58" i="1"/>
  <c r="K59" i="1"/>
  <c r="L59" i="1" s="1"/>
  <c r="I103" i="2"/>
  <c r="K103" i="2" s="1"/>
  <c r="I106" i="2"/>
  <c r="K106" i="2" s="1"/>
  <c r="I107" i="2"/>
  <c r="K107" i="2" s="1"/>
  <c r="K54" i="2"/>
  <c r="I54" i="2"/>
  <c r="I55" i="2"/>
  <c r="K55" i="2" s="1"/>
  <c r="I56" i="2"/>
  <c r="K56" i="2" s="1"/>
  <c r="R30" i="2"/>
  <c r="S30" i="2" s="1"/>
  <c r="R31" i="2"/>
  <c r="S31" i="2" s="1"/>
  <c r="R32" i="2"/>
  <c r="S32" i="2" s="1"/>
  <c r="R33" i="2"/>
  <c r="S33" i="2" s="1"/>
  <c r="R34" i="2"/>
  <c r="S34" i="2" s="1"/>
  <c r="R35" i="2"/>
  <c r="S35" i="2" s="1"/>
  <c r="R36" i="2"/>
  <c r="S36" i="2" s="1"/>
  <c r="R37" i="2"/>
  <c r="S37" i="2" s="1"/>
  <c r="R38" i="2"/>
  <c r="S38" i="2" s="1"/>
  <c r="R39" i="2"/>
  <c r="S39" i="2" s="1"/>
  <c r="R40" i="2"/>
  <c r="S40" i="2" s="1"/>
  <c r="R41" i="2"/>
  <c r="S41" i="2" s="1"/>
  <c r="R42" i="2"/>
  <c r="S42" i="2" s="1"/>
  <c r="R43" i="2"/>
  <c r="S43" i="2" s="1"/>
  <c r="R44" i="2"/>
  <c r="S44" i="2" s="1"/>
  <c r="R45" i="2"/>
  <c r="S45" i="2" s="1"/>
  <c r="R46" i="2"/>
  <c r="S46" i="2" s="1"/>
  <c r="R47" i="2"/>
  <c r="S47" i="2" s="1"/>
  <c r="R48" i="2"/>
  <c r="S48" i="2" s="1"/>
  <c r="R49" i="2"/>
  <c r="S49" i="2" s="1"/>
  <c r="R50" i="2"/>
  <c r="S50" i="2" s="1"/>
  <c r="R51" i="2"/>
  <c r="S51" i="2" s="1"/>
  <c r="R52" i="2"/>
  <c r="S52" i="2" s="1"/>
  <c r="R53" i="2"/>
  <c r="S53" i="2" s="1"/>
  <c r="R54" i="2"/>
  <c r="R55" i="2"/>
  <c r="R56" i="2"/>
  <c r="S56" i="2" s="1"/>
  <c r="R57" i="2"/>
  <c r="R58" i="2"/>
  <c r="R59" i="2"/>
  <c r="R60" i="2"/>
  <c r="S60" i="2" s="1"/>
  <c r="R61" i="2"/>
  <c r="S61" i="2" s="1"/>
  <c r="R62" i="2"/>
  <c r="S62" i="2" s="1"/>
  <c r="R63" i="2"/>
  <c r="R64" i="2"/>
  <c r="R65" i="2"/>
  <c r="I30" i="1"/>
  <c r="K30" i="1" s="1"/>
  <c r="L30" i="1" s="1"/>
  <c r="L31" i="1"/>
  <c r="I32" i="1"/>
  <c r="K32" i="1" s="1"/>
  <c r="L32" i="1" s="1"/>
  <c r="I33" i="1"/>
  <c r="K33" i="1" s="1"/>
  <c r="L33" i="1" s="1"/>
  <c r="L34" i="1"/>
  <c r="L35" i="1"/>
  <c r="L36" i="1"/>
  <c r="I57" i="2"/>
  <c r="K57" i="2" s="1"/>
  <c r="I58" i="2"/>
  <c r="K58" i="2" s="1"/>
  <c r="I59" i="2"/>
  <c r="K59" i="2" s="1"/>
  <c r="I60" i="2"/>
  <c r="K60" i="2" s="1"/>
  <c r="I61" i="2"/>
  <c r="K61" i="2" s="1"/>
  <c r="I62" i="2"/>
  <c r="K62" i="2" s="1"/>
  <c r="I63" i="2"/>
  <c r="K63" i="2" s="1"/>
  <c r="I64" i="2"/>
  <c r="K64" i="2" s="1"/>
  <c r="I65" i="2"/>
  <c r="K65" i="2" s="1"/>
  <c r="L106" i="2" l="1"/>
  <c r="S106" i="2" s="1"/>
  <c r="L107" i="2"/>
  <c r="L65" i="2"/>
  <c r="S65" i="2" s="1"/>
  <c r="L57" i="2"/>
  <c r="S59" i="1"/>
  <c r="S31" i="1"/>
  <c r="S35" i="1"/>
  <c r="S34" i="1"/>
  <c r="S33" i="1"/>
  <c r="S36" i="1"/>
  <c r="S32" i="1"/>
  <c r="S58" i="1"/>
  <c r="S107" i="2"/>
  <c r="L64" i="2"/>
  <c r="S64" i="2" s="1"/>
  <c r="L63" i="2"/>
  <c r="S63" i="2" s="1"/>
  <c r="L58" i="2"/>
  <c r="S58" i="2" s="1"/>
  <c r="L59" i="2"/>
  <c r="S59" i="2" s="1"/>
  <c r="S55" i="2"/>
  <c r="S57" i="2"/>
  <c r="S54" i="2"/>
  <c r="R7" i="2" l="1"/>
  <c r="R8" i="2"/>
  <c r="K3" i="5"/>
  <c r="K4" i="5"/>
  <c r="K5" i="5"/>
  <c r="M5" i="5" s="1"/>
  <c r="K6" i="5"/>
  <c r="M6" i="5" s="1"/>
  <c r="K7" i="5"/>
  <c r="M7" i="5" s="1"/>
  <c r="K8" i="5"/>
  <c r="M8" i="5" s="1"/>
  <c r="M9" i="5"/>
  <c r="K10" i="5"/>
  <c r="N10" i="5" s="1"/>
  <c r="K11" i="5"/>
  <c r="N11" i="5" s="1"/>
  <c r="K12" i="5"/>
  <c r="N12" i="5" s="1"/>
  <c r="K13" i="5"/>
  <c r="N13" i="5" s="1"/>
  <c r="R18" i="2"/>
  <c r="S18" i="2" s="1"/>
  <c r="R19" i="2"/>
  <c r="S19" i="2" s="1"/>
  <c r="R20" i="2"/>
  <c r="S20" i="2" s="1"/>
  <c r="R21" i="2"/>
  <c r="R22" i="2"/>
  <c r="R23" i="2"/>
  <c r="R24" i="2"/>
  <c r="S24" i="2" s="1"/>
  <c r="R25" i="2"/>
  <c r="S25" i="2" s="1"/>
  <c r="R26" i="2"/>
  <c r="S26" i="2" s="1"/>
  <c r="R27" i="2"/>
  <c r="R28" i="2"/>
  <c r="R29" i="2"/>
  <c r="I18" i="2"/>
  <c r="K18" i="2" s="1"/>
  <c r="I19" i="2"/>
  <c r="K19" i="2" s="1"/>
  <c r="I20" i="2"/>
  <c r="K20" i="2" s="1"/>
  <c r="I21" i="2"/>
  <c r="K21" i="2" s="1"/>
  <c r="I22" i="2"/>
  <c r="K22" i="2" s="1"/>
  <c r="I23" i="2"/>
  <c r="K23" i="2" s="1"/>
  <c r="I24" i="2"/>
  <c r="K24" i="2"/>
  <c r="I25" i="2"/>
  <c r="K25" i="2"/>
  <c r="I26" i="2"/>
  <c r="K26" i="2" s="1"/>
  <c r="I27" i="2"/>
  <c r="K27" i="2" s="1"/>
  <c r="I28" i="2"/>
  <c r="K28" i="2" s="1"/>
  <c r="I29" i="2"/>
  <c r="K29" i="2" s="1"/>
  <c r="R102" i="2"/>
  <c r="R103" i="2"/>
  <c r="I102" i="2"/>
  <c r="K102" i="2" s="1"/>
  <c r="M4" i="5" l="1"/>
  <c r="N4" i="5"/>
  <c r="L27" i="2"/>
  <c r="S27" i="2" s="1"/>
  <c r="L21" i="2"/>
  <c r="L29" i="2"/>
  <c r="S29" i="2" s="1"/>
  <c r="L23" i="2"/>
  <c r="S23" i="2" s="1"/>
  <c r="L28" i="2"/>
  <c r="S28" i="2" s="1"/>
  <c r="L22" i="2"/>
  <c r="S22" i="2" s="1"/>
  <c r="M3" i="5"/>
  <c r="N3" i="5"/>
  <c r="S21" i="2"/>
  <c r="M10" i="5"/>
  <c r="N9" i="5"/>
  <c r="M11" i="5"/>
  <c r="N8" i="5"/>
  <c r="M13" i="5"/>
  <c r="M12" i="5"/>
  <c r="N5" i="5"/>
  <c r="N7" i="5"/>
  <c r="N6" i="5"/>
  <c r="I15" i="1" l="1"/>
  <c r="K15" i="1" s="1"/>
  <c r="L15" i="1" s="1"/>
  <c r="I16" i="1"/>
  <c r="K16" i="1" s="1"/>
  <c r="L16" i="1" s="1"/>
  <c r="I17" i="1"/>
  <c r="I18" i="1"/>
  <c r="K18" i="1" s="1"/>
  <c r="L18" i="1" s="1"/>
  <c r="S18" i="1" s="1"/>
  <c r="I19" i="1"/>
  <c r="K19" i="1" s="1"/>
  <c r="L19" i="1" s="1"/>
  <c r="S19" i="1" s="1"/>
  <c r="I20" i="1"/>
  <c r="K20" i="1" s="1"/>
  <c r="L20" i="1" s="1"/>
  <c r="S20" i="1" s="1"/>
  <c r="I21" i="1"/>
  <c r="K21" i="1" s="1"/>
  <c r="L21" i="1" s="1"/>
  <c r="I22" i="1"/>
  <c r="K22" i="1" s="1"/>
  <c r="L22" i="1" s="1"/>
  <c r="I23" i="1"/>
  <c r="K23" i="1" s="1"/>
  <c r="L23" i="1" s="1"/>
  <c r="I24" i="1"/>
  <c r="K24" i="1" s="1"/>
  <c r="L24" i="1" s="1"/>
  <c r="I25" i="1"/>
  <c r="K25" i="1" s="1"/>
  <c r="L25" i="1" s="1"/>
  <c r="I26" i="1"/>
  <c r="K26" i="1" s="1"/>
  <c r="L26" i="1" s="1"/>
  <c r="I27" i="1"/>
  <c r="K27" i="1" s="1"/>
  <c r="L27" i="1" s="1"/>
  <c r="S27" i="1" s="1"/>
  <c r="I28" i="1"/>
  <c r="K28" i="1" s="1"/>
  <c r="L28" i="1" s="1"/>
  <c r="S28" i="1" s="1"/>
  <c r="I29" i="1"/>
  <c r="K29" i="1" s="1"/>
  <c r="L29" i="1" s="1"/>
  <c r="S29" i="1" s="1"/>
  <c r="S30" i="1"/>
  <c r="L37" i="1"/>
  <c r="S37" i="1" s="1"/>
  <c r="K38" i="1"/>
  <c r="L38" i="1" s="1"/>
  <c r="S38" i="1" s="1"/>
  <c r="I39" i="1"/>
  <c r="K39" i="1" s="1"/>
  <c r="L39" i="1" s="1"/>
  <c r="S39" i="1" s="1"/>
  <c r="I40" i="1"/>
  <c r="K40" i="1" s="1"/>
  <c r="L40" i="1" s="1"/>
  <c r="S40" i="1" s="1"/>
  <c r="I41" i="1"/>
  <c r="K41" i="1" s="1"/>
  <c r="L41" i="1" s="1"/>
  <c r="S41" i="1" s="1"/>
  <c r="I42" i="1"/>
  <c r="K42" i="1" s="1"/>
  <c r="L42" i="1" s="1"/>
  <c r="S42" i="1" s="1"/>
  <c r="I43" i="1"/>
  <c r="K43" i="1" s="1"/>
  <c r="L43" i="1" s="1"/>
  <c r="S43" i="1" s="1"/>
  <c r="I44" i="1"/>
  <c r="K44" i="1" s="1"/>
  <c r="L44" i="1" s="1"/>
  <c r="S44" i="1" s="1"/>
  <c r="I45" i="1"/>
  <c r="K45" i="1" s="1"/>
  <c r="L45" i="1" s="1"/>
  <c r="S45" i="1" s="1"/>
  <c r="I46" i="1"/>
  <c r="K46" i="1" s="1"/>
  <c r="L46" i="1" s="1"/>
  <c r="S46" i="1" s="1"/>
  <c r="I47" i="1"/>
  <c r="K47" i="1" s="1"/>
  <c r="L47" i="1" s="1"/>
  <c r="S47" i="1" s="1"/>
  <c r="I48" i="1"/>
  <c r="K48" i="1" s="1"/>
  <c r="L48" i="1" s="1"/>
  <c r="S48" i="1" s="1"/>
  <c r="I49" i="1"/>
  <c r="K49" i="1" s="1"/>
  <c r="L49" i="1" s="1"/>
  <c r="S49" i="1" s="1"/>
  <c r="I50" i="1"/>
  <c r="K50" i="1" s="1"/>
  <c r="L50" i="1" s="1"/>
  <c r="S50" i="1" s="1"/>
  <c r="I51" i="1"/>
  <c r="K51" i="1" s="1"/>
  <c r="L51" i="1" s="1"/>
  <c r="S51" i="1" s="1"/>
  <c r="I52" i="1"/>
  <c r="K52" i="1" s="1"/>
  <c r="L52" i="1" s="1"/>
  <c r="S52" i="1" s="1"/>
  <c r="I53" i="1"/>
  <c r="K53" i="1" s="1"/>
  <c r="L53" i="1" s="1"/>
  <c r="S53" i="1" s="1"/>
  <c r="I54" i="1"/>
  <c r="K54" i="1" s="1"/>
  <c r="L54" i="1" s="1"/>
  <c r="S54" i="1" s="1"/>
  <c r="I55" i="1"/>
  <c r="L55" i="1" s="1"/>
  <c r="S55" i="1" s="1"/>
  <c r="K17" i="1" l="1"/>
  <c r="L17" i="1" s="1"/>
  <c r="S17" i="1" s="1"/>
  <c r="I10" i="2"/>
  <c r="K10" i="2" s="1"/>
  <c r="I13" i="2" l="1"/>
  <c r="R16" i="2" l="1"/>
  <c r="R17" i="2"/>
  <c r="R14" i="2"/>
  <c r="I16" i="2"/>
  <c r="K16" i="2" s="1"/>
  <c r="I17" i="2"/>
  <c r="K17" i="2" s="1"/>
  <c r="I10" i="1"/>
  <c r="K10" i="1" s="1"/>
  <c r="L10" i="1" s="1"/>
  <c r="I11" i="1"/>
  <c r="K11" i="1" s="1"/>
  <c r="L11" i="1" s="1"/>
  <c r="I12" i="1"/>
  <c r="K12" i="1" s="1"/>
  <c r="L12" i="1" s="1"/>
  <c r="I13" i="1"/>
  <c r="K13" i="1" s="1"/>
  <c r="L13" i="1" s="1"/>
  <c r="I14" i="1"/>
  <c r="K14" i="1" s="1"/>
  <c r="L14" i="1" s="1"/>
  <c r="R9" i="2"/>
  <c r="R10" i="2"/>
  <c r="R11" i="2"/>
  <c r="R12" i="2"/>
  <c r="R13" i="2"/>
  <c r="R15" i="2"/>
  <c r="R6" i="2"/>
  <c r="I15" i="2"/>
  <c r="K15" i="2" s="1"/>
  <c r="I14" i="2"/>
  <c r="K14" i="2" s="1"/>
  <c r="K13" i="2"/>
  <c r="I12" i="2"/>
  <c r="K12" i="2" s="1"/>
  <c r="I11" i="2"/>
  <c r="K11" i="2" s="1"/>
  <c r="I9" i="2"/>
  <c r="K9" i="2" s="1"/>
  <c r="I8" i="2"/>
  <c r="K8" i="2" s="1"/>
  <c r="L10" i="2" s="1"/>
  <c r="I7" i="2"/>
  <c r="K7" i="2" s="1"/>
  <c r="I6" i="2"/>
  <c r="K6" i="2" s="1"/>
  <c r="I6" i="1"/>
  <c r="K6" i="1" s="1"/>
  <c r="L6" i="1" s="1"/>
  <c r="S6" i="1" s="1"/>
  <c r="I7" i="1"/>
  <c r="K7" i="1" s="1"/>
  <c r="L7" i="1" s="1"/>
  <c r="I8" i="1"/>
  <c r="K8" i="1" s="1"/>
  <c r="L8" i="1" s="1"/>
  <c r="I9" i="1"/>
  <c r="K9" i="1" s="1"/>
  <c r="L9" i="1" s="1"/>
  <c r="L15" i="2" l="1"/>
  <c r="S15" i="2" s="1"/>
  <c r="L103" i="2"/>
  <c r="L102" i="2"/>
  <c r="S102" i="2" s="1"/>
  <c r="S103" i="2"/>
  <c r="L9" i="2"/>
  <c r="S9" i="2" s="1"/>
  <c r="L11" i="2"/>
  <c r="S11" i="2" s="1"/>
  <c r="L16" i="2"/>
  <c r="S16" i="2" s="1"/>
  <c r="S12" i="2"/>
  <c r="S9" i="1"/>
  <c r="S8" i="1"/>
  <c r="S14" i="1"/>
  <c r="S13" i="1"/>
  <c r="L17" i="2"/>
  <c r="S17" i="2" s="1"/>
  <c r="S14" i="2"/>
  <c r="S13" i="2"/>
  <c r="S6" i="2"/>
  <c r="S12" i="1"/>
  <c r="S7" i="1"/>
  <c r="S11" i="1"/>
  <c r="S25" i="1"/>
  <c r="S10" i="1"/>
  <c r="S26" i="1"/>
  <c r="S21" i="1"/>
  <c r="S22" i="1"/>
  <c r="S24" i="1"/>
  <c r="S23" i="1"/>
  <c r="S15" i="1"/>
  <c r="S16" i="1"/>
  <c r="S10" i="2"/>
  <c r="S7" i="2"/>
  <c r="S8" i="2"/>
</calcChain>
</file>

<file path=xl/sharedStrings.xml><?xml version="1.0" encoding="utf-8"?>
<sst xmlns="http://schemas.openxmlformats.org/spreadsheetml/2006/main" count="1333" uniqueCount="207">
  <si>
    <t>Sample_ID</t>
  </si>
  <si>
    <t>RT</t>
  </si>
  <si>
    <t>Row</t>
  </si>
  <si>
    <t>d 13C/12C</t>
  </si>
  <si>
    <t>Area All</t>
  </si>
  <si>
    <t>TTR</t>
  </si>
  <si>
    <t>MPE</t>
  </si>
  <si>
    <t>MPE-Background</t>
  </si>
  <si>
    <t>16:0</t>
  </si>
  <si>
    <t>15:0</t>
  </si>
  <si>
    <t>Round</t>
  </si>
  <si>
    <t>Internal standard in sample (ug):</t>
  </si>
  <si>
    <t>Volume of sample (mL):</t>
  </si>
  <si>
    <t>17:0</t>
  </si>
  <si>
    <t>TRL</t>
  </si>
  <si>
    <t>BAF</t>
  </si>
  <si>
    <t>-</t>
  </si>
  <si>
    <t>+</t>
  </si>
  <si>
    <t>TRL number</t>
  </si>
  <si>
    <t>S</t>
  </si>
  <si>
    <t>T</t>
  </si>
  <si>
    <t>SAMPLE_ID</t>
  </si>
  <si>
    <t>Sample Type</t>
  </si>
  <si>
    <t>Media</t>
  </si>
  <si>
    <t>Time (hours)</t>
  </si>
  <si>
    <t>Control</t>
  </si>
  <si>
    <t>OPLA</t>
  </si>
  <si>
    <t>POLA</t>
  </si>
  <si>
    <t>Protein (mg/mL)</t>
  </si>
  <si>
    <t>TRL_101</t>
  </si>
  <si>
    <t>TRL_102</t>
  </si>
  <si>
    <t>TRL_103</t>
  </si>
  <si>
    <t>TRL_104</t>
  </si>
  <si>
    <t>TRL_105</t>
  </si>
  <si>
    <t>TRL_106</t>
  </si>
  <si>
    <t>TRL_107</t>
  </si>
  <si>
    <t>TRL_108</t>
  </si>
  <si>
    <t>TRL_109</t>
  </si>
  <si>
    <t>TRL_110</t>
  </si>
  <si>
    <t>TRL_111</t>
  </si>
  <si>
    <t>TRL_112</t>
  </si>
  <si>
    <t>TRL_113</t>
  </si>
  <si>
    <t>TRL_114</t>
  </si>
  <si>
    <t>TRL_115</t>
  </si>
  <si>
    <t>TRL_116</t>
  </si>
  <si>
    <t>TRL_117</t>
  </si>
  <si>
    <t>TRL_118</t>
  </si>
  <si>
    <t>TRL_119</t>
  </si>
  <si>
    <t>TRL_120</t>
  </si>
  <si>
    <t>TRL_121</t>
  </si>
  <si>
    <t>TRL_122</t>
  </si>
  <si>
    <t>TRL_123</t>
  </si>
  <si>
    <t>TRL_124</t>
  </si>
  <si>
    <t>TRL_125</t>
  </si>
  <si>
    <t>TRL_126</t>
  </si>
  <si>
    <t>TRL_127</t>
  </si>
  <si>
    <t>TRL_128</t>
  </si>
  <si>
    <t>TRL_129</t>
  </si>
  <si>
    <t>TRL_130</t>
  </si>
  <si>
    <t>TRL_131</t>
  </si>
  <si>
    <t>TRL_132</t>
  </si>
  <si>
    <t>TRL_133</t>
  </si>
  <si>
    <t>TRL_134</t>
  </si>
  <si>
    <t>TRL_135</t>
  </si>
  <si>
    <t>TRL_136</t>
  </si>
  <si>
    <t>TRL_137</t>
  </si>
  <si>
    <t>TRL_138</t>
  </si>
  <si>
    <t>TRL_139</t>
  </si>
  <si>
    <t>TRL_140</t>
  </si>
  <si>
    <t>TRL_141</t>
  </si>
  <si>
    <t>TRL_142</t>
  </si>
  <si>
    <t>TRL_143</t>
  </si>
  <si>
    <t>TRL_144</t>
  </si>
  <si>
    <t>TRL_145</t>
  </si>
  <si>
    <t>TRL_146</t>
  </si>
  <si>
    <t>TRL_147</t>
  </si>
  <si>
    <t>TRL_148</t>
  </si>
  <si>
    <t>TRL_149</t>
  </si>
  <si>
    <t>TRL_150</t>
  </si>
  <si>
    <t>TRL_151</t>
  </si>
  <si>
    <t>TRL_152</t>
  </si>
  <si>
    <t>TRL_153</t>
  </si>
  <si>
    <t>TRL_154</t>
  </si>
  <si>
    <t>TRL_155</t>
  </si>
  <si>
    <t>TRL_156</t>
  </si>
  <si>
    <t>TRL_157</t>
  </si>
  <si>
    <t>TRL_158</t>
  </si>
  <si>
    <t>TRL_159</t>
  </si>
  <si>
    <t>TRL_160</t>
  </si>
  <si>
    <t>TRL_161</t>
  </si>
  <si>
    <t>TRL_162</t>
  </si>
  <si>
    <t>TRL_163</t>
  </si>
  <si>
    <t>TRL_164</t>
  </si>
  <si>
    <t>TRL_165</t>
  </si>
  <si>
    <t>TRL_166</t>
  </si>
  <si>
    <t>TRL_167</t>
  </si>
  <si>
    <t>TRL_168</t>
  </si>
  <si>
    <t>TRL_169</t>
  </si>
  <si>
    <t>TRL_170</t>
  </si>
  <si>
    <t>TRL_171</t>
  </si>
  <si>
    <t>TRL_172</t>
  </si>
  <si>
    <t>TRL_173</t>
  </si>
  <si>
    <t>TRL_174</t>
  </si>
  <si>
    <t>TRL_175</t>
  </si>
  <si>
    <t>TRL_176</t>
  </si>
  <si>
    <t>TRL_177</t>
  </si>
  <si>
    <t>TRL_178</t>
  </si>
  <si>
    <t>TRL_179</t>
  </si>
  <si>
    <t>TRL_180</t>
  </si>
  <si>
    <t>TRL_181</t>
  </si>
  <si>
    <t>TRL_182</t>
  </si>
  <si>
    <t>TRL_183</t>
  </si>
  <si>
    <t>TRL_184</t>
  </si>
  <si>
    <t>TRL_185</t>
  </si>
  <si>
    <t>TRL_186</t>
  </si>
  <si>
    <t>TRL_187</t>
  </si>
  <si>
    <t>TRL_188</t>
  </si>
  <si>
    <t>TRL_189</t>
  </si>
  <si>
    <t>TRL_190</t>
  </si>
  <si>
    <t>TRL_191</t>
  </si>
  <si>
    <t>TRL_192</t>
  </si>
  <si>
    <t>TRL_193</t>
  </si>
  <si>
    <t>TRL_194</t>
  </si>
  <si>
    <t>TRL_195</t>
  </si>
  <si>
    <t>TRL_196</t>
  </si>
  <si>
    <t>FA_101</t>
  </si>
  <si>
    <t>FA_102</t>
  </si>
  <si>
    <t>FA_103</t>
  </si>
  <si>
    <t>FA_104</t>
  </si>
  <si>
    <t>FA_105</t>
  </si>
  <si>
    <t>FA_106</t>
  </si>
  <si>
    <t>FA_108</t>
  </si>
  <si>
    <t>FA_109</t>
  </si>
  <si>
    <t>FA_110</t>
  </si>
  <si>
    <t>FA_111</t>
  </si>
  <si>
    <t>FA_112</t>
  </si>
  <si>
    <t>FA_201</t>
  </si>
  <si>
    <t>FA_202</t>
  </si>
  <si>
    <t>1+2</t>
  </si>
  <si>
    <t>FA_107</t>
  </si>
  <si>
    <t>TG_104</t>
  </si>
  <si>
    <t>TG_105</t>
  </si>
  <si>
    <t>TG_106</t>
  </si>
  <si>
    <t>TG_110</t>
  </si>
  <si>
    <t>TG_111</t>
  </si>
  <si>
    <t>TG_112</t>
  </si>
  <si>
    <t>TG_201</t>
  </si>
  <si>
    <t>TG_202</t>
  </si>
  <si>
    <t>Background enrichment of 13C 16:0 in TG:</t>
  </si>
  <si>
    <t>Media 13C 16:0 from TG(nmol/L)</t>
  </si>
  <si>
    <t>Media 16:0 (umol/L)</t>
  </si>
  <si>
    <t>Media 13C 16:0 (nmol/L)</t>
  </si>
  <si>
    <t>Media 16:0 from TG (umol/L)</t>
  </si>
  <si>
    <t>Uncorrectedmedia 16:0 (nmol/L)</t>
  </si>
  <si>
    <t>Media 16:0 (nmol/g of protein)</t>
  </si>
  <si>
    <t>Uncorrected media 13C 16:0 (nmol/L)</t>
  </si>
  <si>
    <t>FA_113</t>
  </si>
  <si>
    <t>FA_114</t>
  </si>
  <si>
    <t>FA_115</t>
  </si>
  <si>
    <t>FA_116</t>
  </si>
  <si>
    <t>FA_117</t>
  </si>
  <si>
    <t>FA_118</t>
  </si>
  <si>
    <t>FA_119</t>
  </si>
  <si>
    <t>FA_120</t>
  </si>
  <si>
    <t>FA_121</t>
  </si>
  <si>
    <t>FA_122</t>
  </si>
  <si>
    <t>FA_123</t>
  </si>
  <si>
    <t>FA_124</t>
  </si>
  <si>
    <t>TG_116</t>
  </si>
  <si>
    <t>TG_117</t>
  </si>
  <si>
    <t>TG_118</t>
  </si>
  <si>
    <t>TG_122</t>
  </si>
  <si>
    <t>TG_123</t>
  </si>
  <si>
    <t>TG_124</t>
  </si>
  <si>
    <t>FA_149</t>
  </si>
  <si>
    <t>FA_150</t>
  </si>
  <si>
    <t>FA_151</t>
  </si>
  <si>
    <t>FA_152</t>
  </si>
  <si>
    <t>FA_153</t>
  </si>
  <si>
    <t>FA_154</t>
  </si>
  <si>
    <t>FA_155</t>
  </si>
  <si>
    <t>FA_156</t>
  </si>
  <si>
    <t>FA_157</t>
  </si>
  <si>
    <t>FA_158</t>
  </si>
  <si>
    <t>FA_159</t>
  </si>
  <si>
    <t>FA_160</t>
  </si>
  <si>
    <t>TG_152</t>
  </si>
  <si>
    <t>TG_153</t>
  </si>
  <si>
    <t>TG_154</t>
  </si>
  <si>
    <t>TG_158</t>
  </si>
  <si>
    <t>TG_159</t>
  </si>
  <si>
    <t>TG_160</t>
  </si>
  <si>
    <t>3+4</t>
  </si>
  <si>
    <t>TG_205</t>
  </si>
  <si>
    <t>TG_206</t>
  </si>
  <si>
    <t>FA_205</t>
  </si>
  <si>
    <t>FA_206</t>
  </si>
  <si>
    <t>TRL starting media 13C 16:0 (nmol/L)</t>
  </si>
  <si>
    <t>13C 16:0 Release (nmol/g of protein)</t>
  </si>
  <si>
    <t>Uncorrected Media TG 13C 16:0 disappearance (nmol/L)</t>
  </si>
  <si>
    <t>Media TG 13C 16:0 (nmol/L)</t>
  </si>
  <si>
    <t>TRL starting media TG 13C 16:0 (nmol/L)</t>
  </si>
  <si>
    <t>TTR-background</t>
  </si>
  <si>
    <t>TG 13C 16:0 disappearance (nmol/g of protein)</t>
  </si>
  <si>
    <t>TRL disappearance (%)</t>
  </si>
  <si>
    <t>TT-background</t>
  </si>
  <si>
    <t>TRL starting media TG 13C 16:0 (nmol/g of protein)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</si>
</sst>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Alignment="1">
      <alignment horizontal="right"/>
    </xf>
    <xf numFmtId="164" fontId="0" fillId="0" borderId="0" xfId="0" applyNumberFormat="1"/>
    <xf numFmtId="49" fontId="0" fillId="3" borderId="0" xfId="0" applyNumberFormat="1" applyFill="1" applyAlignment="1">
      <alignment horizontal="center"/>
    </xf>
    <xf numFmtId="49" fontId="0" fillId="2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0305BE5-A182-4CC7-AB88-7F08B49B4E7F}" name="Table14" displayName="Table14" ref="A1:N49" totalsRowShown="0">
  <autoFilter ref="A1:N49" xr:uid="{42C8B7F5-C567-45AA-AA9A-3E8890A5232D}"/>
  <sortState xmlns:xlrd2="http://schemas.microsoft.com/office/spreadsheetml/2017/richdata2" ref="A2:N49">
    <sortCondition ref="A1:A49"/>
  </sortState>
  <tableColumns count="14">
    <tableColumn id="1" xr3:uid="{FDC386DA-D318-4D64-8415-0D1A1C408299}" name="SAMPLE_ID"/>
    <tableColumn id="11" xr3:uid="{B2107646-EC95-491F-8D26-BA0B535EF908}" name="Round"/>
    <tableColumn id="2" xr3:uid="{374A08E7-A633-41FD-A3B5-A5172198E569}" name="Sample Type"/>
    <tableColumn id="3" xr3:uid="{6B04593A-57D2-45B0-8047-B9B05ECFE75D}" name="Media"/>
    <tableColumn id="4" xr3:uid="{C018D190-1C1D-451C-8B3C-E8EF7E6D5500}" name="BAF"/>
    <tableColumn id="5" xr3:uid="{FB07FAFE-53C4-4BD5-83E0-8E488F2CC827}" name="TRL"/>
    <tableColumn id="6" xr3:uid="{570BD415-4C46-430F-8AD5-1F922B19F5B3}" name="Time (hours)"/>
    <tableColumn id="7" xr3:uid="{E95A375C-AF58-4DE0-8688-D66828CD4B8E}" name="Protein (mg/mL)"/>
    <tableColumn id="9" xr3:uid="{0102A5DF-EEBD-4BFA-8E08-E9A44ABF0308}" name="Media TG 13C 16:0 (nmol/L)"/>
    <tableColumn id="10" xr3:uid="{A3957CB4-CE5A-4832-AD28-38611BDCBFDF}" name="TRL starting media TG 13C 16:0 (nmol/L)"/>
    <tableColumn id="12" xr3:uid="{B1215606-9E32-409C-89FD-D26AF791D992}" name="Uncorrected Media TG 13C 16:0 disappearance (nmol/L)"/>
    <tableColumn id="14" xr3:uid="{5BB2385D-690A-4F37-99BA-949030F449E9}" name="TRL starting media TG 13C 16:0 (nmol/g of protein)"/>
    <tableColumn id="13" xr3:uid="{E9E3B424-238C-44FB-AAA5-D31916949368}" name="TG 13C 16:0 disappearance (nmol/g of protein)"/>
    <tableColumn id="8" xr3:uid="{08E8C185-E485-452E-9D1A-501636459C86}" name="TRL disappearance (%)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FF19A3F-E50F-4D4C-83FA-C48400FFF9BB}" name="Table142" displayName="Table142" ref="A1:K49" totalsRowShown="0">
  <autoFilter ref="A1:K49" xr:uid="{42C8B7F5-C567-45AA-AA9A-3E8890A5232D}"/>
  <sortState xmlns:xlrd2="http://schemas.microsoft.com/office/spreadsheetml/2017/richdata2" ref="A2:K49">
    <sortCondition ref="A1:A49"/>
  </sortState>
  <tableColumns count="11">
    <tableColumn id="1" xr3:uid="{AA854715-3DAB-49FE-87C3-1AA148646FAB}" name="SAMPLE_ID"/>
    <tableColumn id="11" xr3:uid="{82DD2C43-536F-4F41-A14C-6E9F20517205}" name="Round"/>
    <tableColumn id="2" xr3:uid="{CA3AFB7E-5604-4F20-B142-0255D0C44AB9}" name="Sample Type"/>
    <tableColumn id="3" xr3:uid="{4F11E535-5252-47B8-9619-6E227F30DC55}" name="Media"/>
    <tableColumn id="4" xr3:uid="{28BCD511-0AD6-42BF-AAC6-C111DED79836}" name="BAF"/>
    <tableColumn id="5" xr3:uid="{55DBBD24-B421-423C-AC85-366EA6D268D1}" name="TRL"/>
    <tableColumn id="6" xr3:uid="{D72400E5-9FB9-4404-AD87-566D37069D8F}" name="Time (hours)"/>
    <tableColumn id="7" xr3:uid="{F984F59F-13EA-4742-AD45-6CE6AB12F8B6}" name="Protein (mg/mL)"/>
    <tableColumn id="9" xr3:uid="{7BE20204-4AD2-4706-B168-5A653A6AC882}" name="Uncorrected media 13C 16:0 (nmol/L)"/>
    <tableColumn id="10" xr3:uid="{AA1B07E8-E080-48B1-A62D-9B4BF517AF3C}" name="TRL starting media 13C 16:0 (nmol/L)"/>
    <tableColumn id="13" xr3:uid="{151EEB22-B8F8-4AE7-8477-0AFD4E235341}" name="13C 16:0 Release (nmol/g of protein)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919E82C-D622-44D0-A555-69C68A81EDB1}" name="Table2" displayName="Table2" ref="A1:J97" totalsRowShown="0">
  <autoFilter ref="A1:J97" xr:uid="{6919E82C-D622-44D0-A555-69C68A81EDB1}"/>
  <sortState xmlns:xlrd2="http://schemas.microsoft.com/office/spreadsheetml/2017/richdata2" ref="A2:J97">
    <sortCondition ref="F1:F97"/>
  </sortState>
  <tableColumns count="10">
    <tableColumn id="1" xr3:uid="{728D0BC1-8365-433E-8ADD-3401548A7F21}" name="SAMPLE_ID"/>
    <tableColumn id="2" xr3:uid="{ED28736D-63D6-43AC-A0B1-BC648D1C3238}" name="Round"/>
    <tableColumn id="3" xr3:uid="{BE75105A-2419-40A7-83F5-0C1CCA9FACB2}" name="Sample Type"/>
    <tableColumn id="4" xr3:uid="{DB2749DC-79F9-49EA-A512-0CAC403F3D92}" name="Media"/>
    <tableColumn id="5" xr3:uid="{2CFDAB09-B3D2-4E0A-8980-8D8DC2696503}" name="BAF"/>
    <tableColumn id="6" xr3:uid="{64F21292-ABA4-4156-B8E8-FB615D36DE7E}" name="TRL"/>
    <tableColumn id="7" xr3:uid="{D0948595-852F-4E35-91CF-21F3D0CF19C4}" name="Time (hours)"/>
    <tableColumn id="8" xr3:uid="{9DDD8EA6-9ECF-402E-8068-787006529CC7}" name="Protein (mg/mL)"/>
    <tableColumn id="10" xr3:uid="{1527501A-92BD-46D7-BF56-183616455DDF}" name="Uncorrectedmedia 16:0 (nmol/L)"/>
    <tableColumn id="12" xr3:uid="{E19DBD95-0827-4F2F-A1C5-5FF3A34BBFFE}" name="Media 16:0 (nmol/g of protein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9"/>
  <sheetViews>
    <sheetView topLeftCell="G1" workbookViewId="0">
      <selection activeCell="U8" sqref="U8"/>
    </sheetView>
  </sheetViews>
  <sheetFormatPr defaultRowHeight="15" x14ac:dyDescent="0.25"/>
  <cols>
    <col min="1" max="1" width="14.42578125" style="2" customWidth="1"/>
    <col min="2" max="2" width="9.140625" style="2"/>
    <col min="3" max="3" width="29" style="2" customWidth="1"/>
    <col min="4" max="4" width="13.140625" style="2" customWidth="1"/>
    <col min="5" max="5" width="37.5703125" style="2" customWidth="1"/>
    <col min="6" max="6" width="9.140625" style="2"/>
    <col min="7" max="7" width="15.140625" style="2" customWidth="1"/>
    <col min="8" max="8" width="9.140625" style="2"/>
    <col min="9" max="10" width="16.5703125" style="2" customWidth="1"/>
    <col min="11" max="11" width="9.140625" style="2"/>
    <col min="12" max="12" width="17.28515625" style="2" customWidth="1"/>
    <col min="13" max="13" width="13.140625" style="1" customWidth="1"/>
    <col min="14" max="14" width="17.28515625" style="1" customWidth="1"/>
    <col min="15" max="15" width="15.140625" style="1" customWidth="1"/>
    <col min="16" max="16" width="16.7109375" style="1" customWidth="1"/>
    <col min="17" max="17" width="17.42578125" style="1" customWidth="1"/>
    <col min="18" max="18" width="32.5703125" style="4" customWidth="1"/>
    <col min="19" max="19" width="34.5703125" style="4" customWidth="1"/>
  </cols>
  <sheetData>
    <row r="1" spans="1:19" x14ac:dyDescent="0.25">
      <c r="C1" s="3" t="s">
        <v>11</v>
      </c>
      <c r="D1" s="3">
        <v>25.07</v>
      </c>
      <c r="E1" s="3" t="s">
        <v>148</v>
      </c>
      <c r="F1" s="3">
        <v>1.1439489833372503</v>
      </c>
      <c r="G1" s="3" t="s">
        <v>6</v>
      </c>
    </row>
    <row r="2" spans="1:19" x14ac:dyDescent="0.25">
      <c r="C2" s="3" t="s">
        <v>12</v>
      </c>
      <c r="D2" s="3">
        <v>0.3</v>
      </c>
      <c r="E2" s="3" t="s">
        <v>148</v>
      </c>
      <c r="F2" s="3">
        <v>1.1571866563526389E-2</v>
      </c>
      <c r="G2" s="3" t="s">
        <v>5</v>
      </c>
    </row>
    <row r="4" spans="1:19" x14ac:dyDescent="0.25">
      <c r="D4" s="7" t="s">
        <v>8</v>
      </c>
      <c r="E4" s="7"/>
      <c r="F4" s="7"/>
      <c r="G4" s="7"/>
      <c r="H4" s="7"/>
      <c r="I4" s="7"/>
      <c r="J4" s="7"/>
      <c r="K4" s="7"/>
      <c r="L4" s="7"/>
      <c r="M4" s="8" t="s">
        <v>9</v>
      </c>
      <c r="N4" s="8"/>
      <c r="O4" s="8"/>
      <c r="P4" s="8"/>
      <c r="Q4" s="8"/>
    </row>
    <row r="5" spans="1:19" x14ac:dyDescent="0.25">
      <c r="A5" s="2" t="s">
        <v>18</v>
      </c>
      <c r="B5" s="2" t="s">
        <v>10</v>
      </c>
      <c r="C5" s="2" t="s">
        <v>14</v>
      </c>
      <c r="D5" s="2" t="s">
        <v>2</v>
      </c>
      <c r="E5" s="2" t="s">
        <v>0</v>
      </c>
      <c r="F5" s="2" t="s">
        <v>1</v>
      </c>
      <c r="G5" s="2" t="s">
        <v>3</v>
      </c>
      <c r="H5" s="2" t="s">
        <v>4</v>
      </c>
      <c r="I5" s="2" t="s">
        <v>5</v>
      </c>
      <c r="J5" s="2" t="s">
        <v>202</v>
      </c>
      <c r="K5" s="2" t="s">
        <v>6</v>
      </c>
      <c r="L5" s="2" t="s">
        <v>7</v>
      </c>
      <c r="M5" s="1" t="s">
        <v>2</v>
      </c>
      <c r="N5" s="1" t="s">
        <v>0</v>
      </c>
      <c r="O5" s="1" t="s">
        <v>1</v>
      </c>
      <c r="P5" s="1" t="s">
        <v>3</v>
      </c>
      <c r="Q5" s="1" t="s">
        <v>4</v>
      </c>
      <c r="R5" s="4" t="s">
        <v>152</v>
      </c>
      <c r="S5" s="4" t="s">
        <v>149</v>
      </c>
    </row>
    <row r="6" spans="1:19" x14ac:dyDescent="0.25">
      <c r="A6" s="2">
        <v>104</v>
      </c>
      <c r="B6" s="2">
        <v>1</v>
      </c>
      <c r="C6" s="2" t="s">
        <v>20</v>
      </c>
      <c r="D6" s="2">
        <v>18</v>
      </c>
      <c r="E6" s="2" t="s">
        <v>140</v>
      </c>
      <c r="F6" s="2">
        <v>804</v>
      </c>
      <c r="G6" s="2">
        <v>646.16300000000001</v>
      </c>
      <c r="H6" s="2">
        <v>20.751000000000001</v>
      </c>
      <c r="I6" s="2">
        <f t="shared" ref="I6:I9" si="0">(((G6/1000)+1)*0.0112372)*(17/16)</f>
        <v>1.9654404292574999E-2</v>
      </c>
      <c r="J6" s="2">
        <f>I6-$F$2</f>
        <v>8.0825377290486104E-3</v>
      </c>
      <c r="K6" s="2">
        <f t="shared" ref="K6:K14" si="1">(I6/(1+I6))*100</f>
        <v>1.9275554746621242</v>
      </c>
      <c r="L6" s="2">
        <f t="shared" ref="L6:L41" si="2">K6-$F$1</f>
        <v>0.78360649132487392</v>
      </c>
      <c r="M6" s="1">
        <v>18</v>
      </c>
      <c r="N6" s="1" t="s">
        <v>140</v>
      </c>
      <c r="O6" s="1">
        <v>649.20000000000005</v>
      </c>
      <c r="P6" s="1">
        <v>-37.805</v>
      </c>
      <c r="Q6" s="1">
        <v>12.712999999999999</v>
      </c>
      <c r="R6" s="4">
        <f>((H6/Q6)*$D$1)/256.4*(1/$D$2*1000)/3</f>
        <v>177.33105060849968</v>
      </c>
      <c r="S6" s="4">
        <f>R6*(L6/100)*1000</f>
        <v>1389.5776237028008</v>
      </c>
    </row>
    <row r="7" spans="1:19" x14ac:dyDescent="0.25">
      <c r="A7" s="2">
        <v>105</v>
      </c>
      <c r="B7" s="2">
        <v>1</v>
      </c>
      <c r="C7" s="2" t="s">
        <v>20</v>
      </c>
      <c r="D7" s="2">
        <v>19</v>
      </c>
      <c r="E7" s="2" t="s">
        <v>141</v>
      </c>
      <c r="F7" s="2">
        <v>804</v>
      </c>
      <c r="G7" s="2">
        <v>647.96600000000001</v>
      </c>
      <c r="H7" s="2">
        <v>20.228999999999999</v>
      </c>
      <c r="I7" s="2">
        <f t="shared" si="0"/>
        <v>1.9675931256150001E-2</v>
      </c>
      <c r="J7" s="2">
        <f t="shared" ref="J7:J59" si="3">I7-$F$2</f>
        <v>8.1040646926236123E-3</v>
      </c>
      <c r="K7" s="2">
        <f t="shared" si="1"/>
        <v>1.9296259383028689</v>
      </c>
      <c r="L7" s="2">
        <f t="shared" si="2"/>
        <v>0.78567695496561862</v>
      </c>
      <c r="M7" s="1">
        <v>19</v>
      </c>
      <c r="N7" s="1" t="s">
        <v>141</v>
      </c>
      <c r="O7" s="1">
        <v>649.20000000000005</v>
      </c>
      <c r="P7" s="1">
        <v>-37.290999999999997</v>
      </c>
      <c r="Q7" s="1">
        <v>13.618</v>
      </c>
      <c r="R7" s="4">
        <f t="shared" ref="R7:R57" si="4">((H7/Q7)*$D$1)/256.4*(1/$D$2*1000)/3</f>
        <v>161.38192377452773</v>
      </c>
      <c r="S7" s="4">
        <f t="shared" ref="S7:S20" si="5">R7*(L7/100)*1000</f>
        <v>1267.9405845766453</v>
      </c>
    </row>
    <row r="8" spans="1:19" x14ac:dyDescent="0.25">
      <c r="A8" s="2">
        <v>106</v>
      </c>
      <c r="B8" s="2">
        <v>1</v>
      </c>
      <c r="C8" s="2" t="s">
        <v>20</v>
      </c>
      <c r="D8" s="2">
        <v>20</v>
      </c>
      <c r="E8" s="2" t="s">
        <v>142</v>
      </c>
      <c r="F8" s="2">
        <v>805.1</v>
      </c>
      <c r="G8" s="2">
        <v>653.56299999999999</v>
      </c>
      <c r="H8" s="2">
        <v>22.765000000000001</v>
      </c>
      <c r="I8" s="2">
        <f t="shared" si="0"/>
        <v>1.9742756777574998E-2</v>
      </c>
      <c r="J8" s="2">
        <f t="shared" si="3"/>
        <v>8.1708902140486088E-3</v>
      </c>
      <c r="K8" s="2">
        <f t="shared" si="1"/>
        <v>1.9360526609635202</v>
      </c>
      <c r="L8" s="2">
        <f t="shared" si="2"/>
        <v>0.79210367762626999</v>
      </c>
      <c r="M8" s="1">
        <v>20</v>
      </c>
      <c r="N8" s="1" t="s">
        <v>142</v>
      </c>
      <c r="O8" s="1">
        <v>649.6</v>
      </c>
      <c r="P8" s="1">
        <v>-35.917000000000002</v>
      </c>
      <c r="Q8" s="1">
        <v>14.384</v>
      </c>
      <c r="R8" s="4">
        <f t="shared" si="4"/>
        <v>171.94192471999961</v>
      </c>
      <c r="S8" s="4">
        <f t="shared" si="5"/>
        <v>1361.9583090885094</v>
      </c>
    </row>
    <row r="9" spans="1:19" x14ac:dyDescent="0.25">
      <c r="A9" s="2">
        <v>110</v>
      </c>
      <c r="B9" s="2">
        <v>1</v>
      </c>
      <c r="C9" s="2" t="s">
        <v>20</v>
      </c>
      <c r="D9" s="2">
        <v>21</v>
      </c>
      <c r="E9" s="2" t="s">
        <v>143</v>
      </c>
      <c r="F9" s="2">
        <v>804.2</v>
      </c>
      <c r="G9" s="2">
        <v>656.77</v>
      </c>
      <c r="H9" s="2">
        <v>19.091000000000001</v>
      </c>
      <c r="I9" s="2">
        <f t="shared" si="0"/>
        <v>1.9781046834249996E-2</v>
      </c>
      <c r="J9" s="2">
        <f t="shared" si="3"/>
        <v>8.2091802707236067E-3</v>
      </c>
      <c r="K9" s="2">
        <f t="shared" si="1"/>
        <v>1.9397347004690022</v>
      </c>
      <c r="L9" s="2">
        <f t="shared" si="2"/>
        <v>0.79578571713175195</v>
      </c>
      <c r="M9" s="1">
        <v>21</v>
      </c>
      <c r="N9" s="1" t="s">
        <v>143</v>
      </c>
      <c r="O9" s="1">
        <v>649.6</v>
      </c>
      <c r="P9" s="1">
        <v>-36.326999999999998</v>
      </c>
      <c r="Q9" s="1">
        <v>13.827999999999999</v>
      </c>
      <c r="R9" s="4">
        <f t="shared" si="4"/>
        <v>149.99027812814376</v>
      </c>
      <c r="S9" s="4">
        <f t="shared" si="5"/>
        <v>1193.601210429958</v>
      </c>
    </row>
    <row r="10" spans="1:19" x14ac:dyDescent="0.25">
      <c r="A10" s="2">
        <v>111</v>
      </c>
      <c r="B10" s="2">
        <v>1</v>
      </c>
      <c r="C10" s="2" t="s">
        <v>20</v>
      </c>
      <c r="D10" s="2">
        <v>22</v>
      </c>
      <c r="E10" s="2" t="s">
        <v>144</v>
      </c>
      <c r="F10" s="2">
        <v>804.4</v>
      </c>
      <c r="G10" s="2">
        <v>670.85699999999997</v>
      </c>
      <c r="H10" s="2">
        <v>17.829999999999998</v>
      </c>
      <c r="I10" s="2">
        <f t="shared" ref="I10:I14" si="6">(((G10/1000)+1)*0.0112372)*(17/16)</f>
        <v>1.9949238922924998E-2</v>
      </c>
      <c r="J10" s="2">
        <f t="shared" si="3"/>
        <v>8.3773723593986091E-3</v>
      </c>
      <c r="K10" s="2">
        <f>(I10/(1+I10))*100</f>
        <v>1.9559050746477895</v>
      </c>
      <c r="L10" s="2">
        <f t="shared" si="2"/>
        <v>0.81195609131053925</v>
      </c>
      <c r="M10" s="1">
        <v>22</v>
      </c>
      <c r="N10" s="1" t="s">
        <v>144</v>
      </c>
      <c r="O10" s="1">
        <v>649.20000000000005</v>
      </c>
      <c r="P10" s="1">
        <v>-34.555999999999997</v>
      </c>
      <c r="Q10" s="1">
        <v>13.276</v>
      </c>
      <c r="R10" s="4">
        <f t="shared" si="4"/>
        <v>145.90759637214856</v>
      </c>
      <c r="S10" s="4">
        <f t="shared" si="5"/>
        <v>1184.7056164284556</v>
      </c>
    </row>
    <row r="11" spans="1:19" x14ac:dyDescent="0.25">
      <c r="A11" s="2">
        <v>112</v>
      </c>
      <c r="B11" s="2">
        <v>1</v>
      </c>
      <c r="C11" s="2" t="s">
        <v>20</v>
      </c>
      <c r="D11" s="2">
        <v>23</v>
      </c>
      <c r="E11" s="2" t="s">
        <v>145</v>
      </c>
      <c r="F11" s="2">
        <v>803.2</v>
      </c>
      <c r="G11" s="2">
        <v>681.55700000000002</v>
      </c>
      <c r="H11" s="2">
        <v>15.801</v>
      </c>
      <c r="I11" s="2">
        <f t="shared" si="6"/>
        <v>2.0076991840424999E-2</v>
      </c>
      <c r="J11" s="2">
        <f t="shared" si="3"/>
        <v>8.5051252768986105E-3</v>
      </c>
      <c r="K11" s="2">
        <f t="shared" si="1"/>
        <v>1.968183970525798</v>
      </c>
      <c r="L11" s="2">
        <f>K11-$F$1</f>
        <v>0.82423498718854771</v>
      </c>
      <c r="M11" s="1">
        <v>23</v>
      </c>
      <c r="N11" s="1" t="s">
        <v>145</v>
      </c>
      <c r="O11" s="1">
        <v>648.9</v>
      </c>
      <c r="P11" s="1">
        <v>-34.115000000000002</v>
      </c>
      <c r="Q11" s="1">
        <v>12.323</v>
      </c>
      <c r="R11" s="4">
        <f t="shared" si="4"/>
        <v>139.30346794331078</v>
      </c>
      <c r="S11" s="4">
        <f t="shared" si="5"/>
        <v>1148.1879211557502</v>
      </c>
    </row>
    <row r="12" spans="1:19" x14ac:dyDescent="0.25">
      <c r="A12" s="2">
        <v>116</v>
      </c>
      <c r="B12" s="2">
        <v>2</v>
      </c>
      <c r="C12" s="2" t="s">
        <v>20</v>
      </c>
      <c r="D12" s="2">
        <v>5</v>
      </c>
      <c r="E12" s="2" t="s">
        <v>168</v>
      </c>
      <c r="F12" s="2">
        <v>801.3</v>
      </c>
      <c r="G12" s="2">
        <v>698.98699999999997</v>
      </c>
      <c r="H12" s="2">
        <v>19.472000000000001</v>
      </c>
      <c r="I12" s="2">
        <f t="shared" si="6"/>
        <v>2.0285097761174996E-2</v>
      </c>
      <c r="J12" s="2">
        <f t="shared" si="3"/>
        <v>8.7132311976486077E-3</v>
      </c>
      <c r="K12" s="2">
        <f t="shared" si="1"/>
        <v>1.9881793633648921</v>
      </c>
      <c r="L12" s="2">
        <f t="shared" ref="L12:L15" si="7">K12-$F$1</f>
        <v>0.84423038002764184</v>
      </c>
      <c r="M12" s="1">
        <v>5</v>
      </c>
      <c r="N12" s="1" t="s">
        <v>168</v>
      </c>
      <c r="O12" s="1">
        <v>646.4</v>
      </c>
      <c r="P12" s="1">
        <v>-32.21</v>
      </c>
      <c r="Q12" s="1">
        <v>12.576000000000001</v>
      </c>
      <c r="R12" s="4">
        <f t="shared" si="4"/>
        <v>168.21388292342553</v>
      </c>
      <c r="S12" s="4">
        <f t="shared" si="5"/>
        <v>1420.1127030636878</v>
      </c>
    </row>
    <row r="13" spans="1:19" x14ac:dyDescent="0.25">
      <c r="A13" s="2">
        <v>117</v>
      </c>
      <c r="B13" s="2">
        <v>2</v>
      </c>
      <c r="C13" s="2" t="s">
        <v>20</v>
      </c>
      <c r="D13" s="2">
        <v>6</v>
      </c>
      <c r="E13" s="2" t="s">
        <v>169</v>
      </c>
      <c r="F13" s="2">
        <v>801.1</v>
      </c>
      <c r="G13" s="2">
        <v>679.452</v>
      </c>
      <c r="H13" s="2">
        <v>18.047999999999998</v>
      </c>
      <c r="I13" s="2">
        <f t="shared" si="6"/>
        <v>2.0051859140299999E-2</v>
      </c>
      <c r="J13" s="2">
        <f t="shared" si="3"/>
        <v>8.4799925767736102E-3</v>
      </c>
      <c r="K13" s="2">
        <f t="shared" si="1"/>
        <v>1.9657685989808118</v>
      </c>
      <c r="L13" s="2">
        <f t="shared" si="7"/>
        <v>0.82181961564356154</v>
      </c>
      <c r="M13" s="1">
        <v>6</v>
      </c>
      <c r="N13" s="1" t="s">
        <v>169</v>
      </c>
      <c r="O13" s="1">
        <v>646.4</v>
      </c>
      <c r="P13" s="1">
        <v>-32.606999999999999</v>
      </c>
      <c r="Q13" s="1">
        <v>10.885999999999999</v>
      </c>
      <c r="R13" s="4">
        <f t="shared" si="4"/>
        <v>180.11693828032378</v>
      </c>
      <c r="S13" s="4">
        <f t="shared" si="5"/>
        <v>1480.2363298843077</v>
      </c>
    </row>
    <row r="14" spans="1:19" x14ac:dyDescent="0.25">
      <c r="A14" s="2">
        <v>118</v>
      </c>
      <c r="B14" s="2">
        <v>2</v>
      </c>
      <c r="C14" s="2" t="s">
        <v>20</v>
      </c>
      <c r="D14" s="2">
        <v>7</v>
      </c>
      <c r="E14" s="2" t="s">
        <v>170</v>
      </c>
      <c r="F14" s="2">
        <v>801.3</v>
      </c>
      <c r="G14" s="2">
        <v>667.61300000000006</v>
      </c>
      <c r="H14" s="2">
        <v>18.172999999999998</v>
      </c>
      <c r="I14" s="2">
        <f t="shared" si="6"/>
        <v>1.9910507103824998E-2</v>
      </c>
      <c r="J14" s="2">
        <f t="shared" si="3"/>
        <v>8.3386405402986093E-3</v>
      </c>
      <c r="K14" s="2">
        <f t="shared" si="1"/>
        <v>1.9521817811607409</v>
      </c>
      <c r="L14" s="2">
        <f t="shared" si="7"/>
        <v>0.80823279782349067</v>
      </c>
      <c r="M14" s="1">
        <v>7</v>
      </c>
      <c r="N14" s="1" t="s">
        <v>170</v>
      </c>
      <c r="O14" s="1">
        <v>646.4</v>
      </c>
      <c r="P14" s="1">
        <v>-32.823999999999998</v>
      </c>
      <c r="Q14" s="1">
        <v>10.565</v>
      </c>
      <c r="R14" s="4">
        <f t="shared" si="4"/>
        <v>186.87488089522006</v>
      </c>
      <c r="S14" s="4">
        <f t="shared" si="5"/>
        <v>1510.384078288753</v>
      </c>
    </row>
    <row r="15" spans="1:19" x14ac:dyDescent="0.25">
      <c r="A15" s="2">
        <v>122</v>
      </c>
      <c r="B15" s="2">
        <v>2</v>
      </c>
      <c r="C15" s="2" t="s">
        <v>20</v>
      </c>
      <c r="D15" s="2">
        <v>8</v>
      </c>
      <c r="E15" s="2" t="s">
        <v>171</v>
      </c>
      <c r="F15" s="2">
        <v>801.1</v>
      </c>
      <c r="G15" s="2">
        <v>669.84699999999998</v>
      </c>
      <c r="H15" s="2">
        <v>16.998999999999999</v>
      </c>
      <c r="I15" s="2">
        <f t="shared" ref="I15:I47" si="8">(((G15/1000)+1)*0.0112372)*(17/16)</f>
        <v>1.9937180002674998E-2</v>
      </c>
      <c r="J15" s="2">
        <f t="shared" si="3"/>
        <v>8.3653134391486091E-3</v>
      </c>
      <c r="K15" s="2">
        <f t="shared" ref="K15:K47" si="9">(I15/(1+I15))*100</f>
        <v>1.9547458798023922</v>
      </c>
      <c r="L15" s="2">
        <f t="shared" si="7"/>
        <v>0.81079689646514197</v>
      </c>
      <c r="M15" s="1">
        <v>8</v>
      </c>
      <c r="N15" s="1" t="s">
        <v>171</v>
      </c>
      <c r="O15" s="1">
        <v>646.20000000000005</v>
      </c>
      <c r="P15" s="1">
        <v>-33.023000000000003</v>
      </c>
      <c r="Q15" s="1">
        <v>9.6120000000000001</v>
      </c>
      <c r="R15" s="4">
        <f t="shared" si="4"/>
        <v>192.13364213580891</v>
      </c>
      <c r="S15" s="4">
        <f t="shared" si="5"/>
        <v>1557.8136075025809</v>
      </c>
    </row>
    <row r="16" spans="1:19" x14ac:dyDescent="0.25">
      <c r="A16" s="2">
        <v>123</v>
      </c>
      <c r="B16" s="2">
        <v>2</v>
      </c>
      <c r="C16" s="2" t="s">
        <v>20</v>
      </c>
      <c r="D16" s="2">
        <v>5</v>
      </c>
      <c r="E16" s="2" t="s">
        <v>172</v>
      </c>
      <c r="F16" s="2">
        <v>801.1</v>
      </c>
      <c r="G16" s="2">
        <v>683.11199999999997</v>
      </c>
      <c r="H16" s="2">
        <v>17.43</v>
      </c>
      <c r="I16" s="2">
        <f t="shared" si="8"/>
        <v>2.0095557801799998E-2</v>
      </c>
      <c r="J16" s="2">
        <f t="shared" si="3"/>
        <v>8.5236912382736091E-3</v>
      </c>
      <c r="K16" s="2">
        <f t="shared" si="9"/>
        <v>1.9699681709333032</v>
      </c>
      <c r="L16" s="2">
        <f>K16-$F$1</f>
        <v>0.82601918759605297</v>
      </c>
      <c r="M16" s="1">
        <v>5</v>
      </c>
      <c r="N16" s="1" t="s">
        <v>172</v>
      </c>
      <c r="O16" s="1">
        <v>646.6</v>
      </c>
      <c r="P16" s="1">
        <v>-32.502000000000002</v>
      </c>
      <c r="Q16" s="1">
        <v>10.185</v>
      </c>
      <c r="R16" s="4">
        <f t="shared" si="4"/>
        <v>185.92173240194214</v>
      </c>
      <c r="S16" s="4">
        <f t="shared" si="5"/>
        <v>1535.74918355103</v>
      </c>
    </row>
    <row r="17" spans="1:19" x14ac:dyDescent="0.25">
      <c r="A17" s="2">
        <v>124</v>
      </c>
      <c r="B17" s="2">
        <v>2</v>
      </c>
      <c r="C17" s="2" t="s">
        <v>20</v>
      </c>
      <c r="D17" s="2">
        <v>3</v>
      </c>
      <c r="E17" s="2" t="s">
        <v>173</v>
      </c>
      <c r="F17" s="2">
        <v>802.1</v>
      </c>
      <c r="G17" s="2">
        <v>673.48800000000006</v>
      </c>
      <c r="H17" s="2">
        <v>20.657</v>
      </c>
      <c r="I17" s="2">
        <f t="shared" si="8"/>
        <v>1.9980651813200002E-2</v>
      </c>
      <c r="J17" s="2">
        <f t="shared" si="3"/>
        <v>8.4087852496736136E-3</v>
      </c>
      <c r="K17" s="2">
        <f t="shared" si="9"/>
        <v>1.9589245911361928</v>
      </c>
      <c r="L17" s="2">
        <f>K17-$F$1</f>
        <v>0.81497560779894251</v>
      </c>
      <c r="M17" s="1">
        <v>3</v>
      </c>
      <c r="N17" s="1" t="s">
        <v>173</v>
      </c>
      <c r="O17" s="1">
        <v>646.4</v>
      </c>
      <c r="P17" s="1">
        <v>-33.387</v>
      </c>
      <c r="Q17" s="1">
        <v>11.273999999999999</v>
      </c>
      <c r="R17" s="4">
        <f t="shared" si="4"/>
        <v>199.05955217571253</v>
      </c>
      <c r="S17" s="4">
        <f t="shared" si="5"/>
        <v>1622.2867952258662</v>
      </c>
    </row>
    <row r="18" spans="1:19" x14ac:dyDescent="0.25">
      <c r="A18" s="2">
        <v>128</v>
      </c>
      <c r="B18" s="2">
        <v>3</v>
      </c>
      <c r="C18" s="2" t="s">
        <v>20</v>
      </c>
      <c r="I18" s="2">
        <f t="shared" si="8"/>
        <v>1.1939524999999999E-2</v>
      </c>
      <c r="J18" s="2">
        <f t="shared" si="3"/>
        <v>3.676584364736106E-4</v>
      </c>
      <c r="K18" s="2">
        <f t="shared" si="9"/>
        <v>1.1798654667629469</v>
      </c>
      <c r="L18" s="2">
        <f t="shared" si="2"/>
        <v>3.5916483425696644E-2</v>
      </c>
      <c r="R18" s="4" t="e">
        <f t="shared" si="4"/>
        <v>#DIV/0!</v>
      </c>
      <c r="S18" s="4" t="e">
        <f t="shared" si="5"/>
        <v>#DIV/0!</v>
      </c>
    </row>
    <row r="19" spans="1:19" x14ac:dyDescent="0.25">
      <c r="A19" s="2">
        <v>129</v>
      </c>
      <c r="B19" s="2">
        <v>3</v>
      </c>
      <c r="C19" s="2" t="s">
        <v>20</v>
      </c>
      <c r="I19" s="2">
        <f t="shared" si="8"/>
        <v>1.1939524999999999E-2</v>
      </c>
      <c r="J19" s="2">
        <f t="shared" si="3"/>
        <v>3.676584364736106E-4</v>
      </c>
      <c r="K19" s="2">
        <f t="shared" si="9"/>
        <v>1.1798654667629469</v>
      </c>
      <c r="L19" s="2">
        <f t="shared" si="2"/>
        <v>3.5916483425696644E-2</v>
      </c>
      <c r="R19" s="4" t="e">
        <f t="shared" si="4"/>
        <v>#DIV/0!</v>
      </c>
      <c r="S19" s="4" t="e">
        <f t="shared" si="5"/>
        <v>#DIV/0!</v>
      </c>
    </row>
    <row r="20" spans="1:19" x14ac:dyDescent="0.25">
      <c r="A20" s="2">
        <v>130</v>
      </c>
      <c r="B20" s="2">
        <v>3</v>
      </c>
      <c r="C20" s="2" t="s">
        <v>20</v>
      </c>
      <c r="I20" s="2">
        <f t="shared" si="8"/>
        <v>1.1939524999999999E-2</v>
      </c>
      <c r="J20" s="2">
        <f t="shared" si="3"/>
        <v>3.676584364736106E-4</v>
      </c>
      <c r="K20" s="2">
        <f t="shared" si="9"/>
        <v>1.1798654667629469</v>
      </c>
      <c r="L20" s="2">
        <f t="shared" si="2"/>
        <v>3.5916483425696644E-2</v>
      </c>
      <c r="R20" s="4" t="e">
        <f t="shared" si="4"/>
        <v>#DIV/0!</v>
      </c>
      <c r="S20" s="4" t="e">
        <f t="shared" si="5"/>
        <v>#DIV/0!</v>
      </c>
    </row>
    <row r="21" spans="1:19" x14ac:dyDescent="0.25">
      <c r="A21" s="2">
        <v>134</v>
      </c>
      <c r="B21" s="2">
        <v>3</v>
      </c>
      <c r="C21" s="2" t="s">
        <v>20</v>
      </c>
      <c r="I21" s="2">
        <f t="shared" si="8"/>
        <v>1.1939524999999999E-2</v>
      </c>
      <c r="J21" s="2">
        <f t="shared" si="3"/>
        <v>3.676584364736106E-4</v>
      </c>
      <c r="K21" s="2">
        <f t="shared" si="9"/>
        <v>1.1798654667629469</v>
      </c>
      <c r="L21" s="2">
        <f t="shared" si="2"/>
        <v>3.5916483425696644E-2</v>
      </c>
      <c r="R21" s="4" t="e">
        <f t="shared" si="4"/>
        <v>#DIV/0!</v>
      </c>
      <c r="S21" s="4" t="e">
        <f t="shared" ref="S21:S26" si="10">R21*(L21/100)*1000</f>
        <v>#DIV/0!</v>
      </c>
    </row>
    <row r="22" spans="1:19" x14ac:dyDescent="0.25">
      <c r="A22" s="2">
        <v>135</v>
      </c>
      <c r="B22" s="2">
        <v>3</v>
      </c>
      <c r="C22" s="2" t="s">
        <v>20</v>
      </c>
      <c r="I22" s="2">
        <f t="shared" si="8"/>
        <v>1.1939524999999999E-2</v>
      </c>
      <c r="J22" s="2">
        <f t="shared" si="3"/>
        <v>3.676584364736106E-4</v>
      </c>
      <c r="K22" s="2">
        <f t="shared" si="9"/>
        <v>1.1798654667629469</v>
      </c>
      <c r="L22" s="2">
        <f t="shared" si="2"/>
        <v>3.5916483425696644E-2</v>
      </c>
      <c r="R22" s="4" t="e">
        <f t="shared" si="4"/>
        <v>#DIV/0!</v>
      </c>
      <c r="S22" s="4" t="e">
        <f t="shared" si="10"/>
        <v>#DIV/0!</v>
      </c>
    </row>
    <row r="23" spans="1:19" x14ac:dyDescent="0.25">
      <c r="A23" s="2">
        <v>136</v>
      </c>
      <c r="B23" s="2">
        <v>3</v>
      </c>
      <c r="C23" s="2" t="s">
        <v>20</v>
      </c>
      <c r="I23" s="2">
        <f t="shared" si="8"/>
        <v>1.1939524999999999E-2</v>
      </c>
      <c r="J23" s="2">
        <f t="shared" si="3"/>
        <v>3.676584364736106E-4</v>
      </c>
      <c r="K23" s="2">
        <f t="shared" si="9"/>
        <v>1.1798654667629469</v>
      </c>
      <c r="L23" s="2">
        <f t="shared" si="2"/>
        <v>3.5916483425696644E-2</v>
      </c>
      <c r="R23" s="4" t="e">
        <f t="shared" si="4"/>
        <v>#DIV/0!</v>
      </c>
      <c r="S23" s="4" t="e">
        <f t="shared" si="10"/>
        <v>#DIV/0!</v>
      </c>
    </row>
    <row r="24" spans="1:19" x14ac:dyDescent="0.25">
      <c r="A24" s="2">
        <v>140</v>
      </c>
      <c r="B24" s="2">
        <v>4</v>
      </c>
      <c r="C24" s="2" t="s">
        <v>20</v>
      </c>
      <c r="I24" s="2">
        <f t="shared" si="8"/>
        <v>1.1939524999999999E-2</v>
      </c>
      <c r="J24" s="2">
        <f t="shared" si="3"/>
        <v>3.676584364736106E-4</v>
      </c>
      <c r="K24" s="2">
        <f t="shared" si="9"/>
        <v>1.1798654667629469</v>
      </c>
      <c r="L24" s="2">
        <f t="shared" si="2"/>
        <v>3.5916483425696644E-2</v>
      </c>
      <c r="R24" s="4" t="e">
        <f t="shared" si="4"/>
        <v>#DIV/0!</v>
      </c>
      <c r="S24" s="4" t="e">
        <f t="shared" si="10"/>
        <v>#DIV/0!</v>
      </c>
    </row>
    <row r="25" spans="1:19" x14ac:dyDescent="0.25">
      <c r="A25" s="2">
        <v>141</v>
      </c>
      <c r="B25" s="2">
        <v>4</v>
      </c>
      <c r="C25" s="2" t="s">
        <v>20</v>
      </c>
      <c r="I25" s="2">
        <f t="shared" si="8"/>
        <v>1.1939524999999999E-2</v>
      </c>
      <c r="J25" s="2">
        <f t="shared" si="3"/>
        <v>3.676584364736106E-4</v>
      </c>
      <c r="K25" s="2">
        <f t="shared" si="9"/>
        <v>1.1798654667629469</v>
      </c>
      <c r="L25" s="2">
        <f t="shared" si="2"/>
        <v>3.5916483425696644E-2</v>
      </c>
      <c r="R25" s="4" t="e">
        <f t="shared" si="4"/>
        <v>#DIV/0!</v>
      </c>
      <c r="S25" s="4" t="e">
        <f t="shared" si="10"/>
        <v>#DIV/0!</v>
      </c>
    </row>
    <row r="26" spans="1:19" x14ac:dyDescent="0.25">
      <c r="A26" s="2">
        <v>142</v>
      </c>
      <c r="B26" s="2">
        <v>4</v>
      </c>
      <c r="C26" s="2" t="s">
        <v>20</v>
      </c>
      <c r="I26" s="2">
        <f t="shared" si="8"/>
        <v>1.1939524999999999E-2</v>
      </c>
      <c r="J26" s="2">
        <f t="shared" si="3"/>
        <v>3.676584364736106E-4</v>
      </c>
      <c r="K26" s="2">
        <f t="shared" si="9"/>
        <v>1.1798654667629469</v>
      </c>
      <c r="L26" s="2">
        <f t="shared" si="2"/>
        <v>3.5916483425696644E-2</v>
      </c>
      <c r="R26" s="4" t="e">
        <f t="shared" si="4"/>
        <v>#DIV/0!</v>
      </c>
      <c r="S26" s="4" t="e">
        <f t="shared" si="10"/>
        <v>#DIV/0!</v>
      </c>
    </row>
    <row r="27" spans="1:19" x14ac:dyDescent="0.25">
      <c r="A27" s="2">
        <v>146</v>
      </c>
      <c r="B27" s="2">
        <v>4</v>
      </c>
      <c r="C27" s="2" t="s">
        <v>20</v>
      </c>
      <c r="I27" s="2">
        <f t="shared" si="8"/>
        <v>1.1939524999999999E-2</v>
      </c>
      <c r="J27" s="2">
        <f t="shared" si="3"/>
        <v>3.676584364736106E-4</v>
      </c>
      <c r="K27" s="2">
        <f t="shared" si="9"/>
        <v>1.1798654667629469</v>
      </c>
      <c r="L27" s="2">
        <f t="shared" si="2"/>
        <v>3.5916483425696644E-2</v>
      </c>
      <c r="R27" s="4" t="e">
        <f t="shared" si="4"/>
        <v>#DIV/0!</v>
      </c>
      <c r="S27" s="4" t="e">
        <f t="shared" ref="S27:S30" si="11">R27*(L27/100)*1000</f>
        <v>#DIV/0!</v>
      </c>
    </row>
    <row r="28" spans="1:19" x14ac:dyDescent="0.25">
      <c r="A28" s="2">
        <v>147</v>
      </c>
      <c r="B28" s="2">
        <v>4</v>
      </c>
      <c r="C28" s="2" t="s">
        <v>20</v>
      </c>
      <c r="I28" s="2">
        <f t="shared" si="8"/>
        <v>1.1939524999999999E-2</v>
      </c>
      <c r="J28" s="2">
        <f t="shared" si="3"/>
        <v>3.676584364736106E-4</v>
      </c>
      <c r="K28" s="2">
        <f t="shared" si="9"/>
        <v>1.1798654667629469</v>
      </c>
      <c r="L28" s="2">
        <f t="shared" si="2"/>
        <v>3.5916483425696644E-2</v>
      </c>
      <c r="R28" s="4" t="e">
        <f t="shared" si="4"/>
        <v>#DIV/0!</v>
      </c>
      <c r="S28" s="4" t="e">
        <f t="shared" si="11"/>
        <v>#DIV/0!</v>
      </c>
    </row>
    <row r="29" spans="1:19" x14ac:dyDescent="0.25">
      <c r="A29" s="2">
        <v>148</v>
      </c>
      <c r="B29" s="2">
        <v>4</v>
      </c>
      <c r="C29" s="2" t="s">
        <v>20</v>
      </c>
      <c r="I29" s="2">
        <f t="shared" si="8"/>
        <v>1.1939524999999999E-2</v>
      </c>
      <c r="J29" s="2">
        <f t="shared" si="3"/>
        <v>3.676584364736106E-4</v>
      </c>
      <c r="K29" s="2">
        <f t="shared" si="9"/>
        <v>1.1798654667629469</v>
      </c>
      <c r="L29" s="2">
        <f t="shared" si="2"/>
        <v>3.5916483425696644E-2</v>
      </c>
      <c r="R29" s="4" t="e">
        <f t="shared" si="4"/>
        <v>#DIV/0!</v>
      </c>
      <c r="S29" s="4" t="e">
        <f t="shared" si="11"/>
        <v>#DIV/0!</v>
      </c>
    </row>
    <row r="30" spans="1:19" x14ac:dyDescent="0.25">
      <c r="A30" s="2">
        <v>152</v>
      </c>
      <c r="B30" s="2">
        <v>5</v>
      </c>
      <c r="C30" s="2" t="s">
        <v>20</v>
      </c>
      <c r="D30" s="2">
        <v>3</v>
      </c>
      <c r="E30" s="2" t="s">
        <v>186</v>
      </c>
      <c r="F30" s="2">
        <v>799.4</v>
      </c>
      <c r="G30" s="2">
        <v>685.01499999999999</v>
      </c>
      <c r="H30" s="2">
        <v>17.157</v>
      </c>
      <c r="I30" s="2">
        <f t="shared" ref="I30:I38" si="12">(((G30/1000)+1)*0.0112372)*(17/16)</f>
        <v>2.0118278717874995E-2</v>
      </c>
      <c r="J30" s="2">
        <f t="shared" si="3"/>
        <v>8.5464121543486066E-3</v>
      </c>
      <c r="K30" s="2">
        <f t="shared" ref="K30:K37" si="13">(I30/(1+I30))*100</f>
        <v>1.9721515766936795</v>
      </c>
      <c r="L30" s="2">
        <f t="shared" ref="L30:L35" si="14">K30-$F$1</f>
        <v>0.82820259335642921</v>
      </c>
      <c r="M30" s="1">
        <v>3</v>
      </c>
      <c r="N30" s="1" t="s">
        <v>186</v>
      </c>
      <c r="O30" s="1">
        <v>645.79999999999995</v>
      </c>
      <c r="P30" s="1">
        <v>-35.597000000000001</v>
      </c>
      <c r="Q30" s="1">
        <v>11.92</v>
      </c>
      <c r="R30" s="4">
        <f t="shared" si="4"/>
        <v>156.37196712700725</v>
      </c>
      <c r="S30" s="4">
        <f t="shared" si="11"/>
        <v>1295.0766870283369</v>
      </c>
    </row>
    <row r="31" spans="1:19" x14ac:dyDescent="0.25">
      <c r="A31" s="2">
        <v>153</v>
      </c>
      <c r="B31" s="2">
        <v>5</v>
      </c>
      <c r="C31" s="2" t="s">
        <v>20</v>
      </c>
      <c r="D31" s="2">
        <v>21</v>
      </c>
      <c r="E31" s="2" t="s">
        <v>187</v>
      </c>
      <c r="F31" s="2">
        <v>800.7</v>
      </c>
      <c r="G31" s="2">
        <v>706.12800000000004</v>
      </c>
      <c r="H31" s="2">
        <v>9.27</v>
      </c>
      <c r="I31" s="2">
        <f>(((G31/1000)+1)*0.0112372)*(17/16)</f>
        <v>2.0370357909199999E-2</v>
      </c>
      <c r="J31" s="2">
        <f t="shared" si="3"/>
        <v>8.7984913456736098E-3</v>
      </c>
      <c r="K31" s="2">
        <f>(I31/(1+I31))*100</f>
        <v>1.9963690390751923</v>
      </c>
      <c r="L31" s="2">
        <f t="shared" si="14"/>
        <v>0.852420055737942</v>
      </c>
      <c r="M31" s="1">
        <v>21</v>
      </c>
      <c r="N31" s="1" t="s">
        <v>187</v>
      </c>
      <c r="O31" s="1">
        <v>646.6</v>
      </c>
      <c r="P31" s="1">
        <v>-42.677</v>
      </c>
      <c r="Q31" s="1">
        <v>7.1829999999999998</v>
      </c>
      <c r="R31" s="4">
        <f t="shared" si="4"/>
        <v>140.20634610710897</v>
      </c>
      <c r="S31" s="4">
        <f t="shared" ref="S31:S35" si="15">R31*(L31/100)*1000</f>
        <v>1195.1470136343501</v>
      </c>
    </row>
    <row r="32" spans="1:19" x14ac:dyDescent="0.25">
      <c r="A32" s="2">
        <v>154</v>
      </c>
      <c r="B32" s="2">
        <v>5</v>
      </c>
      <c r="C32" s="2" t="s">
        <v>20</v>
      </c>
      <c r="D32" s="2">
        <v>22</v>
      </c>
      <c r="E32" s="2" t="s">
        <v>188</v>
      </c>
      <c r="F32" s="2">
        <v>800.7</v>
      </c>
      <c r="G32" s="2">
        <v>760.12</v>
      </c>
      <c r="H32" s="2">
        <v>9.1790000000000003</v>
      </c>
      <c r="I32" s="2">
        <f t="shared" si="12"/>
        <v>2.1014996742999999E-2</v>
      </c>
      <c r="J32" s="2">
        <f t="shared" si="3"/>
        <v>9.4431301794736106E-3</v>
      </c>
      <c r="K32" s="2">
        <f t="shared" si="13"/>
        <v>2.0582456486963521</v>
      </c>
      <c r="L32" s="2">
        <f t="shared" si="14"/>
        <v>0.91429666535910181</v>
      </c>
      <c r="M32" s="1">
        <v>22</v>
      </c>
      <c r="N32" s="1" t="s">
        <v>188</v>
      </c>
      <c r="O32" s="1">
        <v>646.4</v>
      </c>
      <c r="P32" s="1">
        <v>-42.189</v>
      </c>
      <c r="Q32" s="1">
        <v>6.3440000000000003</v>
      </c>
      <c r="R32" s="4">
        <f t="shared" si="4"/>
        <v>157.19039280696913</v>
      </c>
      <c r="S32" s="4">
        <f t="shared" si="15"/>
        <v>1437.1865196989925</v>
      </c>
    </row>
    <row r="33" spans="1:19" x14ac:dyDescent="0.25">
      <c r="A33" s="2">
        <v>158</v>
      </c>
      <c r="B33" s="2">
        <v>5</v>
      </c>
      <c r="C33" s="2" t="s">
        <v>20</v>
      </c>
      <c r="D33" s="2">
        <v>23</v>
      </c>
      <c r="E33" s="2" t="s">
        <v>189</v>
      </c>
      <c r="F33" s="2">
        <v>800.9</v>
      </c>
      <c r="G33" s="2">
        <v>726.76900000000001</v>
      </c>
      <c r="H33" s="2">
        <v>10.885</v>
      </c>
      <c r="I33" s="2">
        <f t="shared" si="12"/>
        <v>2.0616801644725E-2</v>
      </c>
      <c r="J33" s="2">
        <f t="shared" si="3"/>
        <v>9.0449350811986108E-3</v>
      </c>
      <c r="K33" s="2">
        <f t="shared" si="13"/>
        <v>2.0200335337906452</v>
      </c>
      <c r="L33" s="2">
        <f t="shared" si="14"/>
        <v>0.87608455045339495</v>
      </c>
      <c r="M33" s="1">
        <v>23</v>
      </c>
      <c r="N33" s="1" t="s">
        <v>189</v>
      </c>
      <c r="O33" s="1">
        <v>646.6</v>
      </c>
      <c r="P33" s="1">
        <v>-40.917999999999999</v>
      </c>
      <c r="Q33" s="1">
        <v>7.4180000000000001</v>
      </c>
      <c r="R33" s="4">
        <f t="shared" si="4"/>
        <v>159.4172848427373</v>
      </c>
      <c r="S33" s="4">
        <f t="shared" si="15"/>
        <v>1396.6302032595033</v>
      </c>
    </row>
    <row r="34" spans="1:19" x14ac:dyDescent="0.25">
      <c r="A34" s="2">
        <v>159</v>
      </c>
      <c r="B34" s="2">
        <v>5</v>
      </c>
      <c r="C34" s="2" t="s">
        <v>20</v>
      </c>
      <c r="D34" s="2">
        <v>24</v>
      </c>
      <c r="E34" s="2" t="s">
        <v>190</v>
      </c>
      <c r="F34" s="2">
        <v>800.9</v>
      </c>
      <c r="G34" s="2">
        <v>705.32899999999995</v>
      </c>
      <c r="H34" s="2">
        <v>11.666</v>
      </c>
      <c r="I34" s="2">
        <f t="shared" si="12"/>
        <v>2.0360818228725E-2</v>
      </c>
      <c r="J34" s="2">
        <f t="shared" si="3"/>
        <v>8.7889516651986112E-3</v>
      </c>
      <c r="K34" s="2">
        <f t="shared" si="13"/>
        <v>1.9954527717038328</v>
      </c>
      <c r="L34" s="2">
        <f t="shared" si="14"/>
        <v>0.85150378836658258</v>
      </c>
      <c r="M34" s="1">
        <v>24</v>
      </c>
      <c r="N34" s="1" t="s">
        <v>190</v>
      </c>
      <c r="O34" s="1">
        <v>646.6</v>
      </c>
      <c r="P34" s="1">
        <v>-41.813000000000002</v>
      </c>
      <c r="Q34" s="1">
        <v>7.8019999999999996</v>
      </c>
      <c r="R34" s="4">
        <f t="shared" si="4"/>
        <v>162.44630217576474</v>
      </c>
      <c r="S34" s="4">
        <f t="shared" si="15"/>
        <v>1383.236417088063</v>
      </c>
    </row>
    <row r="35" spans="1:19" x14ac:dyDescent="0.25">
      <c r="A35" s="2">
        <v>160</v>
      </c>
      <c r="B35" s="2">
        <v>5</v>
      </c>
      <c r="C35" s="2" t="s">
        <v>20</v>
      </c>
      <c r="D35" s="2">
        <v>25</v>
      </c>
      <c r="E35" s="2" t="s">
        <v>191</v>
      </c>
      <c r="F35" s="2">
        <v>801.1</v>
      </c>
      <c r="G35" s="2">
        <v>687.471</v>
      </c>
      <c r="H35" s="2">
        <v>13.339</v>
      </c>
      <c r="I35" s="2">
        <f t="shared" si="12"/>
        <v>2.0147602191274996E-2</v>
      </c>
      <c r="J35" s="2">
        <f t="shared" si="3"/>
        <v>8.5757356277486076E-3</v>
      </c>
      <c r="K35" s="2">
        <f t="shared" si="13"/>
        <v>1.9749693228703364</v>
      </c>
      <c r="L35" s="2">
        <f t="shared" si="14"/>
        <v>0.83102033953308618</v>
      </c>
      <c r="M35" s="1">
        <v>25</v>
      </c>
      <c r="N35" s="1" t="s">
        <v>191</v>
      </c>
      <c r="O35" s="1">
        <v>646.9</v>
      </c>
      <c r="P35" s="1">
        <v>-41.603000000000002</v>
      </c>
      <c r="Q35" s="1">
        <v>8.7080000000000002</v>
      </c>
      <c r="R35" s="4">
        <f t="shared" si="4"/>
        <v>166.41737059774849</v>
      </c>
      <c r="S35" s="4">
        <f t="shared" si="15"/>
        <v>1382.9621981834439</v>
      </c>
    </row>
    <row r="36" spans="1:19" x14ac:dyDescent="0.25">
      <c r="A36" s="2">
        <v>164</v>
      </c>
      <c r="B36" s="2">
        <v>6</v>
      </c>
      <c r="C36" s="2" t="s">
        <v>20</v>
      </c>
      <c r="I36" s="2">
        <f t="shared" si="12"/>
        <v>1.1939524999999999E-2</v>
      </c>
      <c r="J36" s="2">
        <f t="shared" si="3"/>
        <v>3.676584364736106E-4</v>
      </c>
      <c r="K36" s="2">
        <f t="shared" si="13"/>
        <v>1.1798654667629469</v>
      </c>
      <c r="L36" s="2">
        <f t="shared" ref="L36" si="16">K36-$F$1</f>
        <v>3.5916483425696644E-2</v>
      </c>
      <c r="R36" s="4" t="e">
        <f t="shared" si="4"/>
        <v>#DIV/0!</v>
      </c>
      <c r="S36" s="4" t="e">
        <f t="shared" ref="S36:S54" si="17">R36*(L36/100)*1000</f>
        <v>#DIV/0!</v>
      </c>
    </row>
    <row r="37" spans="1:19" x14ac:dyDescent="0.25">
      <c r="A37" s="2">
        <v>165</v>
      </c>
      <c r="B37" s="2">
        <v>6</v>
      </c>
      <c r="C37" s="2" t="s">
        <v>20</v>
      </c>
      <c r="I37" s="2">
        <f t="shared" si="12"/>
        <v>1.1939524999999999E-2</v>
      </c>
      <c r="J37" s="2">
        <f t="shared" si="3"/>
        <v>3.676584364736106E-4</v>
      </c>
      <c r="K37" s="2">
        <f t="shared" si="13"/>
        <v>1.1798654667629469</v>
      </c>
      <c r="L37" s="2">
        <f t="shared" si="2"/>
        <v>3.5916483425696644E-2</v>
      </c>
      <c r="R37" s="4" t="e">
        <f t="shared" si="4"/>
        <v>#DIV/0!</v>
      </c>
      <c r="S37" s="4" t="e">
        <f t="shared" si="17"/>
        <v>#DIV/0!</v>
      </c>
    </row>
    <row r="38" spans="1:19" x14ac:dyDescent="0.25">
      <c r="A38" s="2">
        <v>166</v>
      </c>
      <c r="B38" s="2">
        <v>6</v>
      </c>
      <c r="C38" s="2" t="s">
        <v>20</v>
      </c>
      <c r="I38" s="2">
        <f t="shared" si="12"/>
        <v>1.1939524999999999E-2</v>
      </c>
      <c r="J38" s="2">
        <f t="shared" si="3"/>
        <v>3.676584364736106E-4</v>
      </c>
      <c r="K38" s="2">
        <f t="shared" si="9"/>
        <v>1.1798654667629469</v>
      </c>
      <c r="L38" s="2">
        <f t="shared" si="2"/>
        <v>3.5916483425696644E-2</v>
      </c>
      <c r="R38" s="4" t="e">
        <f t="shared" si="4"/>
        <v>#DIV/0!</v>
      </c>
      <c r="S38" s="4" t="e">
        <f t="shared" si="17"/>
        <v>#DIV/0!</v>
      </c>
    </row>
    <row r="39" spans="1:19" x14ac:dyDescent="0.25">
      <c r="A39" s="2">
        <v>170</v>
      </c>
      <c r="B39" s="2">
        <v>6</v>
      </c>
      <c r="C39" s="2" t="s">
        <v>20</v>
      </c>
      <c r="I39" s="2">
        <f t="shared" si="8"/>
        <v>1.1939524999999999E-2</v>
      </c>
      <c r="J39" s="2">
        <f t="shared" si="3"/>
        <v>3.676584364736106E-4</v>
      </c>
      <c r="K39" s="2">
        <f t="shared" si="9"/>
        <v>1.1798654667629469</v>
      </c>
      <c r="L39" s="2">
        <f t="shared" si="2"/>
        <v>3.5916483425696644E-2</v>
      </c>
      <c r="R39" s="4" t="e">
        <f t="shared" si="4"/>
        <v>#DIV/0!</v>
      </c>
      <c r="S39" s="4" t="e">
        <f t="shared" si="17"/>
        <v>#DIV/0!</v>
      </c>
    </row>
    <row r="40" spans="1:19" x14ac:dyDescent="0.25">
      <c r="A40" s="2">
        <v>171</v>
      </c>
      <c r="B40" s="2">
        <v>6</v>
      </c>
      <c r="C40" s="2" t="s">
        <v>20</v>
      </c>
      <c r="I40" s="2">
        <f t="shared" si="8"/>
        <v>1.1939524999999999E-2</v>
      </c>
      <c r="J40" s="2">
        <f t="shared" si="3"/>
        <v>3.676584364736106E-4</v>
      </c>
      <c r="K40" s="2">
        <f t="shared" si="9"/>
        <v>1.1798654667629469</v>
      </c>
      <c r="L40" s="2">
        <f t="shared" si="2"/>
        <v>3.5916483425696644E-2</v>
      </c>
      <c r="R40" s="4" t="e">
        <f t="shared" si="4"/>
        <v>#DIV/0!</v>
      </c>
      <c r="S40" s="4" t="e">
        <f t="shared" si="17"/>
        <v>#DIV/0!</v>
      </c>
    </row>
    <row r="41" spans="1:19" x14ac:dyDescent="0.25">
      <c r="A41" s="2">
        <v>172</v>
      </c>
      <c r="B41" s="2">
        <v>6</v>
      </c>
      <c r="C41" s="2" t="s">
        <v>20</v>
      </c>
      <c r="I41" s="2">
        <f t="shared" si="8"/>
        <v>1.1939524999999999E-2</v>
      </c>
      <c r="J41" s="2">
        <f t="shared" si="3"/>
        <v>3.676584364736106E-4</v>
      </c>
      <c r="K41" s="2">
        <f t="shared" si="9"/>
        <v>1.1798654667629469</v>
      </c>
      <c r="L41" s="2">
        <f t="shared" si="2"/>
        <v>3.5916483425696644E-2</v>
      </c>
      <c r="R41" s="4" t="e">
        <f t="shared" si="4"/>
        <v>#DIV/0!</v>
      </c>
      <c r="S41" s="4" t="e">
        <f t="shared" si="17"/>
        <v>#DIV/0!</v>
      </c>
    </row>
    <row r="42" spans="1:19" x14ac:dyDescent="0.25">
      <c r="A42" s="2">
        <v>176</v>
      </c>
      <c r="B42" s="2">
        <v>7</v>
      </c>
      <c r="C42" s="2" t="s">
        <v>20</v>
      </c>
      <c r="I42" s="2">
        <f t="shared" si="8"/>
        <v>1.1939524999999999E-2</v>
      </c>
      <c r="J42" s="2">
        <f t="shared" si="3"/>
        <v>3.676584364736106E-4</v>
      </c>
      <c r="K42" s="2">
        <f t="shared" si="9"/>
        <v>1.1798654667629469</v>
      </c>
      <c r="L42" s="2">
        <f t="shared" ref="L42:L55" si="18">K42-$F$1</f>
        <v>3.5916483425696644E-2</v>
      </c>
      <c r="R42" s="4" t="e">
        <f t="shared" si="4"/>
        <v>#DIV/0!</v>
      </c>
      <c r="S42" s="4" t="e">
        <f t="shared" si="17"/>
        <v>#DIV/0!</v>
      </c>
    </row>
    <row r="43" spans="1:19" x14ac:dyDescent="0.25">
      <c r="A43" s="2">
        <v>177</v>
      </c>
      <c r="B43" s="2">
        <v>7</v>
      </c>
      <c r="C43" s="2" t="s">
        <v>20</v>
      </c>
      <c r="I43" s="2">
        <f t="shared" si="8"/>
        <v>1.1939524999999999E-2</v>
      </c>
      <c r="J43" s="2">
        <f t="shared" si="3"/>
        <v>3.676584364736106E-4</v>
      </c>
      <c r="K43" s="2">
        <f t="shared" si="9"/>
        <v>1.1798654667629469</v>
      </c>
      <c r="L43" s="2">
        <f t="shared" si="18"/>
        <v>3.5916483425696644E-2</v>
      </c>
      <c r="R43" s="4" t="e">
        <f t="shared" si="4"/>
        <v>#DIV/0!</v>
      </c>
      <c r="S43" s="4" t="e">
        <f t="shared" si="17"/>
        <v>#DIV/0!</v>
      </c>
    </row>
    <row r="44" spans="1:19" x14ac:dyDescent="0.25">
      <c r="A44" s="2">
        <v>178</v>
      </c>
      <c r="B44" s="2">
        <v>7</v>
      </c>
      <c r="C44" s="2" t="s">
        <v>20</v>
      </c>
      <c r="I44" s="2">
        <f t="shared" si="8"/>
        <v>1.1939524999999999E-2</v>
      </c>
      <c r="J44" s="2">
        <f t="shared" si="3"/>
        <v>3.676584364736106E-4</v>
      </c>
      <c r="K44" s="2">
        <f t="shared" si="9"/>
        <v>1.1798654667629469</v>
      </c>
      <c r="L44" s="2">
        <f t="shared" si="18"/>
        <v>3.5916483425696644E-2</v>
      </c>
      <c r="R44" s="4" t="e">
        <f t="shared" si="4"/>
        <v>#DIV/0!</v>
      </c>
      <c r="S44" s="4" t="e">
        <f t="shared" si="17"/>
        <v>#DIV/0!</v>
      </c>
    </row>
    <row r="45" spans="1:19" x14ac:dyDescent="0.25">
      <c r="A45" s="2">
        <v>182</v>
      </c>
      <c r="B45" s="2">
        <v>7</v>
      </c>
      <c r="C45" s="2" t="s">
        <v>20</v>
      </c>
      <c r="I45" s="2">
        <f t="shared" si="8"/>
        <v>1.1939524999999999E-2</v>
      </c>
      <c r="J45" s="2">
        <f t="shared" si="3"/>
        <v>3.676584364736106E-4</v>
      </c>
      <c r="K45" s="2">
        <f t="shared" si="9"/>
        <v>1.1798654667629469</v>
      </c>
      <c r="L45" s="2">
        <f t="shared" si="18"/>
        <v>3.5916483425696644E-2</v>
      </c>
      <c r="R45" s="4" t="e">
        <f t="shared" si="4"/>
        <v>#DIV/0!</v>
      </c>
      <c r="S45" s="4" t="e">
        <f t="shared" si="17"/>
        <v>#DIV/0!</v>
      </c>
    </row>
    <row r="46" spans="1:19" x14ac:dyDescent="0.25">
      <c r="A46" s="2">
        <v>183</v>
      </c>
      <c r="B46" s="2">
        <v>7</v>
      </c>
      <c r="C46" s="2" t="s">
        <v>20</v>
      </c>
      <c r="I46" s="2">
        <f t="shared" si="8"/>
        <v>1.1939524999999999E-2</v>
      </c>
      <c r="J46" s="2">
        <f t="shared" si="3"/>
        <v>3.676584364736106E-4</v>
      </c>
      <c r="K46" s="2">
        <f t="shared" si="9"/>
        <v>1.1798654667629469</v>
      </c>
      <c r="L46" s="2">
        <f t="shared" si="18"/>
        <v>3.5916483425696644E-2</v>
      </c>
      <c r="R46" s="4" t="e">
        <f t="shared" si="4"/>
        <v>#DIV/0!</v>
      </c>
      <c r="S46" s="4" t="e">
        <f t="shared" si="17"/>
        <v>#DIV/0!</v>
      </c>
    </row>
    <row r="47" spans="1:19" x14ac:dyDescent="0.25">
      <c r="A47" s="2">
        <v>184</v>
      </c>
      <c r="B47" s="2">
        <v>7</v>
      </c>
      <c r="C47" s="2" t="s">
        <v>20</v>
      </c>
      <c r="I47" s="2">
        <f t="shared" si="8"/>
        <v>1.1939524999999999E-2</v>
      </c>
      <c r="J47" s="2">
        <f t="shared" si="3"/>
        <v>3.676584364736106E-4</v>
      </c>
      <c r="K47" s="2">
        <f t="shared" si="9"/>
        <v>1.1798654667629469</v>
      </c>
      <c r="L47" s="2">
        <f t="shared" si="18"/>
        <v>3.5916483425696644E-2</v>
      </c>
      <c r="R47" s="4" t="e">
        <f t="shared" si="4"/>
        <v>#DIV/0!</v>
      </c>
      <c r="S47" s="4" t="e">
        <f t="shared" si="17"/>
        <v>#DIV/0!</v>
      </c>
    </row>
    <row r="48" spans="1:19" x14ac:dyDescent="0.25">
      <c r="A48" s="2">
        <v>188</v>
      </c>
      <c r="B48" s="2">
        <v>8</v>
      </c>
      <c r="C48" s="2" t="s">
        <v>20</v>
      </c>
      <c r="I48" s="2">
        <f t="shared" ref="I48:I55" si="19">(((G48/1000)+1)*0.0112372)*(17/16)</f>
        <v>1.1939524999999999E-2</v>
      </c>
      <c r="J48" s="2">
        <f t="shared" si="3"/>
        <v>3.676584364736106E-4</v>
      </c>
      <c r="K48" s="2">
        <f t="shared" ref="K48:K53" si="20">(I48/(1+I48))*100</f>
        <v>1.1798654667629469</v>
      </c>
      <c r="L48" s="2">
        <f t="shared" si="18"/>
        <v>3.5916483425696644E-2</v>
      </c>
      <c r="R48" s="4" t="e">
        <f t="shared" si="4"/>
        <v>#DIV/0!</v>
      </c>
      <c r="S48" s="4" t="e">
        <f t="shared" si="17"/>
        <v>#DIV/0!</v>
      </c>
    </row>
    <row r="49" spans="1:19" x14ac:dyDescent="0.25">
      <c r="A49" s="2">
        <v>189</v>
      </c>
      <c r="B49" s="2">
        <v>8</v>
      </c>
      <c r="C49" s="2" t="s">
        <v>20</v>
      </c>
      <c r="I49" s="2">
        <f t="shared" si="19"/>
        <v>1.1939524999999999E-2</v>
      </c>
      <c r="J49" s="2">
        <f t="shared" si="3"/>
        <v>3.676584364736106E-4</v>
      </c>
      <c r="K49" s="2">
        <f t="shared" si="20"/>
        <v>1.1798654667629469</v>
      </c>
      <c r="L49" s="2">
        <f t="shared" si="18"/>
        <v>3.5916483425696644E-2</v>
      </c>
      <c r="R49" s="4" t="e">
        <f t="shared" si="4"/>
        <v>#DIV/0!</v>
      </c>
      <c r="S49" s="4" t="e">
        <f t="shared" si="17"/>
        <v>#DIV/0!</v>
      </c>
    </row>
    <row r="50" spans="1:19" x14ac:dyDescent="0.25">
      <c r="A50" s="2">
        <v>190</v>
      </c>
      <c r="B50" s="2">
        <v>8</v>
      </c>
      <c r="C50" s="2" t="s">
        <v>20</v>
      </c>
      <c r="I50" s="2">
        <f t="shared" si="19"/>
        <v>1.1939524999999999E-2</v>
      </c>
      <c r="J50" s="2">
        <f t="shared" si="3"/>
        <v>3.676584364736106E-4</v>
      </c>
      <c r="K50" s="2">
        <f t="shared" si="20"/>
        <v>1.1798654667629469</v>
      </c>
      <c r="L50" s="2">
        <f t="shared" si="18"/>
        <v>3.5916483425696644E-2</v>
      </c>
      <c r="R50" s="4" t="e">
        <f t="shared" si="4"/>
        <v>#DIV/0!</v>
      </c>
      <c r="S50" s="4" t="e">
        <f t="shared" si="17"/>
        <v>#DIV/0!</v>
      </c>
    </row>
    <row r="51" spans="1:19" x14ac:dyDescent="0.25">
      <c r="A51" s="2">
        <v>194</v>
      </c>
      <c r="B51" s="2">
        <v>8</v>
      </c>
      <c r="C51" s="2" t="s">
        <v>20</v>
      </c>
      <c r="I51" s="2">
        <f t="shared" si="19"/>
        <v>1.1939524999999999E-2</v>
      </c>
      <c r="J51" s="2">
        <f t="shared" si="3"/>
        <v>3.676584364736106E-4</v>
      </c>
      <c r="K51" s="2">
        <f t="shared" si="20"/>
        <v>1.1798654667629469</v>
      </c>
      <c r="L51" s="2">
        <f t="shared" si="18"/>
        <v>3.5916483425696644E-2</v>
      </c>
      <c r="R51" s="4" t="e">
        <f t="shared" si="4"/>
        <v>#DIV/0!</v>
      </c>
      <c r="S51" s="4" t="e">
        <f t="shared" si="17"/>
        <v>#DIV/0!</v>
      </c>
    </row>
    <row r="52" spans="1:19" x14ac:dyDescent="0.25">
      <c r="A52" s="2">
        <v>195</v>
      </c>
      <c r="B52" s="2">
        <v>8</v>
      </c>
      <c r="C52" s="2" t="s">
        <v>20</v>
      </c>
      <c r="I52" s="2">
        <f t="shared" si="19"/>
        <v>1.1939524999999999E-2</v>
      </c>
      <c r="J52" s="2">
        <f t="shared" si="3"/>
        <v>3.676584364736106E-4</v>
      </c>
      <c r="K52" s="2">
        <f t="shared" si="20"/>
        <v>1.1798654667629469</v>
      </c>
      <c r="L52" s="2">
        <f t="shared" si="18"/>
        <v>3.5916483425696644E-2</v>
      </c>
      <c r="R52" s="4" t="e">
        <f t="shared" si="4"/>
        <v>#DIV/0!</v>
      </c>
      <c r="S52" s="4" t="e">
        <f t="shared" si="17"/>
        <v>#DIV/0!</v>
      </c>
    </row>
    <row r="53" spans="1:19" x14ac:dyDescent="0.25">
      <c r="A53" s="2">
        <v>196</v>
      </c>
      <c r="B53" s="2">
        <v>8</v>
      </c>
      <c r="C53" s="2" t="s">
        <v>20</v>
      </c>
      <c r="I53" s="2">
        <f t="shared" si="19"/>
        <v>1.1939524999999999E-2</v>
      </c>
      <c r="J53" s="2">
        <f t="shared" si="3"/>
        <v>3.676584364736106E-4</v>
      </c>
      <c r="K53" s="2">
        <f t="shared" si="20"/>
        <v>1.1798654667629469</v>
      </c>
      <c r="L53" s="2">
        <f t="shared" si="18"/>
        <v>3.5916483425696644E-2</v>
      </c>
      <c r="R53" s="4" t="e">
        <f t="shared" si="4"/>
        <v>#DIV/0!</v>
      </c>
      <c r="S53" s="4" t="e">
        <f t="shared" si="17"/>
        <v>#DIV/0!</v>
      </c>
    </row>
    <row r="54" spans="1:19" x14ac:dyDescent="0.25">
      <c r="A54" s="2">
        <v>201</v>
      </c>
      <c r="B54" s="2" t="s">
        <v>138</v>
      </c>
      <c r="C54" s="2" t="s">
        <v>20</v>
      </c>
      <c r="D54" s="2">
        <v>7</v>
      </c>
      <c r="E54" s="2" t="s">
        <v>146</v>
      </c>
      <c r="F54" s="2">
        <v>803</v>
      </c>
      <c r="G54" s="2">
        <v>687.73800000000006</v>
      </c>
      <c r="H54" s="2">
        <v>21.690999999999999</v>
      </c>
      <c r="I54" s="2">
        <f t="shared" si="19"/>
        <v>2.0150790044449998E-2</v>
      </c>
      <c r="J54" s="2">
        <f t="shared" si="3"/>
        <v>8.5789234809236087E-3</v>
      </c>
      <c r="K54" s="2">
        <f>(I54/(1+I54))*100</f>
        <v>1.9752756397485109</v>
      </c>
      <c r="L54" s="2">
        <f>K54-$F$1</f>
        <v>0.83132665641126069</v>
      </c>
      <c r="M54" s="1">
        <v>7</v>
      </c>
      <c r="N54" s="1" t="s">
        <v>146</v>
      </c>
      <c r="O54" s="1">
        <v>647.29999999999995</v>
      </c>
      <c r="P54" s="1">
        <v>-33.524999999999999</v>
      </c>
      <c r="Q54" s="1">
        <v>11.316000000000001</v>
      </c>
      <c r="R54" s="4">
        <f t="shared" si="4"/>
        <v>208.24780823211245</v>
      </c>
      <c r="S54" s="4">
        <f t="shared" si="17"/>
        <v>1731.2195412257545</v>
      </c>
    </row>
    <row r="55" spans="1:19" x14ac:dyDescent="0.25">
      <c r="A55" s="2">
        <v>202</v>
      </c>
      <c r="B55" s="2" t="s">
        <v>138</v>
      </c>
      <c r="C55" s="2" t="s">
        <v>20</v>
      </c>
      <c r="D55" s="2">
        <v>8</v>
      </c>
      <c r="E55" s="2" t="s">
        <v>147</v>
      </c>
      <c r="F55" s="2">
        <v>802.4</v>
      </c>
      <c r="G55" s="2">
        <v>682.68299999999999</v>
      </c>
      <c r="H55" s="2">
        <v>19.494</v>
      </c>
      <c r="I55" s="2">
        <f t="shared" si="19"/>
        <v>2.0090435745574998E-2</v>
      </c>
      <c r="J55" s="2">
        <f t="shared" si="3"/>
        <v>8.518569182048609E-3</v>
      </c>
      <c r="K55" s="2">
        <f>(I55/(1+I55))*100</f>
        <v>1.9694759446392693</v>
      </c>
      <c r="L55" s="2">
        <f t="shared" si="18"/>
        <v>0.82552696130201908</v>
      </c>
      <c r="M55" s="1">
        <v>8</v>
      </c>
      <c r="N55" s="1" t="s">
        <v>147</v>
      </c>
      <c r="O55" s="1">
        <v>646.6</v>
      </c>
      <c r="P55" s="1">
        <v>-32.984999999999999</v>
      </c>
      <c r="Q55" s="1">
        <v>10.083</v>
      </c>
      <c r="R55" s="4">
        <f t="shared" si="4"/>
        <v>210.04144539479884</v>
      </c>
      <c r="S55" s="4">
        <f>R55*(L55/100)*1000</f>
        <v>1733.9487616425226</v>
      </c>
    </row>
    <row r="56" spans="1:19" x14ac:dyDescent="0.25">
      <c r="A56" s="2">
        <v>203</v>
      </c>
      <c r="B56" s="2" t="s">
        <v>192</v>
      </c>
      <c r="C56" s="2" t="s">
        <v>20</v>
      </c>
      <c r="I56" s="2">
        <f t="shared" ref="I56:I57" si="21">(((G56/1000)+1)*0.0112372)*(17/16)</f>
        <v>1.1939524999999999E-2</v>
      </c>
      <c r="J56" s="2">
        <f t="shared" si="3"/>
        <v>3.676584364736106E-4</v>
      </c>
      <c r="K56" s="2">
        <f t="shared" ref="K56:K59" si="22">(I56/(1+I56))*100</f>
        <v>1.1798654667629469</v>
      </c>
      <c r="L56" s="2">
        <f>K56-$F$1</f>
        <v>3.5916483425696644E-2</v>
      </c>
      <c r="R56" s="4" t="e">
        <f t="shared" si="4"/>
        <v>#DIV/0!</v>
      </c>
    </row>
    <row r="57" spans="1:19" x14ac:dyDescent="0.25">
      <c r="A57" s="2">
        <v>204</v>
      </c>
      <c r="B57" s="2" t="s">
        <v>192</v>
      </c>
      <c r="C57" s="2" t="s">
        <v>20</v>
      </c>
      <c r="I57" s="2">
        <f t="shared" si="21"/>
        <v>1.1939524999999999E-2</v>
      </c>
      <c r="J57" s="2">
        <f t="shared" si="3"/>
        <v>3.676584364736106E-4</v>
      </c>
      <c r="K57" s="2">
        <f t="shared" si="22"/>
        <v>1.1798654667629469</v>
      </c>
      <c r="L57" s="2">
        <f t="shared" ref="L57:L59" si="23">K57-$F$1</f>
        <v>3.5916483425696644E-2</v>
      </c>
      <c r="R57" s="4" t="e">
        <f t="shared" si="4"/>
        <v>#DIV/0!</v>
      </c>
    </row>
    <row r="58" spans="1:19" x14ac:dyDescent="0.25">
      <c r="A58" s="2">
        <v>205</v>
      </c>
      <c r="B58" s="2">
        <v>5</v>
      </c>
      <c r="C58" s="2" t="s">
        <v>20</v>
      </c>
      <c r="D58" s="2">
        <v>4</v>
      </c>
      <c r="E58" s="2" t="s">
        <v>193</v>
      </c>
      <c r="F58" s="2">
        <v>793.8</v>
      </c>
      <c r="G58" s="2">
        <v>686.98699999999997</v>
      </c>
      <c r="H58" s="2">
        <v>7.4660000000000002</v>
      </c>
      <c r="I58" s="2">
        <f>(((G58/1000)+1)*0.0112372)*(17/16)</f>
        <v>2.0141823461175001E-2</v>
      </c>
      <c r="J58" s="2">
        <f t="shared" si="3"/>
        <v>8.5699568976486118E-3</v>
      </c>
      <c r="K58" s="2">
        <f>(I58/(1+I58))*100</f>
        <v>1.9744140469446763</v>
      </c>
      <c r="L58" s="2">
        <f t="shared" si="23"/>
        <v>0.830465063607426</v>
      </c>
      <c r="M58" s="1">
        <v>4</v>
      </c>
      <c r="N58" s="1" t="s">
        <v>193</v>
      </c>
      <c r="O58" s="1">
        <v>645</v>
      </c>
      <c r="P58" s="1">
        <v>-31.172000000000001</v>
      </c>
      <c r="Q58" s="1">
        <v>9.859</v>
      </c>
      <c r="R58" s="4">
        <f>((H58/Q58)*$D$1)/256.4*(1/0.1*1000)/3</f>
        <v>246.81421986568071</v>
      </c>
      <c r="S58" s="4">
        <f t="shared" ref="S58:S59" si="24">R58*(L58/100)*1000</f>
        <v>2049.7058679996971</v>
      </c>
    </row>
    <row r="59" spans="1:19" x14ac:dyDescent="0.25">
      <c r="A59" s="2">
        <v>206</v>
      </c>
      <c r="B59" s="2">
        <v>5</v>
      </c>
      <c r="C59" s="2" t="s">
        <v>20</v>
      </c>
      <c r="D59" s="2">
        <v>30</v>
      </c>
      <c r="E59" s="2" t="s">
        <v>194</v>
      </c>
      <c r="F59" s="2">
        <v>790.7</v>
      </c>
      <c r="G59" s="2">
        <v>715.16399999999999</v>
      </c>
      <c r="H59" s="2">
        <v>8.6080000000000005</v>
      </c>
      <c r="I59" s="2">
        <f t="shared" ref="I59" si="25">(((G59/1000)+1)*0.0112372)*(17/16)</f>
        <v>2.0478243457099997E-2</v>
      </c>
      <c r="J59" s="2">
        <f t="shared" si="3"/>
        <v>8.906376893573608E-3</v>
      </c>
      <c r="K59" s="2">
        <f t="shared" si="22"/>
        <v>2.0067300394102801</v>
      </c>
      <c r="L59" s="2">
        <f t="shared" si="23"/>
        <v>0.8627810560730298</v>
      </c>
      <c r="M59" s="1">
        <v>30</v>
      </c>
      <c r="N59" s="1" t="s">
        <v>194</v>
      </c>
      <c r="O59" s="1">
        <v>642.29999999999995</v>
      </c>
      <c r="P59" s="1">
        <v>-32.645000000000003</v>
      </c>
      <c r="Q59" s="1">
        <v>14.689</v>
      </c>
      <c r="R59" s="4">
        <f>((H59/Q59)*$D$1)/256.4*(1/0.1*1000)/3</f>
        <v>190.99635794268318</v>
      </c>
      <c r="S59" s="4">
        <f t="shared" si="24"/>
        <v>1647.8803941189062</v>
      </c>
    </row>
  </sheetData>
  <mergeCells count="2">
    <mergeCell ref="D4:L4"/>
    <mergeCell ref="M4:Q4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4ACBF-CB39-409E-845E-5FA3CBD74056}">
  <dimension ref="A1:S107"/>
  <sheetViews>
    <sheetView topLeftCell="C40" workbookViewId="0">
      <selection activeCell="R58" sqref="R58"/>
    </sheetView>
  </sheetViews>
  <sheetFormatPr defaultRowHeight="15" x14ac:dyDescent="0.25"/>
  <cols>
    <col min="1" max="2" width="9.140625" style="2"/>
    <col min="3" max="3" width="29.42578125" style="2" customWidth="1"/>
    <col min="4" max="4" width="13.140625" style="2" customWidth="1"/>
    <col min="5" max="5" width="13.42578125" style="2" customWidth="1"/>
    <col min="6" max="6" width="9.140625" style="2"/>
    <col min="7" max="7" width="15.140625" style="2" customWidth="1"/>
    <col min="8" max="8" width="9.140625" style="2"/>
    <col min="9" max="10" width="16.5703125" style="2" customWidth="1"/>
    <col min="11" max="11" width="9.140625" style="2"/>
    <col min="12" max="12" width="17.28515625" style="2" customWidth="1"/>
    <col min="13" max="14" width="17.28515625" style="1" customWidth="1"/>
    <col min="15" max="15" width="15.140625" style="1" customWidth="1"/>
    <col min="16" max="16" width="16.7109375" style="1" customWidth="1"/>
    <col min="17" max="17" width="17.42578125" style="1" customWidth="1"/>
    <col min="18" max="18" width="26" style="4" customWidth="1"/>
    <col min="19" max="19" width="29.85546875" style="4" customWidth="1"/>
  </cols>
  <sheetData>
    <row r="1" spans="1:19" x14ac:dyDescent="0.25">
      <c r="C1" s="3" t="s">
        <v>11</v>
      </c>
      <c r="D1" s="3">
        <v>23.945</v>
      </c>
    </row>
    <row r="2" spans="1:19" x14ac:dyDescent="0.25">
      <c r="C2" s="3" t="s">
        <v>12</v>
      </c>
      <c r="D2" s="3">
        <v>0.3</v>
      </c>
    </row>
    <row r="4" spans="1:19" x14ac:dyDescent="0.25">
      <c r="D4" s="7" t="s">
        <v>8</v>
      </c>
      <c r="E4" s="7"/>
      <c r="F4" s="7"/>
      <c r="G4" s="7"/>
      <c r="H4" s="7"/>
      <c r="I4" s="7"/>
      <c r="J4" s="7"/>
      <c r="K4" s="7"/>
      <c r="L4" s="7"/>
      <c r="M4" s="8" t="s">
        <v>13</v>
      </c>
      <c r="N4" s="8"/>
      <c r="O4" s="8"/>
      <c r="P4" s="8"/>
      <c r="Q4" s="8"/>
    </row>
    <row r="5" spans="1:19" x14ac:dyDescent="0.25">
      <c r="A5" s="2" t="s">
        <v>18</v>
      </c>
      <c r="B5" s="2" t="s">
        <v>10</v>
      </c>
      <c r="C5" s="2" t="s">
        <v>14</v>
      </c>
      <c r="D5" s="2" t="s">
        <v>2</v>
      </c>
      <c r="E5" s="2" t="s">
        <v>0</v>
      </c>
      <c r="F5" s="2" t="s">
        <v>1</v>
      </c>
      <c r="G5" s="2" t="s">
        <v>3</v>
      </c>
      <c r="H5" s="2" t="s">
        <v>4</v>
      </c>
      <c r="I5" s="2" t="s">
        <v>5</v>
      </c>
      <c r="J5" s="2" t="s">
        <v>205</v>
      </c>
      <c r="K5" s="2" t="s">
        <v>6</v>
      </c>
      <c r="L5" s="2" t="s">
        <v>7</v>
      </c>
      <c r="M5" s="1" t="s">
        <v>2</v>
      </c>
      <c r="N5" s="1" t="s">
        <v>0</v>
      </c>
      <c r="O5" s="1" t="s">
        <v>1</v>
      </c>
      <c r="P5" s="1" t="s">
        <v>3</v>
      </c>
      <c r="Q5" s="1" t="s">
        <v>4</v>
      </c>
      <c r="R5" s="4" t="s">
        <v>150</v>
      </c>
      <c r="S5" s="4" t="s">
        <v>151</v>
      </c>
    </row>
    <row r="6" spans="1:19" x14ac:dyDescent="0.25">
      <c r="A6" s="2">
        <v>101</v>
      </c>
      <c r="B6" s="2">
        <v>1</v>
      </c>
      <c r="C6" s="2" t="s">
        <v>19</v>
      </c>
      <c r="D6" s="2">
        <v>5</v>
      </c>
      <c r="E6" s="2" t="s">
        <v>125</v>
      </c>
      <c r="F6" s="2">
        <v>801.5</v>
      </c>
      <c r="G6" s="2">
        <v>-29.484000000000002</v>
      </c>
      <c r="H6" s="2">
        <v>10.936</v>
      </c>
      <c r="I6" s="2">
        <f>(((G6/1000)+1)*0.0112372)*(17/16)</f>
        <v>1.1587500044899999E-2</v>
      </c>
      <c r="K6" s="2">
        <f t="shared" ref="K6:K29" si="0">(I6/(1+I6))*100</f>
        <v>1.1454767921099935</v>
      </c>
      <c r="M6" s="1">
        <v>5</v>
      </c>
      <c r="N6" s="1" t="s">
        <v>125</v>
      </c>
      <c r="O6" s="1">
        <v>1036.4000000000001</v>
      </c>
      <c r="P6" s="1">
        <v>-31.545999999999999</v>
      </c>
      <c r="Q6" s="1">
        <v>54.048000000000002</v>
      </c>
      <c r="R6" s="4">
        <f t="shared" ref="R6:R37" si="1">((H6/Q6)*$D$1)/256.4*(1/$D$2*1000)</f>
        <v>62.987509879317621</v>
      </c>
      <c r="S6" s="4">
        <f>R6*(L6/100)*1000</f>
        <v>0</v>
      </c>
    </row>
    <row r="7" spans="1:19" x14ac:dyDescent="0.25">
      <c r="A7" s="2">
        <v>102</v>
      </c>
      <c r="B7" s="2">
        <v>1</v>
      </c>
      <c r="C7" s="2" t="s">
        <v>19</v>
      </c>
      <c r="D7" s="2">
        <v>9</v>
      </c>
      <c r="E7" s="2" t="s">
        <v>126</v>
      </c>
      <c r="F7" s="2">
        <v>799.8</v>
      </c>
      <c r="G7" s="2">
        <v>-32.276000000000003</v>
      </c>
      <c r="H7" s="2">
        <v>15.25</v>
      </c>
      <c r="I7" s="2">
        <f t="shared" ref="I7:I11" si="2">(((G7/1000)+1)*0.0112372)*(17/16)</f>
        <v>1.15541648911E-2</v>
      </c>
      <c r="K7" s="2">
        <f t="shared" si="0"/>
        <v>1.1422191012721377</v>
      </c>
      <c r="M7" s="1">
        <v>9</v>
      </c>
      <c r="N7" s="1" t="s">
        <v>126</v>
      </c>
      <c r="O7" s="1">
        <v>1021.8</v>
      </c>
      <c r="P7" s="1">
        <v>-35.575000000000003</v>
      </c>
      <c r="Q7" s="1">
        <v>23.155999999999999</v>
      </c>
      <c r="R7" s="4">
        <f t="shared" si="1"/>
        <v>205.01322082594831</v>
      </c>
      <c r="S7" s="4">
        <f t="shared" ref="S7:S17" si="3">R7*(L7/100)*1000</f>
        <v>0</v>
      </c>
    </row>
    <row r="8" spans="1:19" x14ac:dyDescent="0.25">
      <c r="A8" s="2">
        <v>103</v>
      </c>
      <c r="B8" s="2">
        <v>1</v>
      </c>
      <c r="C8" s="2" t="s">
        <v>19</v>
      </c>
      <c r="D8" s="2">
        <v>7</v>
      </c>
      <c r="E8" s="2" t="s">
        <v>127</v>
      </c>
      <c r="F8" s="2">
        <v>801.9</v>
      </c>
      <c r="G8" s="2">
        <v>-29.960999999999999</v>
      </c>
      <c r="H8" s="2">
        <v>9.4039999999999999</v>
      </c>
      <c r="I8" s="2">
        <f t="shared" si="2"/>
        <v>1.1581804891474999E-2</v>
      </c>
      <c r="K8" s="2">
        <f t="shared" si="0"/>
        <v>1.1449202462392571</v>
      </c>
      <c r="M8" s="1">
        <v>7</v>
      </c>
      <c r="N8" s="1" t="s">
        <v>127</v>
      </c>
      <c r="O8" s="1">
        <v>1037.7</v>
      </c>
      <c r="P8" s="1">
        <v>-32.146999999999998</v>
      </c>
      <c r="Q8" s="1">
        <v>72.122</v>
      </c>
      <c r="R8" s="4">
        <f t="shared" si="1"/>
        <v>40.59012836096484</v>
      </c>
      <c r="S8" s="4">
        <f t="shared" si="3"/>
        <v>0</v>
      </c>
    </row>
    <row r="9" spans="1:19" x14ac:dyDescent="0.25">
      <c r="A9" s="2">
        <v>104</v>
      </c>
      <c r="B9" s="2">
        <v>1</v>
      </c>
      <c r="C9" s="2" t="s">
        <v>20</v>
      </c>
      <c r="D9" s="2">
        <v>8</v>
      </c>
      <c r="E9" s="2" t="s">
        <v>128</v>
      </c>
      <c r="F9" s="2">
        <v>804</v>
      </c>
      <c r="G9" s="2">
        <v>174.511</v>
      </c>
      <c r="H9" s="2">
        <v>11.65</v>
      </c>
      <c r="I9" s="2">
        <f t="shared" si="2"/>
        <v>1.4023103447274999E-2</v>
      </c>
      <c r="J9" s="2">
        <f>I9-AVERAGE($I$6:$I$8)</f>
        <v>2.448613504783332E-3</v>
      </c>
      <c r="K9" s="2">
        <f t="shared" si="0"/>
        <v>1.3829175488804966</v>
      </c>
      <c r="L9" s="2">
        <f>K9-AVERAGE($K$6:$K$8)</f>
        <v>0.23871216900670045</v>
      </c>
      <c r="M9" s="1">
        <v>8</v>
      </c>
      <c r="N9" s="1" t="s">
        <v>128</v>
      </c>
      <c r="O9" s="1">
        <v>1054</v>
      </c>
      <c r="P9" s="1">
        <v>-36.988</v>
      </c>
      <c r="Q9" s="1">
        <v>62.743000000000002</v>
      </c>
      <c r="R9" s="4">
        <f t="shared" si="1"/>
        <v>57.801114301397526</v>
      </c>
      <c r="S9" s="4">
        <f t="shared" si="3"/>
        <v>137.97829365890814</v>
      </c>
    </row>
    <row r="10" spans="1:19" x14ac:dyDescent="0.25">
      <c r="A10" s="2">
        <v>105</v>
      </c>
      <c r="B10" s="2">
        <v>1</v>
      </c>
      <c r="C10" s="2" t="s">
        <v>20</v>
      </c>
      <c r="D10" s="2">
        <v>9</v>
      </c>
      <c r="E10" s="2" t="s">
        <v>129</v>
      </c>
      <c r="F10" s="2">
        <v>801.9</v>
      </c>
      <c r="G10" s="2">
        <v>95.576999999999998</v>
      </c>
      <c r="H10" s="2">
        <v>6.8769999999999998</v>
      </c>
      <c r="I10" s="2">
        <f>(((G10/1000)+1)*0.0112372)*(17/16)</f>
        <v>1.3080668980924999E-2</v>
      </c>
      <c r="J10" s="2">
        <f>I10-AVERAGE($I$6:$I$8)</f>
        <v>1.5061790384333328E-3</v>
      </c>
      <c r="K10" s="2">
        <f t="shared" si="0"/>
        <v>1.2911774334893851</v>
      </c>
      <c r="L10" s="2">
        <f t="shared" ref="L10" si="4">K10-AVERAGE($K$6:$K$8)</f>
        <v>0.14697205361558896</v>
      </c>
      <c r="M10" s="1">
        <v>9</v>
      </c>
      <c r="N10" s="1" t="s">
        <v>129</v>
      </c>
      <c r="O10" s="1">
        <v>1028.0999999999999</v>
      </c>
      <c r="P10" s="1">
        <v>-36.725000000000001</v>
      </c>
      <c r="Q10" s="1">
        <v>35.064</v>
      </c>
      <c r="R10" s="4">
        <f t="shared" si="1"/>
        <v>61.053860845969325</v>
      </c>
      <c r="S10" s="4">
        <f t="shared" si="3"/>
        <v>89.732113096925104</v>
      </c>
    </row>
    <row r="11" spans="1:19" x14ac:dyDescent="0.25">
      <c r="A11" s="2">
        <v>106</v>
      </c>
      <c r="B11" s="2">
        <v>1</v>
      </c>
      <c r="C11" s="2" t="s">
        <v>20</v>
      </c>
      <c r="D11" s="2">
        <v>10</v>
      </c>
      <c r="E11" s="2" t="s">
        <v>130</v>
      </c>
      <c r="F11" s="2">
        <v>801.5</v>
      </c>
      <c r="G11" s="2">
        <v>57.201000000000001</v>
      </c>
      <c r="H11" s="2">
        <v>6.2649999999999997</v>
      </c>
      <c r="I11" s="2">
        <f t="shared" si="2"/>
        <v>1.2622477769525001E-2</v>
      </c>
      <c r="J11" s="2">
        <f>I11-AVERAGE($I$6:$I$8)</f>
        <v>1.0479878270333344E-3</v>
      </c>
      <c r="K11" s="2">
        <f t="shared" si="0"/>
        <v>1.2465136856657753</v>
      </c>
      <c r="L11" s="2">
        <f>K11-AVERAGE($K$6:$K$8)</f>
        <v>0.10230830579197914</v>
      </c>
      <c r="M11" s="1">
        <v>10</v>
      </c>
      <c r="N11" s="1" t="s">
        <v>130</v>
      </c>
      <c r="O11" s="1">
        <v>1028.0999999999999</v>
      </c>
      <c r="P11" s="1">
        <v>-33.323</v>
      </c>
      <c r="Q11" s="1">
        <v>30.454999999999998</v>
      </c>
      <c r="R11" s="4">
        <f t="shared" si="1"/>
        <v>64.038040917466617</v>
      </c>
      <c r="S11" s="4">
        <f t="shared" si="3"/>
        <v>65.516234725034465</v>
      </c>
    </row>
    <row r="12" spans="1:19" x14ac:dyDescent="0.25">
      <c r="A12" s="2">
        <v>107</v>
      </c>
      <c r="B12" s="2">
        <v>1</v>
      </c>
      <c r="C12" s="2" t="s">
        <v>19</v>
      </c>
      <c r="D12" s="2">
        <v>16</v>
      </c>
      <c r="E12" s="2" t="s">
        <v>139</v>
      </c>
      <c r="F12" s="2">
        <v>797.1</v>
      </c>
      <c r="G12" s="2">
        <v>-26.6</v>
      </c>
      <c r="H12" s="2">
        <v>2.8</v>
      </c>
      <c r="I12" s="2">
        <f>(((G12/1000)+1)*0.0112372)*(17/16)</f>
        <v>1.1621933635E-2</v>
      </c>
      <c r="K12" s="2">
        <f t="shared" si="0"/>
        <v>1.1488416026370252</v>
      </c>
      <c r="M12" s="1">
        <v>16</v>
      </c>
      <c r="N12" s="1" t="s">
        <v>139</v>
      </c>
      <c r="O12" s="1">
        <v>1024.5</v>
      </c>
      <c r="P12" s="1">
        <v>-33.566000000000003</v>
      </c>
      <c r="Q12" s="1">
        <v>19.390999999999998</v>
      </c>
      <c r="R12" s="4">
        <f t="shared" si="1"/>
        <v>44.950382410118756</v>
      </c>
      <c r="S12" s="4">
        <f t="shared" si="3"/>
        <v>0</v>
      </c>
    </row>
    <row r="13" spans="1:19" x14ac:dyDescent="0.25">
      <c r="A13" s="2">
        <v>108</v>
      </c>
      <c r="B13" s="2">
        <v>1</v>
      </c>
      <c r="C13" s="2" t="s">
        <v>19</v>
      </c>
      <c r="D13" s="2">
        <v>12</v>
      </c>
      <c r="E13" s="2" t="s">
        <v>131</v>
      </c>
      <c r="F13" s="2">
        <v>799</v>
      </c>
      <c r="G13" s="2">
        <v>-28.600999999999999</v>
      </c>
      <c r="H13" s="2">
        <v>3.8730000000000002</v>
      </c>
      <c r="I13" s="2">
        <f>(((G13/1000)+1)*0.0112372)*(17/16)</f>
        <v>1.1598042645474999E-2</v>
      </c>
      <c r="K13" s="2">
        <f t="shared" si="0"/>
        <v>1.14650702715324</v>
      </c>
      <c r="M13" s="1">
        <v>12</v>
      </c>
      <c r="N13" s="1" t="s">
        <v>131</v>
      </c>
      <c r="O13" s="1">
        <v>1026.5999999999999</v>
      </c>
      <c r="P13" s="1">
        <v>-35.188000000000002</v>
      </c>
      <c r="Q13" s="1">
        <v>20.826000000000001</v>
      </c>
      <c r="R13" s="4">
        <f t="shared" si="1"/>
        <v>57.891819418095075</v>
      </c>
      <c r="S13" s="4">
        <f t="shared" si="3"/>
        <v>0</v>
      </c>
    </row>
    <row r="14" spans="1:19" x14ac:dyDescent="0.25">
      <c r="A14" s="2">
        <v>109</v>
      </c>
      <c r="B14" s="2">
        <v>1</v>
      </c>
      <c r="C14" s="2" t="s">
        <v>19</v>
      </c>
      <c r="D14" s="2">
        <v>13</v>
      </c>
      <c r="E14" s="2" t="s">
        <v>132</v>
      </c>
      <c r="F14" s="2">
        <v>798.4</v>
      </c>
      <c r="G14" s="2">
        <v>-28.074000000000002</v>
      </c>
      <c r="H14" s="2">
        <v>2.3769999999999998</v>
      </c>
      <c r="I14" s="2">
        <f>(((G14/1000)+1)*0.0112372)*(17/16)</f>
        <v>1.1604334775149999E-2</v>
      </c>
      <c r="K14" s="2">
        <f t="shared" si="0"/>
        <v>1.1471218910631993</v>
      </c>
      <c r="M14" s="1">
        <v>13</v>
      </c>
      <c r="N14" s="1" t="s">
        <v>132</v>
      </c>
      <c r="O14" s="1">
        <v>1028.7</v>
      </c>
      <c r="P14" s="1">
        <v>-35.884999999999998</v>
      </c>
      <c r="Q14" s="1">
        <v>18.021999999999998</v>
      </c>
      <c r="R14" s="4">
        <f t="shared" si="1"/>
        <v>41.058375494491543</v>
      </c>
      <c r="S14" s="4">
        <f t="shared" si="3"/>
        <v>0</v>
      </c>
    </row>
    <row r="15" spans="1:19" x14ac:dyDescent="0.25">
      <c r="A15" s="2">
        <v>110</v>
      </c>
      <c r="B15" s="2">
        <v>1</v>
      </c>
      <c r="C15" s="2" t="s">
        <v>20</v>
      </c>
      <c r="D15" s="2">
        <v>14</v>
      </c>
      <c r="E15" s="2" t="s">
        <v>133</v>
      </c>
      <c r="F15" s="2">
        <v>802.4</v>
      </c>
      <c r="G15" s="2">
        <v>104.054</v>
      </c>
      <c r="H15" s="2">
        <v>6.6859999999999999</v>
      </c>
      <c r="I15" s="2">
        <f>(((G15/1000)+1)*0.0112372)*(17/16)</f>
        <v>1.3181880334350001E-2</v>
      </c>
      <c r="J15" s="2">
        <f>I15-AVERAGE($I$12:$I$14)</f>
        <v>1.5737766491416665E-3</v>
      </c>
      <c r="K15" s="2">
        <f t="shared" si="0"/>
        <v>1.3010379074288203</v>
      </c>
      <c r="L15" s="2">
        <f>K15-AVERAGE($K$12:$K$14)</f>
        <v>0.15354773381099873</v>
      </c>
      <c r="M15" s="1">
        <v>14</v>
      </c>
      <c r="N15" s="1" t="s">
        <v>133</v>
      </c>
      <c r="O15" s="1">
        <v>1046.5</v>
      </c>
      <c r="P15" s="1">
        <v>-36.46</v>
      </c>
      <c r="Q15" s="1">
        <v>37.863999999999997</v>
      </c>
      <c r="R15" s="4">
        <f t="shared" si="1"/>
        <v>54.96869753302704</v>
      </c>
      <c r="S15" s="4">
        <f t="shared" si="3"/>
        <v>84.403189367385394</v>
      </c>
    </row>
    <row r="16" spans="1:19" x14ac:dyDescent="0.25">
      <c r="A16" s="2">
        <v>111</v>
      </c>
      <c r="B16" s="2">
        <v>1</v>
      </c>
      <c r="C16" s="2" t="s">
        <v>20</v>
      </c>
      <c r="D16" s="2">
        <v>5</v>
      </c>
      <c r="E16" s="2" t="s">
        <v>134</v>
      </c>
      <c r="F16" s="2">
        <v>801.5</v>
      </c>
      <c r="G16" s="2">
        <v>97.924999999999997</v>
      </c>
      <c r="H16" s="2">
        <v>12.061</v>
      </c>
      <c r="I16" s="2">
        <f t="shared" ref="I16:I17" si="5">(((G16/1000)+1)*0.0112372)*(17/16)</f>
        <v>1.3108702985624998E-2</v>
      </c>
      <c r="J16" s="2">
        <f>I16-AVERAGE($I$12:$I$14)</f>
        <v>1.5005993004166638E-3</v>
      </c>
      <c r="K16" s="2">
        <f t="shared" si="0"/>
        <v>1.2939088319934213</v>
      </c>
      <c r="L16" s="2">
        <f>K16-AVERAGE($K$12:$K$14)</f>
        <v>0.14641865837559975</v>
      </c>
      <c r="M16" s="1">
        <v>5</v>
      </c>
      <c r="N16" s="1" t="s">
        <v>134</v>
      </c>
      <c r="O16" s="1">
        <v>1041</v>
      </c>
      <c r="P16" s="1">
        <v>-31.012</v>
      </c>
      <c r="Q16" s="1">
        <v>80.356999999999999</v>
      </c>
      <c r="R16" s="4">
        <f t="shared" si="1"/>
        <v>46.723478568670984</v>
      </c>
      <c r="S16" s="4">
        <f t="shared" si="3"/>
        <v>68.411890466658932</v>
      </c>
    </row>
    <row r="17" spans="1:19" x14ac:dyDescent="0.25">
      <c r="A17" s="2">
        <v>112</v>
      </c>
      <c r="B17" s="2">
        <v>1</v>
      </c>
      <c r="C17" s="2" t="s">
        <v>20</v>
      </c>
      <c r="D17" s="2">
        <v>6</v>
      </c>
      <c r="E17" s="2" t="s">
        <v>135</v>
      </c>
      <c r="F17" s="2">
        <v>802.4</v>
      </c>
      <c r="G17" s="2">
        <v>104.133</v>
      </c>
      <c r="H17" s="2">
        <v>14.21</v>
      </c>
      <c r="I17" s="2">
        <f t="shared" si="5"/>
        <v>1.3182823556825001E-2</v>
      </c>
      <c r="J17" s="2">
        <f>I17-AVERAGE($I$12:$I$14)</f>
        <v>1.5747198716166665E-3</v>
      </c>
      <c r="K17" s="2">
        <f t="shared" si="0"/>
        <v>1.3011297912203141</v>
      </c>
      <c r="L17" s="2">
        <f t="shared" ref="L17" si="6">K17-AVERAGE($K$12:$K$14)</f>
        <v>0.15363961760249256</v>
      </c>
      <c r="M17" s="1">
        <v>6</v>
      </c>
      <c r="N17" s="1" t="s">
        <v>135</v>
      </c>
      <c r="O17" s="1">
        <v>1041.7</v>
      </c>
      <c r="P17" s="1">
        <v>-31.901</v>
      </c>
      <c r="Q17" s="1">
        <v>80.343999999999994</v>
      </c>
      <c r="R17" s="4">
        <f t="shared" si="1"/>
        <v>55.05746280334138</v>
      </c>
      <c r="S17" s="4">
        <f t="shared" si="3"/>
        <v>84.590075312688285</v>
      </c>
    </row>
    <row r="18" spans="1:19" x14ac:dyDescent="0.25">
      <c r="A18" s="2">
        <v>113</v>
      </c>
      <c r="B18" s="2">
        <v>2</v>
      </c>
      <c r="C18" s="2" t="s">
        <v>19</v>
      </c>
      <c r="D18" s="2">
        <v>5</v>
      </c>
      <c r="E18" s="2" t="s">
        <v>156</v>
      </c>
      <c r="F18" s="2">
        <v>796.9</v>
      </c>
      <c r="G18" s="2">
        <v>-24.373999999999999</v>
      </c>
      <c r="H18" s="2">
        <v>5.5060000000000002</v>
      </c>
      <c r="I18" s="2">
        <f t="shared" ref="I18:I29" si="7">(((G18/1000)+1)*0.0112372)*(17/16)</f>
        <v>1.164851101765E-2</v>
      </c>
      <c r="K18" s="2">
        <f t="shared" si="0"/>
        <v>1.1514385570470898</v>
      </c>
      <c r="M18" s="1">
        <v>5</v>
      </c>
      <c r="N18" s="1" t="s">
        <v>156</v>
      </c>
      <c r="O18" s="1">
        <v>1028.7</v>
      </c>
      <c r="P18" s="1">
        <v>-31.626000000000001</v>
      </c>
      <c r="Q18" s="1">
        <v>36.018000000000001</v>
      </c>
      <c r="R18" s="4">
        <f t="shared" si="1"/>
        <v>47.587422126459167</v>
      </c>
      <c r="S18" s="4">
        <f t="shared" ref="S18:S29" si="8">R18*(L18/100)*1000</f>
        <v>0</v>
      </c>
    </row>
    <row r="19" spans="1:19" x14ac:dyDescent="0.25">
      <c r="A19" s="2">
        <v>114</v>
      </c>
      <c r="B19" s="2">
        <v>2</v>
      </c>
      <c r="C19" s="2" t="s">
        <v>19</v>
      </c>
      <c r="D19" s="2">
        <v>6</v>
      </c>
      <c r="E19" s="2" t="s">
        <v>157</v>
      </c>
      <c r="F19" s="2">
        <v>798.4</v>
      </c>
      <c r="G19" s="2">
        <v>-29.145</v>
      </c>
      <c r="H19" s="2">
        <v>6.7489999999999997</v>
      </c>
      <c r="I19" s="2">
        <f t="shared" si="7"/>
        <v>1.1591547543875E-2</v>
      </c>
      <c r="K19" s="2">
        <f t="shared" si="0"/>
        <v>1.1458723209005706</v>
      </c>
      <c r="M19" s="1">
        <v>6</v>
      </c>
      <c r="N19" s="1" t="s">
        <v>157</v>
      </c>
      <c r="O19" s="1">
        <v>1032</v>
      </c>
      <c r="P19" s="1">
        <v>-31.667000000000002</v>
      </c>
      <c r="Q19" s="1">
        <v>49.353999999999999</v>
      </c>
      <c r="R19" s="4">
        <f t="shared" si="1"/>
        <v>42.568920510193998</v>
      </c>
      <c r="S19" s="4">
        <f t="shared" si="8"/>
        <v>0</v>
      </c>
    </row>
    <row r="20" spans="1:19" x14ac:dyDescent="0.25">
      <c r="A20" s="2">
        <v>115</v>
      </c>
      <c r="B20" s="2">
        <v>2</v>
      </c>
      <c r="C20" s="2" t="s">
        <v>19</v>
      </c>
      <c r="D20" s="2">
        <v>7</v>
      </c>
      <c r="E20" s="2" t="s">
        <v>158</v>
      </c>
      <c r="F20" s="2">
        <v>797.5</v>
      </c>
      <c r="G20" s="2">
        <v>-30.227</v>
      </c>
      <c r="H20" s="2">
        <v>4.649</v>
      </c>
      <c r="I20" s="2">
        <f t="shared" si="7"/>
        <v>1.1578628977824999E-2</v>
      </c>
      <c r="K20" s="2">
        <f t="shared" si="0"/>
        <v>1.1446098846043153</v>
      </c>
      <c r="M20" s="1">
        <v>7</v>
      </c>
      <c r="N20" s="1" t="s">
        <v>158</v>
      </c>
      <c r="O20" s="1">
        <v>1027</v>
      </c>
      <c r="P20" s="1">
        <v>-31.866</v>
      </c>
      <c r="Q20" s="1">
        <v>32.372</v>
      </c>
      <c r="R20" s="4">
        <f t="shared" si="1"/>
        <v>44.705975962997499</v>
      </c>
      <c r="S20" s="4">
        <f t="shared" si="8"/>
        <v>0</v>
      </c>
    </row>
    <row r="21" spans="1:19" x14ac:dyDescent="0.25">
      <c r="A21" s="2">
        <v>116</v>
      </c>
      <c r="B21" s="2">
        <v>2</v>
      </c>
      <c r="C21" s="2" t="s">
        <v>20</v>
      </c>
      <c r="D21" s="2">
        <v>8</v>
      </c>
      <c r="E21" s="2" t="s">
        <v>159</v>
      </c>
      <c r="F21" s="2">
        <v>799.4</v>
      </c>
      <c r="G21" s="2">
        <v>129.136</v>
      </c>
      <c r="H21" s="2">
        <v>8.6340000000000003</v>
      </c>
      <c r="I21" s="2">
        <f t="shared" si="7"/>
        <v>1.3481347500399999E-2</v>
      </c>
      <c r="J21" s="2">
        <f>I21-AVERAGE($I$18:$I$20)</f>
        <v>1.8751183206166672E-3</v>
      </c>
      <c r="K21" s="2">
        <f t="shared" si="0"/>
        <v>1.3302018368319972</v>
      </c>
      <c r="L21" s="2">
        <f t="shared" ref="L21:L22" si="9">K21-AVERAGE($K$18:$K$20)</f>
        <v>0.18289491598133867</v>
      </c>
      <c r="M21" s="1">
        <v>8</v>
      </c>
      <c r="N21" s="1" t="s">
        <v>159</v>
      </c>
      <c r="O21" s="1">
        <v>1038.0999999999999</v>
      </c>
      <c r="P21" s="1">
        <v>-32.081000000000003</v>
      </c>
      <c r="Q21" s="1">
        <v>65.052999999999997</v>
      </c>
      <c r="R21" s="4">
        <f t="shared" si="1"/>
        <v>41.316191408359153</v>
      </c>
      <c r="S21" s="4">
        <f t="shared" si="8"/>
        <v>75.565213563007532</v>
      </c>
    </row>
    <row r="22" spans="1:19" x14ac:dyDescent="0.25">
      <c r="A22" s="2">
        <v>117</v>
      </c>
      <c r="B22" s="2">
        <v>2</v>
      </c>
      <c r="C22" s="2" t="s">
        <v>20</v>
      </c>
      <c r="D22" s="2">
        <v>9</v>
      </c>
      <c r="E22" s="2" t="s">
        <v>160</v>
      </c>
      <c r="F22" s="2">
        <v>799.2</v>
      </c>
      <c r="G22" s="2">
        <v>109.03400000000001</v>
      </c>
      <c r="H22" s="2">
        <v>7.7329999999999997</v>
      </c>
      <c r="I22" s="2">
        <f t="shared" si="7"/>
        <v>1.3241339168849999E-2</v>
      </c>
      <c r="J22" s="2">
        <f t="shared" ref="J22:J23" si="10">I22-AVERAGE($I$18:$I$20)</f>
        <v>1.635109989066668E-3</v>
      </c>
      <c r="K22" s="2">
        <f t="shared" si="0"/>
        <v>1.3068297410478451</v>
      </c>
      <c r="L22" s="2">
        <f t="shared" si="9"/>
        <v>0.15952282019718655</v>
      </c>
      <c r="M22" s="1">
        <v>9</v>
      </c>
      <c r="N22" s="1" t="s">
        <v>160</v>
      </c>
      <c r="O22" s="1">
        <v>1035.5999999999999</v>
      </c>
      <c r="P22" s="1">
        <v>-33.247999999999998</v>
      </c>
      <c r="Q22" s="1">
        <v>48.561999999999998</v>
      </c>
      <c r="R22" s="4">
        <f t="shared" si="1"/>
        <v>49.570923675462737</v>
      </c>
      <c r="S22" s="4">
        <f>R22*(L22/100)*1000</f>
        <v>79.07693544489301</v>
      </c>
    </row>
    <row r="23" spans="1:19" x14ac:dyDescent="0.25">
      <c r="A23" s="2">
        <v>118</v>
      </c>
      <c r="B23" s="2">
        <v>2</v>
      </c>
      <c r="C23" s="2" t="s">
        <v>20</v>
      </c>
      <c r="D23" s="2">
        <v>10</v>
      </c>
      <c r="E23" s="2" t="s">
        <v>161</v>
      </c>
      <c r="F23" s="2">
        <v>800.3</v>
      </c>
      <c r="G23" s="2">
        <v>163.04400000000001</v>
      </c>
      <c r="H23" s="2">
        <v>9.7899999999999991</v>
      </c>
      <c r="I23" s="2">
        <f t="shared" si="7"/>
        <v>1.3886192914099999E-2</v>
      </c>
      <c r="J23" s="2">
        <f t="shared" si="10"/>
        <v>2.2799637343166677E-3</v>
      </c>
      <c r="K23" s="2">
        <f t="shared" si="0"/>
        <v>1.3696007511640396</v>
      </c>
      <c r="L23" s="2">
        <f>K23-AVERAGE($K$18:$K$20)</f>
        <v>0.22229383031338101</v>
      </c>
      <c r="M23" s="1">
        <v>10</v>
      </c>
      <c r="N23" s="1" t="s">
        <v>161</v>
      </c>
      <c r="O23" s="1">
        <v>1037.3</v>
      </c>
      <c r="P23" s="1">
        <v>-34.216999999999999</v>
      </c>
      <c r="Q23" s="1">
        <v>51.805999999999997</v>
      </c>
      <c r="R23" s="4">
        <f t="shared" si="1"/>
        <v>58.82720252639006</v>
      </c>
      <c r="S23" s="4">
        <f t="shared" si="8"/>
        <v>130.7692417621225</v>
      </c>
    </row>
    <row r="24" spans="1:19" x14ac:dyDescent="0.25">
      <c r="A24" s="2">
        <v>119</v>
      </c>
      <c r="B24" s="2">
        <v>2</v>
      </c>
      <c r="C24" s="2" t="s">
        <v>19</v>
      </c>
      <c r="D24" s="2">
        <v>11</v>
      </c>
      <c r="E24" s="2" t="s">
        <v>162</v>
      </c>
      <c r="F24" s="2">
        <v>797.5</v>
      </c>
      <c r="G24" s="2">
        <v>-29.591000000000001</v>
      </c>
      <c r="H24" s="2">
        <v>4.4770000000000003</v>
      </c>
      <c r="I24" s="2">
        <f t="shared" si="7"/>
        <v>1.1586222515724999E-2</v>
      </c>
      <c r="K24" s="2">
        <f t="shared" si="0"/>
        <v>1.1453519490321937</v>
      </c>
      <c r="M24" s="1">
        <v>11</v>
      </c>
      <c r="N24" s="1" t="s">
        <v>162</v>
      </c>
      <c r="O24" s="1">
        <v>1027.9000000000001</v>
      </c>
      <c r="P24" s="1">
        <v>-33.869999999999997</v>
      </c>
      <c r="Q24" s="1">
        <v>28.068999999999999</v>
      </c>
      <c r="R24" s="4">
        <f t="shared" si="1"/>
        <v>49.65188258034437</v>
      </c>
      <c r="S24" s="4">
        <f t="shared" si="8"/>
        <v>0</v>
      </c>
    </row>
    <row r="25" spans="1:19" x14ac:dyDescent="0.25">
      <c r="A25" s="2">
        <v>120</v>
      </c>
      <c r="B25" s="2">
        <v>2</v>
      </c>
      <c r="C25" s="2" t="s">
        <v>19</v>
      </c>
      <c r="D25" s="2">
        <v>12</v>
      </c>
      <c r="E25" s="2" t="s">
        <v>163</v>
      </c>
      <c r="F25" s="2">
        <v>797.8</v>
      </c>
      <c r="G25" s="2">
        <v>-30.571000000000002</v>
      </c>
      <c r="H25" s="2">
        <v>5.0119999999999996</v>
      </c>
      <c r="I25" s="2">
        <f t="shared" si="7"/>
        <v>1.1574521781224999E-2</v>
      </c>
      <c r="K25" s="2">
        <f t="shared" si="0"/>
        <v>1.1442085117806318</v>
      </c>
      <c r="M25" s="1">
        <v>12</v>
      </c>
      <c r="N25" s="1" t="s">
        <v>163</v>
      </c>
      <c r="O25" s="1">
        <v>1027.9000000000001</v>
      </c>
      <c r="P25" s="1">
        <v>-33.555999999999997</v>
      </c>
      <c r="Q25" s="1">
        <v>27.695</v>
      </c>
      <c r="R25" s="4">
        <f t="shared" si="1"/>
        <v>56.335902831310939</v>
      </c>
      <c r="S25" s="4">
        <f t="shared" si="8"/>
        <v>0</v>
      </c>
    </row>
    <row r="26" spans="1:19" x14ac:dyDescent="0.25">
      <c r="A26" s="2">
        <v>121</v>
      </c>
      <c r="B26" s="2">
        <v>2</v>
      </c>
      <c r="C26" s="2" t="s">
        <v>19</v>
      </c>
      <c r="D26" s="2">
        <v>13</v>
      </c>
      <c r="E26" s="2" t="s">
        <v>164</v>
      </c>
      <c r="F26" s="2">
        <v>799.4</v>
      </c>
      <c r="G26" s="2">
        <v>-29.888000000000002</v>
      </c>
      <c r="H26" s="2">
        <v>7.2679999999999998</v>
      </c>
      <c r="I26" s="2">
        <f t="shared" si="7"/>
        <v>1.1582676476799999E-2</v>
      </c>
      <c r="K26" s="2">
        <f t="shared" si="0"/>
        <v>1.1450054203321107</v>
      </c>
      <c r="M26" s="1">
        <v>13</v>
      </c>
      <c r="N26" s="1" t="s">
        <v>164</v>
      </c>
      <c r="O26" s="1">
        <v>1026.2</v>
      </c>
      <c r="P26" s="1">
        <v>-32.993000000000002</v>
      </c>
      <c r="Q26" s="1">
        <v>41.616</v>
      </c>
      <c r="R26" s="4">
        <f t="shared" si="1"/>
        <v>54.366346606959254</v>
      </c>
      <c r="S26" s="4">
        <f t="shared" si="8"/>
        <v>0</v>
      </c>
    </row>
    <row r="27" spans="1:19" x14ac:dyDescent="0.25">
      <c r="A27" s="2">
        <v>122</v>
      </c>
      <c r="B27" s="2">
        <v>2</v>
      </c>
      <c r="C27" s="2" t="s">
        <v>20</v>
      </c>
      <c r="D27" s="2">
        <v>14</v>
      </c>
      <c r="E27" s="2" t="s">
        <v>165</v>
      </c>
      <c r="F27" s="2">
        <v>799.8</v>
      </c>
      <c r="G27" s="2">
        <v>112.801</v>
      </c>
      <c r="H27" s="2">
        <v>7.5309999999999997</v>
      </c>
      <c r="I27" s="2">
        <f t="shared" si="7"/>
        <v>1.3286315359524998E-2</v>
      </c>
      <c r="J27" s="2">
        <f>I27-AVERAGE($I$24:$I$26)</f>
        <v>1.7051751016083343E-3</v>
      </c>
      <c r="K27" s="2">
        <f t="shared" si="0"/>
        <v>1.3112103813235521</v>
      </c>
      <c r="L27" s="2">
        <f t="shared" ref="L27:L29" si="11">K27-AVERAGE($K$24:$K$26)</f>
        <v>0.16635508760857332</v>
      </c>
      <c r="M27" s="1">
        <v>14</v>
      </c>
      <c r="N27" s="1" t="s">
        <v>165</v>
      </c>
      <c r="O27" s="1">
        <v>1026.5999999999999</v>
      </c>
      <c r="P27" s="1">
        <v>-34.226999999999997</v>
      </c>
      <c r="Q27" s="1">
        <v>47.167000000000002</v>
      </c>
      <c r="R27" s="4">
        <f t="shared" si="1"/>
        <v>49.70384188615791</v>
      </c>
      <c r="S27" s="4">
        <f t="shared" si="8"/>
        <v>82.684869714544746</v>
      </c>
    </row>
    <row r="28" spans="1:19" x14ac:dyDescent="0.25">
      <c r="A28" s="2">
        <v>123</v>
      </c>
      <c r="B28" s="2">
        <v>2</v>
      </c>
      <c r="C28" s="2" t="s">
        <v>20</v>
      </c>
      <c r="D28" s="2">
        <v>15</v>
      </c>
      <c r="E28" s="2" t="s">
        <v>166</v>
      </c>
      <c r="F28" s="2">
        <v>800.3</v>
      </c>
      <c r="G28" s="2">
        <v>109.907</v>
      </c>
      <c r="H28" s="2">
        <v>7.9009999999999998</v>
      </c>
      <c r="I28" s="2">
        <f t="shared" si="7"/>
        <v>1.3251762374174999E-2</v>
      </c>
      <c r="J28" s="2">
        <f t="shared" ref="J28:J29" si="12">I28-AVERAGE($I$24:$I$26)</f>
        <v>1.6706221162583346E-3</v>
      </c>
      <c r="K28" s="2">
        <f t="shared" si="0"/>
        <v>1.307844986435007</v>
      </c>
      <c r="L28" s="2">
        <f t="shared" si="11"/>
        <v>0.16298969272002828</v>
      </c>
      <c r="M28" s="1">
        <v>15</v>
      </c>
      <c r="N28" s="1" t="s">
        <v>166</v>
      </c>
      <c r="O28" s="1">
        <v>1027.9000000000001</v>
      </c>
      <c r="P28" s="1">
        <v>-34.902999999999999</v>
      </c>
      <c r="Q28" s="1">
        <v>47.131</v>
      </c>
      <c r="R28" s="4">
        <f t="shared" si="1"/>
        <v>52.185635090422402</v>
      </c>
      <c r="S28" s="4">
        <f t="shared" si="8"/>
        <v>85.057206277874712</v>
      </c>
    </row>
    <row r="29" spans="1:19" x14ac:dyDescent="0.25">
      <c r="A29" s="2">
        <v>124</v>
      </c>
      <c r="B29" s="2">
        <v>2</v>
      </c>
      <c r="C29" s="2" t="s">
        <v>20</v>
      </c>
      <c r="D29" s="2">
        <v>16</v>
      </c>
      <c r="E29" s="2" t="s">
        <v>167</v>
      </c>
      <c r="F29" s="2">
        <v>801.3</v>
      </c>
      <c r="G29" s="2">
        <v>67.444999999999993</v>
      </c>
      <c r="H29" s="2">
        <v>9.3149999999999995</v>
      </c>
      <c r="I29" s="2">
        <f t="shared" si="7"/>
        <v>1.2744786263625E-2</v>
      </c>
      <c r="J29" s="2">
        <f t="shared" si="12"/>
        <v>1.1636460057083357E-3</v>
      </c>
      <c r="K29" s="2">
        <f t="shared" si="0"/>
        <v>1.2584400765611483</v>
      </c>
      <c r="L29" s="2">
        <f t="shared" si="11"/>
        <v>0.11358478284616957</v>
      </c>
      <c r="M29" s="1">
        <v>16</v>
      </c>
      <c r="N29" s="1" t="s">
        <v>167</v>
      </c>
      <c r="O29" s="1">
        <v>1040.5999999999999</v>
      </c>
      <c r="P29" s="1">
        <v>-35.356000000000002</v>
      </c>
      <c r="Q29" s="1">
        <v>44.243000000000002</v>
      </c>
      <c r="R29" s="4">
        <f t="shared" si="1"/>
        <v>65.54111982529615</v>
      </c>
      <c r="S29" s="4">
        <f t="shared" si="8"/>
        <v>74.444738628510422</v>
      </c>
    </row>
    <row r="30" spans="1:19" x14ac:dyDescent="0.25">
      <c r="A30" s="2">
        <v>125</v>
      </c>
      <c r="B30" s="2">
        <v>3</v>
      </c>
      <c r="C30" s="2" t="s">
        <v>19</v>
      </c>
      <c r="R30" s="4" t="e">
        <f t="shared" si="1"/>
        <v>#DIV/0!</v>
      </c>
      <c r="S30" s="4" t="e">
        <f t="shared" ref="S30:S65" si="13">R30*(L30/100)*1000</f>
        <v>#DIV/0!</v>
      </c>
    </row>
    <row r="31" spans="1:19" x14ac:dyDescent="0.25">
      <c r="A31" s="2">
        <v>126</v>
      </c>
      <c r="B31" s="2">
        <v>3</v>
      </c>
      <c r="C31" s="2" t="s">
        <v>19</v>
      </c>
      <c r="R31" s="4" t="e">
        <f t="shared" si="1"/>
        <v>#DIV/0!</v>
      </c>
      <c r="S31" s="4" t="e">
        <f t="shared" si="13"/>
        <v>#DIV/0!</v>
      </c>
    </row>
    <row r="32" spans="1:19" x14ac:dyDescent="0.25">
      <c r="A32" s="2">
        <v>127</v>
      </c>
      <c r="B32" s="2">
        <v>3</v>
      </c>
      <c r="C32" s="2" t="s">
        <v>19</v>
      </c>
      <c r="R32" s="4" t="e">
        <f t="shared" si="1"/>
        <v>#DIV/0!</v>
      </c>
      <c r="S32" s="4" t="e">
        <f t="shared" si="13"/>
        <v>#DIV/0!</v>
      </c>
    </row>
    <row r="33" spans="1:19" x14ac:dyDescent="0.25">
      <c r="A33" s="2">
        <v>128</v>
      </c>
      <c r="B33" s="2">
        <v>3</v>
      </c>
      <c r="C33" s="2" t="s">
        <v>20</v>
      </c>
      <c r="R33" s="4" t="e">
        <f t="shared" si="1"/>
        <v>#DIV/0!</v>
      </c>
      <c r="S33" s="4" t="e">
        <f t="shared" si="13"/>
        <v>#DIV/0!</v>
      </c>
    </row>
    <row r="34" spans="1:19" x14ac:dyDescent="0.25">
      <c r="A34" s="2">
        <v>129</v>
      </c>
      <c r="B34" s="2">
        <v>3</v>
      </c>
      <c r="C34" s="2" t="s">
        <v>20</v>
      </c>
      <c r="R34" s="4" t="e">
        <f t="shared" si="1"/>
        <v>#DIV/0!</v>
      </c>
      <c r="S34" s="4" t="e">
        <f t="shared" si="13"/>
        <v>#DIV/0!</v>
      </c>
    </row>
    <row r="35" spans="1:19" x14ac:dyDescent="0.25">
      <c r="A35" s="2">
        <v>130</v>
      </c>
      <c r="B35" s="2">
        <v>3</v>
      </c>
      <c r="C35" s="2" t="s">
        <v>20</v>
      </c>
      <c r="R35" s="4" t="e">
        <f t="shared" si="1"/>
        <v>#DIV/0!</v>
      </c>
      <c r="S35" s="4" t="e">
        <f t="shared" si="13"/>
        <v>#DIV/0!</v>
      </c>
    </row>
    <row r="36" spans="1:19" x14ac:dyDescent="0.25">
      <c r="A36" s="2">
        <v>131</v>
      </c>
      <c r="B36" s="2">
        <v>3</v>
      </c>
      <c r="C36" s="2" t="s">
        <v>19</v>
      </c>
      <c r="R36" s="4" t="e">
        <f t="shared" si="1"/>
        <v>#DIV/0!</v>
      </c>
      <c r="S36" s="4" t="e">
        <f t="shared" si="13"/>
        <v>#DIV/0!</v>
      </c>
    </row>
    <row r="37" spans="1:19" x14ac:dyDescent="0.25">
      <c r="A37" s="2">
        <v>132</v>
      </c>
      <c r="B37" s="2">
        <v>3</v>
      </c>
      <c r="C37" s="2" t="s">
        <v>19</v>
      </c>
      <c r="R37" s="4" t="e">
        <f t="shared" si="1"/>
        <v>#DIV/0!</v>
      </c>
      <c r="S37" s="4" t="e">
        <f t="shared" si="13"/>
        <v>#DIV/0!</v>
      </c>
    </row>
    <row r="38" spans="1:19" x14ac:dyDescent="0.25">
      <c r="A38" s="2">
        <v>133</v>
      </c>
      <c r="B38" s="2">
        <v>3</v>
      </c>
      <c r="C38" s="2" t="s">
        <v>19</v>
      </c>
      <c r="R38" s="4" t="e">
        <f t="shared" ref="R38:R65" si="14">((H38/Q38)*$D$1)/256.4*(1/$D$2*1000)</f>
        <v>#DIV/0!</v>
      </c>
      <c r="S38" s="4" t="e">
        <f t="shared" si="13"/>
        <v>#DIV/0!</v>
      </c>
    </row>
    <row r="39" spans="1:19" x14ac:dyDescent="0.25">
      <c r="A39" s="2">
        <v>134</v>
      </c>
      <c r="B39" s="2">
        <v>3</v>
      </c>
      <c r="C39" s="2" t="s">
        <v>20</v>
      </c>
      <c r="R39" s="4" t="e">
        <f t="shared" si="14"/>
        <v>#DIV/0!</v>
      </c>
      <c r="S39" s="4" t="e">
        <f t="shared" si="13"/>
        <v>#DIV/0!</v>
      </c>
    </row>
    <row r="40" spans="1:19" x14ac:dyDescent="0.25">
      <c r="A40" s="2">
        <v>135</v>
      </c>
      <c r="B40" s="2">
        <v>3</v>
      </c>
      <c r="C40" s="2" t="s">
        <v>20</v>
      </c>
      <c r="R40" s="4" t="e">
        <f t="shared" si="14"/>
        <v>#DIV/0!</v>
      </c>
      <c r="S40" s="4" t="e">
        <f t="shared" si="13"/>
        <v>#DIV/0!</v>
      </c>
    </row>
    <row r="41" spans="1:19" x14ac:dyDescent="0.25">
      <c r="A41" s="2">
        <v>136</v>
      </c>
      <c r="B41" s="2">
        <v>3</v>
      </c>
      <c r="C41" s="2" t="s">
        <v>20</v>
      </c>
      <c r="R41" s="4" t="e">
        <f t="shared" si="14"/>
        <v>#DIV/0!</v>
      </c>
      <c r="S41" s="4" t="e">
        <f t="shared" si="13"/>
        <v>#DIV/0!</v>
      </c>
    </row>
    <row r="42" spans="1:19" x14ac:dyDescent="0.25">
      <c r="A42" s="2">
        <v>137</v>
      </c>
      <c r="B42" s="2">
        <v>4</v>
      </c>
      <c r="C42" s="2" t="s">
        <v>19</v>
      </c>
      <c r="R42" s="4" t="e">
        <f t="shared" si="14"/>
        <v>#DIV/0!</v>
      </c>
      <c r="S42" s="4" t="e">
        <f t="shared" si="13"/>
        <v>#DIV/0!</v>
      </c>
    </row>
    <row r="43" spans="1:19" x14ac:dyDescent="0.25">
      <c r="A43" s="2">
        <v>138</v>
      </c>
      <c r="B43" s="2">
        <v>4</v>
      </c>
      <c r="C43" s="2" t="s">
        <v>19</v>
      </c>
      <c r="R43" s="4" t="e">
        <f t="shared" si="14"/>
        <v>#DIV/0!</v>
      </c>
      <c r="S43" s="4" t="e">
        <f t="shared" si="13"/>
        <v>#DIV/0!</v>
      </c>
    </row>
    <row r="44" spans="1:19" x14ac:dyDescent="0.25">
      <c r="A44" s="2">
        <v>139</v>
      </c>
      <c r="B44" s="2">
        <v>4</v>
      </c>
      <c r="C44" s="2" t="s">
        <v>19</v>
      </c>
      <c r="R44" s="4" t="e">
        <f t="shared" si="14"/>
        <v>#DIV/0!</v>
      </c>
      <c r="S44" s="4" t="e">
        <f t="shared" si="13"/>
        <v>#DIV/0!</v>
      </c>
    </row>
    <row r="45" spans="1:19" x14ac:dyDescent="0.25">
      <c r="A45" s="2">
        <v>140</v>
      </c>
      <c r="B45" s="2">
        <v>4</v>
      </c>
      <c r="C45" s="2" t="s">
        <v>20</v>
      </c>
      <c r="R45" s="4" t="e">
        <f t="shared" si="14"/>
        <v>#DIV/0!</v>
      </c>
      <c r="S45" s="4" t="e">
        <f t="shared" si="13"/>
        <v>#DIV/0!</v>
      </c>
    </row>
    <row r="46" spans="1:19" x14ac:dyDescent="0.25">
      <c r="A46" s="2">
        <v>141</v>
      </c>
      <c r="B46" s="2">
        <v>4</v>
      </c>
      <c r="C46" s="2" t="s">
        <v>20</v>
      </c>
      <c r="R46" s="4" t="e">
        <f t="shared" si="14"/>
        <v>#DIV/0!</v>
      </c>
      <c r="S46" s="4" t="e">
        <f t="shared" si="13"/>
        <v>#DIV/0!</v>
      </c>
    </row>
    <row r="47" spans="1:19" x14ac:dyDescent="0.25">
      <c r="A47" s="2">
        <v>142</v>
      </c>
      <c r="B47" s="2">
        <v>4</v>
      </c>
      <c r="C47" s="2" t="s">
        <v>20</v>
      </c>
      <c r="R47" s="4" t="e">
        <f t="shared" si="14"/>
        <v>#DIV/0!</v>
      </c>
      <c r="S47" s="4" t="e">
        <f t="shared" si="13"/>
        <v>#DIV/0!</v>
      </c>
    </row>
    <row r="48" spans="1:19" x14ac:dyDescent="0.25">
      <c r="A48" s="2">
        <v>143</v>
      </c>
      <c r="B48" s="2">
        <v>4</v>
      </c>
      <c r="C48" s="2" t="s">
        <v>19</v>
      </c>
      <c r="R48" s="4" t="e">
        <f t="shared" si="14"/>
        <v>#DIV/0!</v>
      </c>
      <c r="S48" s="4" t="e">
        <f t="shared" si="13"/>
        <v>#DIV/0!</v>
      </c>
    </row>
    <row r="49" spans="1:19" x14ac:dyDescent="0.25">
      <c r="A49" s="2">
        <v>144</v>
      </c>
      <c r="B49" s="2">
        <v>4</v>
      </c>
      <c r="C49" s="2" t="s">
        <v>19</v>
      </c>
      <c r="R49" s="4" t="e">
        <f t="shared" si="14"/>
        <v>#DIV/0!</v>
      </c>
      <c r="S49" s="4" t="e">
        <f t="shared" si="13"/>
        <v>#DIV/0!</v>
      </c>
    </row>
    <row r="50" spans="1:19" x14ac:dyDescent="0.25">
      <c r="A50" s="2">
        <v>145</v>
      </c>
      <c r="B50" s="2">
        <v>4</v>
      </c>
      <c r="C50" s="2" t="s">
        <v>19</v>
      </c>
      <c r="R50" s="4" t="e">
        <f t="shared" si="14"/>
        <v>#DIV/0!</v>
      </c>
      <c r="S50" s="4" t="e">
        <f t="shared" si="13"/>
        <v>#DIV/0!</v>
      </c>
    </row>
    <row r="51" spans="1:19" x14ac:dyDescent="0.25">
      <c r="A51" s="2">
        <v>146</v>
      </c>
      <c r="B51" s="2">
        <v>4</v>
      </c>
      <c r="C51" s="2" t="s">
        <v>20</v>
      </c>
      <c r="R51" s="4" t="e">
        <f t="shared" si="14"/>
        <v>#DIV/0!</v>
      </c>
      <c r="S51" s="4" t="e">
        <f t="shared" si="13"/>
        <v>#DIV/0!</v>
      </c>
    </row>
    <row r="52" spans="1:19" x14ac:dyDescent="0.25">
      <c r="A52" s="2">
        <v>147</v>
      </c>
      <c r="B52" s="2">
        <v>4</v>
      </c>
      <c r="C52" s="2" t="s">
        <v>20</v>
      </c>
      <c r="R52" s="4" t="e">
        <f t="shared" si="14"/>
        <v>#DIV/0!</v>
      </c>
      <c r="S52" s="4" t="e">
        <f t="shared" si="13"/>
        <v>#DIV/0!</v>
      </c>
    </row>
    <row r="53" spans="1:19" x14ac:dyDescent="0.25">
      <c r="A53" s="2">
        <v>148</v>
      </c>
      <c r="B53" s="2">
        <v>4</v>
      </c>
      <c r="C53" s="2" t="s">
        <v>20</v>
      </c>
      <c r="R53" s="4" t="e">
        <f t="shared" si="14"/>
        <v>#DIV/0!</v>
      </c>
      <c r="S53" s="4" t="e">
        <f t="shared" si="13"/>
        <v>#DIV/0!</v>
      </c>
    </row>
    <row r="54" spans="1:19" x14ac:dyDescent="0.25">
      <c r="A54" s="2">
        <v>149</v>
      </c>
      <c r="B54" s="2">
        <v>5</v>
      </c>
      <c r="C54" s="2" t="s">
        <v>19</v>
      </c>
      <c r="D54" s="2">
        <v>8</v>
      </c>
      <c r="E54" s="2" t="s">
        <v>174</v>
      </c>
      <c r="F54" s="2">
        <v>798</v>
      </c>
      <c r="G54" s="2">
        <v>-37.503999999999998</v>
      </c>
      <c r="H54" s="2">
        <v>5.383</v>
      </c>
      <c r="I54" s="2">
        <f t="shared" ref="I54:I65" si="15">(((G54/1000)+1)*0.0112372)*(17/16)</f>
        <v>1.14917450544E-2</v>
      </c>
      <c r="K54" s="2">
        <f t="shared" ref="K54:K65" si="16">(I54/(1+I54))*100</f>
        <v>1.1361185210445737</v>
      </c>
      <c r="M54" s="1">
        <v>8</v>
      </c>
      <c r="N54" s="1" t="s">
        <v>174</v>
      </c>
      <c r="O54" s="1">
        <v>1040.2</v>
      </c>
      <c r="P54" s="1">
        <v>-31.684999999999999</v>
      </c>
      <c r="Q54" s="1">
        <v>84.808999999999997</v>
      </c>
      <c r="R54" s="4">
        <f t="shared" si="14"/>
        <v>19.758683436514321</v>
      </c>
      <c r="S54" s="4">
        <f>R54*(L54/100)*1000</f>
        <v>0</v>
      </c>
    </row>
    <row r="55" spans="1:19" x14ac:dyDescent="0.25">
      <c r="A55" s="2">
        <v>150</v>
      </c>
      <c r="B55" s="2">
        <v>5</v>
      </c>
      <c r="C55" s="2" t="s">
        <v>19</v>
      </c>
      <c r="D55" s="2">
        <v>9</v>
      </c>
      <c r="E55" s="2" t="s">
        <v>175</v>
      </c>
      <c r="F55" s="2">
        <v>798.4</v>
      </c>
      <c r="G55" s="2">
        <v>-30.981000000000002</v>
      </c>
      <c r="H55" s="2">
        <v>11.074999999999999</v>
      </c>
      <c r="I55" s="2">
        <f t="shared" si="15"/>
        <v>1.1569626575975E-2</v>
      </c>
      <c r="K55" s="2">
        <f t="shared" si="16"/>
        <v>1.1437301271229945</v>
      </c>
      <c r="M55" s="1">
        <v>9</v>
      </c>
      <c r="N55" s="1" t="s">
        <v>175</v>
      </c>
      <c r="O55" s="1">
        <v>1040.5999999999999</v>
      </c>
      <c r="P55" s="1">
        <v>-31.512</v>
      </c>
      <c r="Q55" s="1">
        <v>77.418999999999997</v>
      </c>
      <c r="R55" s="4">
        <f t="shared" si="14"/>
        <v>44.531953135163093</v>
      </c>
      <c r="S55" s="4">
        <f t="shared" si="13"/>
        <v>0</v>
      </c>
    </row>
    <row r="56" spans="1:19" x14ac:dyDescent="0.25">
      <c r="A56" s="2">
        <v>151</v>
      </c>
      <c r="B56" s="2">
        <v>5</v>
      </c>
      <c r="C56" s="2" t="s">
        <v>19</v>
      </c>
      <c r="D56" s="2">
        <v>10</v>
      </c>
      <c r="E56" s="2" t="s">
        <v>176</v>
      </c>
      <c r="F56" s="2">
        <v>798.2</v>
      </c>
      <c r="G56" s="2">
        <v>-31.268999999999998</v>
      </c>
      <c r="H56" s="2">
        <v>10.484</v>
      </c>
      <c r="I56" s="2">
        <f t="shared" si="15"/>
        <v>1.1566187992775E-2</v>
      </c>
      <c r="K56" s="2">
        <f t="shared" si="16"/>
        <v>1.1433940883023672</v>
      </c>
      <c r="M56" s="1">
        <v>10</v>
      </c>
      <c r="N56" s="1" t="s">
        <v>176</v>
      </c>
      <c r="O56" s="1">
        <v>1039.5999999999999</v>
      </c>
      <c r="P56" s="1">
        <v>-32.006</v>
      </c>
      <c r="Q56" s="1">
        <v>50.987000000000002</v>
      </c>
      <c r="R56" s="4">
        <f t="shared" si="14"/>
        <v>64.009306013286292</v>
      </c>
      <c r="S56" s="4">
        <f t="shared" si="13"/>
        <v>0</v>
      </c>
    </row>
    <row r="57" spans="1:19" x14ac:dyDescent="0.25">
      <c r="A57" s="2">
        <v>152</v>
      </c>
      <c r="B57" s="2">
        <v>5</v>
      </c>
      <c r="C57" s="2" t="s">
        <v>20</v>
      </c>
      <c r="D57" s="2">
        <v>11</v>
      </c>
      <c r="E57" s="2" t="s">
        <v>177</v>
      </c>
      <c r="F57" s="2">
        <v>798.8</v>
      </c>
      <c r="G57" s="2">
        <v>214.79</v>
      </c>
      <c r="H57" s="2">
        <v>10.239000000000001</v>
      </c>
      <c r="I57" s="2">
        <f t="shared" si="15"/>
        <v>1.450401557475E-2</v>
      </c>
      <c r="J57" s="2">
        <f>I57-AVERAGE($I$54:$I$56)</f>
        <v>2.9614957003666672E-3</v>
      </c>
      <c r="K57" s="2">
        <f t="shared" si="16"/>
        <v>1.4296656644116876</v>
      </c>
      <c r="L57" s="2">
        <f>K57-AVERAGE($K$54:$K$56)</f>
        <v>0.28858475225504265</v>
      </c>
      <c r="M57" s="1">
        <v>11</v>
      </c>
      <c r="N57" s="1" t="s">
        <v>177</v>
      </c>
      <c r="O57" s="1">
        <v>1043.0999999999999</v>
      </c>
      <c r="P57" s="1">
        <v>-35.502000000000002</v>
      </c>
      <c r="Q57" s="1">
        <v>42.061</v>
      </c>
      <c r="R57" s="4">
        <f t="shared" si="14"/>
        <v>75.779810512931221</v>
      </c>
      <c r="S57" s="4">
        <f>R57*(L57/100)*1000</f>
        <v>218.68897842808332</v>
      </c>
    </row>
    <row r="58" spans="1:19" x14ac:dyDescent="0.25">
      <c r="A58" s="2">
        <v>153</v>
      </c>
      <c r="B58" s="2">
        <v>5</v>
      </c>
      <c r="C58" s="2" t="s">
        <v>20</v>
      </c>
      <c r="D58" s="2">
        <v>12</v>
      </c>
      <c r="E58" s="2" t="s">
        <v>178</v>
      </c>
      <c r="F58" s="2">
        <v>799</v>
      </c>
      <c r="G58" s="2">
        <v>137.84399999999999</v>
      </c>
      <c r="H58" s="2">
        <v>9.984</v>
      </c>
      <c r="I58" s="2">
        <f t="shared" si="15"/>
        <v>1.35853168841E-2</v>
      </c>
      <c r="J58" s="2">
        <f t="shared" ref="J58:J59" si="17">I58-AVERAGE($I$54:$I$56)</f>
        <v>2.0427970097166674E-3</v>
      </c>
      <c r="K58" s="2">
        <f t="shared" si="16"/>
        <v>1.3403229760532762</v>
      </c>
      <c r="L58" s="2">
        <f>K58-AVERAGE($K$54:$K$56)</f>
        <v>0.19924206389663124</v>
      </c>
      <c r="M58" s="1">
        <v>12</v>
      </c>
      <c r="N58" s="1" t="s">
        <v>178</v>
      </c>
      <c r="O58" s="1">
        <v>1042.0999999999999</v>
      </c>
      <c r="P58" s="1">
        <v>-34.183</v>
      </c>
      <c r="Q58" s="1">
        <v>42.792000000000002</v>
      </c>
      <c r="R58" s="4">
        <f t="shared" si="14"/>
        <v>72.630252377790015</v>
      </c>
      <c r="S58" s="4">
        <f t="shared" si="13"/>
        <v>144.71001385084094</v>
      </c>
    </row>
    <row r="59" spans="1:19" x14ac:dyDescent="0.25">
      <c r="A59" s="2">
        <v>154</v>
      </c>
      <c r="B59" s="2">
        <v>5</v>
      </c>
      <c r="C59" s="2" t="s">
        <v>20</v>
      </c>
      <c r="D59" s="2">
        <v>13</v>
      </c>
      <c r="E59" s="2" t="s">
        <v>179</v>
      </c>
      <c r="F59" s="2">
        <v>799.6</v>
      </c>
      <c r="G59" s="2">
        <v>117.529</v>
      </c>
      <c r="H59" s="2">
        <v>11.978</v>
      </c>
      <c r="I59" s="2">
        <f t="shared" si="15"/>
        <v>1.3342765433724998E-2</v>
      </c>
      <c r="J59" s="2">
        <f t="shared" si="17"/>
        <v>1.8002455593416657E-3</v>
      </c>
      <c r="K59" s="2">
        <f t="shared" si="16"/>
        <v>1.3167080171548968</v>
      </c>
      <c r="L59" s="2">
        <f>K59-AVERAGE($K$54:$K$56)</f>
        <v>0.17562710499825185</v>
      </c>
      <c r="M59" s="1">
        <v>13</v>
      </c>
      <c r="N59" s="1" t="s">
        <v>179</v>
      </c>
      <c r="O59" s="1">
        <v>1041.7</v>
      </c>
      <c r="P59" s="1">
        <v>-35.624000000000002</v>
      </c>
      <c r="Q59" s="1">
        <v>42.276000000000003</v>
      </c>
      <c r="R59" s="4">
        <f t="shared" si="14"/>
        <v>88.199472013320886</v>
      </c>
      <c r="S59" s="4">
        <f t="shared" si="13"/>
        <v>154.90217932073884</v>
      </c>
    </row>
    <row r="60" spans="1:19" x14ac:dyDescent="0.25">
      <c r="A60" s="2">
        <v>155</v>
      </c>
      <c r="B60" s="2">
        <v>5</v>
      </c>
      <c r="C60" s="2" t="s">
        <v>19</v>
      </c>
      <c r="D60" s="2">
        <v>14</v>
      </c>
      <c r="E60" s="2" t="s">
        <v>180</v>
      </c>
      <c r="F60" s="2">
        <v>797.8</v>
      </c>
      <c r="G60" s="2">
        <v>-31.035</v>
      </c>
      <c r="H60" s="2">
        <v>8.5530000000000008</v>
      </c>
      <c r="I60" s="2">
        <f t="shared" si="15"/>
        <v>1.1568981841624998E-2</v>
      </c>
      <c r="K60" s="2">
        <f t="shared" si="16"/>
        <v>1.1436671200181463</v>
      </c>
      <c r="M60" s="1">
        <v>14</v>
      </c>
      <c r="N60" s="1" t="s">
        <v>180</v>
      </c>
      <c r="O60" s="1">
        <v>1042.0999999999999</v>
      </c>
      <c r="P60" s="1">
        <v>-34.189</v>
      </c>
      <c r="Q60" s="1">
        <v>48.156999999999996</v>
      </c>
      <c r="R60" s="4">
        <f t="shared" si="14"/>
        <v>55.288475322055866</v>
      </c>
      <c r="S60" s="4">
        <f t="shared" si="13"/>
        <v>0</v>
      </c>
    </row>
    <row r="61" spans="1:19" x14ac:dyDescent="0.25">
      <c r="A61" s="2">
        <v>156</v>
      </c>
      <c r="B61" s="2">
        <v>5</v>
      </c>
      <c r="C61" s="2" t="s">
        <v>19</v>
      </c>
      <c r="D61" s="2">
        <v>15</v>
      </c>
      <c r="E61" s="2" t="s">
        <v>181</v>
      </c>
      <c r="F61" s="2">
        <v>798</v>
      </c>
      <c r="G61" s="2">
        <v>-31.193999999999999</v>
      </c>
      <c r="H61" s="2">
        <v>8.8249999999999993</v>
      </c>
      <c r="I61" s="2">
        <f t="shared" si="15"/>
        <v>1.1567083457149999E-2</v>
      </c>
      <c r="K61" s="2">
        <f t="shared" si="16"/>
        <v>1.1434815986319093</v>
      </c>
      <c r="M61" s="1">
        <v>15</v>
      </c>
      <c r="N61" s="1" t="s">
        <v>181</v>
      </c>
      <c r="O61" s="1">
        <v>1021.2</v>
      </c>
      <c r="P61" s="1">
        <v>-33.421999999999997</v>
      </c>
      <c r="Q61" s="1">
        <v>37.203000000000003</v>
      </c>
      <c r="R61" s="4">
        <f t="shared" si="14"/>
        <v>73.843507593487629</v>
      </c>
      <c r="S61" s="4">
        <f t="shared" si="13"/>
        <v>0</v>
      </c>
    </row>
    <row r="62" spans="1:19" x14ac:dyDescent="0.25">
      <c r="A62" s="2">
        <v>157</v>
      </c>
      <c r="B62" s="2">
        <v>5</v>
      </c>
      <c r="C62" s="2" t="s">
        <v>19</v>
      </c>
      <c r="D62" s="2">
        <v>16</v>
      </c>
      <c r="E62" s="2" t="s">
        <v>182</v>
      </c>
      <c r="F62" s="2">
        <v>799</v>
      </c>
      <c r="G62" s="2">
        <v>-32.491999999999997</v>
      </c>
      <c r="H62" s="2">
        <v>9.3620000000000001</v>
      </c>
      <c r="I62" s="2">
        <f t="shared" si="15"/>
        <v>1.1551585953700001E-2</v>
      </c>
      <c r="K62" s="2">
        <f t="shared" si="16"/>
        <v>1.1419670646662137</v>
      </c>
      <c r="M62" s="1">
        <v>16</v>
      </c>
      <c r="N62" s="1" t="s">
        <v>182</v>
      </c>
      <c r="O62" s="1">
        <v>1041.2</v>
      </c>
      <c r="P62" s="1">
        <v>-35.381999999999998</v>
      </c>
      <c r="Q62" s="1">
        <v>32.929000000000002</v>
      </c>
      <c r="R62" s="4">
        <f t="shared" si="14"/>
        <v>88.504562685468343</v>
      </c>
      <c r="S62" s="4">
        <f t="shared" si="13"/>
        <v>0</v>
      </c>
    </row>
    <row r="63" spans="1:19" x14ac:dyDescent="0.25">
      <c r="A63" s="2">
        <v>158</v>
      </c>
      <c r="B63" s="2">
        <v>5</v>
      </c>
      <c r="C63" s="2" t="s">
        <v>20</v>
      </c>
      <c r="D63" s="2">
        <v>17</v>
      </c>
      <c r="E63" s="2" t="s">
        <v>183</v>
      </c>
      <c r="F63" s="2">
        <v>798.6</v>
      </c>
      <c r="G63" s="2">
        <v>72.370999999999995</v>
      </c>
      <c r="H63" s="2">
        <v>7.9989999999999997</v>
      </c>
      <c r="I63" s="2">
        <f t="shared" si="15"/>
        <v>1.2803600363775E-2</v>
      </c>
      <c r="J63" s="2">
        <f>I63-AVERAGE($I$60:$I$62)</f>
        <v>1.241049946283334E-3</v>
      </c>
      <c r="K63" s="2">
        <f t="shared" si="16"/>
        <v>1.2641740569619075</v>
      </c>
      <c r="L63" s="2">
        <f>K63-AVERAGE($K$60:$K$62)</f>
        <v>0.12113546252315111</v>
      </c>
      <c r="M63" s="1">
        <v>17</v>
      </c>
      <c r="N63" s="1" t="s">
        <v>183</v>
      </c>
      <c r="O63" s="1">
        <v>1040.5999999999999</v>
      </c>
      <c r="P63" s="1">
        <v>-38.909999999999997</v>
      </c>
      <c r="Q63" s="1">
        <v>30.675000000000001</v>
      </c>
      <c r="R63" s="4">
        <f t="shared" si="14"/>
        <v>81.175821278979925</v>
      </c>
      <c r="S63" s="4">
        <f t="shared" si="13"/>
        <v>98.332706563258853</v>
      </c>
    </row>
    <row r="64" spans="1:19" x14ac:dyDescent="0.25">
      <c r="A64" s="2">
        <v>159</v>
      </c>
      <c r="B64" s="2">
        <v>5</v>
      </c>
      <c r="C64" s="2" t="s">
        <v>20</v>
      </c>
      <c r="D64" s="2">
        <v>18</v>
      </c>
      <c r="E64" s="2" t="s">
        <v>184</v>
      </c>
      <c r="F64" s="2">
        <v>799.8</v>
      </c>
      <c r="G64" s="2">
        <v>70.741</v>
      </c>
      <c r="H64" s="2">
        <v>10.75</v>
      </c>
      <c r="I64" s="2">
        <f t="shared" si="15"/>
        <v>1.2784138938024998E-2</v>
      </c>
      <c r="J64" s="2">
        <f t="shared" ref="J64:J65" si="18">I64-AVERAGE($I$60:$I$62)</f>
        <v>1.2215885205333326E-3</v>
      </c>
      <c r="K64" s="2">
        <f t="shared" si="16"/>
        <v>1.2622767721688515</v>
      </c>
      <c r="L64" s="2">
        <f t="shared" ref="L64:L65" si="19">K64-AVERAGE($K$60:$K$62)</f>
        <v>0.11923817773009504</v>
      </c>
      <c r="M64" s="1">
        <v>18</v>
      </c>
      <c r="N64" s="1" t="s">
        <v>184</v>
      </c>
      <c r="O64" s="1">
        <v>1044.5999999999999</v>
      </c>
      <c r="P64" s="1">
        <v>-40.68</v>
      </c>
      <c r="Q64" s="1">
        <v>33.402000000000001</v>
      </c>
      <c r="R64" s="4">
        <f t="shared" si="14"/>
        <v>100.18704292869639</v>
      </c>
      <c r="S64" s="4">
        <f t="shared" si="13"/>
        <v>119.46120430984561</v>
      </c>
    </row>
    <row r="65" spans="1:19" x14ac:dyDescent="0.25">
      <c r="A65" s="2">
        <v>160</v>
      </c>
      <c r="B65" s="2">
        <v>5</v>
      </c>
      <c r="C65" s="2" t="s">
        <v>20</v>
      </c>
      <c r="D65" s="2">
        <v>19</v>
      </c>
      <c r="E65" s="2" t="s">
        <v>185</v>
      </c>
      <c r="F65" s="2">
        <v>802.1</v>
      </c>
      <c r="G65" s="2">
        <v>78.176000000000002</v>
      </c>
      <c r="H65" s="2">
        <v>9.3260000000000005</v>
      </c>
      <c r="I65" s="2">
        <f t="shared" si="15"/>
        <v>1.2872909306399999E-2</v>
      </c>
      <c r="J65" s="2">
        <f t="shared" si="18"/>
        <v>1.3103588889083334E-3</v>
      </c>
      <c r="K65" s="2">
        <f t="shared" si="16"/>
        <v>1.270930359388837</v>
      </c>
      <c r="L65" s="2">
        <f t="shared" si="19"/>
        <v>0.12789176495008059</v>
      </c>
      <c r="M65" s="1">
        <v>19</v>
      </c>
      <c r="N65" s="1" t="s">
        <v>185</v>
      </c>
      <c r="O65" s="1">
        <v>1044</v>
      </c>
      <c r="P65" s="1">
        <v>-47.389000000000003</v>
      </c>
      <c r="Q65" s="1">
        <v>38.073</v>
      </c>
      <c r="R65" s="4">
        <f t="shared" si="14"/>
        <v>76.252463331007718</v>
      </c>
      <c r="S65" s="4">
        <f t="shared" si="13"/>
        <v>97.520621171938785</v>
      </c>
    </row>
    <row r="66" spans="1:19" x14ac:dyDescent="0.25">
      <c r="A66" s="2">
        <v>161</v>
      </c>
      <c r="B66" s="2">
        <v>6</v>
      </c>
      <c r="C66" s="2" t="s">
        <v>19</v>
      </c>
    </row>
    <row r="67" spans="1:19" x14ac:dyDescent="0.25">
      <c r="A67" s="2">
        <v>162</v>
      </c>
      <c r="B67" s="2">
        <v>6</v>
      </c>
      <c r="C67" s="2" t="s">
        <v>19</v>
      </c>
    </row>
    <row r="68" spans="1:19" x14ac:dyDescent="0.25">
      <c r="A68" s="2">
        <v>163</v>
      </c>
      <c r="B68" s="2">
        <v>6</v>
      </c>
      <c r="C68" s="2" t="s">
        <v>19</v>
      </c>
    </row>
    <row r="69" spans="1:19" x14ac:dyDescent="0.25">
      <c r="A69" s="2">
        <v>164</v>
      </c>
      <c r="B69" s="2">
        <v>6</v>
      </c>
      <c r="C69" s="2" t="s">
        <v>20</v>
      </c>
    </row>
    <row r="70" spans="1:19" x14ac:dyDescent="0.25">
      <c r="A70" s="2">
        <v>165</v>
      </c>
      <c r="B70" s="2">
        <v>6</v>
      </c>
      <c r="C70" s="2" t="s">
        <v>20</v>
      </c>
    </row>
    <row r="71" spans="1:19" x14ac:dyDescent="0.25">
      <c r="A71" s="2">
        <v>166</v>
      </c>
      <c r="B71" s="2">
        <v>6</v>
      </c>
      <c r="C71" s="2" t="s">
        <v>20</v>
      </c>
    </row>
    <row r="72" spans="1:19" x14ac:dyDescent="0.25">
      <c r="A72" s="2">
        <v>167</v>
      </c>
      <c r="B72" s="2">
        <v>6</v>
      </c>
      <c r="C72" s="2" t="s">
        <v>19</v>
      </c>
    </row>
    <row r="73" spans="1:19" x14ac:dyDescent="0.25">
      <c r="A73" s="2">
        <v>168</v>
      </c>
      <c r="B73" s="2">
        <v>6</v>
      </c>
      <c r="C73" s="2" t="s">
        <v>19</v>
      </c>
    </row>
    <row r="74" spans="1:19" x14ac:dyDescent="0.25">
      <c r="A74" s="2">
        <v>169</v>
      </c>
      <c r="B74" s="2">
        <v>6</v>
      </c>
      <c r="C74" s="2" t="s">
        <v>19</v>
      </c>
    </row>
    <row r="75" spans="1:19" x14ac:dyDescent="0.25">
      <c r="A75" s="2">
        <v>170</v>
      </c>
      <c r="B75" s="2">
        <v>6</v>
      </c>
      <c r="C75" s="2" t="s">
        <v>20</v>
      </c>
    </row>
    <row r="76" spans="1:19" x14ac:dyDescent="0.25">
      <c r="A76" s="2">
        <v>171</v>
      </c>
      <c r="B76" s="2">
        <v>6</v>
      </c>
      <c r="C76" s="2" t="s">
        <v>20</v>
      </c>
    </row>
    <row r="77" spans="1:19" x14ac:dyDescent="0.25">
      <c r="A77" s="2">
        <v>172</v>
      </c>
      <c r="B77" s="2">
        <v>6</v>
      </c>
      <c r="C77" s="2" t="s">
        <v>20</v>
      </c>
    </row>
    <row r="78" spans="1:19" x14ac:dyDescent="0.25">
      <c r="A78" s="2">
        <v>173</v>
      </c>
      <c r="B78" s="2">
        <v>7</v>
      </c>
      <c r="C78" s="2" t="s">
        <v>19</v>
      </c>
    </row>
    <row r="79" spans="1:19" x14ac:dyDescent="0.25">
      <c r="A79" s="2">
        <v>174</v>
      </c>
      <c r="B79" s="2">
        <v>7</v>
      </c>
      <c r="C79" s="2" t="s">
        <v>19</v>
      </c>
    </row>
    <row r="80" spans="1:19" x14ac:dyDescent="0.25">
      <c r="A80" s="2">
        <v>175</v>
      </c>
      <c r="B80" s="2">
        <v>7</v>
      </c>
      <c r="C80" s="2" t="s">
        <v>19</v>
      </c>
    </row>
    <row r="81" spans="1:3" x14ac:dyDescent="0.25">
      <c r="A81" s="2">
        <v>176</v>
      </c>
      <c r="B81" s="2">
        <v>7</v>
      </c>
      <c r="C81" s="2" t="s">
        <v>20</v>
      </c>
    </row>
    <row r="82" spans="1:3" x14ac:dyDescent="0.25">
      <c r="A82" s="2">
        <v>177</v>
      </c>
      <c r="B82" s="2">
        <v>7</v>
      </c>
      <c r="C82" s="2" t="s">
        <v>20</v>
      </c>
    </row>
    <row r="83" spans="1:3" x14ac:dyDescent="0.25">
      <c r="A83" s="2">
        <v>178</v>
      </c>
      <c r="B83" s="2">
        <v>7</v>
      </c>
      <c r="C83" s="2" t="s">
        <v>20</v>
      </c>
    </row>
    <row r="84" spans="1:3" x14ac:dyDescent="0.25">
      <c r="A84" s="2">
        <v>179</v>
      </c>
      <c r="B84" s="2">
        <v>7</v>
      </c>
      <c r="C84" s="2" t="s">
        <v>19</v>
      </c>
    </row>
    <row r="85" spans="1:3" x14ac:dyDescent="0.25">
      <c r="A85" s="2">
        <v>180</v>
      </c>
      <c r="B85" s="2">
        <v>7</v>
      </c>
      <c r="C85" s="2" t="s">
        <v>19</v>
      </c>
    </row>
    <row r="86" spans="1:3" x14ac:dyDescent="0.25">
      <c r="A86" s="2">
        <v>181</v>
      </c>
      <c r="B86" s="2">
        <v>7</v>
      </c>
      <c r="C86" s="2" t="s">
        <v>19</v>
      </c>
    </row>
    <row r="87" spans="1:3" x14ac:dyDescent="0.25">
      <c r="A87" s="2">
        <v>182</v>
      </c>
      <c r="B87" s="2">
        <v>7</v>
      </c>
      <c r="C87" s="2" t="s">
        <v>20</v>
      </c>
    </row>
    <row r="88" spans="1:3" x14ac:dyDescent="0.25">
      <c r="A88" s="2">
        <v>183</v>
      </c>
      <c r="B88" s="2">
        <v>7</v>
      </c>
      <c r="C88" s="2" t="s">
        <v>20</v>
      </c>
    </row>
    <row r="89" spans="1:3" x14ac:dyDescent="0.25">
      <c r="A89" s="2">
        <v>184</v>
      </c>
      <c r="B89" s="2">
        <v>7</v>
      </c>
      <c r="C89" s="2" t="s">
        <v>20</v>
      </c>
    </row>
    <row r="90" spans="1:3" x14ac:dyDescent="0.25">
      <c r="A90" s="2">
        <v>185</v>
      </c>
      <c r="B90" s="2">
        <v>8</v>
      </c>
      <c r="C90" s="2" t="s">
        <v>19</v>
      </c>
    </row>
    <row r="91" spans="1:3" x14ac:dyDescent="0.25">
      <c r="A91" s="2">
        <v>186</v>
      </c>
      <c r="B91" s="2">
        <v>8</v>
      </c>
      <c r="C91" s="2" t="s">
        <v>19</v>
      </c>
    </row>
    <row r="92" spans="1:3" x14ac:dyDescent="0.25">
      <c r="A92" s="2">
        <v>187</v>
      </c>
      <c r="B92" s="2">
        <v>8</v>
      </c>
      <c r="C92" s="2" t="s">
        <v>19</v>
      </c>
    </row>
    <row r="93" spans="1:3" x14ac:dyDescent="0.25">
      <c r="A93" s="2">
        <v>188</v>
      </c>
      <c r="B93" s="2">
        <v>8</v>
      </c>
      <c r="C93" s="2" t="s">
        <v>20</v>
      </c>
    </row>
    <row r="94" spans="1:3" x14ac:dyDescent="0.25">
      <c r="A94" s="2">
        <v>189</v>
      </c>
      <c r="B94" s="2">
        <v>8</v>
      </c>
      <c r="C94" s="2" t="s">
        <v>20</v>
      </c>
    </row>
    <row r="95" spans="1:3" x14ac:dyDescent="0.25">
      <c r="A95" s="2">
        <v>190</v>
      </c>
      <c r="B95" s="2">
        <v>8</v>
      </c>
      <c r="C95" s="2" t="s">
        <v>20</v>
      </c>
    </row>
    <row r="96" spans="1:3" x14ac:dyDescent="0.25">
      <c r="A96" s="2">
        <v>191</v>
      </c>
      <c r="B96" s="2">
        <v>8</v>
      </c>
      <c r="C96" s="2" t="s">
        <v>19</v>
      </c>
    </row>
    <row r="97" spans="1:19" x14ac:dyDescent="0.25">
      <c r="A97" s="2">
        <v>192</v>
      </c>
      <c r="B97" s="2">
        <v>8</v>
      </c>
      <c r="C97" s="2" t="s">
        <v>19</v>
      </c>
    </row>
    <row r="98" spans="1:19" x14ac:dyDescent="0.25">
      <c r="A98" s="2">
        <v>193</v>
      </c>
      <c r="B98" s="2">
        <v>8</v>
      </c>
      <c r="C98" s="2" t="s">
        <v>19</v>
      </c>
    </row>
    <row r="99" spans="1:19" x14ac:dyDescent="0.25">
      <c r="A99" s="2">
        <v>194</v>
      </c>
      <c r="B99" s="2">
        <v>8</v>
      </c>
      <c r="C99" s="2" t="s">
        <v>20</v>
      </c>
    </row>
    <row r="100" spans="1:19" x14ac:dyDescent="0.25">
      <c r="A100" s="2">
        <v>195</v>
      </c>
      <c r="B100" s="2">
        <v>8</v>
      </c>
      <c r="C100" s="2" t="s">
        <v>20</v>
      </c>
    </row>
    <row r="101" spans="1:19" x14ac:dyDescent="0.25">
      <c r="A101" s="2">
        <v>196</v>
      </c>
      <c r="B101" s="2">
        <v>8</v>
      </c>
      <c r="C101" s="2" t="s">
        <v>20</v>
      </c>
    </row>
    <row r="102" spans="1:19" x14ac:dyDescent="0.25">
      <c r="A102" s="2">
        <v>201</v>
      </c>
      <c r="B102" s="2" t="s">
        <v>138</v>
      </c>
      <c r="C102" s="2" t="s">
        <v>20</v>
      </c>
      <c r="D102" s="2">
        <v>7</v>
      </c>
      <c r="E102" s="2" t="s">
        <v>136</v>
      </c>
      <c r="F102" s="2">
        <v>798.8</v>
      </c>
      <c r="G102" s="2">
        <v>-7.73</v>
      </c>
      <c r="H102" s="2">
        <v>4.3890000000000002</v>
      </c>
      <c r="I102" s="2">
        <f t="shared" ref="I102" si="20">(((G102/1000)+1)*0.0112372)*(17/16)</f>
        <v>1.1847232471749998E-2</v>
      </c>
      <c r="K102" s="2">
        <f>(I102/(1+I102))*100</f>
        <v>1.1708518926132223</v>
      </c>
      <c r="L102" s="2">
        <f>K102-AVERAGE($K$6:$K$8,$K$18:$K$20)</f>
        <v>2.5095742250994979E-2</v>
      </c>
      <c r="M102" s="1">
        <v>7</v>
      </c>
      <c r="N102" s="1" t="s">
        <v>136</v>
      </c>
      <c r="O102" s="1">
        <v>1040.4000000000001</v>
      </c>
      <c r="P102" s="1">
        <v>-32.052999999999997</v>
      </c>
      <c r="Q102" s="1">
        <v>68.751999999999995</v>
      </c>
      <c r="R102" s="4">
        <f>((H102/Q102)*$D$1)/256.4*(1/$D$2*1000)</f>
        <v>19.872651215683263</v>
      </c>
      <c r="S102" s="4">
        <f t="shared" ref="S102:S103" si="21">R102*(L102/100)*1000</f>
        <v>4.9871893275270915</v>
      </c>
    </row>
    <row r="103" spans="1:19" x14ac:dyDescent="0.25">
      <c r="A103" s="2">
        <v>202</v>
      </c>
      <c r="B103" s="2" t="s">
        <v>138</v>
      </c>
      <c r="C103" s="2" t="s">
        <v>20</v>
      </c>
      <c r="D103" s="2">
        <v>8</v>
      </c>
      <c r="E103" s="2" t="s">
        <v>137</v>
      </c>
      <c r="F103" s="2">
        <v>799.2</v>
      </c>
      <c r="G103" s="2">
        <v>68.930000000000007</v>
      </c>
      <c r="H103" s="2">
        <v>5.1619999999999999</v>
      </c>
      <c r="I103" s="2">
        <f t="shared" ref="I103:I107" si="22">(((G103/1000)+1)*0.0112372)*(17/16)</f>
        <v>1.2762516458249999E-2</v>
      </c>
      <c r="K103" s="2">
        <f>(I103/(1+I103))*100</f>
        <v>1.2601687217731974</v>
      </c>
      <c r="L103" s="2">
        <f>K103-AVERAGE($K$12:$K$14,$K$24:$K$26)</f>
        <v>0.11399598810679712</v>
      </c>
      <c r="M103" s="1">
        <v>8</v>
      </c>
      <c r="N103" s="1" t="s">
        <v>137</v>
      </c>
      <c r="O103" s="1">
        <v>1039.8</v>
      </c>
      <c r="P103" s="1">
        <v>-32.298000000000002</v>
      </c>
      <c r="Q103" s="1">
        <v>62.533000000000001</v>
      </c>
      <c r="R103" s="4">
        <f>((H103/Q103)*$D$1)/256.4*(1/$D$2*1000)</f>
        <v>25.697111072519601</v>
      </c>
      <c r="S103" s="4">
        <f t="shared" si="21"/>
        <v>29.293675682019892</v>
      </c>
    </row>
    <row r="104" spans="1:19" x14ac:dyDescent="0.25">
      <c r="A104" s="2">
        <v>203</v>
      </c>
      <c r="B104" s="2" t="s">
        <v>192</v>
      </c>
      <c r="C104" s="2" t="s">
        <v>20</v>
      </c>
    </row>
    <row r="105" spans="1:19" x14ac:dyDescent="0.25">
      <c r="A105" s="2">
        <v>204</v>
      </c>
      <c r="B105" s="2" t="s">
        <v>192</v>
      </c>
      <c r="C105" s="2" t="s">
        <v>20</v>
      </c>
    </row>
    <row r="106" spans="1:19" x14ac:dyDescent="0.25">
      <c r="A106" s="2">
        <v>205</v>
      </c>
      <c r="B106" s="2">
        <v>5</v>
      </c>
      <c r="C106" s="2" t="s">
        <v>20</v>
      </c>
      <c r="D106" s="2">
        <v>27</v>
      </c>
      <c r="E106" s="2" t="s">
        <v>195</v>
      </c>
      <c r="F106" s="2">
        <v>796.1</v>
      </c>
      <c r="G106" s="2">
        <v>21.088999999999999</v>
      </c>
      <c r="H106" s="2">
        <v>2.617</v>
      </c>
      <c r="I106" s="2">
        <f t="shared" si="22"/>
        <v>1.2191317642724998E-2</v>
      </c>
      <c r="K106" s="2">
        <f>(I106/(1+I106))*100</f>
        <v>1.2044479566488624</v>
      </c>
      <c r="L106" s="2">
        <f>K106-AVERAGE($K$54:$K$56)</f>
        <v>6.3367044492217417E-2</v>
      </c>
      <c r="M106" s="1">
        <v>27</v>
      </c>
      <c r="N106" s="1" t="s">
        <v>195</v>
      </c>
      <c r="O106" s="1">
        <v>1026</v>
      </c>
      <c r="P106" s="1">
        <v>-34.973999999999997</v>
      </c>
      <c r="Q106" s="1">
        <v>41.896999999999998</v>
      </c>
      <c r="R106" s="4">
        <f>((H106/Q106)*$D$1)/256.4*(1/0.1*1000)</f>
        <v>58.333443799121518</v>
      </c>
      <c r="S106" s="4">
        <f t="shared" ref="S106:S107" si="23">R106*(L106/100)*1000</f>
        <v>36.964179286031978</v>
      </c>
    </row>
    <row r="107" spans="1:19" x14ac:dyDescent="0.25">
      <c r="A107" s="2">
        <v>206</v>
      </c>
      <c r="B107" s="2">
        <v>5</v>
      </c>
      <c r="C107" s="2" t="s">
        <v>20</v>
      </c>
      <c r="D107" s="2">
        <v>28</v>
      </c>
      <c r="E107" s="2" t="s">
        <v>196</v>
      </c>
      <c r="F107" s="2">
        <v>796.3</v>
      </c>
      <c r="G107" s="2">
        <v>14.917</v>
      </c>
      <c r="H107" s="2">
        <v>2.714</v>
      </c>
      <c r="I107" s="2">
        <f t="shared" si="22"/>
        <v>1.2117626894425E-2</v>
      </c>
      <c r="K107" s="2">
        <f>(I107/(1+I107))*100</f>
        <v>1.1972548024488663</v>
      </c>
      <c r="L107" s="2">
        <f>K107-AVERAGE($K$60:$K$62)</f>
        <v>5.4216208010109845E-2</v>
      </c>
      <c r="M107" s="1">
        <v>28</v>
      </c>
      <c r="N107" s="1" t="s">
        <v>196</v>
      </c>
      <c r="O107" s="1">
        <v>1024.3</v>
      </c>
      <c r="P107" s="1">
        <v>-36.238999999999997</v>
      </c>
      <c r="Q107" s="1">
        <v>28.306000000000001</v>
      </c>
      <c r="R107" s="4">
        <f>((H107/Q107)*$D$1)/256.4*(1/0.1*1000)</f>
        <v>89.542282673430861</v>
      </c>
      <c r="S107" s="4">
        <f t="shared" si="23"/>
        <v>48.546430231227831</v>
      </c>
    </row>
  </sheetData>
  <mergeCells count="2">
    <mergeCell ref="D4:L4"/>
    <mergeCell ref="M4:Q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9BBBF-B65D-4C71-B21D-C409855E9866}">
  <dimension ref="A1:N49"/>
  <sheetViews>
    <sheetView tabSelected="1" topLeftCell="H1" workbookViewId="0">
      <selection activeCell="K18" sqref="K18"/>
    </sheetView>
  </sheetViews>
  <sheetFormatPr defaultRowHeight="15" x14ac:dyDescent="0.25"/>
  <cols>
    <col min="6" max="6" width="15.5703125" customWidth="1"/>
    <col min="7" max="7" width="18.140625" customWidth="1"/>
    <col min="8" max="8" width="21.7109375" customWidth="1"/>
    <col min="9" max="9" width="51.7109375" customWidth="1"/>
    <col min="10" max="10" width="41.140625" customWidth="1"/>
    <col min="11" max="12" width="53.42578125" customWidth="1"/>
    <col min="13" max="13" width="46.85546875" customWidth="1"/>
    <col min="14" max="14" width="22.7109375" customWidth="1"/>
  </cols>
  <sheetData>
    <row r="1" spans="1:14" x14ac:dyDescent="0.25">
      <c r="A1" t="s">
        <v>21</v>
      </c>
      <c r="B1" t="s">
        <v>10</v>
      </c>
      <c r="C1" t="s">
        <v>22</v>
      </c>
      <c r="D1" t="s">
        <v>23</v>
      </c>
      <c r="E1" t="s">
        <v>15</v>
      </c>
      <c r="F1" t="s">
        <v>14</v>
      </c>
      <c r="G1" t="s">
        <v>24</v>
      </c>
      <c r="H1" t="s">
        <v>28</v>
      </c>
      <c r="I1" t="s">
        <v>200</v>
      </c>
      <c r="J1" t="s">
        <v>201</v>
      </c>
      <c r="K1" t="s">
        <v>199</v>
      </c>
      <c r="L1" t="s">
        <v>206</v>
      </c>
      <c r="M1" t="s">
        <v>203</v>
      </c>
      <c r="N1" t="s">
        <v>204</v>
      </c>
    </row>
    <row r="2" spans="1:14" x14ac:dyDescent="0.25">
      <c r="A2" t="s">
        <v>32</v>
      </c>
      <c r="B2">
        <v>1</v>
      </c>
      <c r="C2" t="s">
        <v>23</v>
      </c>
      <c r="D2" t="s">
        <v>25</v>
      </c>
      <c r="E2" t="s">
        <v>16</v>
      </c>
      <c r="F2" t="s">
        <v>20</v>
      </c>
      <c r="G2">
        <v>2</v>
      </c>
      <c r="H2">
        <v>1.4236399874999996</v>
      </c>
      <c r="I2">
        <v>1388.6005000657187</v>
      </c>
      <c r="J2">
        <v>1730.0720611025843</v>
      </c>
      <c r="K2">
        <f>Table14[[#This Row],[TRL starting media TG 13C 16:0 (nmol/L)]]-Table14[[#This Row],[Media TG 13C 16:0 (nmol/L)]]</f>
        <v>341.47156103686552</v>
      </c>
      <c r="L2">
        <f>Table14[[#This Row],[TRL starting media TG 13C 16:0 (nmol/L)]]/Table14[[#This Row],[Protein (mg/mL)]]</f>
        <v>1215.2454808049458</v>
      </c>
      <c r="M2">
        <f>Table14[[#This Row],[Uncorrected Media TG 13C 16:0 disappearance (nmol/L)]]/Table14[[#This Row],[Protein (mg/mL)]]</f>
        <v>239.85808493375549</v>
      </c>
      <c r="N2" s="6">
        <f>(Table14[[#This Row],[Uncorrected Media TG 13C 16:0 disappearance (nmol/L)]]/Table14[[#This Row],[TRL starting media TG 13C 16:0 (nmol/L)]])*100</f>
        <v>19.73741838355819</v>
      </c>
    </row>
    <row r="3" spans="1:14" x14ac:dyDescent="0.25">
      <c r="A3" t="s">
        <v>33</v>
      </c>
      <c r="B3">
        <v>1</v>
      </c>
      <c r="C3" t="s">
        <v>23</v>
      </c>
      <c r="D3" t="s">
        <v>26</v>
      </c>
      <c r="E3" t="s">
        <v>16</v>
      </c>
      <c r="F3" t="s">
        <v>20</v>
      </c>
      <c r="G3">
        <v>2</v>
      </c>
      <c r="H3">
        <v>1.2781464648750005</v>
      </c>
      <c r="I3">
        <v>1267.0513432859814</v>
      </c>
      <c r="J3">
        <v>1730.0720611025843</v>
      </c>
      <c r="K3">
        <f>Table14[[#This Row],[TRL starting media TG 13C 16:0 (nmol/L)]]-Table14[[#This Row],[Media TG 13C 16:0 (nmol/L)]]</f>
        <v>463.02071781660288</v>
      </c>
      <c r="L3">
        <f>Table14[[#This Row],[TRL starting media TG 13C 16:0 (nmol/L)]]/Table14[[#This Row],[Protein (mg/mL)]]</f>
        <v>1353.5788805485456</v>
      </c>
      <c r="M3">
        <f>Table14[[#This Row],[Uncorrected Media TG 13C 16:0 disappearance (nmol/L)]]/Table14[[#This Row],[Protein (mg/mL)]]</f>
        <v>362.25951449303204</v>
      </c>
      <c r="N3" s="6">
        <f>(Table14[[#This Row],[Uncorrected Media TG 13C 16:0 disappearance (nmol/L)]]/Table14[[#This Row],[TRL starting media TG 13C 16:0 (nmol/L)]])*100</f>
        <v>26.76308855721982</v>
      </c>
    </row>
    <row r="4" spans="1:14" x14ac:dyDescent="0.25">
      <c r="A4" t="s">
        <v>34</v>
      </c>
      <c r="B4">
        <v>1</v>
      </c>
      <c r="C4" t="s">
        <v>23</v>
      </c>
      <c r="D4" t="s">
        <v>27</v>
      </c>
      <c r="E4" t="s">
        <v>16</v>
      </c>
      <c r="F4" t="s">
        <v>20</v>
      </c>
      <c r="G4">
        <v>2</v>
      </c>
      <c r="H4">
        <v>1.4635275138749999</v>
      </c>
      <c r="I4">
        <v>1361.0108804330496</v>
      </c>
      <c r="J4">
        <v>1730.0720611025843</v>
      </c>
      <c r="K4">
        <f>Table14[[#This Row],[TRL starting media TG 13C 16:0 (nmol/L)]]-Table14[[#This Row],[Media TG 13C 16:0 (nmol/L)]]</f>
        <v>369.06118066953468</v>
      </c>
      <c r="L4">
        <f>Table14[[#This Row],[TRL starting media TG 13C 16:0 (nmol/L)]]/Table14[[#This Row],[Protein (mg/mL)]]</f>
        <v>1182.1247258425985</v>
      </c>
      <c r="M4">
        <f>Table14[[#This Row],[Uncorrected Media TG 13C 16:0 disappearance (nmol/L)]]/Table14[[#This Row],[Protein (mg/mL)]]</f>
        <v>252.17235560701337</v>
      </c>
      <c r="N4" s="6">
        <f>(Table14[[#This Row],[Uncorrected Media TG 13C 16:0 disappearance (nmol/L)]]/Table14[[#This Row],[TRL starting media TG 13C 16:0 (nmol/L)]])*100</f>
        <v>21.332127659140973</v>
      </c>
    </row>
    <row r="5" spans="1:14" x14ac:dyDescent="0.25">
      <c r="A5" t="s">
        <v>38</v>
      </c>
      <c r="B5">
        <v>1</v>
      </c>
      <c r="C5" t="s">
        <v>23</v>
      </c>
      <c r="D5" t="s">
        <v>25</v>
      </c>
      <c r="E5" t="s">
        <v>17</v>
      </c>
      <c r="F5" t="s">
        <v>20</v>
      </c>
      <c r="G5">
        <v>2</v>
      </c>
      <c r="H5">
        <v>1.0296552000000001</v>
      </c>
      <c r="I5">
        <v>1192.7747390049672</v>
      </c>
      <c r="J5">
        <v>1732.7913982797168</v>
      </c>
      <c r="K5">
        <f>Table14[[#This Row],[TRL starting media TG 13C 16:0 (nmol/L)]]-Table14[[#This Row],[Media TG 13C 16:0 (nmol/L)]]</f>
        <v>540.0166592747496</v>
      </c>
      <c r="L5">
        <f>Table14[[#This Row],[TRL starting media TG 13C 16:0 (nmol/L)]]/Table14[[#This Row],[Protein (mg/mL)]]</f>
        <v>1682.8851039452009</v>
      </c>
      <c r="M5">
        <f>Table14[[#This Row],[Uncorrected Media TG 13C 16:0 disappearance (nmol/L)]]/Table14[[#This Row],[Protein (mg/mL)]]</f>
        <v>524.46358671791256</v>
      </c>
      <c r="N5" s="6">
        <f>(Table14[[#This Row],[Uncorrected Media TG 13C 16:0 disappearance (nmol/L)]]/Table14[[#This Row],[TRL starting media TG 13C 16:0 (nmol/L)]])*100</f>
        <v>31.164551013518889</v>
      </c>
    </row>
    <row r="6" spans="1:14" x14ac:dyDescent="0.25">
      <c r="A6" t="s">
        <v>39</v>
      </c>
      <c r="B6">
        <v>1</v>
      </c>
      <c r="C6" t="s">
        <v>23</v>
      </c>
      <c r="D6" t="s">
        <v>26</v>
      </c>
      <c r="E6" t="s">
        <v>17</v>
      </c>
      <c r="F6" t="s">
        <v>20</v>
      </c>
      <c r="G6">
        <v>2</v>
      </c>
      <c r="H6">
        <v>1.3970977019999997</v>
      </c>
      <c r="I6">
        <v>1183.9016412602275</v>
      </c>
      <c r="J6">
        <v>1732.7913982797168</v>
      </c>
      <c r="K6">
        <f>Table14[[#This Row],[TRL starting media TG 13C 16:0 (nmol/L)]]-Table14[[#This Row],[Media TG 13C 16:0 (nmol/L)]]</f>
        <v>548.88975701948925</v>
      </c>
      <c r="L6">
        <f>Table14[[#This Row],[TRL starting media TG 13C 16:0 (nmol/L)]]/Table14[[#This Row],[Protein (mg/mL)]]</f>
        <v>1240.2793274938169</v>
      </c>
      <c r="M6">
        <f>Table14[[#This Row],[Uncorrected Media TG 13C 16:0 disappearance (nmol/L)]]/Table14[[#This Row],[Protein (mg/mL)]]</f>
        <v>392.87857694829233</v>
      </c>
      <c r="N6" s="6">
        <f>(Table14[[#This Row],[Uncorrected Media TG 13C 16:0 disappearance (nmol/L)]]/Table14[[#This Row],[TRL starting media TG 13C 16:0 (nmol/L)]])*100</f>
        <v>31.676620599826201</v>
      </c>
    </row>
    <row r="7" spans="1:14" x14ac:dyDescent="0.25">
      <c r="A7" t="s">
        <v>40</v>
      </c>
      <c r="B7">
        <v>1</v>
      </c>
      <c r="C7" t="s">
        <v>23</v>
      </c>
      <c r="D7" t="s">
        <v>27</v>
      </c>
      <c r="E7" t="s">
        <v>17</v>
      </c>
      <c r="F7" t="s">
        <v>20</v>
      </c>
      <c r="G7">
        <v>2</v>
      </c>
      <c r="H7">
        <v>1.5168491988749999</v>
      </c>
      <c r="I7">
        <v>1147.4203358355944</v>
      </c>
      <c r="J7">
        <v>1732.7913982797168</v>
      </c>
      <c r="K7">
        <f>Table14[[#This Row],[TRL starting media TG 13C 16:0 (nmol/L)]]-Table14[[#This Row],[Media TG 13C 16:0 (nmol/L)]]</f>
        <v>585.37106244412234</v>
      </c>
      <c r="L7">
        <f>Table14[[#This Row],[TRL starting media TG 13C 16:0 (nmol/L)]]/Table14[[#This Row],[Protein (mg/mL)]]</f>
        <v>1142.3623386984511</v>
      </c>
      <c r="M7">
        <f>Table14[[#This Row],[Uncorrected Media TG 13C 16:0 disappearance (nmol/L)]]/Table14[[#This Row],[Protein (mg/mL)]]</f>
        <v>385.91249735192787</v>
      </c>
      <c r="N7" s="6">
        <f>(Table14[[#This Row],[Uncorrected Media TG 13C 16:0 disappearance (nmol/L)]]/Table14[[#This Row],[TRL starting media TG 13C 16:0 (nmol/L)]])*100</f>
        <v>33.781969544935869</v>
      </c>
    </row>
    <row r="8" spans="1:14" x14ac:dyDescent="0.25">
      <c r="A8" t="s">
        <v>44</v>
      </c>
      <c r="B8">
        <v>2</v>
      </c>
      <c r="C8" t="s">
        <v>23</v>
      </c>
      <c r="D8" t="s">
        <v>25</v>
      </c>
      <c r="E8" t="s">
        <v>16</v>
      </c>
      <c r="F8" t="s">
        <v>20</v>
      </c>
      <c r="G8">
        <v>2</v>
      </c>
      <c r="H8">
        <v>1.1469169998750004</v>
      </c>
      <c r="I8">
        <v>1419.1858165397214</v>
      </c>
      <c r="J8">
        <v>1730.0720611025843</v>
      </c>
      <c r="K8">
        <f>Table14[[#This Row],[TRL starting media TG 13C 16:0 (nmol/L)]]-Table14[[#This Row],[Media TG 13C 16:0 (nmol/L)]]</f>
        <v>310.88624456286288</v>
      </c>
      <c r="L8">
        <f>Table14[[#This Row],[TRL starting media TG 13C 16:0 (nmol/L)]]/Table14[[#This Row],[Protein (mg/mL)]]</f>
        <v>1508.4544577254853</v>
      </c>
      <c r="M8">
        <f>Table14[[#This Row],[Uncorrected Media TG 13C 16:0 disappearance (nmol/L)]]/Table14[[#This Row],[Protein (mg/mL)]]</f>
        <v>271.06254820248159</v>
      </c>
      <c r="N8" s="6">
        <f>(Table14[[#This Row],[Uncorrected Media TG 13C 16:0 disappearance (nmol/L)]]/Table14[[#This Row],[TRL starting media TG 13C 16:0 (nmol/L)]])*100</f>
        <v>17.969554653390183</v>
      </c>
    </row>
    <row r="9" spans="1:14" x14ac:dyDescent="0.25">
      <c r="A9" t="s">
        <v>45</v>
      </c>
      <c r="B9">
        <v>2</v>
      </c>
      <c r="C9" t="s">
        <v>23</v>
      </c>
      <c r="D9" t="s">
        <v>26</v>
      </c>
      <c r="E9" t="s">
        <v>16</v>
      </c>
      <c r="F9" t="s">
        <v>20</v>
      </c>
      <c r="G9">
        <v>2</v>
      </c>
      <c r="H9">
        <v>1.3705949355</v>
      </c>
      <c r="I9">
        <v>1479.2438555419483</v>
      </c>
      <c r="J9">
        <v>1730.0720611025843</v>
      </c>
      <c r="K9">
        <f>Table14[[#This Row],[TRL starting media TG 13C 16:0 (nmol/L)]]-Table14[[#This Row],[Media TG 13C 16:0 (nmol/L)]]</f>
        <v>250.82820556063598</v>
      </c>
      <c r="L9">
        <f>Table14[[#This Row],[TRL starting media TG 13C 16:0 (nmol/L)]]/Table14[[#This Row],[Protein (mg/mL)]]</f>
        <v>1262.2781657014114</v>
      </c>
      <c r="M9">
        <f>Table14[[#This Row],[Uncorrected Media TG 13C 16:0 disappearance (nmol/L)]]/Table14[[#This Row],[Protein (mg/mL)]]</f>
        <v>183.00680898775727</v>
      </c>
      <c r="N9" s="6">
        <f>(Table14[[#This Row],[Uncorrected Media TG 13C 16:0 disappearance (nmol/L)]]/Table14[[#This Row],[TRL starting media TG 13C 16:0 (nmol/L)]])*100</f>
        <v>14.498136303107618</v>
      </c>
    </row>
    <row r="10" spans="1:14" x14ac:dyDescent="0.25">
      <c r="A10" t="s">
        <v>46</v>
      </c>
      <c r="B10">
        <v>2</v>
      </c>
      <c r="C10" t="s">
        <v>23</v>
      </c>
      <c r="D10" t="s">
        <v>27</v>
      </c>
      <c r="E10" t="s">
        <v>16</v>
      </c>
      <c r="F10" t="s">
        <v>20</v>
      </c>
      <c r="G10">
        <v>2</v>
      </c>
      <c r="H10">
        <v>1.0947018468750003</v>
      </c>
      <c r="I10">
        <v>1509.3543665565264</v>
      </c>
      <c r="J10">
        <v>1730.0720611025843</v>
      </c>
      <c r="K10">
        <f>Table14[[#This Row],[TRL starting media TG 13C 16:0 (nmol/L)]]-Table14[[#This Row],[Media TG 13C 16:0 (nmol/L)]]</f>
        <v>220.71769454605783</v>
      </c>
      <c r="L10">
        <f>Table14[[#This Row],[TRL starting media TG 13C 16:0 (nmol/L)]]/Table14[[#This Row],[Protein (mg/mL)]]</f>
        <v>1580.4048070635386</v>
      </c>
      <c r="M10">
        <f>Table14[[#This Row],[Uncorrected Media TG 13C 16:0 disappearance (nmol/L)]]/Table14[[#This Row],[Protein (mg/mL)]]</f>
        <v>201.62357008543597</v>
      </c>
      <c r="N10" s="6">
        <f>(Table14[[#This Row],[Uncorrected Media TG 13C 16:0 disappearance (nmol/L)]]/Table14[[#This Row],[TRL starting media TG 13C 16:0 (nmol/L)]])*100</f>
        <v>12.75771683206035</v>
      </c>
    </row>
    <row r="11" spans="1:14" x14ac:dyDescent="0.25">
      <c r="A11" t="s">
        <v>50</v>
      </c>
      <c r="B11" s="5">
        <v>2</v>
      </c>
      <c r="C11" t="s">
        <v>23</v>
      </c>
      <c r="D11" t="s">
        <v>25</v>
      </c>
      <c r="E11" t="s">
        <v>17</v>
      </c>
      <c r="F11" t="s">
        <v>20</v>
      </c>
      <c r="G11">
        <v>2</v>
      </c>
      <c r="H11">
        <v>1.4236399874999996</v>
      </c>
      <c r="I11">
        <v>1556.7549191196645</v>
      </c>
      <c r="J11">
        <v>1732.7913982797168</v>
      </c>
      <c r="K11">
        <f>Table14[[#This Row],[TRL starting media TG 13C 16:0 (nmol/L)]]-Table14[[#This Row],[Media TG 13C 16:0 (nmol/L)]]</f>
        <v>176.03647916005229</v>
      </c>
      <c r="L11">
        <f>Table14[[#This Row],[TRL starting media TG 13C 16:0 (nmol/L)]]/Table14[[#This Row],[Protein (mg/mL)]]</f>
        <v>1217.1556106137523</v>
      </c>
      <c r="M11">
        <f>Table14[[#This Row],[Uncorrected Media TG 13C 16:0 disappearance (nmol/L)]]/Table14[[#This Row],[Protein (mg/mL)]]</f>
        <v>123.6523845253766</v>
      </c>
      <c r="N11" s="6">
        <f>(Table14[[#This Row],[Uncorrected Media TG 13C 16:0 disappearance (nmol/L)]]/Table14[[#This Row],[TRL starting media TG 13C 16:0 (nmol/L)]])*100</f>
        <v>10.159127020991567</v>
      </c>
    </row>
    <row r="12" spans="1:14" x14ac:dyDescent="0.25">
      <c r="A12" t="s">
        <v>51</v>
      </c>
      <c r="B12" s="5">
        <v>2</v>
      </c>
      <c r="C12" t="s">
        <v>23</v>
      </c>
      <c r="D12" t="s">
        <v>26</v>
      </c>
      <c r="E12" t="s">
        <v>17</v>
      </c>
      <c r="F12" t="s">
        <v>20</v>
      </c>
      <c r="G12">
        <v>2</v>
      </c>
      <c r="H12">
        <v>1.1992902288750005</v>
      </c>
      <c r="I12">
        <v>1534.7247238258221</v>
      </c>
      <c r="J12">
        <v>1732.7913982797168</v>
      </c>
      <c r="K12">
        <f>Table14[[#This Row],[TRL starting media TG 13C 16:0 (nmol/L)]]-Table14[[#This Row],[Media TG 13C 16:0 (nmol/L)]]</f>
        <v>198.06667445389462</v>
      </c>
      <c r="L12">
        <f>Table14[[#This Row],[TRL starting media TG 13C 16:0 (nmol/L)]]/Table14[[#This Row],[Protein (mg/mL)]]</f>
        <v>1444.8474243846458</v>
      </c>
      <c r="M12">
        <f>Table14[[#This Row],[Uncorrected Media TG 13C 16:0 disappearance (nmol/L)]]/Table14[[#This Row],[Protein (mg/mL)]]</f>
        <v>165.15324621604893</v>
      </c>
      <c r="N12" s="6">
        <f>(Table14[[#This Row],[Uncorrected Media TG 13C 16:0 disappearance (nmol/L)]]/Table14[[#This Row],[TRL starting media TG 13C 16:0 (nmol/L)]])*100</f>
        <v>11.430497326483243</v>
      </c>
    </row>
    <row r="13" spans="1:14" x14ac:dyDescent="0.25">
      <c r="A13" t="s">
        <v>52</v>
      </c>
      <c r="B13" s="5">
        <v>2</v>
      </c>
      <c r="C13" t="s">
        <v>23</v>
      </c>
      <c r="D13" t="s">
        <v>27</v>
      </c>
      <c r="E13" t="s">
        <v>17</v>
      </c>
      <c r="F13" t="s">
        <v>20</v>
      </c>
      <c r="G13">
        <v>2</v>
      </c>
      <c r="H13">
        <v>1.1992902288750005</v>
      </c>
      <c r="I13">
        <v>1621.1899439245826</v>
      </c>
      <c r="J13">
        <v>1732.7913982797168</v>
      </c>
      <c r="K13">
        <f>Table14[[#This Row],[TRL starting media TG 13C 16:0 (nmol/L)]]-Table14[[#This Row],[Media TG 13C 16:0 (nmol/L)]]</f>
        <v>111.60145435513414</v>
      </c>
      <c r="L13">
        <f>Table14[[#This Row],[TRL starting media TG 13C 16:0 (nmol/L)]]/Table14[[#This Row],[Protein (mg/mL)]]</f>
        <v>1444.8474243846458</v>
      </c>
      <c r="M13">
        <f>Table14[[#This Row],[Uncorrected Media TG 13C 16:0 disappearance (nmol/L)]]/Table14[[#This Row],[Protein (mg/mL)]]</f>
        <v>93.056252496797526</v>
      </c>
      <c r="N13" s="6">
        <f>(Table14[[#This Row],[Uncorrected Media TG 13C 16:0 disappearance (nmol/L)]]/Table14[[#This Row],[TRL starting media TG 13C 16:0 (nmol/L)]])*100</f>
        <v>6.4405591155363542</v>
      </c>
    </row>
    <row r="14" spans="1:14" x14ac:dyDescent="0.25">
      <c r="A14" t="s">
        <v>56</v>
      </c>
      <c r="B14">
        <v>3</v>
      </c>
      <c r="C14" t="s">
        <v>23</v>
      </c>
      <c r="D14" t="s">
        <v>25</v>
      </c>
      <c r="E14" t="s">
        <v>16</v>
      </c>
      <c r="F14" t="s">
        <v>20</v>
      </c>
      <c r="G14">
        <v>2</v>
      </c>
      <c r="H14">
        <v>2.0038577838749996</v>
      </c>
      <c r="N14" s="6"/>
    </row>
    <row r="15" spans="1:14" x14ac:dyDescent="0.25">
      <c r="A15" t="s">
        <v>57</v>
      </c>
      <c r="B15">
        <v>3</v>
      </c>
      <c r="C15" t="s">
        <v>23</v>
      </c>
      <c r="D15" t="s">
        <v>26</v>
      </c>
      <c r="E15" t="s">
        <v>16</v>
      </c>
      <c r="F15" t="s">
        <v>20</v>
      </c>
      <c r="G15">
        <v>2</v>
      </c>
      <c r="H15">
        <v>2.2938591554999999</v>
      </c>
      <c r="N15" s="6"/>
    </row>
    <row r="16" spans="1:14" x14ac:dyDescent="0.25">
      <c r="A16" t="s">
        <v>58</v>
      </c>
      <c r="B16">
        <v>3</v>
      </c>
      <c r="C16" t="s">
        <v>23</v>
      </c>
      <c r="D16" t="s">
        <v>27</v>
      </c>
      <c r="E16" t="s">
        <v>16</v>
      </c>
      <c r="F16" t="s">
        <v>20</v>
      </c>
      <c r="G16">
        <v>2</v>
      </c>
      <c r="H16">
        <v>2.2660522619999997</v>
      </c>
      <c r="N16" s="6"/>
    </row>
    <row r="17" spans="1:14" x14ac:dyDescent="0.25">
      <c r="A17" t="s">
        <v>62</v>
      </c>
      <c r="B17">
        <v>3</v>
      </c>
      <c r="C17" t="s">
        <v>23</v>
      </c>
      <c r="D17" t="s">
        <v>25</v>
      </c>
      <c r="E17" t="s">
        <v>17</v>
      </c>
      <c r="F17" t="s">
        <v>20</v>
      </c>
      <c r="G17">
        <v>2</v>
      </c>
      <c r="H17">
        <v>3.2190963498749996</v>
      </c>
      <c r="N17" s="6"/>
    </row>
    <row r="18" spans="1:14" x14ac:dyDescent="0.25">
      <c r="A18" t="s">
        <v>63</v>
      </c>
      <c r="B18">
        <v>3</v>
      </c>
      <c r="C18" t="s">
        <v>23</v>
      </c>
      <c r="D18" t="s">
        <v>26</v>
      </c>
      <c r="E18" t="s">
        <v>17</v>
      </c>
      <c r="F18" t="s">
        <v>20</v>
      </c>
      <c r="G18">
        <v>2</v>
      </c>
      <c r="H18">
        <v>2.673120139875</v>
      </c>
      <c r="N18" s="6"/>
    </row>
    <row r="19" spans="1:14" x14ac:dyDescent="0.25">
      <c r="A19" t="s">
        <v>64</v>
      </c>
      <c r="B19">
        <v>3</v>
      </c>
      <c r="C19" t="s">
        <v>23</v>
      </c>
      <c r="D19" t="s">
        <v>27</v>
      </c>
      <c r="E19" t="s">
        <v>17</v>
      </c>
      <c r="F19" t="s">
        <v>20</v>
      </c>
      <c r="G19">
        <v>2</v>
      </c>
      <c r="H19">
        <v>2.7015000588749998</v>
      </c>
      <c r="N19" s="6"/>
    </row>
    <row r="20" spans="1:14" x14ac:dyDescent="0.25">
      <c r="A20" t="s">
        <v>68</v>
      </c>
      <c r="B20">
        <v>4</v>
      </c>
      <c r="C20" t="s">
        <v>23</v>
      </c>
      <c r="D20" t="s">
        <v>25</v>
      </c>
      <c r="E20" t="s">
        <v>16</v>
      </c>
      <c r="F20" t="s">
        <v>20</v>
      </c>
      <c r="G20">
        <v>2</v>
      </c>
      <c r="H20">
        <v>1.7317166988749999</v>
      </c>
      <c r="N20" s="6"/>
    </row>
    <row r="21" spans="1:14" x14ac:dyDescent="0.25">
      <c r="A21" t="s">
        <v>69</v>
      </c>
      <c r="B21">
        <v>4</v>
      </c>
      <c r="C21" t="s">
        <v>23</v>
      </c>
      <c r="D21" t="s">
        <v>26</v>
      </c>
      <c r="E21" t="s">
        <v>16</v>
      </c>
      <c r="F21" t="s">
        <v>20</v>
      </c>
      <c r="G21">
        <v>2</v>
      </c>
      <c r="H21">
        <v>1.6692833600000001</v>
      </c>
      <c r="N21" s="6"/>
    </row>
    <row r="22" spans="1:14" x14ac:dyDescent="0.25">
      <c r="A22" t="s">
        <v>70</v>
      </c>
      <c r="B22">
        <v>4</v>
      </c>
      <c r="C22" t="s">
        <v>23</v>
      </c>
      <c r="D22" t="s">
        <v>27</v>
      </c>
      <c r="E22" t="s">
        <v>16</v>
      </c>
      <c r="F22" t="s">
        <v>20</v>
      </c>
      <c r="G22">
        <v>2</v>
      </c>
      <c r="H22">
        <v>1.6938577850000003</v>
      </c>
      <c r="N22" s="6"/>
    </row>
    <row r="23" spans="1:14" x14ac:dyDescent="0.25">
      <c r="A23" t="s">
        <v>74</v>
      </c>
      <c r="B23">
        <v>4</v>
      </c>
      <c r="C23" t="s">
        <v>23</v>
      </c>
      <c r="D23" t="s">
        <v>25</v>
      </c>
      <c r="E23" t="s">
        <v>17</v>
      </c>
      <c r="F23" t="s">
        <v>20</v>
      </c>
      <c r="G23">
        <v>2</v>
      </c>
      <c r="H23">
        <v>1.6326304662499993</v>
      </c>
      <c r="N23" s="6"/>
    </row>
    <row r="24" spans="1:14" x14ac:dyDescent="0.25">
      <c r="A24" t="s">
        <v>75</v>
      </c>
      <c r="B24">
        <v>4</v>
      </c>
      <c r="C24" t="s">
        <v>23</v>
      </c>
      <c r="D24" t="s">
        <v>26</v>
      </c>
      <c r="E24" t="s">
        <v>17</v>
      </c>
      <c r="F24" t="s">
        <v>20</v>
      </c>
      <c r="G24">
        <v>2</v>
      </c>
      <c r="H24">
        <v>1.7433406250000003</v>
      </c>
      <c r="N24" s="6"/>
    </row>
    <row r="25" spans="1:14" x14ac:dyDescent="0.25">
      <c r="A25" t="s">
        <v>76</v>
      </c>
      <c r="B25">
        <v>4</v>
      </c>
      <c r="C25" t="s">
        <v>23</v>
      </c>
      <c r="D25" t="s">
        <v>27</v>
      </c>
      <c r="E25" t="s">
        <v>17</v>
      </c>
      <c r="F25" t="s">
        <v>20</v>
      </c>
      <c r="G25">
        <v>2</v>
      </c>
      <c r="H25">
        <v>1.6938577850000003</v>
      </c>
      <c r="N25" s="6"/>
    </row>
    <row r="26" spans="1:14" x14ac:dyDescent="0.25">
      <c r="A26" t="s">
        <v>80</v>
      </c>
      <c r="B26">
        <v>5</v>
      </c>
      <c r="C26" t="s">
        <v>23</v>
      </c>
      <c r="D26" t="s">
        <v>25</v>
      </c>
      <c r="E26" t="s">
        <v>16</v>
      </c>
      <c r="F26" t="s">
        <v>20</v>
      </c>
      <c r="G26">
        <v>2</v>
      </c>
      <c r="H26">
        <v>1.5841495962500001</v>
      </c>
      <c r="I26">
        <v>1294.2150514335974</v>
      </c>
      <c r="J26">
        <v>2048.3458805222022</v>
      </c>
      <c r="K26">
        <f>Table14[[#This Row],[TRL starting media TG 13C 16:0 (nmol/L)]]-Table14[[#This Row],[Media TG 13C 16:0 (nmol/L)]]</f>
        <v>754.13082908860474</v>
      </c>
      <c r="L26">
        <f>Table14[[#This Row],[TRL starting media TG 13C 16:0 (nmol/L)]]/Table14[[#This Row],[Protein (mg/mL)]]</f>
        <v>1293.0255358275808</v>
      </c>
      <c r="M26">
        <f>Table14[[#This Row],[Uncorrected Media TG 13C 16:0 disappearance (nmol/L)]]/Table14[[#This Row],[Protein (mg/mL)]]</f>
        <v>476.04773619472792</v>
      </c>
      <c r="N26" s="6">
        <f>(Table14[[#This Row],[Uncorrected Media TG 13C 16:0 disappearance (nmol/L)]]/Table14[[#This Row],[TRL starting media TG 13C 16:0 (nmol/L)]])*100</f>
        <v>36.816576548895533</v>
      </c>
    </row>
    <row r="27" spans="1:14" x14ac:dyDescent="0.25">
      <c r="A27" t="s">
        <v>81</v>
      </c>
      <c r="B27">
        <v>5</v>
      </c>
      <c r="C27" t="s">
        <v>23</v>
      </c>
      <c r="D27" t="s">
        <v>26</v>
      </c>
      <c r="E27" t="s">
        <v>16</v>
      </c>
      <c r="F27" t="s">
        <v>20</v>
      </c>
      <c r="G27">
        <v>2</v>
      </c>
      <c r="H27">
        <v>1.8817146162499998</v>
      </c>
      <c r="I27">
        <v>1194.3744533050674</v>
      </c>
      <c r="J27">
        <v>2048.3458805222022</v>
      </c>
      <c r="K27">
        <f>Table14[[#This Row],[TRL starting media TG 13C 16:0 (nmol/L)]]-Table14[[#This Row],[Media TG 13C 16:0 (nmol/L)]]</f>
        <v>853.97142721713476</v>
      </c>
      <c r="L27">
        <f>Table14[[#This Row],[TRL starting media TG 13C 16:0 (nmol/L)]]/Table14[[#This Row],[Protein (mg/mL)]]</f>
        <v>1088.5528883249447</v>
      </c>
      <c r="M27">
        <f>Table14[[#This Row],[Uncorrected Media TG 13C 16:0 disappearance (nmol/L)]]/Table14[[#This Row],[Protein (mg/mL)]]</f>
        <v>453.82621777099399</v>
      </c>
      <c r="N27" s="6">
        <f>(Table14[[#This Row],[Uncorrected Media TG 13C 16:0 disappearance (nmol/L)]]/Table14[[#This Row],[TRL starting media TG 13C 16:0 (nmol/L)]])*100</f>
        <v>41.690782564486845</v>
      </c>
    </row>
    <row r="28" spans="1:14" x14ac:dyDescent="0.25">
      <c r="A28" t="s">
        <v>82</v>
      </c>
      <c r="B28">
        <v>5</v>
      </c>
      <c r="C28" t="s">
        <v>23</v>
      </c>
      <c r="D28" t="s">
        <v>27</v>
      </c>
      <c r="E28" t="s">
        <v>16</v>
      </c>
      <c r="F28" t="s">
        <v>20</v>
      </c>
      <c r="G28">
        <v>2</v>
      </c>
      <c r="H28">
        <v>1.2685516249999997</v>
      </c>
      <c r="I28">
        <v>1436.320374442384</v>
      </c>
      <c r="J28">
        <v>2048.3458805222022</v>
      </c>
      <c r="K28">
        <f>Table14[[#This Row],[TRL starting media TG 13C 16:0 (nmol/L)]]-Table14[[#This Row],[Media TG 13C 16:0 (nmol/L)]]</f>
        <v>612.02550607981811</v>
      </c>
      <c r="L28">
        <f>Table14[[#This Row],[TRL starting media TG 13C 16:0 (nmol/L)]]/Table14[[#This Row],[Protein (mg/mL)]]</f>
        <v>1614.7122751288916</v>
      </c>
      <c r="M28">
        <f>Table14[[#This Row],[Uncorrected Media TG 13C 16:0 disappearance (nmol/L)]]/Table14[[#This Row],[Protein (mg/mL)]]</f>
        <v>482.46007022364444</v>
      </c>
      <c r="N28" s="6">
        <f>(Table14[[#This Row],[Uncorrected Media TG 13C 16:0 disappearance (nmol/L)]]/Table14[[#This Row],[TRL starting media TG 13C 16:0 (nmol/L)]])*100</f>
        <v>29.87901173818307</v>
      </c>
    </row>
    <row r="29" spans="1:14" x14ac:dyDescent="0.25">
      <c r="A29" t="s">
        <v>86</v>
      </c>
      <c r="B29">
        <v>5</v>
      </c>
      <c r="C29" t="s">
        <v>23</v>
      </c>
      <c r="D29" t="s">
        <v>25</v>
      </c>
      <c r="E29" t="s">
        <v>17</v>
      </c>
      <c r="F29" t="s">
        <v>20</v>
      </c>
      <c r="G29">
        <v>2</v>
      </c>
      <c r="H29">
        <v>1.5962280649999994</v>
      </c>
      <c r="I29">
        <v>1395.7517874567163</v>
      </c>
      <c r="J29">
        <v>1646.8279723613966</v>
      </c>
      <c r="K29">
        <f>Table14[[#This Row],[TRL starting media TG 13C 16:0 (nmol/L)]]-Table14[[#This Row],[Media TG 13C 16:0 (nmol/L)]]</f>
        <v>251.0761849046803</v>
      </c>
      <c r="L29">
        <f>Table14[[#This Row],[TRL starting media TG 13C 16:0 (nmol/L)]]/Table14[[#This Row],[Protein (mg/mL)]]</f>
        <v>1031.6996727916805</v>
      </c>
      <c r="M29">
        <f>Table14[[#This Row],[Uncorrected Media TG 13C 16:0 disappearance (nmol/L)]]/Table14[[#This Row],[Protein (mg/mL)]]</f>
        <v>157.2934284329103</v>
      </c>
      <c r="N29" s="6">
        <f>(Table14[[#This Row],[Uncorrected Media TG 13C 16:0 disappearance (nmol/L)]]/Table14[[#This Row],[TRL starting media TG 13C 16:0 (nmol/L)]])*100</f>
        <v>15.246048106934973</v>
      </c>
    </row>
    <row r="30" spans="1:14" x14ac:dyDescent="0.25">
      <c r="A30" t="s">
        <v>87</v>
      </c>
      <c r="B30">
        <v>5</v>
      </c>
      <c r="C30" t="s">
        <v>23</v>
      </c>
      <c r="D30" t="s">
        <v>26</v>
      </c>
      <c r="E30" t="s">
        <v>17</v>
      </c>
      <c r="F30" t="s">
        <v>20</v>
      </c>
      <c r="G30">
        <v>2</v>
      </c>
      <c r="H30">
        <v>2.3444006599999998</v>
      </c>
      <c r="I30">
        <v>1382.3413108950535</v>
      </c>
      <c r="J30">
        <v>1646.8279723613966</v>
      </c>
      <c r="K30">
        <f>Table14[[#This Row],[TRL starting media TG 13C 16:0 (nmol/L)]]-Table14[[#This Row],[Media TG 13C 16:0 (nmol/L)]]</f>
        <v>264.48666146634309</v>
      </c>
      <c r="L30">
        <f>Table14[[#This Row],[TRL starting media TG 13C 16:0 (nmol/L)]]/Table14[[#This Row],[Protein (mg/mL)]]</f>
        <v>702.451590489399</v>
      </c>
      <c r="M30">
        <f>Table14[[#This Row],[Uncorrected Media TG 13C 16:0 disappearance (nmol/L)]]/Table14[[#This Row],[Protein (mg/mL)]]</f>
        <v>112.81632272972621</v>
      </c>
      <c r="N30" s="6">
        <f>(Table14[[#This Row],[Uncorrected Media TG 13C 16:0 disappearance (nmol/L)]]/Table14[[#This Row],[TRL starting media TG 13C 16:0 (nmol/L)]])*100</f>
        <v>16.060369747490629</v>
      </c>
    </row>
    <row r="31" spans="1:14" x14ac:dyDescent="0.25">
      <c r="A31" t="s">
        <v>88</v>
      </c>
      <c r="B31">
        <v>5</v>
      </c>
      <c r="C31" t="s">
        <v>23</v>
      </c>
      <c r="D31" t="s">
        <v>27</v>
      </c>
      <c r="E31" t="s">
        <v>17</v>
      </c>
      <c r="F31" t="s">
        <v>20</v>
      </c>
      <c r="G31">
        <v>2</v>
      </c>
      <c r="H31">
        <v>1.4766958399999999</v>
      </c>
      <c r="I31">
        <v>1382.04521074174</v>
      </c>
      <c r="J31">
        <v>1646.8279723613966</v>
      </c>
      <c r="K31">
        <f>Table14[[#This Row],[TRL starting media TG 13C 16:0 (nmol/L)]]-Table14[[#This Row],[Media TG 13C 16:0 (nmol/L)]]</f>
        <v>264.78276161965664</v>
      </c>
      <c r="L31">
        <f>Table14[[#This Row],[TRL starting media TG 13C 16:0 (nmol/L)]]/Table14[[#This Row],[Protein (mg/mL)]]</f>
        <v>1115.2113575138105</v>
      </c>
      <c r="M31">
        <f>Table14[[#This Row],[Uncorrected Media TG 13C 16:0 disappearance (nmol/L)]]/Table14[[#This Row],[Protein (mg/mL)]]</f>
        <v>179.30758281248808</v>
      </c>
      <c r="N31" s="6">
        <f>(Table14[[#This Row],[Uncorrected Media TG 13C 16:0 disappearance (nmol/L)]]/Table14[[#This Row],[TRL starting media TG 13C 16:0 (nmol/L)]])*100</f>
        <v>16.078349776873356</v>
      </c>
    </row>
    <row r="32" spans="1:14" x14ac:dyDescent="0.25">
      <c r="A32" t="s">
        <v>92</v>
      </c>
      <c r="B32">
        <v>6</v>
      </c>
      <c r="C32" t="s">
        <v>23</v>
      </c>
      <c r="D32" t="s">
        <v>25</v>
      </c>
      <c r="E32" t="s">
        <v>16</v>
      </c>
      <c r="F32" t="s">
        <v>20</v>
      </c>
      <c r="G32">
        <v>6</v>
      </c>
      <c r="H32">
        <v>1.7807449962499993</v>
      </c>
    </row>
    <row r="33" spans="1:8" x14ac:dyDescent="0.25">
      <c r="A33" t="s">
        <v>93</v>
      </c>
      <c r="B33">
        <v>6</v>
      </c>
      <c r="C33" t="s">
        <v>23</v>
      </c>
      <c r="D33" t="s">
        <v>26</v>
      </c>
      <c r="E33" t="s">
        <v>16</v>
      </c>
      <c r="F33" t="s">
        <v>20</v>
      </c>
      <c r="G33">
        <v>6</v>
      </c>
      <c r="H33">
        <v>1.6692833599999997</v>
      </c>
    </row>
    <row r="34" spans="1:8" x14ac:dyDescent="0.25">
      <c r="A34" t="s">
        <v>94</v>
      </c>
      <c r="B34">
        <v>6</v>
      </c>
      <c r="C34" t="s">
        <v>23</v>
      </c>
      <c r="D34" t="s">
        <v>27</v>
      </c>
      <c r="E34" t="s">
        <v>16</v>
      </c>
      <c r="F34" t="s">
        <v>20</v>
      </c>
      <c r="G34">
        <v>6</v>
      </c>
      <c r="H34">
        <v>2.6098511562500004</v>
      </c>
    </row>
    <row r="35" spans="1:8" x14ac:dyDescent="0.25">
      <c r="A35" t="s">
        <v>98</v>
      </c>
      <c r="B35">
        <v>6</v>
      </c>
      <c r="C35" t="s">
        <v>23</v>
      </c>
      <c r="D35" t="s">
        <v>25</v>
      </c>
      <c r="E35" t="s">
        <v>17</v>
      </c>
      <c r="F35" t="s">
        <v>20</v>
      </c>
      <c r="G35">
        <v>6</v>
      </c>
      <c r="H35">
        <v>2.1552348650000002</v>
      </c>
    </row>
    <row r="36" spans="1:8" x14ac:dyDescent="0.25">
      <c r="A36" t="s">
        <v>99</v>
      </c>
      <c r="B36">
        <v>6</v>
      </c>
      <c r="C36" t="s">
        <v>23</v>
      </c>
      <c r="D36" t="s">
        <v>26</v>
      </c>
      <c r="E36" t="s">
        <v>17</v>
      </c>
      <c r="F36" t="s">
        <v>20</v>
      </c>
      <c r="G36">
        <v>6</v>
      </c>
      <c r="H36">
        <v>3.2322898962499993</v>
      </c>
    </row>
    <row r="37" spans="1:8" x14ac:dyDescent="0.25">
      <c r="A37" t="s">
        <v>100</v>
      </c>
      <c r="B37">
        <v>6</v>
      </c>
      <c r="C37" t="s">
        <v>23</v>
      </c>
      <c r="D37" t="s">
        <v>27</v>
      </c>
      <c r="E37" t="s">
        <v>17</v>
      </c>
      <c r="F37" t="s">
        <v>20</v>
      </c>
      <c r="G37">
        <v>6</v>
      </c>
      <c r="H37">
        <v>3.7884931399999995</v>
      </c>
    </row>
    <row r="38" spans="1:8" x14ac:dyDescent="0.25">
      <c r="A38" t="s">
        <v>104</v>
      </c>
      <c r="B38">
        <v>7</v>
      </c>
      <c r="C38" t="s">
        <v>23</v>
      </c>
      <c r="D38" t="s">
        <v>25</v>
      </c>
      <c r="E38" t="s">
        <v>16</v>
      </c>
      <c r="F38" t="s">
        <v>20</v>
      </c>
      <c r="G38">
        <v>6</v>
      </c>
    </row>
    <row r="39" spans="1:8" x14ac:dyDescent="0.25">
      <c r="A39" t="s">
        <v>105</v>
      </c>
      <c r="B39">
        <v>7</v>
      </c>
      <c r="C39" t="s">
        <v>23</v>
      </c>
      <c r="D39" t="s">
        <v>26</v>
      </c>
      <c r="E39" t="s">
        <v>16</v>
      </c>
      <c r="F39" t="s">
        <v>20</v>
      </c>
      <c r="G39">
        <v>6</v>
      </c>
    </row>
    <row r="40" spans="1:8" x14ac:dyDescent="0.25">
      <c r="A40" t="s">
        <v>106</v>
      </c>
      <c r="B40">
        <v>7</v>
      </c>
      <c r="C40" t="s">
        <v>23</v>
      </c>
      <c r="D40" t="s">
        <v>27</v>
      </c>
      <c r="E40" t="s">
        <v>16</v>
      </c>
      <c r="F40" t="s">
        <v>20</v>
      </c>
      <c r="G40">
        <v>6</v>
      </c>
    </row>
    <row r="41" spans="1:8" x14ac:dyDescent="0.25">
      <c r="A41" t="s">
        <v>110</v>
      </c>
      <c r="B41">
        <v>7</v>
      </c>
      <c r="C41" t="s">
        <v>23</v>
      </c>
      <c r="D41" t="s">
        <v>25</v>
      </c>
      <c r="E41" t="s">
        <v>17</v>
      </c>
      <c r="F41" t="s">
        <v>20</v>
      </c>
      <c r="G41">
        <v>6</v>
      </c>
    </row>
    <row r="42" spans="1:8" x14ac:dyDescent="0.25">
      <c r="A42" t="s">
        <v>111</v>
      </c>
      <c r="B42">
        <v>7</v>
      </c>
      <c r="C42" t="s">
        <v>23</v>
      </c>
      <c r="D42" t="s">
        <v>26</v>
      </c>
      <c r="E42" t="s">
        <v>17</v>
      </c>
      <c r="F42" t="s">
        <v>20</v>
      </c>
      <c r="G42">
        <v>6</v>
      </c>
    </row>
    <row r="43" spans="1:8" x14ac:dyDescent="0.25">
      <c r="A43" t="s">
        <v>112</v>
      </c>
      <c r="B43">
        <v>7</v>
      </c>
      <c r="C43" t="s">
        <v>23</v>
      </c>
      <c r="D43" t="s">
        <v>27</v>
      </c>
      <c r="E43" t="s">
        <v>17</v>
      </c>
      <c r="F43" t="s">
        <v>20</v>
      </c>
      <c r="G43">
        <v>6</v>
      </c>
    </row>
    <row r="44" spans="1:8" x14ac:dyDescent="0.25">
      <c r="A44" t="s">
        <v>116</v>
      </c>
      <c r="B44">
        <v>8</v>
      </c>
      <c r="C44" t="s">
        <v>23</v>
      </c>
      <c r="D44" t="s">
        <v>25</v>
      </c>
      <c r="E44" t="s">
        <v>16</v>
      </c>
      <c r="F44" t="s">
        <v>20</v>
      </c>
      <c r="G44">
        <v>6</v>
      </c>
    </row>
    <row r="45" spans="1:8" x14ac:dyDescent="0.25">
      <c r="A45" t="s">
        <v>117</v>
      </c>
      <c r="B45">
        <v>8</v>
      </c>
      <c r="C45" t="s">
        <v>23</v>
      </c>
      <c r="D45" t="s">
        <v>26</v>
      </c>
      <c r="E45" t="s">
        <v>16</v>
      </c>
      <c r="F45" t="s">
        <v>20</v>
      </c>
      <c r="G45">
        <v>6</v>
      </c>
    </row>
    <row r="46" spans="1:8" x14ac:dyDescent="0.25">
      <c r="A46" t="s">
        <v>118</v>
      </c>
      <c r="B46">
        <v>8</v>
      </c>
      <c r="C46" t="s">
        <v>23</v>
      </c>
      <c r="D46" t="s">
        <v>27</v>
      </c>
      <c r="E46" t="s">
        <v>16</v>
      </c>
      <c r="F46" t="s">
        <v>20</v>
      </c>
      <c r="G46">
        <v>6</v>
      </c>
    </row>
    <row r="47" spans="1:8" x14ac:dyDescent="0.25">
      <c r="A47" t="s">
        <v>122</v>
      </c>
      <c r="B47">
        <v>8</v>
      </c>
      <c r="C47" t="s">
        <v>23</v>
      </c>
      <c r="D47" t="s">
        <v>25</v>
      </c>
      <c r="E47" t="s">
        <v>17</v>
      </c>
      <c r="F47" t="s">
        <v>20</v>
      </c>
      <c r="G47">
        <v>6</v>
      </c>
    </row>
    <row r="48" spans="1:8" x14ac:dyDescent="0.25">
      <c r="A48" t="s">
        <v>123</v>
      </c>
      <c r="B48">
        <v>8</v>
      </c>
      <c r="C48" t="s">
        <v>23</v>
      </c>
      <c r="D48" t="s">
        <v>26</v>
      </c>
      <c r="E48" t="s">
        <v>17</v>
      </c>
      <c r="F48" t="s">
        <v>20</v>
      </c>
      <c r="G48">
        <v>6</v>
      </c>
    </row>
    <row r="49" spans="1:7" x14ac:dyDescent="0.25">
      <c r="A49" t="s">
        <v>124</v>
      </c>
      <c r="B49">
        <v>8</v>
      </c>
      <c r="C49" t="s">
        <v>23</v>
      </c>
      <c r="D49" t="s">
        <v>27</v>
      </c>
      <c r="E49" t="s">
        <v>17</v>
      </c>
      <c r="F49" t="s">
        <v>20</v>
      </c>
      <c r="G49">
        <v>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9E5B9-47A7-4CA2-B03F-A2A84027B87D}">
  <dimension ref="A1:K49"/>
  <sheetViews>
    <sheetView workbookViewId="0">
      <selection activeCell="K1" sqref="K1:K31"/>
    </sheetView>
  </sheetViews>
  <sheetFormatPr defaultRowHeight="15" x14ac:dyDescent="0.25"/>
  <cols>
    <col min="6" max="6" width="15.5703125" customWidth="1"/>
    <col min="7" max="7" width="18.140625" customWidth="1"/>
    <col min="8" max="8" width="21.7109375" customWidth="1"/>
    <col min="9" max="9" width="51.7109375" customWidth="1"/>
    <col min="10" max="10" width="41.140625" customWidth="1"/>
    <col min="11" max="11" width="46.85546875" customWidth="1"/>
  </cols>
  <sheetData>
    <row r="1" spans="1:11" x14ac:dyDescent="0.25">
      <c r="A1" t="s">
        <v>21</v>
      </c>
      <c r="B1" t="s">
        <v>10</v>
      </c>
      <c r="C1" t="s">
        <v>22</v>
      </c>
      <c r="D1" t="s">
        <v>23</v>
      </c>
      <c r="E1" t="s">
        <v>15</v>
      </c>
      <c r="F1" t="s">
        <v>14</v>
      </c>
      <c r="G1" t="s">
        <v>24</v>
      </c>
      <c r="H1" t="s">
        <v>28</v>
      </c>
      <c r="I1" t="s">
        <v>155</v>
      </c>
      <c r="J1" t="s">
        <v>197</v>
      </c>
      <c r="K1" t="s">
        <v>198</v>
      </c>
    </row>
    <row r="2" spans="1:11" x14ac:dyDescent="0.25">
      <c r="A2" t="s">
        <v>32</v>
      </c>
      <c r="B2">
        <v>1</v>
      </c>
      <c r="C2" t="s">
        <v>23</v>
      </c>
      <c r="D2" t="s">
        <v>25</v>
      </c>
      <c r="E2" t="s">
        <v>16</v>
      </c>
      <c r="F2" t="s">
        <v>20</v>
      </c>
      <c r="G2">
        <v>2</v>
      </c>
      <c r="H2">
        <v>1.4236399874999996</v>
      </c>
      <c r="I2">
        <v>137.97829365890814</v>
      </c>
      <c r="J2">
        <v>4.9871893275270915</v>
      </c>
      <c r="K2">
        <f>(Table142[[#This Row],[Uncorrected media 13C 16:0 (nmol/L)]]-Table142[[#This Row],[TRL starting media 13C 16:0 (nmol/L)]])/Table142[[#This Row],[Protein (mg/mL)]]</f>
        <v>93.416246733081522</v>
      </c>
    </row>
    <row r="3" spans="1:11" x14ac:dyDescent="0.25">
      <c r="A3" t="s">
        <v>33</v>
      </c>
      <c r="B3">
        <v>1</v>
      </c>
      <c r="C3" t="s">
        <v>23</v>
      </c>
      <c r="D3" t="s">
        <v>26</v>
      </c>
      <c r="E3" t="s">
        <v>16</v>
      </c>
      <c r="F3" t="s">
        <v>20</v>
      </c>
      <c r="G3">
        <v>2</v>
      </c>
      <c r="H3">
        <v>1.2781464648750005</v>
      </c>
      <c r="I3">
        <v>89.732113096925104</v>
      </c>
      <c r="J3">
        <v>4.9871893275270915</v>
      </c>
      <c r="K3">
        <f>(Table142[[#This Row],[Uncorrected media 13C 16:0 (nmol/L)]]-Table142[[#This Row],[TRL starting media 13C 16:0 (nmol/L)]])/Table142[[#This Row],[Protein (mg/mL)]]</f>
        <v>66.30298334212101</v>
      </c>
    </row>
    <row r="4" spans="1:11" x14ac:dyDescent="0.25">
      <c r="A4" t="s">
        <v>34</v>
      </c>
      <c r="B4">
        <v>1</v>
      </c>
      <c r="C4" t="s">
        <v>23</v>
      </c>
      <c r="D4" t="s">
        <v>27</v>
      </c>
      <c r="E4" t="s">
        <v>16</v>
      </c>
      <c r="F4" t="s">
        <v>20</v>
      </c>
      <c r="G4">
        <v>2</v>
      </c>
      <c r="H4">
        <v>1.4635275138749999</v>
      </c>
      <c r="I4">
        <v>65.516234725034465</v>
      </c>
      <c r="J4">
        <v>4.9871893275270915</v>
      </c>
      <c r="K4">
        <f>(Table142[[#This Row],[Uncorrected media 13C 16:0 (nmol/L)]]-Table142[[#This Row],[TRL starting media 13C 16:0 (nmol/L)]])/Table142[[#This Row],[Protein (mg/mL)]]</f>
        <v>41.358324202080681</v>
      </c>
    </row>
    <row r="5" spans="1:11" x14ac:dyDescent="0.25">
      <c r="A5" t="s">
        <v>38</v>
      </c>
      <c r="B5">
        <v>1</v>
      </c>
      <c r="C5" t="s">
        <v>23</v>
      </c>
      <c r="D5" t="s">
        <v>25</v>
      </c>
      <c r="E5" t="s">
        <v>17</v>
      </c>
      <c r="F5" t="s">
        <v>20</v>
      </c>
      <c r="G5">
        <v>2</v>
      </c>
      <c r="H5">
        <v>1.0296552000000001</v>
      </c>
      <c r="I5">
        <v>84.403189367385394</v>
      </c>
      <c r="J5">
        <v>29.293675682019892</v>
      </c>
      <c r="K5">
        <f>(Table142[[#This Row],[Uncorrected media 13C 16:0 (nmol/L)]]-Table142[[#This Row],[TRL starting media 13C 16:0 (nmol/L)]])/Table142[[#This Row],[Protein (mg/mL)]]</f>
        <v>53.522299198183525</v>
      </c>
    </row>
    <row r="6" spans="1:11" x14ac:dyDescent="0.25">
      <c r="A6" t="s">
        <v>39</v>
      </c>
      <c r="B6">
        <v>1</v>
      </c>
      <c r="C6" t="s">
        <v>23</v>
      </c>
      <c r="D6" t="s">
        <v>26</v>
      </c>
      <c r="E6" t="s">
        <v>17</v>
      </c>
      <c r="F6" t="s">
        <v>20</v>
      </c>
      <c r="G6">
        <v>2</v>
      </c>
      <c r="H6">
        <v>1.3970977019999997</v>
      </c>
      <c r="I6">
        <v>68.411890466658932</v>
      </c>
      <c r="J6">
        <v>29.293675682019892</v>
      </c>
      <c r="K6">
        <f>(Table142[[#This Row],[Uncorrected media 13C 16:0 (nmol/L)]]-Table142[[#This Row],[TRL starting media 13C 16:0 (nmol/L)]])/Table142[[#This Row],[Protein (mg/mL)]]</f>
        <v>27.999627176137924</v>
      </c>
    </row>
    <row r="7" spans="1:11" x14ac:dyDescent="0.25">
      <c r="A7" t="s">
        <v>40</v>
      </c>
      <c r="B7">
        <v>1</v>
      </c>
      <c r="C7" t="s">
        <v>23</v>
      </c>
      <c r="D7" t="s">
        <v>27</v>
      </c>
      <c r="E7" t="s">
        <v>17</v>
      </c>
      <c r="F7" t="s">
        <v>20</v>
      </c>
      <c r="G7">
        <v>2</v>
      </c>
      <c r="H7">
        <v>1.5168491988749999</v>
      </c>
      <c r="I7">
        <v>84.590075312688285</v>
      </c>
      <c r="J7">
        <v>29.293675682019892</v>
      </c>
      <c r="K7">
        <f>(Table142[[#This Row],[Uncorrected media 13C 16:0 (nmol/L)]]-Table142[[#This Row],[TRL starting media 13C 16:0 (nmol/L)]])/Table142[[#This Row],[Protein (mg/mL)]]</f>
        <v>36.454777226160658</v>
      </c>
    </row>
    <row r="8" spans="1:11" x14ac:dyDescent="0.25">
      <c r="A8" t="s">
        <v>44</v>
      </c>
      <c r="B8">
        <v>2</v>
      </c>
      <c r="C8" t="s">
        <v>23</v>
      </c>
      <c r="D8" t="s">
        <v>25</v>
      </c>
      <c r="E8" t="s">
        <v>16</v>
      </c>
      <c r="F8" t="s">
        <v>20</v>
      </c>
      <c r="G8">
        <v>2</v>
      </c>
      <c r="H8">
        <v>1.1469169998750004</v>
      </c>
      <c r="I8">
        <v>75.565213563007532</v>
      </c>
      <c r="J8">
        <v>4.9871893275270915</v>
      </c>
      <c r="K8">
        <f>(Table142[[#This Row],[Uncorrected media 13C 16:0 (nmol/L)]]-Table142[[#This Row],[TRL starting media 13C 16:0 (nmol/L)]])/Table142[[#This Row],[Protein (mg/mL)]]</f>
        <v>61.537168115192785</v>
      </c>
    </row>
    <row r="9" spans="1:11" x14ac:dyDescent="0.25">
      <c r="A9" t="s">
        <v>45</v>
      </c>
      <c r="B9">
        <v>2</v>
      </c>
      <c r="C9" t="s">
        <v>23</v>
      </c>
      <c r="D9" t="s">
        <v>26</v>
      </c>
      <c r="E9" t="s">
        <v>16</v>
      </c>
      <c r="F9" t="s">
        <v>20</v>
      </c>
      <c r="G9">
        <v>2</v>
      </c>
      <c r="H9">
        <v>1.3705949355</v>
      </c>
      <c r="I9">
        <v>79.07693544489301</v>
      </c>
      <c r="J9">
        <v>4.9871893275270915</v>
      </c>
      <c r="K9">
        <f>(Table142[[#This Row],[Uncorrected media 13C 16:0 (nmol/L)]]-Table142[[#This Row],[TRL starting media 13C 16:0 (nmol/L)]])/Table142[[#This Row],[Protein (mg/mL)]]</f>
        <v>54.056632049597937</v>
      </c>
    </row>
    <row r="10" spans="1:11" x14ac:dyDescent="0.25">
      <c r="A10" t="s">
        <v>46</v>
      </c>
      <c r="B10">
        <v>2</v>
      </c>
      <c r="C10" t="s">
        <v>23</v>
      </c>
      <c r="D10" t="s">
        <v>27</v>
      </c>
      <c r="E10" t="s">
        <v>16</v>
      </c>
      <c r="F10" t="s">
        <v>20</v>
      </c>
      <c r="G10">
        <v>2</v>
      </c>
      <c r="H10">
        <v>1.0947018468750003</v>
      </c>
      <c r="I10">
        <v>130.7692417621225</v>
      </c>
      <c r="J10">
        <v>4.9871893275270915</v>
      </c>
      <c r="K10">
        <f>(Table142[[#This Row],[Uncorrected media 13C 16:0 (nmol/L)]]-Table142[[#This Row],[TRL starting media 13C 16:0 (nmol/L)]])/Table142[[#This Row],[Protein (mg/mL)]]</f>
        <v>114.90074013637613</v>
      </c>
    </row>
    <row r="11" spans="1:11" x14ac:dyDescent="0.25">
      <c r="A11" t="s">
        <v>50</v>
      </c>
      <c r="B11" s="5">
        <v>2</v>
      </c>
      <c r="C11" t="s">
        <v>23</v>
      </c>
      <c r="D11" t="s">
        <v>25</v>
      </c>
      <c r="E11" t="s">
        <v>17</v>
      </c>
      <c r="F11" t="s">
        <v>20</v>
      </c>
      <c r="G11">
        <v>2</v>
      </c>
      <c r="H11">
        <v>1.4236399874999996</v>
      </c>
      <c r="I11">
        <v>82.684869714544746</v>
      </c>
      <c r="J11">
        <v>29.293675682019892</v>
      </c>
      <c r="K11">
        <f>(Table142[[#This Row],[Uncorrected media 13C 16:0 (nmol/L)]]-Table142[[#This Row],[TRL starting media 13C 16:0 (nmol/L)]])/Table142[[#This Row],[Protein (mg/mL)]]</f>
        <v>37.503297534008659</v>
      </c>
    </row>
    <row r="12" spans="1:11" x14ac:dyDescent="0.25">
      <c r="A12" t="s">
        <v>51</v>
      </c>
      <c r="B12" s="5">
        <v>2</v>
      </c>
      <c r="C12" t="s">
        <v>23</v>
      </c>
      <c r="D12" t="s">
        <v>26</v>
      </c>
      <c r="E12" t="s">
        <v>17</v>
      </c>
      <c r="F12" t="s">
        <v>20</v>
      </c>
      <c r="G12">
        <v>2</v>
      </c>
      <c r="H12">
        <v>1.1992902288750005</v>
      </c>
      <c r="I12">
        <v>85.057206277874712</v>
      </c>
      <c r="J12">
        <v>29.293675682019892</v>
      </c>
      <c r="K12">
        <f>(Table142[[#This Row],[Uncorrected media 13C 16:0 (nmol/L)]]-Table142[[#This Row],[TRL starting media 13C 16:0 (nmol/L)]])/Table142[[#This Row],[Protein (mg/mL)]]</f>
        <v>46.497110752052109</v>
      </c>
    </row>
    <row r="13" spans="1:11" x14ac:dyDescent="0.25">
      <c r="A13" t="s">
        <v>52</v>
      </c>
      <c r="B13" s="5">
        <v>2</v>
      </c>
      <c r="C13" t="s">
        <v>23</v>
      </c>
      <c r="D13" t="s">
        <v>27</v>
      </c>
      <c r="E13" t="s">
        <v>17</v>
      </c>
      <c r="F13" t="s">
        <v>20</v>
      </c>
      <c r="G13">
        <v>2</v>
      </c>
      <c r="H13">
        <v>1.1992902288750005</v>
      </c>
      <c r="I13">
        <v>74.444738628510422</v>
      </c>
      <c r="J13">
        <v>29.293675682019892</v>
      </c>
      <c r="K13">
        <f>(Table142[[#This Row],[Uncorrected media 13C 16:0 (nmol/L)]]-Table142[[#This Row],[TRL starting media 13C 16:0 (nmol/L)]])/Table142[[#This Row],[Protein (mg/mL)]]</f>
        <v>37.64815376578585</v>
      </c>
    </row>
    <row r="14" spans="1:11" x14ac:dyDescent="0.25">
      <c r="A14" t="s">
        <v>56</v>
      </c>
      <c r="B14">
        <v>3</v>
      </c>
      <c r="C14" t="s">
        <v>23</v>
      </c>
      <c r="D14" t="s">
        <v>25</v>
      </c>
      <c r="E14" t="s">
        <v>16</v>
      </c>
      <c r="F14" t="s">
        <v>20</v>
      </c>
      <c r="G14">
        <v>2</v>
      </c>
      <c r="H14">
        <v>2.0038577838749996</v>
      </c>
    </row>
    <row r="15" spans="1:11" x14ac:dyDescent="0.25">
      <c r="A15" t="s">
        <v>57</v>
      </c>
      <c r="B15">
        <v>3</v>
      </c>
      <c r="C15" t="s">
        <v>23</v>
      </c>
      <c r="D15" t="s">
        <v>26</v>
      </c>
      <c r="E15" t="s">
        <v>16</v>
      </c>
      <c r="F15" t="s">
        <v>20</v>
      </c>
      <c r="G15">
        <v>2</v>
      </c>
      <c r="H15">
        <v>2.2938591554999999</v>
      </c>
    </row>
    <row r="16" spans="1:11" x14ac:dyDescent="0.25">
      <c r="A16" t="s">
        <v>58</v>
      </c>
      <c r="B16">
        <v>3</v>
      </c>
      <c r="C16" t="s">
        <v>23</v>
      </c>
      <c r="D16" t="s">
        <v>27</v>
      </c>
      <c r="E16" t="s">
        <v>16</v>
      </c>
      <c r="F16" t="s">
        <v>20</v>
      </c>
      <c r="G16">
        <v>2</v>
      </c>
      <c r="H16">
        <v>2.2660522619999997</v>
      </c>
    </row>
    <row r="17" spans="1:11" x14ac:dyDescent="0.25">
      <c r="A17" t="s">
        <v>62</v>
      </c>
      <c r="B17">
        <v>3</v>
      </c>
      <c r="C17" t="s">
        <v>23</v>
      </c>
      <c r="D17" t="s">
        <v>25</v>
      </c>
      <c r="E17" t="s">
        <v>17</v>
      </c>
      <c r="F17" t="s">
        <v>20</v>
      </c>
      <c r="G17">
        <v>2</v>
      </c>
      <c r="H17">
        <v>3.2190963498749996</v>
      </c>
    </row>
    <row r="18" spans="1:11" x14ac:dyDescent="0.25">
      <c r="A18" t="s">
        <v>63</v>
      </c>
      <c r="B18">
        <v>3</v>
      </c>
      <c r="C18" t="s">
        <v>23</v>
      </c>
      <c r="D18" t="s">
        <v>26</v>
      </c>
      <c r="E18" t="s">
        <v>17</v>
      </c>
      <c r="F18" t="s">
        <v>20</v>
      </c>
      <c r="G18">
        <v>2</v>
      </c>
      <c r="H18">
        <v>2.673120139875</v>
      </c>
    </row>
    <row r="19" spans="1:11" x14ac:dyDescent="0.25">
      <c r="A19" t="s">
        <v>64</v>
      </c>
      <c r="B19">
        <v>3</v>
      </c>
      <c r="C19" t="s">
        <v>23</v>
      </c>
      <c r="D19" t="s">
        <v>27</v>
      </c>
      <c r="E19" t="s">
        <v>17</v>
      </c>
      <c r="F19" t="s">
        <v>20</v>
      </c>
      <c r="G19">
        <v>2</v>
      </c>
      <c r="H19">
        <v>2.7015000588749998</v>
      </c>
    </row>
    <row r="20" spans="1:11" x14ac:dyDescent="0.25">
      <c r="A20" t="s">
        <v>68</v>
      </c>
      <c r="B20">
        <v>4</v>
      </c>
      <c r="C20" t="s">
        <v>23</v>
      </c>
      <c r="D20" t="s">
        <v>25</v>
      </c>
      <c r="E20" t="s">
        <v>16</v>
      </c>
      <c r="F20" t="s">
        <v>20</v>
      </c>
      <c r="G20">
        <v>2</v>
      </c>
      <c r="H20">
        <v>1.7317166988749999</v>
      </c>
    </row>
    <row r="21" spans="1:11" x14ac:dyDescent="0.25">
      <c r="A21" t="s">
        <v>69</v>
      </c>
      <c r="B21">
        <v>4</v>
      </c>
      <c r="C21" t="s">
        <v>23</v>
      </c>
      <c r="D21" t="s">
        <v>26</v>
      </c>
      <c r="E21" t="s">
        <v>16</v>
      </c>
      <c r="F21" t="s">
        <v>20</v>
      </c>
      <c r="G21">
        <v>2</v>
      </c>
      <c r="H21">
        <v>1.6692833600000001</v>
      </c>
    </row>
    <row r="22" spans="1:11" x14ac:dyDescent="0.25">
      <c r="A22" t="s">
        <v>70</v>
      </c>
      <c r="B22">
        <v>4</v>
      </c>
      <c r="C22" t="s">
        <v>23</v>
      </c>
      <c r="D22" t="s">
        <v>27</v>
      </c>
      <c r="E22" t="s">
        <v>16</v>
      </c>
      <c r="F22" t="s">
        <v>20</v>
      </c>
      <c r="G22">
        <v>2</v>
      </c>
      <c r="H22">
        <v>1.6938577850000003</v>
      </c>
    </row>
    <row r="23" spans="1:11" x14ac:dyDescent="0.25">
      <c r="A23" t="s">
        <v>74</v>
      </c>
      <c r="B23">
        <v>4</v>
      </c>
      <c r="C23" t="s">
        <v>23</v>
      </c>
      <c r="D23" t="s">
        <v>25</v>
      </c>
      <c r="E23" t="s">
        <v>17</v>
      </c>
      <c r="F23" t="s">
        <v>20</v>
      </c>
      <c r="G23">
        <v>2</v>
      </c>
      <c r="H23">
        <v>1.6326304662499993</v>
      </c>
    </row>
    <row r="24" spans="1:11" x14ac:dyDescent="0.25">
      <c r="A24" t="s">
        <v>75</v>
      </c>
      <c r="B24">
        <v>4</v>
      </c>
      <c r="C24" t="s">
        <v>23</v>
      </c>
      <c r="D24" t="s">
        <v>26</v>
      </c>
      <c r="E24" t="s">
        <v>17</v>
      </c>
      <c r="F24" t="s">
        <v>20</v>
      </c>
      <c r="G24">
        <v>2</v>
      </c>
      <c r="H24">
        <v>1.7433406250000003</v>
      </c>
    </row>
    <row r="25" spans="1:11" x14ac:dyDescent="0.25">
      <c r="A25" t="s">
        <v>76</v>
      </c>
      <c r="B25">
        <v>4</v>
      </c>
      <c r="C25" t="s">
        <v>23</v>
      </c>
      <c r="D25" t="s">
        <v>27</v>
      </c>
      <c r="E25" t="s">
        <v>17</v>
      </c>
      <c r="F25" t="s">
        <v>20</v>
      </c>
      <c r="G25">
        <v>2</v>
      </c>
      <c r="H25">
        <v>1.6938577850000003</v>
      </c>
    </row>
    <row r="26" spans="1:11" x14ac:dyDescent="0.25">
      <c r="A26" t="s">
        <v>80</v>
      </c>
      <c r="B26">
        <v>5</v>
      </c>
      <c r="C26" t="s">
        <v>23</v>
      </c>
      <c r="D26" t="s">
        <v>25</v>
      </c>
      <c r="E26" t="s">
        <v>16</v>
      </c>
      <c r="F26" t="s">
        <v>20</v>
      </c>
      <c r="G26">
        <v>2</v>
      </c>
      <c r="H26">
        <v>1.5841495962500001</v>
      </c>
      <c r="I26">
        <v>218.68897842808332</v>
      </c>
      <c r="J26">
        <v>36.964179286031978</v>
      </c>
      <c r="K26">
        <f>(Table142[[#This Row],[Uncorrected media 13C 16:0 (nmol/L)]]-Table142[[#This Row],[TRL starting media 13C 16:0 (nmol/L)]])/Table142[[#This Row],[Protein (mg/mL)]]</f>
        <v>114.71441811570725</v>
      </c>
    </row>
    <row r="27" spans="1:11" x14ac:dyDescent="0.25">
      <c r="A27" t="s">
        <v>81</v>
      </c>
      <c r="B27">
        <v>5</v>
      </c>
      <c r="C27" t="s">
        <v>23</v>
      </c>
      <c r="D27" t="s">
        <v>26</v>
      </c>
      <c r="E27" t="s">
        <v>16</v>
      </c>
      <c r="F27" t="s">
        <v>20</v>
      </c>
      <c r="G27">
        <v>2</v>
      </c>
      <c r="H27">
        <v>1.8817146162499998</v>
      </c>
      <c r="I27">
        <v>144.71001385084094</v>
      </c>
      <c r="J27">
        <v>36.964179286031978</v>
      </c>
      <c r="K27">
        <f>(Table142[[#This Row],[Uncorrected media 13C 16:0 (nmol/L)]]-Table142[[#This Row],[TRL starting media 13C 16:0 (nmol/L)]])/Table142[[#This Row],[Protein (mg/mL)]]</f>
        <v>57.259391851635655</v>
      </c>
    </row>
    <row r="28" spans="1:11" x14ac:dyDescent="0.25">
      <c r="A28" t="s">
        <v>82</v>
      </c>
      <c r="B28">
        <v>5</v>
      </c>
      <c r="C28" t="s">
        <v>23</v>
      </c>
      <c r="D28" t="s">
        <v>27</v>
      </c>
      <c r="E28" t="s">
        <v>16</v>
      </c>
      <c r="F28" t="s">
        <v>20</v>
      </c>
      <c r="G28">
        <v>2</v>
      </c>
      <c r="H28">
        <v>1.2685516249999997</v>
      </c>
      <c r="I28">
        <v>154.90217932073884</v>
      </c>
      <c r="J28">
        <v>36.964179286031978</v>
      </c>
      <c r="K28">
        <f>(Table142[[#This Row],[Uncorrected media 13C 16:0 (nmol/L)]]-Table142[[#This Row],[TRL starting media 13C 16:0 (nmol/L)]])/Table142[[#This Row],[Protein (mg/mL)]]</f>
        <v>92.9705955283506</v>
      </c>
    </row>
    <row r="29" spans="1:11" x14ac:dyDescent="0.25">
      <c r="A29" t="s">
        <v>86</v>
      </c>
      <c r="B29">
        <v>5</v>
      </c>
      <c r="C29" t="s">
        <v>23</v>
      </c>
      <c r="D29" t="s">
        <v>25</v>
      </c>
      <c r="E29" t="s">
        <v>17</v>
      </c>
      <c r="F29" t="s">
        <v>20</v>
      </c>
      <c r="G29">
        <v>2</v>
      </c>
      <c r="H29">
        <v>1.5962280649999994</v>
      </c>
      <c r="I29">
        <v>98.332706563258853</v>
      </c>
      <c r="J29">
        <v>48.546430231227831</v>
      </c>
      <c r="K29">
        <f>(Table142[[#This Row],[Uncorrected media 13C 16:0 (nmol/L)]]-Table142[[#This Row],[TRL starting media 13C 16:0 (nmol/L)]])/Table142[[#This Row],[Protein (mg/mL)]]</f>
        <v>31.189951751682202</v>
      </c>
    </row>
    <row r="30" spans="1:11" x14ac:dyDescent="0.25">
      <c r="A30" t="s">
        <v>87</v>
      </c>
      <c r="B30">
        <v>5</v>
      </c>
      <c r="C30" t="s">
        <v>23</v>
      </c>
      <c r="D30" t="s">
        <v>26</v>
      </c>
      <c r="E30" t="s">
        <v>17</v>
      </c>
      <c r="F30" t="s">
        <v>20</v>
      </c>
      <c r="G30">
        <v>2</v>
      </c>
      <c r="H30">
        <v>2.3444006599999998</v>
      </c>
      <c r="I30">
        <v>119.46120430984561</v>
      </c>
      <c r="J30">
        <v>48.546430231227831</v>
      </c>
      <c r="K30">
        <f>(Table142[[#This Row],[Uncorrected media 13C 16:0 (nmol/L)]]-Table142[[#This Row],[TRL starting media 13C 16:0 (nmol/L)]])/Table142[[#This Row],[Protein (mg/mL)]]</f>
        <v>30.248572818017287</v>
      </c>
    </row>
    <row r="31" spans="1:11" x14ac:dyDescent="0.25">
      <c r="A31" t="s">
        <v>88</v>
      </c>
      <c r="B31">
        <v>5</v>
      </c>
      <c r="C31" t="s">
        <v>23</v>
      </c>
      <c r="D31" t="s">
        <v>27</v>
      </c>
      <c r="E31" t="s">
        <v>17</v>
      </c>
      <c r="F31" t="s">
        <v>20</v>
      </c>
      <c r="G31">
        <v>2</v>
      </c>
      <c r="H31">
        <v>1.4766958399999999</v>
      </c>
      <c r="I31">
        <v>97.520621171938785</v>
      </c>
      <c r="J31">
        <v>48.546430231227831</v>
      </c>
      <c r="K31">
        <f>(Table142[[#This Row],[Uncorrected media 13C 16:0 (nmol/L)]]-Table142[[#This Row],[TRL starting media 13C 16:0 (nmol/L)]])/Table142[[#This Row],[Protein (mg/mL)]]</f>
        <v>33.164711116617596</v>
      </c>
    </row>
    <row r="32" spans="1:11" x14ac:dyDescent="0.25">
      <c r="A32" t="s">
        <v>92</v>
      </c>
      <c r="B32">
        <v>6</v>
      </c>
      <c r="C32" t="s">
        <v>23</v>
      </c>
      <c r="D32" t="s">
        <v>25</v>
      </c>
      <c r="E32" t="s">
        <v>16</v>
      </c>
      <c r="F32" t="s">
        <v>20</v>
      </c>
      <c r="G32">
        <v>6</v>
      </c>
      <c r="H32">
        <v>1.7807449962499993</v>
      </c>
    </row>
    <row r="33" spans="1:8" x14ac:dyDescent="0.25">
      <c r="A33" t="s">
        <v>93</v>
      </c>
      <c r="B33">
        <v>6</v>
      </c>
      <c r="C33" t="s">
        <v>23</v>
      </c>
      <c r="D33" t="s">
        <v>26</v>
      </c>
      <c r="E33" t="s">
        <v>16</v>
      </c>
      <c r="F33" t="s">
        <v>20</v>
      </c>
      <c r="G33">
        <v>6</v>
      </c>
      <c r="H33">
        <v>1.6692833599999997</v>
      </c>
    </row>
    <row r="34" spans="1:8" x14ac:dyDescent="0.25">
      <c r="A34" t="s">
        <v>94</v>
      </c>
      <c r="B34">
        <v>6</v>
      </c>
      <c r="C34" t="s">
        <v>23</v>
      </c>
      <c r="D34" t="s">
        <v>27</v>
      </c>
      <c r="E34" t="s">
        <v>16</v>
      </c>
      <c r="F34" t="s">
        <v>20</v>
      </c>
      <c r="G34">
        <v>6</v>
      </c>
      <c r="H34">
        <v>2.6098511562500004</v>
      </c>
    </row>
    <row r="35" spans="1:8" x14ac:dyDescent="0.25">
      <c r="A35" t="s">
        <v>98</v>
      </c>
      <c r="B35">
        <v>6</v>
      </c>
      <c r="C35" t="s">
        <v>23</v>
      </c>
      <c r="D35" t="s">
        <v>25</v>
      </c>
      <c r="E35" t="s">
        <v>17</v>
      </c>
      <c r="F35" t="s">
        <v>20</v>
      </c>
      <c r="G35">
        <v>6</v>
      </c>
      <c r="H35">
        <v>2.1552348650000002</v>
      </c>
    </row>
    <row r="36" spans="1:8" x14ac:dyDescent="0.25">
      <c r="A36" t="s">
        <v>99</v>
      </c>
      <c r="B36">
        <v>6</v>
      </c>
      <c r="C36" t="s">
        <v>23</v>
      </c>
      <c r="D36" t="s">
        <v>26</v>
      </c>
      <c r="E36" t="s">
        <v>17</v>
      </c>
      <c r="F36" t="s">
        <v>20</v>
      </c>
      <c r="G36">
        <v>6</v>
      </c>
      <c r="H36">
        <v>3.2322898962499993</v>
      </c>
    </row>
    <row r="37" spans="1:8" x14ac:dyDescent="0.25">
      <c r="A37" t="s">
        <v>100</v>
      </c>
      <c r="B37">
        <v>6</v>
      </c>
      <c r="C37" t="s">
        <v>23</v>
      </c>
      <c r="D37" t="s">
        <v>27</v>
      </c>
      <c r="E37" t="s">
        <v>17</v>
      </c>
      <c r="F37" t="s">
        <v>20</v>
      </c>
      <c r="G37">
        <v>6</v>
      </c>
      <c r="H37">
        <v>3.7884931399999995</v>
      </c>
    </row>
    <row r="38" spans="1:8" x14ac:dyDescent="0.25">
      <c r="A38" t="s">
        <v>104</v>
      </c>
      <c r="B38">
        <v>7</v>
      </c>
      <c r="C38" t="s">
        <v>23</v>
      </c>
      <c r="D38" t="s">
        <v>25</v>
      </c>
      <c r="E38" t="s">
        <v>16</v>
      </c>
      <c r="F38" t="s">
        <v>20</v>
      </c>
      <c r="G38">
        <v>6</v>
      </c>
    </row>
    <row r="39" spans="1:8" x14ac:dyDescent="0.25">
      <c r="A39" t="s">
        <v>105</v>
      </c>
      <c r="B39">
        <v>7</v>
      </c>
      <c r="C39" t="s">
        <v>23</v>
      </c>
      <c r="D39" t="s">
        <v>26</v>
      </c>
      <c r="E39" t="s">
        <v>16</v>
      </c>
      <c r="F39" t="s">
        <v>20</v>
      </c>
      <c r="G39">
        <v>6</v>
      </c>
    </row>
    <row r="40" spans="1:8" x14ac:dyDescent="0.25">
      <c r="A40" t="s">
        <v>106</v>
      </c>
      <c r="B40">
        <v>7</v>
      </c>
      <c r="C40" t="s">
        <v>23</v>
      </c>
      <c r="D40" t="s">
        <v>27</v>
      </c>
      <c r="E40" t="s">
        <v>16</v>
      </c>
      <c r="F40" t="s">
        <v>20</v>
      </c>
      <c r="G40">
        <v>6</v>
      </c>
    </row>
    <row r="41" spans="1:8" x14ac:dyDescent="0.25">
      <c r="A41" t="s">
        <v>110</v>
      </c>
      <c r="B41">
        <v>7</v>
      </c>
      <c r="C41" t="s">
        <v>23</v>
      </c>
      <c r="D41" t="s">
        <v>25</v>
      </c>
      <c r="E41" t="s">
        <v>17</v>
      </c>
      <c r="F41" t="s">
        <v>20</v>
      </c>
      <c r="G41">
        <v>6</v>
      </c>
    </row>
    <row r="42" spans="1:8" x14ac:dyDescent="0.25">
      <c r="A42" t="s">
        <v>111</v>
      </c>
      <c r="B42">
        <v>7</v>
      </c>
      <c r="C42" t="s">
        <v>23</v>
      </c>
      <c r="D42" t="s">
        <v>26</v>
      </c>
      <c r="E42" t="s">
        <v>17</v>
      </c>
      <c r="F42" t="s">
        <v>20</v>
      </c>
      <c r="G42">
        <v>6</v>
      </c>
    </row>
    <row r="43" spans="1:8" x14ac:dyDescent="0.25">
      <c r="A43" t="s">
        <v>112</v>
      </c>
      <c r="B43">
        <v>7</v>
      </c>
      <c r="C43" t="s">
        <v>23</v>
      </c>
      <c r="D43" t="s">
        <v>27</v>
      </c>
      <c r="E43" t="s">
        <v>17</v>
      </c>
      <c r="F43" t="s">
        <v>20</v>
      </c>
      <c r="G43">
        <v>6</v>
      </c>
    </row>
    <row r="44" spans="1:8" x14ac:dyDescent="0.25">
      <c r="A44" t="s">
        <v>116</v>
      </c>
      <c r="B44">
        <v>8</v>
      </c>
      <c r="C44" t="s">
        <v>23</v>
      </c>
      <c r="D44" t="s">
        <v>25</v>
      </c>
      <c r="E44" t="s">
        <v>16</v>
      </c>
      <c r="F44" t="s">
        <v>20</v>
      </c>
      <c r="G44">
        <v>6</v>
      </c>
    </row>
    <row r="45" spans="1:8" x14ac:dyDescent="0.25">
      <c r="A45" t="s">
        <v>117</v>
      </c>
      <c r="B45">
        <v>8</v>
      </c>
      <c r="C45" t="s">
        <v>23</v>
      </c>
      <c r="D45" t="s">
        <v>26</v>
      </c>
      <c r="E45" t="s">
        <v>16</v>
      </c>
      <c r="F45" t="s">
        <v>20</v>
      </c>
      <c r="G45">
        <v>6</v>
      </c>
    </row>
    <row r="46" spans="1:8" x14ac:dyDescent="0.25">
      <c r="A46" t="s">
        <v>118</v>
      </c>
      <c r="B46">
        <v>8</v>
      </c>
      <c r="C46" t="s">
        <v>23</v>
      </c>
      <c r="D46" t="s">
        <v>27</v>
      </c>
      <c r="E46" t="s">
        <v>16</v>
      </c>
      <c r="F46" t="s">
        <v>20</v>
      </c>
      <c r="G46">
        <v>6</v>
      </c>
    </row>
    <row r="47" spans="1:8" x14ac:dyDescent="0.25">
      <c r="A47" t="s">
        <v>122</v>
      </c>
      <c r="B47">
        <v>8</v>
      </c>
      <c r="C47" t="s">
        <v>23</v>
      </c>
      <c r="D47" t="s">
        <v>25</v>
      </c>
      <c r="E47" t="s">
        <v>17</v>
      </c>
      <c r="F47" t="s">
        <v>20</v>
      </c>
      <c r="G47">
        <v>6</v>
      </c>
    </row>
    <row r="48" spans="1:8" x14ac:dyDescent="0.25">
      <c r="A48" t="s">
        <v>123</v>
      </c>
      <c r="B48">
        <v>8</v>
      </c>
      <c r="C48" t="s">
        <v>23</v>
      </c>
      <c r="D48" t="s">
        <v>26</v>
      </c>
      <c r="E48" t="s">
        <v>17</v>
      </c>
      <c r="F48" t="s">
        <v>20</v>
      </c>
      <c r="G48">
        <v>6</v>
      </c>
    </row>
    <row r="49" spans="1:7" x14ac:dyDescent="0.25">
      <c r="A49" t="s">
        <v>124</v>
      </c>
      <c r="B49">
        <v>8</v>
      </c>
      <c r="C49" t="s">
        <v>23</v>
      </c>
      <c r="D49" t="s">
        <v>27</v>
      </c>
      <c r="E49" t="s">
        <v>17</v>
      </c>
      <c r="F49" t="s">
        <v>20</v>
      </c>
      <c r="G49">
        <v>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F5A50-7815-4DC8-A9A8-77E827F75BC9}">
  <dimension ref="A1:J97"/>
  <sheetViews>
    <sheetView topLeftCell="A67" workbookViewId="0">
      <selection activeCell="L23" sqref="L23"/>
    </sheetView>
  </sheetViews>
  <sheetFormatPr defaultRowHeight="15" x14ac:dyDescent="0.25"/>
  <cols>
    <col min="1" max="1" width="13.140625" customWidth="1"/>
    <col min="3" max="3" width="19.140625" customWidth="1"/>
    <col min="7" max="7" width="19.140625" customWidth="1"/>
    <col min="8" max="8" width="17.7109375" customWidth="1"/>
    <col min="9" max="9" width="41" customWidth="1"/>
    <col min="10" max="10" width="39" customWidth="1"/>
  </cols>
  <sheetData>
    <row r="1" spans="1:10" x14ac:dyDescent="0.25">
      <c r="A1" t="s">
        <v>21</v>
      </c>
      <c r="B1" t="s">
        <v>10</v>
      </c>
      <c r="C1" t="s">
        <v>22</v>
      </c>
      <c r="D1" t="s">
        <v>23</v>
      </c>
      <c r="E1" t="s">
        <v>15</v>
      </c>
      <c r="F1" t="s">
        <v>14</v>
      </c>
      <c r="G1" t="s">
        <v>24</v>
      </c>
      <c r="H1" t="s">
        <v>28</v>
      </c>
      <c r="I1" t="s">
        <v>153</v>
      </c>
      <c r="J1" t="s">
        <v>154</v>
      </c>
    </row>
    <row r="2" spans="1:10" x14ac:dyDescent="0.25">
      <c r="A2" t="s">
        <v>29</v>
      </c>
      <c r="B2">
        <v>1</v>
      </c>
      <c r="C2" t="s">
        <v>23</v>
      </c>
      <c r="D2" t="s">
        <v>25</v>
      </c>
      <c r="E2" t="s">
        <v>16</v>
      </c>
      <c r="F2" t="s">
        <v>19</v>
      </c>
      <c r="G2">
        <v>2</v>
      </c>
      <c r="H2">
        <v>1.6105425179999999</v>
      </c>
      <c r="I2">
        <v>62.987509879317621</v>
      </c>
      <c r="J2">
        <f>Table2[[#This Row],[Uncorrectedmedia 16:0 (nmol/L)]]/Table2[[#This Row],[Protein (mg/mL)]]</f>
        <v>39.109498305910371</v>
      </c>
    </row>
    <row r="3" spans="1:10" x14ac:dyDescent="0.25">
      <c r="A3" t="s">
        <v>30</v>
      </c>
      <c r="B3">
        <v>1</v>
      </c>
      <c r="C3" t="s">
        <v>23</v>
      </c>
      <c r="D3" t="s">
        <v>26</v>
      </c>
      <c r="E3" t="s">
        <v>16</v>
      </c>
      <c r="F3" t="s">
        <v>19</v>
      </c>
      <c r="G3">
        <v>2</v>
      </c>
      <c r="H3">
        <v>1.8536911395000002</v>
      </c>
      <c r="I3">
        <v>205.01322082594831</v>
      </c>
      <c r="J3">
        <f>Table2[[#This Row],[Uncorrectedmedia 16:0 (nmol/L)]]/Table2[[#This Row],[Protein (mg/mL)]]</f>
        <v>110.59729231982354</v>
      </c>
    </row>
    <row r="4" spans="1:10" x14ac:dyDescent="0.25">
      <c r="A4" t="s">
        <v>31</v>
      </c>
      <c r="B4">
        <v>1</v>
      </c>
      <c r="C4" t="s">
        <v>23</v>
      </c>
      <c r="D4" t="s">
        <v>27</v>
      </c>
      <c r="E4" t="s">
        <v>16</v>
      </c>
      <c r="F4" t="s">
        <v>19</v>
      </c>
      <c r="G4">
        <v>2</v>
      </c>
      <c r="H4">
        <v>1.1077408155000004</v>
      </c>
      <c r="I4">
        <v>40.59012836096484</v>
      </c>
      <c r="J4">
        <f>Table2[[#This Row],[Uncorrectedmedia 16:0 (nmol/L)]]/Table2[[#This Row],[Protein (mg/mL)]]</f>
        <v>36.642261251919024</v>
      </c>
    </row>
    <row r="5" spans="1:10" x14ac:dyDescent="0.25">
      <c r="A5" t="s">
        <v>35</v>
      </c>
      <c r="B5">
        <v>1</v>
      </c>
      <c r="C5" t="s">
        <v>23</v>
      </c>
      <c r="D5" t="s">
        <v>25</v>
      </c>
      <c r="E5" t="s">
        <v>17</v>
      </c>
      <c r="F5" t="s">
        <v>19</v>
      </c>
      <c r="G5">
        <v>2</v>
      </c>
      <c r="H5">
        <v>1.6508449938750001</v>
      </c>
      <c r="I5">
        <v>44.950382410118756</v>
      </c>
      <c r="J5">
        <f>Table2[[#This Row],[Uncorrectedmedia 16:0 (nmol/L)]]/Table2[[#This Row],[Protein (mg/mL)]]</f>
        <v>27.228711706365296</v>
      </c>
    </row>
    <row r="6" spans="1:10" x14ac:dyDescent="0.25">
      <c r="A6" t="s">
        <v>36</v>
      </c>
      <c r="B6">
        <v>1</v>
      </c>
      <c r="C6" t="s">
        <v>23</v>
      </c>
      <c r="D6" t="s">
        <v>26</v>
      </c>
      <c r="E6" t="s">
        <v>17</v>
      </c>
      <c r="F6" t="s">
        <v>19</v>
      </c>
      <c r="G6">
        <v>2</v>
      </c>
      <c r="H6">
        <v>1.2124082355000003</v>
      </c>
      <c r="I6">
        <v>57.891819418095075</v>
      </c>
      <c r="J6">
        <f>Table2[[#This Row],[Uncorrectedmedia 16:0 (nmol/L)]]/Table2[[#This Row],[Protein (mg/mL)]]</f>
        <v>47.74944422430481</v>
      </c>
    </row>
    <row r="7" spans="1:10" x14ac:dyDescent="0.25">
      <c r="A7" t="s">
        <v>37</v>
      </c>
      <c r="B7">
        <v>1</v>
      </c>
      <c r="C7" t="s">
        <v>23</v>
      </c>
      <c r="D7" t="s">
        <v>27</v>
      </c>
      <c r="E7" t="s">
        <v>17</v>
      </c>
      <c r="F7" t="s">
        <v>19</v>
      </c>
      <c r="G7">
        <v>2</v>
      </c>
      <c r="H7">
        <v>1.3177079594999996</v>
      </c>
      <c r="I7">
        <v>41.058375494491543</v>
      </c>
      <c r="J7">
        <f>Table2[[#This Row],[Uncorrectedmedia 16:0 (nmol/L)]]/Table2[[#This Row],[Protein (mg/mL)]]</f>
        <v>31.158934116229382</v>
      </c>
    </row>
    <row r="8" spans="1:10" x14ac:dyDescent="0.25">
      <c r="A8" t="s">
        <v>41</v>
      </c>
      <c r="B8">
        <v>2</v>
      </c>
      <c r="C8" t="s">
        <v>23</v>
      </c>
      <c r="D8" t="s">
        <v>25</v>
      </c>
      <c r="E8" t="s">
        <v>16</v>
      </c>
      <c r="F8" t="s">
        <v>19</v>
      </c>
      <c r="G8">
        <v>2</v>
      </c>
      <c r="H8">
        <v>1.1599954875000005</v>
      </c>
      <c r="I8">
        <v>47.587422126459167</v>
      </c>
      <c r="J8">
        <f>Table2[[#This Row],[Uncorrectedmedia 16:0 (nmol/L)]]/Table2[[#This Row],[Protein (mg/mL)]]</f>
        <v>41.023799350304927</v>
      </c>
    </row>
    <row r="9" spans="1:10" x14ac:dyDescent="0.25">
      <c r="A9" t="s">
        <v>42</v>
      </c>
      <c r="B9">
        <v>2</v>
      </c>
      <c r="C9" t="s">
        <v>23</v>
      </c>
      <c r="D9" t="s">
        <v>26</v>
      </c>
      <c r="E9" t="s">
        <v>16</v>
      </c>
      <c r="F9" t="s">
        <v>19</v>
      </c>
      <c r="G9">
        <v>2</v>
      </c>
      <c r="H9">
        <v>1.0816727580000003</v>
      </c>
      <c r="I9">
        <v>42.568920510193998</v>
      </c>
      <c r="J9">
        <f>Table2[[#This Row],[Uncorrectedmedia 16:0 (nmol/L)]]/Table2[[#This Row],[Protein (mg/mL)]]</f>
        <v>39.35471259246966</v>
      </c>
    </row>
    <row r="10" spans="1:10" x14ac:dyDescent="0.25">
      <c r="A10" t="s">
        <v>43</v>
      </c>
      <c r="B10">
        <v>2</v>
      </c>
      <c r="C10" t="s">
        <v>23</v>
      </c>
      <c r="D10" t="s">
        <v>27</v>
      </c>
      <c r="E10" t="s">
        <v>16</v>
      </c>
      <c r="F10" t="s">
        <v>19</v>
      </c>
      <c r="G10">
        <v>2</v>
      </c>
      <c r="H10">
        <v>1.7182133820000001</v>
      </c>
      <c r="I10">
        <v>44.705975962997499</v>
      </c>
      <c r="J10">
        <f>Table2[[#This Row],[Uncorrectedmedia 16:0 (nmol/L)]]/Table2[[#This Row],[Protein (mg/mL)]]</f>
        <v>26.018873110486282</v>
      </c>
    </row>
    <row r="11" spans="1:10" x14ac:dyDescent="0.25">
      <c r="A11" t="s">
        <v>47</v>
      </c>
      <c r="B11">
        <v>2</v>
      </c>
      <c r="C11" t="s">
        <v>23</v>
      </c>
      <c r="D11" t="s">
        <v>25</v>
      </c>
      <c r="E11" t="s">
        <v>17</v>
      </c>
      <c r="F11" t="s">
        <v>19</v>
      </c>
      <c r="G11">
        <v>2</v>
      </c>
      <c r="H11">
        <v>1.4369259498750007</v>
      </c>
      <c r="I11">
        <v>49.65188258034437</v>
      </c>
      <c r="J11">
        <f>Table2[[#This Row],[Uncorrectedmedia 16:0 (nmol/L)]]/Table2[[#This Row],[Protein (mg/mL)]]</f>
        <v>34.554238918619035</v>
      </c>
    </row>
    <row r="12" spans="1:10" x14ac:dyDescent="0.25">
      <c r="A12" t="s">
        <v>48</v>
      </c>
      <c r="B12">
        <v>2</v>
      </c>
      <c r="C12" t="s">
        <v>23</v>
      </c>
      <c r="D12" t="s">
        <v>26</v>
      </c>
      <c r="E12" t="s">
        <v>17</v>
      </c>
      <c r="F12" t="s">
        <v>19</v>
      </c>
      <c r="G12">
        <v>2</v>
      </c>
      <c r="H12">
        <v>1.7317166988749999</v>
      </c>
      <c r="I12">
        <v>56.335902831310939</v>
      </c>
      <c r="J12">
        <f>Table2[[#This Row],[Uncorrectedmedia 16:0 (nmol/L)]]/Table2[[#This Row],[Protein (mg/mL)]]</f>
        <v>32.531823980163296</v>
      </c>
    </row>
    <row r="13" spans="1:10" x14ac:dyDescent="0.25">
      <c r="A13" t="s">
        <v>49</v>
      </c>
      <c r="B13">
        <v>2</v>
      </c>
      <c r="C13" t="s">
        <v>23</v>
      </c>
      <c r="D13" t="s">
        <v>27</v>
      </c>
      <c r="E13" t="s">
        <v>17</v>
      </c>
      <c r="F13" t="s">
        <v>19</v>
      </c>
      <c r="G13">
        <v>2</v>
      </c>
      <c r="H13">
        <v>1.7587529718750003</v>
      </c>
      <c r="I13">
        <v>54.366346606959254</v>
      </c>
      <c r="J13">
        <f>Table2[[#This Row],[Uncorrectedmedia 16:0 (nmol/L)]]/Table2[[#This Row],[Protein (mg/mL)]]</f>
        <v>30.911871920818694</v>
      </c>
    </row>
    <row r="14" spans="1:10" x14ac:dyDescent="0.25">
      <c r="A14" t="s">
        <v>53</v>
      </c>
      <c r="B14">
        <v>3</v>
      </c>
      <c r="C14" t="s">
        <v>23</v>
      </c>
      <c r="D14" t="s">
        <v>25</v>
      </c>
      <c r="E14" t="s">
        <v>16</v>
      </c>
      <c r="F14" t="s">
        <v>19</v>
      </c>
      <c r="G14">
        <v>2</v>
      </c>
      <c r="H14">
        <v>1.9218005088749992</v>
      </c>
    </row>
    <row r="15" spans="1:10" x14ac:dyDescent="0.25">
      <c r="A15" t="s">
        <v>54</v>
      </c>
      <c r="B15">
        <v>3</v>
      </c>
      <c r="C15" t="s">
        <v>23</v>
      </c>
      <c r="D15" t="s">
        <v>26</v>
      </c>
      <c r="E15" t="s">
        <v>16</v>
      </c>
      <c r="F15" t="s">
        <v>19</v>
      </c>
      <c r="G15">
        <v>2</v>
      </c>
      <c r="H15">
        <v>2.4615304155</v>
      </c>
    </row>
    <row r="16" spans="1:10" x14ac:dyDescent="0.25">
      <c r="A16" t="s">
        <v>55</v>
      </c>
      <c r="B16">
        <v>3</v>
      </c>
      <c r="C16" t="s">
        <v>23</v>
      </c>
      <c r="D16" t="s">
        <v>27</v>
      </c>
      <c r="E16" t="s">
        <v>16</v>
      </c>
      <c r="F16" t="s">
        <v>19</v>
      </c>
      <c r="G16">
        <v>2</v>
      </c>
      <c r="H16">
        <v>2.0038577838749996</v>
      </c>
    </row>
    <row r="17" spans="1:10" x14ac:dyDescent="0.25">
      <c r="A17" t="s">
        <v>59</v>
      </c>
      <c r="B17">
        <v>3</v>
      </c>
      <c r="C17" t="s">
        <v>23</v>
      </c>
      <c r="D17" t="s">
        <v>25</v>
      </c>
      <c r="E17" t="s">
        <v>17</v>
      </c>
      <c r="F17" t="s">
        <v>19</v>
      </c>
      <c r="G17">
        <v>2</v>
      </c>
      <c r="H17">
        <v>1.8536911395000002</v>
      </c>
    </row>
    <row r="18" spans="1:10" x14ac:dyDescent="0.25">
      <c r="A18" t="s">
        <v>60</v>
      </c>
      <c r="B18">
        <v>3</v>
      </c>
      <c r="C18" t="s">
        <v>23</v>
      </c>
      <c r="D18" t="s">
        <v>26</v>
      </c>
      <c r="E18" t="s">
        <v>17</v>
      </c>
      <c r="F18" t="s">
        <v>19</v>
      </c>
      <c r="G18">
        <v>2</v>
      </c>
      <c r="H18">
        <v>2.5599956538749997</v>
      </c>
    </row>
    <row r="19" spans="1:10" x14ac:dyDescent="0.25">
      <c r="A19" t="s">
        <v>61</v>
      </c>
      <c r="B19">
        <v>3</v>
      </c>
      <c r="C19" t="s">
        <v>23</v>
      </c>
      <c r="D19" t="s">
        <v>27</v>
      </c>
      <c r="E19" t="s">
        <v>17</v>
      </c>
      <c r="F19" t="s">
        <v>19</v>
      </c>
      <c r="G19">
        <v>2</v>
      </c>
      <c r="H19">
        <v>2.7015000588749998</v>
      </c>
    </row>
    <row r="20" spans="1:10" x14ac:dyDescent="0.25">
      <c r="A20" t="s">
        <v>65</v>
      </c>
      <c r="B20">
        <v>4</v>
      </c>
      <c r="C20" t="s">
        <v>23</v>
      </c>
      <c r="D20" t="s">
        <v>25</v>
      </c>
      <c r="E20" t="s">
        <v>16</v>
      </c>
      <c r="F20" t="s">
        <v>19</v>
      </c>
      <c r="G20">
        <v>2</v>
      </c>
      <c r="H20">
        <v>3.059583462</v>
      </c>
    </row>
    <row r="21" spans="1:10" x14ac:dyDescent="0.25">
      <c r="A21" t="s">
        <v>66</v>
      </c>
      <c r="B21">
        <v>4</v>
      </c>
      <c r="C21" t="s">
        <v>23</v>
      </c>
      <c r="D21" t="s">
        <v>26</v>
      </c>
      <c r="E21" t="s">
        <v>16</v>
      </c>
      <c r="F21" t="s">
        <v>19</v>
      </c>
      <c r="G21">
        <v>2</v>
      </c>
      <c r="H21">
        <v>2.3914944948749999</v>
      </c>
    </row>
    <row r="22" spans="1:10" x14ac:dyDescent="0.25">
      <c r="A22" t="s">
        <v>67</v>
      </c>
      <c r="B22">
        <v>4</v>
      </c>
      <c r="C22" t="s">
        <v>23</v>
      </c>
      <c r="D22" t="s">
        <v>27</v>
      </c>
      <c r="E22" t="s">
        <v>16</v>
      </c>
      <c r="F22" t="s">
        <v>19</v>
      </c>
      <c r="G22">
        <v>2</v>
      </c>
      <c r="H22">
        <v>1.7993814795</v>
      </c>
    </row>
    <row r="23" spans="1:10" x14ac:dyDescent="0.25">
      <c r="A23" t="s">
        <v>71</v>
      </c>
      <c r="B23">
        <v>4</v>
      </c>
      <c r="C23" t="s">
        <v>23</v>
      </c>
      <c r="D23" t="s">
        <v>25</v>
      </c>
      <c r="E23" t="s">
        <v>17</v>
      </c>
      <c r="F23" t="s">
        <v>19</v>
      </c>
      <c r="G23">
        <v>2</v>
      </c>
      <c r="H23">
        <v>1.5241747399999999</v>
      </c>
    </row>
    <row r="24" spans="1:10" x14ac:dyDescent="0.25">
      <c r="A24" t="s">
        <v>72</v>
      </c>
      <c r="B24">
        <v>4</v>
      </c>
      <c r="C24" t="s">
        <v>23</v>
      </c>
      <c r="D24" t="s">
        <v>26</v>
      </c>
      <c r="E24" t="s">
        <v>17</v>
      </c>
      <c r="F24" t="s">
        <v>19</v>
      </c>
      <c r="G24">
        <v>2</v>
      </c>
      <c r="H24">
        <v>1.7433406249999994</v>
      </c>
    </row>
    <row r="25" spans="1:10" x14ac:dyDescent="0.25">
      <c r="A25" t="s">
        <v>73</v>
      </c>
      <c r="B25">
        <v>4</v>
      </c>
      <c r="C25" t="s">
        <v>23</v>
      </c>
      <c r="D25" t="s">
        <v>27</v>
      </c>
      <c r="E25" t="s">
        <v>17</v>
      </c>
      <c r="F25" t="s">
        <v>19</v>
      </c>
      <c r="G25">
        <v>2</v>
      </c>
      <c r="H25">
        <v>2.0758337600000001</v>
      </c>
    </row>
    <row r="26" spans="1:10" x14ac:dyDescent="0.25">
      <c r="A26" t="s">
        <v>77</v>
      </c>
      <c r="B26">
        <v>5</v>
      </c>
      <c r="C26" t="s">
        <v>23</v>
      </c>
      <c r="D26" t="s">
        <v>25</v>
      </c>
      <c r="E26" t="s">
        <v>16</v>
      </c>
      <c r="F26" t="s">
        <v>19</v>
      </c>
      <c r="G26">
        <v>2</v>
      </c>
      <c r="H26">
        <v>1.7932687849999995</v>
      </c>
      <c r="I26">
        <v>19.758683436514321</v>
      </c>
      <c r="J26">
        <f>Table2[[#This Row],[Uncorrectedmedia 16:0 (nmol/L)]]/Table2[[#This Row],[Protein (mg/mL)]]</f>
        <v>11.018249802700005</v>
      </c>
    </row>
    <row r="27" spans="1:10" x14ac:dyDescent="0.25">
      <c r="A27" t="s">
        <v>78</v>
      </c>
      <c r="B27">
        <v>5</v>
      </c>
      <c r="C27" t="s">
        <v>23</v>
      </c>
      <c r="D27" t="s">
        <v>26</v>
      </c>
      <c r="E27" t="s">
        <v>16</v>
      </c>
      <c r="F27" t="s">
        <v>19</v>
      </c>
      <c r="G27">
        <v>2</v>
      </c>
      <c r="H27">
        <v>1.3254649062499999</v>
      </c>
      <c r="I27">
        <v>44.531953135163093</v>
      </c>
      <c r="J27">
        <f>Table2[[#This Row],[Uncorrectedmedia 16:0 (nmol/L)]]/Table2[[#This Row],[Protein (mg/mL)]]</f>
        <v>33.597232884235858</v>
      </c>
    </row>
    <row r="28" spans="1:10" x14ac:dyDescent="0.25">
      <c r="A28" t="s">
        <v>79</v>
      </c>
      <c r="B28">
        <v>5</v>
      </c>
      <c r="C28" t="s">
        <v>23</v>
      </c>
      <c r="D28" t="s">
        <v>27</v>
      </c>
      <c r="E28" t="s">
        <v>16</v>
      </c>
      <c r="F28" t="s">
        <v>19</v>
      </c>
      <c r="G28">
        <v>2</v>
      </c>
      <c r="H28">
        <v>1.1238334962500003</v>
      </c>
      <c r="I28">
        <v>64.009306013286292</v>
      </c>
      <c r="J28">
        <f>Table2[[#This Row],[Uncorrectedmedia 16:0 (nmol/L)]]/Table2[[#This Row],[Protein (mg/mL)]]</f>
        <v>56.956218360524133</v>
      </c>
    </row>
    <row r="29" spans="1:10" x14ac:dyDescent="0.25">
      <c r="A29" t="s">
        <v>83</v>
      </c>
      <c r="B29">
        <v>5</v>
      </c>
      <c r="C29" t="s">
        <v>23</v>
      </c>
      <c r="D29" t="s">
        <v>25</v>
      </c>
      <c r="E29" t="s">
        <v>17</v>
      </c>
      <c r="F29" t="s">
        <v>19</v>
      </c>
      <c r="G29">
        <v>2</v>
      </c>
      <c r="H29">
        <v>1.5003796249999999</v>
      </c>
      <c r="I29">
        <v>55.288475322055866</v>
      </c>
      <c r="J29">
        <f>Table2[[#This Row],[Uncorrectedmedia 16:0 (nmol/L)]]/Table2[[#This Row],[Protein (mg/mL)]]</f>
        <v>36.849657513881439</v>
      </c>
    </row>
    <row r="30" spans="1:10" x14ac:dyDescent="0.25">
      <c r="A30" t="s">
        <v>84</v>
      </c>
      <c r="B30">
        <v>5</v>
      </c>
      <c r="C30" t="s">
        <v>23</v>
      </c>
      <c r="D30" t="s">
        <v>26</v>
      </c>
      <c r="E30" t="s">
        <v>17</v>
      </c>
      <c r="F30" t="s">
        <v>19</v>
      </c>
      <c r="G30">
        <v>2</v>
      </c>
      <c r="H30">
        <v>1.4766958399999999</v>
      </c>
      <c r="I30">
        <v>73.843507593487629</v>
      </c>
      <c r="J30">
        <f>Table2[[#This Row],[Uncorrectedmedia 16:0 (nmol/L)]]/Table2[[#This Row],[Protein (mg/mL)]]</f>
        <v>50.005902091176502</v>
      </c>
    </row>
    <row r="31" spans="1:10" x14ac:dyDescent="0.25">
      <c r="A31" t="s">
        <v>85</v>
      </c>
      <c r="B31">
        <v>5</v>
      </c>
      <c r="C31" t="s">
        <v>23</v>
      </c>
      <c r="D31" t="s">
        <v>27</v>
      </c>
      <c r="E31" t="s">
        <v>17</v>
      </c>
      <c r="F31" t="s">
        <v>19</v>
      </c>
      <c r="G31">
        <v>2</v>
      </c>
      <c r="H31">
        <v>1.5480811849999991</v>
      </c>
      <c r="I31">
        <v>88.504562685468343</v>
      </c>
      <c r="J31">
        <f>Table2[[#This Row],[Uncorrectedmedia 16:0 (nmol/L)]]/Table2[[#This Row],[Protein (mg/mL)]]</f>
        <v>57.170491795279062</v>
      </c>
    </row>
    <row r="32" spans="1:10" x14ac:dyDescent="0.25">
      <c r="A32" t="s">
        <v>89</v>
      </c>
      <c r="B32">
        <v>6</v>
      </c>
      <c r="C32" t="s">
        <v>23</v>
      </c>
      <c r="D32" t="s">
        <v>25</v>
      </c>
      <c r="E32" t="s">
        <v>16</v>
      </c>
      <c r="F32" t="s">
        <v>19</v>
      </c>
      <c r="G32">
        <v>6</v>
      </c>
      <c r="H32">
        <v>1.4413789062499998</v>
      </c>
    </row>
    <row r="33" spans="1:8" x14ac:dyDescent="0.25">
      <c r="A33" t="s">
        <v>90</v>
      </c>
      <c r="B33">
        <v>6</v>
      </c>
      <c r="C33" t="s">
        <v>23</v>
      </c>
      <c r="D33" t="s">
        <v>26</v>
      </c>
      <c r="E33" t="s">
        <v>16</v>
      </c>
      <c r="F33" t="s">
        <v>19</v>
      </c>
      <c r="G33">
        <v>6</v>
      </c>
      <c r="H33">
        <v>1.1457916662499998</v>
      </c>
    </row>
    <row r="34" spans="1:8" x14ac:dyDescent="0.25">
      <c r="A34" t="s">
        <v>91</v>
      </c>
      <c r="B34">
        <v>6</v>
      </c>
      <c r="C34" t="s">
        <v>23</v>
      </c>
      <c r="D34" t="s">
        <v>27</v>
      </c>
      <c r="E34" t="s">
        <v>16</v>
      </c>
      <c r="F34" t="s">
        <v>19</v>
      </c>
      <c r="G34">
        <v>6</v>
      </c>
      <c r="H34">
        <v>1.5003796249999999</v>
      </c>
    </row>
    <row r="35" spans="1:8" x14ac:dyDescent="0.25">
      <c r="A35" t="s">
        <v>95</v>
      </c>
      <c r="B35">
        <v>6</v>
      </c>
      <c r="C35" t="s">
        <v>23</v>
      </c>
      <c r="D35" t="s">
        <v>25</v>
      </c>
      <c r="E35" t="s">
        <v>17</v>
      </c>
      <c r="F35" t="s">
        <v>19</v>
      </c>
      <c r="G35">
        <v>6</v>
      </c>
      <c r="H35">
        <v>2.3994500000000003</v>
      </c>
    </row>
    <row r="36" spans="1:8" x14ac:dyDescent="0.25">
      <c r="A36" t="s">
        <v>96</v>
      </c>
      <c r="B36">
        <v>6</v>
      </c>
      <c r="C36" t="s">
        <v>23</v>
      </c>
      <c r="D36" t="s">
        <v>26</v>
      </c>
      <c r="E36" t="s">
        <v>17</v>
      </c>
      <c r="F36" t="s">
        <v>19</v>
      </c>
      <c r="G36">
        <v>6</v>
      </c>
      <c r="H36">
        <v>2.1953111562499998</v>
      </c>
    </row>
    <row r="37" spans="1:8" x14ac:dyDescent="0.25">
      <c r="A37" t="s">
        <v>97</v>
      </c>
      <c r="B37">
        <v>6</v>
      </c>
      <c r="C37" t="s">
        <v>23</v>
      </c>
      <c r="D37" t="s">
        <v>27</v>
      </c>
      <c r="E37" t="s">
        <v>17</v>
      </c>
      <c r="F37" t="s">
        <v>19</v>
      </c>
      <c r="G37">
        <v>6</v>
      </c>
      <c r="H37">
        <v>3.5299982600000002</v>
      </c>
    </row>
    <row r="38" spans="1:8" x14ac:dyDescent="0.25">
      <c r="A38" t="s">
        <v>101</v>
      </c>
      <c r="B38">
        <v>7</v>
      </c>
      <c r="C38" t="s">
        <v>23</v>
      </c>
      <c r="D38" t="s">
        <v>25</v>
      </c>
      <c r="E38" t="s">
        <v>16</v>
      </c>
      <c r="F38" t="s">
        <v>19</v>
      </c>
      <c r="G38">
        <v>6</v>
      </c>
    </row>
    <row r="39" spans="1:8" x14ac:dyDescent="0.25">
      <c r="A39" t="s">
        <v>102</v>
      </c>
      <c r="B39">
        <v>7</v>
      </c>
      <c r="C39" t="s">
        <v>23</v>
      </c>
      <c r="D39" t="s">
        <v>26</v>
      </c>
      <c r="E39" t="s">
        <v>16</v>
      </c>
      <c r="F39" t="s">
        <v>19</v>
      </c>
      <c r="G39">
        <v>6</v>
      </c>
    </row>
    <row r="40" spans="1:8" x14ac:dyDescent="0.25">
      <c r="A40" t="s">
        <v>103</v>
      </c>
      <c r="B40">
        <v>7</v>
      </c>
      <c r="C40" t="s">
        <v>23</v>
      </c>
      <c r="D40" t="s">
        <v>27</v>
      </c>
      <c r="E40" t="s">
        <v>16</v>
      </c>
      <c r="F40" t="s">
        <v>19</v>
      </c>
      <c r="G40">
        <v>6</v>
      </c>
    </row>
    <row r="41" spans="1:8" x14ac:dyDescent="0.25">
      <c r="A41" t="s">
        <v>107</v>
      </c>
      <c r="B41">
        <v>7</v>
      </c>
      <c r="C41" t="s">
        <v>23</v>
      </c>
      <c r="D41" t="s">
        <v>25</v>
      </c>
      <c r="E41" t="s">
        <v>17</v>
      </c>
      <c r="F41" t="s">
        <v>19</v>
      </c>
      <c r="G41">
        <v>6</v>
      </c>
    </row>
    <row r="42" spans="1:8" x14ac:dyDescent="0.25">
      <c r="A42" t="s">
        <v>108</v>
      </c>
      <c r="B42">
        <v>7</v>
      </c>
      <c r="C42" t="s">
        <v>23</v>
      </c>
      <c r="D42" t="s">
        <v>26</v>
      </c>
      <c r="E42" t="s">
        <v>17</v>
      </c>
      <c r="F42" t="s">
        <v>19</v>
      </c>
      <c r="G42">
        <v>6</v>
      </c>
    </row>
    <row r="43" spans="1:8" x14ac:dyDescent="0.25">
      <c r="A43" t="s">
        <v>109</v>
      </c>
      <c r="B43">
        <v>7</v>
      </c>
      <c r="C43" t="s">
        <v>23</v>
      </c>
      <c r="D43" t="s">
        <v>27</v>
      </c>
      <c r="E43" t="s">
        <v>17</v>
      </c>
      <c r="F43" t="s">
        <v>19</v>
      </c>
      <c r="G43">
        <v>6</v>
      </c>
    </row>
    <row r="44" spans="1:8" x14ac:dyDescent="0.25">
      <c r="A44" t="s">
        <v>113</v>
      </c>
      <c r="B44">
        <v>8</v>
      </c>
      <c r="C44" t="s">
        <v>23</v>
      </c>
      <c r="D44" t="s">
        <v>25</v>
      </c>
      <c r="E44" t="s">
        <v>16</v>
      </c>
      <c r="F44" t="s">
        <v>19</v>
      </c>
      <c r="G44">
        <v>6</v>
      </c>
    </row>
    <row r="45" spans="1:8" x14ac:dyDescent="0.25">
      <c r="A45" t="s">
        <v>114</v>
      </c>
      <c r="B45">
        <v>8</v>
      </c>
      <c r="C45" t="s">
        <v>23</v>
      </c>
      <c r="D45" t="s">
        <v>26</v>
      </c>
      <c r="E45" t="s">
        <v>16</v>
      </c>
      <c r="F45" t="s">
        <v>19</v>
      </c>
      <c r="G45">
        <v>6</v>
      </c>
    </row>
    <row r="46" spans="1:8" x14ac:dyDescent="0.25">
      <c r="A46" t="s">
        <v>115</v>
      </c>
      <c r="B46">
        <v>8</v>
      </c>
      <c r="C46" t="s">
        <v>23</v>
      </c>
      <c r="D46" t="s">
        <v>27</v>
      </c>
      <c r="E46" t="s">
        <v>16</v>
      </c>
      <c r="F46" t="s">
        <v>19</v>
      </c>
      <c r="G46">
        <v>6</v>
      </c>
    </row>
    <row r="47" spans="1:8" x14ac:dyDescent="0.25">
      <c r="A47" t="s">
        <v>119</v>
      </c>
      <c r="B47">
        <v>8</v>
      </c>
      <c r="C47" t="s">
        <v>23</v>
      </c>
      <c r="D47" t="s">
        <v>25</v>
      </c>
      <c r="E47" t="s">
        <v>17</v>
      </c>
      <c r="F47" t="s">
        <v>19</v>
      </c>
      <c r="G47">
        <v>6</v>
      </c>
    </row>
    <row r="48" spans="1:8" x14ac:dyDescent="0.25">
      <c r="A48" t="s">
        <v>120</v>
      </c>
      <c r="B48">
        <v>8</v>
      </c>
      <c r="C48" t="s">
        <v>23</v>
      </c>
      <c r="D48" t="s">
        <v>26</v>
      </c>
      <c r="E48" t="s">
        <v>17</v>
      </c>
      <c r="F48" t="s">
        <v>19</v>
      </c>
      <c r="G48">
        <v>6</v>
      </c>
    </row>
    <row r="49" spans="1:10" x14ac:dyDescent="0.25">
      <c r="A49" t="s">
        <v>121</v>
      </c>
      <c r="B49">
        <v>8</v>
      </c>
      <c r="C49" t="s">
        <v>23</v>
      </c>
      <c r="D49" t="s">
        <v>27</v>
      </c>
      <c r="E49" t="s">
        <v>17</v>
      </c>
      <c r="F49" t="s">
        <v>19</v>
      </c>
      <c r="G49">
        <v>6</v>
      </c>
    </row>
    <row r="50" spans="1:10" x14ac:dyDescent="0.25">
      <c r="A50" t="s">
        <v>32</v>
      </c>
      <c r="B50">
        <v>1</v>
      </c>
      <c r="C50" t="s">
        <v>23</v>
      </c>
      <c r="D50" t="s">
        <v>25</v>
      </c>
      <c r="E50" t="s">
        <v>16</v>
      </c>
      <c r="F50" t="s">
        <v>20</v>
      </c>
      <c r="G50">
        <v>2</v>
      </c>
      <c r="H50">
        <v>1.4236399874999996</v>
      </c>
      <c r="I50">
        <v>57.801114301397526</v>
      </c>
      <c r="J50">
        <f>Table2[[#This Row],[Uncorrectedmedia 16:0 (nmol/L)]]/Table2[[#This Row],[Protein (mg/mL)]]</f>
        <v>40.600934793142386</v>
      </c>
    </row>
    <row r="51" spans="1:10" x14ac:dyDescent="0.25">
      <c r="A51" t="s">
        <v>33</v>
      </c>
      <c r="B51">
        <v>1</v>
      </c>
      <c r="C51" t="s">
        <v>23</v>
      </c>
      <c r="D51" t="s">
        <v>26</v>
      </c>
      <c r="E51" t="s">
        <v>16</v>
      </c>
      <c r="F51" t="s">
        <v>20</v>
      </c>
      <c r="G51">
        <v>2</v>
      </c>
      <c r="H51">
        <v>1.2781464648750005</v>
      </c>
      <c r="I51">
        <v>61.053860845969325</v>
      </c>
      <c r="J51">
        <f>Table2[[#This Row],[Uncorrectedmedia 16:0 (nmol/L)]]/Table2[[#This Row],[Protein (mg/mL)]]</f>
        <v>47.76749967535234</v>
      </c>
    </row>
    <row r="52" spans="1:10" x14ac:dyDescent="0.25">
      <c r="A52" t="s">
        <v>34</v>
      </c>
      <c r="B52">
        <v>1</v>
      </c>
      <c r="C52" t="s">
        <v>23</v>
      </c>
      <c r="D52" t="s">
        <v>27</v>
      </c>
      <c r="E52" t="s">
        <v>16</v>
      </c>
      <c r="F52" t="s">
        <v>20</v>
      </c>
      <c r="G52">
        <v>2</v>
      </c>
      <c r="H52">
        <v>1.4635275138749999</v>
      </c>
      <c r="I52">
        <v>64.038040917466617</v>
      </c>
      <c r="J52">
        <f>Table2[[#This Row],[Uncorrectedmedia 16:0 (nmol/L)]]/Table2[[#This Row],[Protein (mg/mL)]]</f>
        <v>43.755952867542817</v>
      </c>
    </row>
    <row r="53" spans="1:10" x14ac:dyDescent="0.25">
      <c r="A53" t="s">
        <v>38</v>
      </c>
      <c r="B53">
        <v>1</v>
      </c>
      <c r="C53" t="s">
        <v>23</v>
      </c>
      <c r="D53" t="s">
        <v>25</v>
      </c>
      <c r="E53" t="s">
        <v>17</v>
      </c>
      <c r="F53" t="s">
        <v>20</v>
      </c>
      <c r="G53">
        <v>2</v>
      </c>
      <c r="H53">
        <v>1.0296552000000001</v>
      </c>
      <c r="I53">
        <v>54.96869753302704</v>
      </c>
      <c r="J53">
        <f>Table2[[#This Row],[Uncorrectedmedia 16:0 (nmol/L)]]/Table2[[#This Row],[Protein (mg/mL)]]</f>
        <v>53.385538705604588</v>
      </c>
    </row>
    <row r="54" spans="1:10" x14ac:dyDescent="0.25">
      <c r="A54" t="s">
        <v>39</v>
      </c>
      <c r="B54">
        <v>1</v>
      </c>
      <c r="C54" t="s">
        <v>23</v>
      </c>
      <c r="D54" t="s">
        <v>26</v>
      </c>
      <c r="E54" t="s">
        <v>17</v>
      </c>
      <c r="F54" t="s">
        <v>20</v>
      </c>
      <c r="G54">
        <v>2</v>
      </c>
      <c r="H54">
        <v>1.3970977019999997</v>
      </c>
      <c r="I54">
        <v>46.723478568670984</v>
      </c>
      <c r="J54">
        <f>Table2[[#This Row],[Uncorrectedmedia 16:0 (nmol/L)]]/Table2[[#This Row],[Protein (mg/mL)]]</f>
        <v>33.443243448031232</v>
      </c>
    </row>
    <row r="55" spans="1:10" x14ac:dyDescent="0.25">
      <c r="A55" t="s">
        <v>40</v>
      </c>
      <c r="B55">
        <v>1</v>
      </c>
      <c r="C55" t="s">
        <v>23</v>
      </c>
      <c r="D55" t="s">
        <v>27</v>
      </c>
      <c r="E55" t="s">
        <v>17</v>
      </c>
      <c r="F55" t="s">
        <v>20</v>
      </c>
      <c r="G55">
        <v>2</v>
      </c>
      <c r="H55">
        <v>1.5168491988749999</v>
      </c>
      <c r="I55">
        <v>55.05746280334138</v>
      </c>
      <c r="J55">
        <f>Table2[[#This Row],[Uncorrectedmedia 16:0 (nmol/L)]]/Table2[[#This Row],[Protein (mg/mL)]]</f>
        <v>36.297255418782434</v>
      </c>
    </row>
    <row r="56" spans="1:10" x14ac:dyDescent="0.25">
      <c r="A56" t="s">
        <v>44</v>
      </c>
      <c r="B56">
        <v>2</v>
      </c>
      <c r="C56" t="s">
        <v>23</v>
      </c>
      <c r="D56" t="s">
        <v>25</v>
      </c>
      <c r="E56" t="s">
        <v>16</v>
      </c>
      <c r="F56" t="s">
        <v>20</v>
      </c>
      <c r="G56">
        <v>2</v>
      </c>
      <c r="H56">
        <v>1.1469169998750004</v>
      </c>
      <c r="I56">
        <v>41.316191408359153</v>
      </c>
      <c r="J56">
        <f>Table2[[#This Row],[Uncorrectedmedia 16:0 (nmol/L)]]/Table2[[#This Row],[Protein (mg/mL)]]</f>
        <v>36.023697802772212</v>
      </c>
    </row>
    <row r="57" spans="1:10" x14ac:dyDescent="0.25">
      <c r="A57" t="s">
        <v>45</v>
      </c>
      <c r="B57">
        <v>2</v>
      </c>
      <c r="C57" t="s">
        <v>23</v>
      </c>
      <c r="D57" t="s">
        <v>26</v>
      </c>
      <c r="E57" t="s">
        <v>16</v>
      </c>
      <c r="F57" t="s">
        <v>20</v>
      </c>
      <c r="G57">
        <v>2</v>
      </c>
      <c r="H57">
        <v>1.3705949355</v>
      </c>
      <c r="I57">
        <v>49.570923675462737</v>
      </c>
      <c r="J57">
        <f>Table2[[#This Row],[Uncorrectedmedia 16:0 (nmol/L)]]/Table2[[#This Row],[Protein (mg/mL)]]</f>
        <v>36.167449909173207</v>
      </c>
    </row>
    <row r="58" spans="1:10" x14ac:dyDescent="0.25">
      <c r="A58" t="s">
        <v>46</v>
      </c>
      <c r="B58">
        <v>2</v>
      </c>
      <c r="C58" t="s">
        <v>23</v>
      </c>
      <c r="D58" t="s">
        <v>27</v>
      </c>
      <c r="E58" t="s">
        <v>16</v>
      </c>
      <c r="F58" t="s">
        <v>20</v>
      </c>
      <c r="G58">
        <v>2</v>
      </c>
      <c r="H58">
        <v>1.0947018468750003</v>
      </c>
      <c r="I58">
        <v>58.82720252639006</v>
      </c>
      <c r="J58">
        <f>Table2[[#This Row],[Uncorrectedmedia 16:0 (nmol/L)]]/Table2[[#This Row],[Protein (mg/mL)]]</f>
        <v>53.738104758224004</v>
      </c>
    </row>
    <row r="59" spans="1:10" x14ac:dyDescent="0.25">
      <c r="A59" t="s">
        <v>50</v>
      </c>
      <c r="B59">
        <v>2</v>
      </c>
      <c r="C59" t="s">
        <v>23</v>
      </c>
      <c r="D59" t="s">
        <v>25</v>
      </c>
      <c r="E59" t="s">
        <v>17</v>
      </c>
      <c r="F59" t="s">
        <v>20</v>
      </c>
      <c r="G59">
        <v>2</v>
      </c>
      <c r="H59">
        <v>1.4236399874999996</v>
      </c>
      <c r="I59">
        <v>49.70384188615791</v>
      </c>
      <c r="J59">
        <f>Table2[[#This Row],[Uncorrectedmedia 16:0 (nmol/L)]]/Table2[[#This Row],[Protein (mg/mL)]]</f>
        <v>34.913210026813694</v>
      </c>
    </row>
    <row r="60" spans="1:10" x14ac:dyDescent="0.25">
      <c r="A60" t="s">
        <v>51</v>
      </c>
      <c r="B60">
        <v>2</v>
      </c>
      <c r="C60" t="s">
        <v>23</v>
      </c>
      <c r="D60" t="s">
        <v>26</v>
      </c>
      <c r="E60" t="s">
        <v>17</v>
      </c>
      <c r="F60" t="s">
        <v>20</v>
      </c>
      <c r="G60">
        <v>2</v>
      </c>
      <c r="H60">
        <v>1.1992902288750005</v>
      </c>
      <c r="I60">
        <v>52.185635090422402</v>
      </c>
      <c r="J60">
        <f>Table2[[#This Row],[Uncorrectedmedia 16:0 (nmol/L)]]/Table2[[#This Row],[Protein (mg/mL)]]</f>
        <v>43.513766587905387</v>
      </c>
    </row>
    <row r="61" spans="1:10" x14ac:dyDescent="0.25">
      <c r="A61" t="s">
        <v>52</v>
      </c>
      <c r="B61">
        <v>2</v>
      </c>
      <c r="C61" t="s">
        <v>23</v>
      </c>
      <c r="D61" t="s">
        <v>27</v>
      </c>
      <c r="E61" t="s">
        <v>17</v>
      </c>
      <c r="F61" t="s">
        <v>20</v>
      </c>
      <c r="G61">
        <v>2</v>
      </c>
      <c r="H61">
        <v>1.1992902288750005</v>
      </c>
      <c r="I61">
        <v>65.54111982529615</v>
      </c>
      <c r="J61">
        <f>Table2[[#This Row],[Uncorrectedmedia 16:0 (nmol/L)]]/Table2[[#This Row],[Protein (mg/mL)]]</f>
        <v>54.649923969427554</v>
      </c>
    </row>
    <row r="62" spans="1:10" x14ac:dyDescent="0.25">
      <c r="A62" t="s">
        <v>56</v>
      </c>
      <c r="B62">
        <v>3</v>
      </c>
      <c r="C62" t="s">
        <v>23</v>
      </c>
      <c r="D62" t="s">
        <v>25</v>
      </c>
      <c r="E62" t="s">
        <v>16</v>
      </c>
      <c r="F62" t="s">
        <v>20</v>
      </c>
      <c r="G62">
        <v>2</v>
      </c>
      <c r="H62">
        <v>2.0038577838749996</v>
      </c>
    </row>
    <row r="63" spans="1:10" x14ac:dyDescent="0.25">
      <c r="A63" t="s">
        <v>57</v>
      </c>
      <c r="B63">
        <v>3</v>
      </c>
      <c r="C63" t="s">
        <v>23</v>
      </c>
      <c r="D63" t="s">
        <v>26</v>
      </c>
      <c r="E63" t="s">
        <v>16</v>
      </c>
      <c r="F63" t="s">
        <v>20</v>
      </c>
      <c r="G63">
        <v>2</v>
      </c>
      <c r="H63">
        <v>2.2938591554999999</v>
      </c>
    </row>
    <row r="64" spans="1:10" x14ac:dyDescent="0.25">
      <c r="A64" t="s">
        <v>58</v>
      </c>
      <c r="B64">
        <v>3</v>
      </c>
      <c r="C64" t="s">
        <v>23</v>
      </c>
      <c r="D64" t="s">
        <v>27</v>
      </c>
      <c r="E64" t="s">
        <v>16</v>
      </c>
      <c r="F64" t="s">
        <v>20</v>
      </c>
      <c r="G64">
        <v>2</v>
      </c>
      <c r="H64">
        <v>2.2660522619999997</v>
      </c>
    </row>
    <row r="65" spans="1:10" x14ac:dyDescent="0.25">
      <c r="A65" t="s">
        <v>62</v>
      </c>
      <c r="B65">
        <v>3</v>
      </c>
      <c r="C65" t="s">
        <v>23</v>
      </c>
      <c r="D65" t="s">
        <v>25</v>
      </c>
      <c r="E65" t="s">
        <v>17</v>
      </c>
      <c r="F65" t="s">
        <v>20</v>
      </c>
      <c r="G65">
        <v>2</v>
      </c>
      <c r="H65">
        <v>3.2190963498749996</v>
      </c>
    </row>
    <row r="66" spans="1:10" x14ac:dyDescent="0.25">
      <c r="A66" t="s">
        <v>63</v>
      </c>
      <c r="B66">
        <v>3</v>
      </c>
      <c r="C66" t="s">
        <v>23</v>
      </c>
      <c r="D66" t="s">
        <v>26</v>
      </c>
      <c r="E66" t="s">
        <v>17</v>
      </c>
      <c r="F66" t="s">
        <v>20</v>
      </c>
      <c r="G66">
        <v>2</v>
      </c>
      <c r="H66">
        <v>2.673120139875</v>
      </c>
    </row>
    <row r="67" spans="1:10" x14ac:dyDescent="0.25">
      <c r="A67" t="s">
        <v>64</v>
      </c>
      <c r="B67">
        <v>3</v>
      </c>
      <c r="C67" t="s">
        <v>23</v>
      </c>
      <c r="D67" t="s">
        <v>27</v>
      </c>
      <c r="E67" t="s">
        <v>17</v>
      </c>
      <c r="F67" t="s">
        <v>20</v>
      </c>
      <c r="G67">
        <v>2</v>
      </c>
      <c r="H67">
        <v>2.7015000588749998</v>
      </c>
    </row>
    <row r="68" spans="1:10" x14ac:dyDescent="0.25">
      <c r="A68" t="s">
        <v>68</v>
      </c>
      <c r="B68">
        <v>4</v>
      </c>
      <c r="C68" t="s">
        <v>23</v>
      </c>
      <c r="D68" t="s">
        <v>25</v>
      </c>
      <c r="E68" t="s">
        <v>16</v>
      </c>
      <c r="F68" t="s">
        <v>20</v>
      </c>
      <c r="G68">
        <v>2</v>
      </c>
      <c r="H68">
        <v>1.7317166988749999</v>
      </c>
    </row>
    <row r="69" spans="1:10" x14ac:dyDescent="0.25">
      <c r="A69" t="s">
        <v>69</v>
      </c>
      <c r="B69">
        <v>4</v>
      </c>
      <c r="C69" t="s">
        <v>23</v>
      </c>
      <c r="D69" t="s">
        <v>26</v>
      </c>
      <c r="E69" t="s">
        <v>16</v>
      </c>
      <c r="F69" t="s">
        <v>20</v>
      </c>
      <c r="G69">
        <v>2</v>
      </c>
      <c r="H69">
        <v>1.6692833600000001</v>
      </c>
    </row>
    <row r="70" spans="1:10" x14ac:dyDescent="0.25">
      <c r="A70" t="s">
        <v>70</v>
      </c>
      <c r="B70">
        <v>4</v>
      </c>
      <c r="C70" t="s">
        <v>23</v>
      </c>
      <c r="D70" t="s">
        <v>27</v>
      </c>
      <c r="E70" t="s">
        <v>16</v>
      </c>
      <c r="F70" t="s">
        <v>20</v>
      </c>
      <c r="G70">
        <v>2</v>
      </c>
      <c r="H70">
        <v>1.6938577850000003</v>
      </c>
    </row>
    <row r="71" spans="1:10" x14ac:dyDescent="0.25">
      <c r="A71" t="s">
        <v>74</v>
      </c>
      <c r="B71">
        <v>4</v>
      </c>
      <c r="C71" t="s">
        <v>23</v>
      </c>
      <c r="D71" t="s">
        <v>25</v>
      </c>
      <c r="E71" t="s">
        <v>17</v>
      </c>
      <c r="F71" t="s">
        <v>20</v>
      </c>
      <c r="G71">
        <v>2</v>
      </c>
      <c r="H71">
        <v>1.6326304662499993</v>
      </c>
    </row>
    <row r="72" spans="1:10" x14ac:dyDescent="0.25">
      <c r="A72" t="s">
        <v>75</v>
      </c>
      <c r="B72">
        <v>4</v>
      </c>
      <c r="C72" t="s">
        <v>23</v>
      </c>
      <c r="D72" t="s">
        <v>26</v>
      </c>
      <c r="E72" t="s">
        <v>17</v>
      </c>
      <c r="F72" t="s">
        <v>20</v>
      </c>
      <c r="G72">
        <v>2</v>
      </c>
      <c r="H72">
        <v>1.7433406250000003</v>
      </c>
    </row>
    <row r="73" spans="1:10" x14ac:dyDescent="0.25">
      <c r="A73" t="s">
        <v>76</v>
      </c>
      <c r="B73">
        <v>4</v>
      </c>
      <c r="C73" t="s">
        <v>23</v>
      </c>
      <c r="D73" t="s">
        <v>27</v>
      </c>
      <c r="E73" t="s">
        <v>17</v>
      </c>
      <c r="F73" t="s">
        <v>20</v>
      </c>
      <c r="G73">
        <v>2</v>
      </c>
      <c r="H73">
        <v>1.6938577850000003</v>
      </c>
    </row>
    <row r="74" spans="1:10" x14ac:dyDescent="0.25">
      <c r="A74" t="s">
        <v>80</v>
      </c>
      <c r="B74">
        <v>5</v>
      </c>
      <c r="C74" t="s">
        <v>23</v>
      </c>
      <c r="D74" t="s">
        <v>25</v>
      </c>
      <c r="E74" t="s">
        <v>16</v>
      </c>
      <c r="F74" t="s">
        <v>20</v>
      </c>
      <c r="G74">
        <v>2</v>
      </c>
      <c r="H74">
        <v>1.5841495962500001</v>
      </c>
      <c r="I74">
        <v>75.779810512931221</v>
      </c>
      <c r="J74">
        <f>Table2[[#This Row],[Uncorrectedmedia 16:0 (nmol/L)]]/Table2[[#This Row],[Protein (mg/mL)]]</f>
        <v>47.836271708377311</v>
      </c>
    </row>
    <row r="75" spans="1:10" x14ac:dyDescent="0.25">
      <c r="A75" t="s">
        <v>81</v>
      </c>
      <c r="B75">
        <v>5</v>
      </c>
      <c r="C75" t="s">
        <v>23</v>
      </c>
      <c r="D75" t="s">
        <v>26</v>
      </c>
      <c r="E75" t="s">
        <v>16</v>
      </c>
      <c r="F75" t="s">
        <v>20</v>
      </c>
      <c r="G75">
        <v>2</v>
      </c>
      <c r="H75">
        <v>1.8817146162499998</v>
      </c>
      <c r="I75">
        <v>72.630252377790015</v>
      </c>
      <c r="J75">
        <f>Table2[[#This Row],[Uncorrectedmedia 16:0 (nmol/L)]]/Table2[[#This Row],[Protein (mg/mL)]]</f>
        <v>38.597910517659784</v>
      </c>
    </row>
    <row r="76" spans="1:10" x14ac:dyDescent="0.25">
      <c r="A76" t="s">
        <v>82</v>
      </c>
      <c r="B76">
        <v>5</v>
      </c>
      <c r="C76" t="s">
        <v>23</v>
      </c>
      <c r="D76" t="s">
        <v>27</v>
      </c>
      <c r="E76" t="s">
        <v>16</v>
      </c>
      <c r="F76" t="s">
        <v>20</v>
      </c>
      <c r="G76">
        <v>2</v>
      </c>
      <c r="H76">
        <v>1.2685516249999997</v>
      </c>
      <c r="I76">
        <v>88.199472013320886</v>
      </c>
      <c r="J76">
        <f>Table2[[#This Row],[Uncorrectedmedia 16:0 (nmol/L)]]/Table2[[#This Row],[Protein (mg/mL)]]</f>
        <v>69.527696212852916</v>
      </c>
    </row>
    <row r="77" spans="1:10" x14ac:dyDescent="0.25">
      <c r="A77" t="s">
        <v>86</v>
      </c>
      <c r="B77">
        <v>5</v>
      </c>
      <c r="C77" t="s">
        <v>23</v>
      </c>
      <c r="D77" t="s">
        <v>25</v>
      </c>
      <c r="E77" t="s">
        <v>17</v>
      </c>
      <c r="F77" t="s">
        <v>20</v>
      </c>
      <c r="G77">
        <v>2</v>
      </c>
      <c r="H77">
        <v>1.5962280649999994</v>
      </c>
      <c r="I77">
        <v>81.175821278979925</v>
      </c>
      <c r="J77">
        <f>Table2[[#This Row],[Uncorrectedmedia 16:0 (nmol/L)]]/Table2[[#This Row],[Protein (mg/mL)]]</f>
        <v>50.85477636867634</v>
      </c>
    </row>
    <row r="78" spans="1:10" x14ac:dyDescent="0.25">
      <c r="A78" t="s">
        <v>87</v>
      </c>
      <c r="B78">
        <v>5</v>
      </c>
      <c r="C78" t="s">
        <v>23</v>
      </c>
      <c r="D78" t="s">
        <v>26</v>
      </c>
      <c r="E78" t="s">
        <v>17</v>
      </c>
      <c r="F78" t="s">
        <v>20</v>
      </c>
      <c r="G78">
        <v>2</v>
      </c>
      <c r="H78">
        <v>2.3444006599999998</v>
      </c>
      <c r="I78">
        <v>100.18704292869639</v>
      </c>
      <c r="J78">
        <f>Table2[[#This Row],[Uncorrectedmedia 16:0 (nmol/L)]]/Table2[[#This Row],[Protein (mg/mL)]]</f>
        <v>42.734607884258317</v>
      </c>
    </row>
    <row r="79" spans="1:10" x14ac:dyDescent="0.25">
      <c r="A79" t="s">
        <v>88</v>
      </c>
      <c r="B79">
        <v>5</v>
      </c>
      <c r="C79" t="s">
        <v>23</v>
      </c>
      <c r="D79" t="s">
        <v>27</v>
      </c>
      <c r="E79" t="s">
        <v>17</v>
      </c>
      <c r="F79" t="s">
        <v>20</v>
      </c>
      <c r="G79">
        <v>2</v>
      </c>
      <c r="H79">
        <v>1.4766958399999999</v>
      </c>
      <c r="I79">
        <v>76.252463331007718</v>
      </c>
      <c r="J79">
        <f>Table2[[#This Row],[Uncorrectedmedia 16:0 (nmol/L)]]/Table2[[#This Row],[Protein (mg/mL)]]</f>
        <v>51.637216863161015</v>
      </c>
    </row>
    <row r="80" spans="1:10" x14ac:dyDescent="0.25">
      <c r="A80" t="s">
        <v>92</v>
      </c>
      <c r="B80">
        <v>6</v>
      </c>
      <c r="C80" t="s">
        <v>23</v>
      </c>
      <c r="D80" t="s">
        <v>25</v>
      </c>
      <c r="E80" t="s">
        <v>16</v>
      </c>
      <c r="F80" t="s">
        <v>20</v>
      </c>
      <c r="G80">
        <v>6</v>
      </c>
      <c r="H80">
        <v>1.7807449962499993</v>
      </c>
    </row>
    <row r="81" spans="1:8" x14ac:dyDescent="0.25">
      <c r="A81" t="s">
        <v>93</v>
      </c>
      <c r="B81">
        <v>6</v>
      </c>
      <c r="C81" t="s">
        <v>23</v>
      </c>
      <c r="D81" t="s">
        <v>26</v>
      </c>
      <c r="E81" t="s">
        <v>16</v>
      </c>
      <c r="F81" t="s">
        <v>20</v>
      </c>
      <c r="G81">
        <v>6</v>
      </c>
      <c r="H81">
        <v>1.6692833599999997</v>
      </c>
    </row>
    <row r="82" spans="1:8" x14ac:dyDescent="0.25">
      <c r="A82" t="s">
        <v>94</v>
      </c>
      <c r="B82">
        <v>6</v>
      </c>
      <c r="C82" t="s">
        <v>23</v>
      </c>
      <c r="D82" t="s">
        <v>27</v>
      </c>
      <c r="E82" t="s">
        <v>16</v>
      </c>
      <c r="F82" t="s">
        <v>20</v>
      </c>
      <c r="G82">
        <v>6</v>
      </c>
      <c r="H82">
        <v>2.6098511562500004</v>
      </c>
    </row>
    <row r="83" spans="1:8" x14ac:dyDescent="0.25">
      <c r="A83" t="s">
        <v>98</v>
      </c>
      <c r="B83">
        <v>6</v>
      </c>
      <c r="C83" t="s">
        <v>23</v>
      </c>
      <c r="D83" t="s">
        <v>25</v>
      </c>
      <c r="E83" t="s">
        <v>17</v>
      </c>
      <c r="F83" t="s">
        <v>20</v>
      </c>
      <c r="G83">
        <v>6</v>
      </c>
      <c r="H83">
        <v>2.1552348650000002</v>
      </c>
    </row>
    <row r="84" spans="1:8" x14ac:dyDescent="0.25">
      <c r="A84" t="s">
        <v>99</v>
      </c>
      <c r="B84">
        <v>6</v>
      </c>
      <c r="C84" t="s">
        <v>23</v>
      </c>
      <c r="D84" t="s">
        <v>26</v>
      </c>
      <c r="E84" t="s">
        <v>17</v>
      </c>
      <c r="F84" t="s">
        <v>20</v>
      </c>
      <c r="G84">
        <v>6</v>
      </c>
      <c r="H84">
        <v>3.2322898962499993</v>
      </c>
    </row>
    <row r="85" spans="1:8" x14ac:dyDescent="0.25">
      <c r="A85" t="s">
        <v>100</v>
      </c>
      <c r="B85">
        <v>6</v>
      </c>
      <c r="C85" t="s">
        <v>23</v>
      </c>
      <c r="D85" t="s">
        <v>27</v>
      </c>
      <c r="E85" t="s">
        <v>17</v>
      </c>
      <c r="F85" t="s">
        <v>20</v>
      </c>
      <c r="G85">
        <v>6</v>
      </c>
      <c r="H85">
        <v>3.7884931399999995</v>
      </c>
    </row>
    <row r="86" spans="1:8" x14ac:dyDescent="0.25">
      <c r="A86" t="s">
        <v>104</v>
      </c>
      <c r="B86">
        <v>7</v>
      </c>
      <c r="C86" t="s">
        <v>23</v>
      </c>
      <c r="D86" t="s">
        <v>25</v>
      </c>
      <c r="E86" t="s">
        <v>16</v>
      </c>
      <c r="F86" t="s">
        <v>20</v>
      </c>
      <c r="G86">
        <v>6</v>
      </c>
    </row>
    <row r="87" spans="1:8" x14ac:dyDescent="0.25">
      <c r="A87" t="s">
        <v>105</v>
      </c>
      <c r="B87">
        <v>7</v>
      </c>
      <c r="C87" t="s">
        <v>23</v>
      </c>
      <c r="D87" t="s">
        <v>26</v>
      </c>
      <c r="E87" t="s">
        <v>16</v>
      </c>
      <c r="F87" t="s">
        <v>20</v>
      </c>
      <c r="G87">
        <v>6</v>
      </c>
    </row>
    <row r="88" spans="1:8" x14ac:dyDescent="0.25">
      <c r="A88" t="s">
        <v>106</v>
      </c>
      <c r="B88">
        <v>7</v>
      </c>
      <c r="C88" t="s">
        <v>23</v>
      </c>
      <c r="D88" t="s">
        <v>27</v>
      </c>
      <c r="E88" t="s">
        <v>16</v>
      </c>
      <c r="F88" t="s">
        <v>20</v>
      </c>
      <c r="G88">
        <v>6</v>
      </c>
    </row>
    <row r="89" spans="1:8" x14ac:dyDescent="0.25">
      <c r="A89" t="s">
        <v>110</v>
      </c>
      <c r="B89">
        <v>7</v>
      </c>
      <c r="C89" t="s">
        <v>23</v>
      </c>
      <c r="D89" t="s">
        <v>25</v>
      </c>
      <c r="E89" t="s">
        <v>17</v>
      </c>
      <c r="F89" t="s">
        <v>20</v>
      </c>
      <c r="G89">
        <v>6</v>
      </c>
    </row>
    <row r="90" spans="1:8" x14ac:dyDescent="0.25">
      <c r="A90" t="s">
        <v>111</v>
      </c>
      <c r="B90">
        <v>7</v>
      </c>
      <c r="C90" t="s">
        <v>23</v>
      </c>
      <c r="D90" t="s">
        <v>26</v>
      </c>
      <c r="E90" t="s">
        <v>17</v>
      </c>
      <c r="F90" t="s">
        <v>20</v>
      </c>
      <c r="G90">
        <v>6</v>
      </c>
    </row>
    <row r="91" spans="1:8" x14ac:dyDescent="0.25">
      <c r="A91" t="s">
        <v>112</v>
      </c>
      <c r="B91">
        <v>7</v>
      </c>
      <c r="C91" t="s">
        <v>23</v>
      </c>
      <c r="D91" t="s">
        <v>27</v>
      </c>
      <c r="E91" t="s">
        <v>17</v>
      </c>
      <c r="F91" t="s">
        <v>20</v>
      </c>
      <c r="G91">
        <v>6</v>
      </c>
    </row>
    <row r="92" spans="1:8" x14ac:dyDescent="0.25">
      <c r="A92" t="s">
        <v>116</v>
      </c>
      <c r="B92">
        <v>8</v>
      </c>
      <c r="C92" t="s">
        <v>23</v>
      </c>
      <c r="D92" t="s">
        <v>25</v>
      </c>
      <c r="E92" t="s">
        <v>16</v>
      </c>
      <c r="F92" t="s">
        <v>20</v>
      </c>
      <c r="G92">
        <v>6</v>
      </c>
    </row>
    <row r="93" spans="1:8" x14ac:dyDescent="0.25">
      <c r="A93" t="s">
        <v>117</v>
      </c>
      <c r="B93">
        <v>8</v>
      </c>
      <c r="C93" t="s">
        <v>23</v>
      </c>
      <c r="D93" t="s">
        <v>26</v>
      </c>
      <c r="E93" t="s">
        <v>16</v>
      </c>
      <c r="F93" t="s">
        <v>20</v>
      </c>
      <c r="G93">
        <v>6</v>
      </c>
    </row>
    <row r="94" spans="1:8" x14ac:dyDescent="0.25">
      <c r="A94" t="s">
        <v>118</v>
      </c>
      <c r="B94">
        <v>8</v>
      </c>
      <c r="C94" t="s">
        <v>23</v>
      </c>
      <c r="D94" t="s">
        <v>27</v>
      </c>
      <c r="E94" t="s">
        <v>16</v>
      </c>
      <c r="F94" t="s">
        <v>20</v>
      </c>
      <c r="G94">
        <v>6</v>
      </c>
    </row>
    <row r="95" spans="1:8" x14ac:dyDescent="0.25">
      <c r="A95" t="s">
        <v>122</v>
      </c>
      <c r="B95">
        <v>8</v>
      </c>
      <c r="C95" t="s">
        <v>23</v>
      </c>
      <c r="D95" t="s">
        <v>25</v>
      </c>
      <c r="E95" t="s">
        <v>17</v>
      </c>
      <c r="F95" t="s">
        <v>20</v>
      </c>
      <c r="G95">
        <v>6</v>
      </c>
    </row>
    <row r="96" spans="1:8" x14ac:dyDescent="0.25">
      <c r="A96" t="s">
        <v>123</v>
      </c>
      <c r="B96">
        <v>8</v>
      </c>
      <c r="C96" t="s">
        <v>23</v>
      </c>
      <c r="D96" t="s">
        <v>26</v>
      </c>
      <c r="E96" t="s">
        <v>17</v>
      </c>
      <c r="F96" t="s">
        <v>20</v>
      </c>
      <c r="G96">
        <v>6</v>
      </c>
    </row>
    <row r="97" spans="1:7" x14ac:dyDescent="0.25">
      <c r="A97" t="s">
        <v>124</v>
      </c>
      <c r="B97">
        <v>8</v>
      </c>
      <c r="C97" t="s">
        <v>23</v>
      </c>
      <c r="D97" t="s">
        <v>27</v>
      </c>
      <c r="E97" t="s">
        <v>17</v>
      </c>
      <c r="F97" t="s">
        <v>20</v>
      </c>
      <c r="G97">
        <v>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TG</vt:lpstr>
      <vt:lpstr>FA</vt:lpstr>
      <vt:lpstr>TRLs_TG</vt:lpstr>
      <vt:lpstr>TRLs_FA</vt:lpstr>
      <vt:lpstr>Unlabelled_FA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Westcott</dc:creator>
  <cp:lastModifiedBy>Felix Westcott</cp:lastModifiedBy>
  <dcterms:created xsi:type="dcterms:W3CDTF">2015-06-05T18:17:20Z</dcterms:created>
  <dcterms:modified xsi:type="dcterms:W3CDTF">2024-08-07T12:32:19Z</dcterms:modified>
</cp:coreProperties>
</file>