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1937" documentId="13_ncr:1_{94779E9C-2E3D-4E3A-B9AD-064335246722}" xr6:coauthVersionLast="47" xr6:coauthVersionMax="47" xr10:uidLastSave="{81F079F8-5971-4C02-A99C-1F82B730244A}"/>
  <bookViews>
    <workbookView minimized="1" xWindow="10335" yWindow="-135" windowWidth="14400" windowHeight="15600" activeTab="3" xr2:uid="{00000000-000D-0000-FFFF-FFFF00000000}"/>
  </bookViews>
  <sheets>
    <sheet name="TG" sheetId="1" r:id="rId1"/>
    <sheet name="FA" sheetId="2" r:id="rId2"/>
    <sheet name="TRLs_TG" sheetId="5" r:id="rId3"/>
    <sheet name="TRLs_FA" sheetId="6" r:id="rId4"/>
    <sheet name="Unlabelled_F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5" l="1"/>
  <c r="J33" i="5"/>
  <c r="J34" i="5"/>
  <c r="J35" i="5"/>
  <c r="J36" i="5"/>
  <c r="J32" i="5"/>
  <c r="R61" i="1"/>
  <c r="R60" i="1"/>
  <c r="S60" i="1" s="1"/>
  <c r="L38" i="5"/>
  <c r="L39" i="5"/>
  <c r="L40" i="5"/>
  <c r="L41" i="5"/>
  <c r="L42" i="5"/>
  <c r="L43" i="5"/>
  <c r="L44" i="5"/>
  <c r="L45" i="5"/>
  <c r="L46" i="5"/>
  <c r="L47" i="5"/>
  <c r="L48" i="5"/>
  <c r="L49" i="5"/>
  <c r="L3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8" i="5"/>
  <c r="N38" i="5" s="1"/>
  <c r="K39" i="5"/>
  <c r="N39" i="5" s="1"/>
  <c r="K40" i="5"/>
  <c r="N40" i="5" s="1"/>
  <c r="K41" i="5"/>
  <c r="N41" i="5" s="1"/>
  <c r="K42" i="5"/>
  <c r="N42" i="5" s="1"/>
  <c r="K43" i="5"/>
  <c r="N43" i="5" s="1"/>
  <c r="K44" i="5"/>
  <c r="M44" i="5" s="1"/>
  <c r="K45" i="5"/>
  <c r="M45" i="5" s="1"/>
  <c r="K46" i="5"/>
  <c r="N46" i="5" s="1"/>
  <c r="K47" i="5"/>
  <c r="N47" i="5" s="1"/>
  <c r="K48" i="5"/>
  <c r="N48" i="5" s="1"/>
  <c r="K49" i="5"/>
  <c r="N49" i="5" s="1"/>
  <c r="J69" i="2"/>
  <c r="I61" i="1"/>
  <c r="J61" i="1" s="1"/>
  <c r="I62" i="1"/>
  <c r="J62" i="1" s="1"/>
  <c r="I63" i="1"/>
  <c r="J63" i="1" s="1"/>
  <c r="S36" i="1"/>
  <c r="S37" i="1"/>
  <c r="S38" i="1"/>
  <c r="S39" i="1"/>
  <c r="S58" i="1"/>
  <c r="S59" i="1"/>
  <c r="R59" i="1"/>
  <c r="R58" i="1"/>
  <c r="R62" i="1"/>
  <c r="R63" i="1"/>
  <c r="I53" i="1"/>
  <c r="J53" i="1" s="1"/>
  <c r="I54" i="1"/>
  <c r="K54" i="1" s="1"/>
  <c r="L54" i="1" s="1"/>
  <c r="J54" i="1"/>
  <c r="I55" i="1"/>
  <c r="J55" i="1" s="1"/>
  <c r="I56" i="1"/>
  <c r="K56" i="1" s="1"/>
  <c r="L56" i="1" s="1"/>
  <c r="J56" i="1"/>
  <c r="I57" i="1"/>
  <c r="J57" i="1" s="1"/>
  <c r="I58" i="1"/>
  <c r="K58" i="1" s="1"/>
  <c r="L58" i="1" s="1"/>
  <c r="J58" i="1"/>
  <c r="I59" i="1"/>
  <c r="J59" i="1" s="1"/>
  <c r="I60" i="1"/>
  <c r="K60" i="1" s="1"/>
  <c r="L60" i="1" s="1"/>
  <c r="F2" i="1"/>
  <c r="F1" i="1"/>
  <c r="F2" i="2"/>
  <c r="F1" i="2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2" i="5" l="1"/>
  <c r="N32" i="5" s="1"/>
  <c r="L34" i="5"/>
  <c r="K34" i="5"/>
  <c r="N34" i="5" s="1"/>
  <c r="L33" i="5"/>
  <c r="K33" i="5"/>
  <c r="N33" i="5" s="1"/>
  <c r="L32" i="5"/>
  <c r="M43" i="5"/>
  <c r="N45" i="5"/>
  <c r="M42" i="5"/>
  <c r="M34" i="5"/>
  <c r="N44" i="5"/>
  <c r="M49" i="5"/>
  <c r="M41" i="5"/>
  <c r="M48" i="5"/>
  <c r="M40" i="5"/>
  <c r="M32" i="5"/>
  <c r="M47" i="5"/>
  <c r="M39" i="5"/>
  <c r="M46" i="5"/>
  <c r="M38" i="5"/>
  <c r="K62" i="1"/>
  <c r="L62" i="1" s="1"/>
  <c r="S62" i="1" s="1"/>
  <c r="K63" i="1"/>
  <c r="L63" i="1" s="1"/>
  <c r="S63" i="1" s="1"/>
  <c r="K61" i="1"/>
  <c r="L61" i="1" s="1"/>
  <c r="S61" i="1" s="1"/>
  <c r="J60" i="1"/>
  <c r="K59" i="1"/>
  <c r="L59" i="1" s="1"/>
  <c r="K57" i="1"/>
  <c r="L57" i="1" s="1"/>
  <c r="K55" i="1"/>
  <c r="L55" i="1" s="1"/>
  <c r="K53" i="1"/>
  <c r="L53" i="1" s="1"/>
  <c r="R82" i="2"/>
  <c r="R83" i="2"/>
  <c r="R36" i="2"/>
  <c r="R102" i="2"/>
  <c r="R107" i="2"/>
  <c r="R108" i="2"/>
  <c r="R109" i="2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U72" i="2"/>
  <c r="R106" i="2"/>
  <c r="R103" i="2"/>
  <c r="R104" i="2"/>
  <c r="R105" i="2"/>
  <c r="R110" i="2"/>
  <c r="R111" i="2"/>
  <c r="R78" i="2"/>
  <c r="S78" i="2" s="1"/>
  <c r="R79" i="2"/>
  <c r="S79" i="2" s="1"/>
  <c r="R80" i="2"/>
  <c r="S80" i="2" s="1"/>
  <c r="R81" i="2"/>
  <c r="R84" i="2"/>
  <c r="S84" i="2"/>
  <c r="R85" i="2"/>
  <c r="S85" i="2" s="1"/>
  <c r="R86" i="2"/>
  <c r="S86" i="2" s="1"/>
  <c r="R87" i="2"/>
  <c r="R88" i="2"/>
  <c r="R89" i="2"/>
  <c r="R90" i="2"/>
  <c r="S90" i="2" s="1"/>
  <c r="R91" i="2"/>
  <c r="S91" i="2" s="1"/>
  <c r="R92" i="2"/>
  <c r="S92" i="2" s="1"/>
  <c r="R93" i="2"/>
  <c r="R94" i="2"/>
  <c r="R95" i="2"/>
  <c r="R96" i="2"/>
  <c r="S96" i="2"/>
  <c r="R97" i="2"/>
  <c r="S97" i="2" s="1"/>
  <c r="R98" i="2"/>
  <c r="S98" i="2" s="1"/>
  <c r="R99" i="2"/>
  <c r="R100" i="2"/>
  <c r="R101" i="2"/>
  <c r="I102" i="2"/>
  <c r="I103" i="2"/>
  <c r="I104" i="2"/>
  <c r="I105" i="2"/>
  <c r="I106" i="2"/>
  <c r="I107" i="2"/>
  <c r="I108" i="2"/>
  <c r="I109" i="2"/>
  <c r="I110" i="2"/>
  <c r="I111" i="2"/>
  <c r="K111" i="2" s="1"/>
  <c r="I78" i="2"/>
  <c r="I79" i="2"/>
  <c r="K79" i="2" s="1"/>
  <c r="I80" i="2"/>
  <c r="J82" i="2" s="1"/>
  <c r="I81" i="2"/>
  <c r="K81" i="2" s="1"/>
  <c r="I82" i="2"/>
  <c r="I83" i="2"/>
  <c r="K83" i="2" s="1"/>
  <c r="I84" i="2"/>
  <c r="I85" i="2"/>
  <c r="K85" i="2" s="1"/>
  <c r="I86" i="2"/>
  <c r="I87" i="2"/>
  <c r="K87" i="2" s="1"/>
  <c r="I88" i="2"/>
  <c r="J88" i="2" s="1"/>
  <c r="I89" i="2"/>
  <c r="K89" i="2" s="1"/>
  <c r="I90" i="2"/>
  <c r="I91" i="2"/>
  <c r="K91" i="2" s="1"/>
  <c r="I92" i="2"/>
  <c r="I93" i="2"/>
  <c r="K93" i="2" s="1"/>
  <c r="I94" i="2"/>
  <c r="J94" i="2" s="1"/>
  <c r="I95" i="2"/>
  <c r="K95" i="2" s="1"/>
  <c r="I96" i="2"/>
  <c r="J101" i="2" s="1"/>
  <c r="I97" i="2"/>
  <c r="K97" i="2" s="1"/>
  <c r="I98" i="2"/>
  <c r="I99" i="2"/>
  <c r="K99" i="2" s="1"/>
  <c r="I100" i="2"/>
  <c r="J100" i="2" s="1"/>
  <c r="I101" i="2"/>
  <c r="K101" i="2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" i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6" i="2"/>
  <c r="K110" i="2"/>
  <c r="L11" i="5"/>
  <c r="K2" i="5"/>
  <c r="R56" i="1"/>
  <c r="R57" i="1"/>
  <c r="I66" i="2"/>
  <c r="K66" i="2" s="1"/>
  <c r="I67" i="2"/>
  <c r="K67" i="2" s="1"/>
  <c r="I68" i="2"/>
  <c r="J70" i="2" s="1"/>
  <c r="K69" i="2"/>
  <c r="K70" i="2"/>
  <c r="K71" i="2"/>
  <c r="K72" i="2"/>
  <c r="K73" i="2"/>
  <c r="K74" i="2"/>
  <c r="I75" i="2"/>
  <c r="K75" i="2" s="1"/>
  <c r="I76" i="2"/>
  <c r="K76" i="2" s="1"/>
  <c r="I77" i="2"/>
  <c r="K77" i="2" s="1"/>
  <c r="R66" i="2"/>
  <c r="R67" i="2"/>
  <c r="R68" i="2"/>
  <c r="R69" i="2"/>
  <c r="R70" i="2"/>
  <c r="R71" i="2"/>
  <c r="R72" i="2"/>
  <c r="R73" i="2"/>
  <c r="R74" i="2"/>
  <c r="R75" i="2"/>
  <c r="R76" i="2"/>
  <c r="R77" i="2"/>
  <c r="K37" i="5" l="1"/>
  <c r="L37" i="5"/>
  <c r="K35" i="5"/>
  <c r="L35" i="5"/>
  <c r="M33" i="5"/>
  <c r="L36" i="5"/>
  <c r="K36" i="5"/>
  <c r="J87" i="2"/>
  <c r="J89" i="2"/>
  <c r="S66" i="2"/>
  <c r="J77" i="2"/>
  <c r="J93" i="2"/>
  <c r="J76" i="2"/>
  <c r="J95" i="2"/>
  <c r="J81" i="2"/>
  <c r="J71" i="2"/>
  <c r="J75" i="2"/>
  <c r="J83" i="2"/>
  <c r="J99" i="2"/>
  <c r="S72" i="2"/>
  <c r="L75" i="2"/>
  <c r="S75" i="2" s="1"/>
  <c r="L76" i="2"/>
  <c r="S76" i="2" s="1"/>
  <c r="S74" i="2"/>
  <c r="L77" i="2"/>
  <c r="S77" i="2" s="1"/>
  <c r="S73" i="2"/>
  <c r="K100" i="2"/>
  <c r="K98" i="2"/>
  <c r="K96" i="2"/>
  <c r="K94" i="2"/>
  <c r="K92" i="2"/>
  <c r="L95" i="2" s="1"/>
  <c r="S95" i="2" s="1"/>
  <c r="K90" i="2"/>
  <c r="L93" i="2" s="1"/>
  <c r="S93" i="2" s="1"/>
  <c r="K88" i="2"/>
  <c r="K86" i="2"/>
  <c r="K84" i="2"/>
  <c r="L87" i="2" s="1"/>
  <c r="S87" i="2" s="1"/>
  <c r="K82" i="2"/>
  <c r="L82" i="2" s="1"/>
  <c r="S82" i="2" s="1"/>
  <c r="K80" i="2"/>
  <c r="K78" i="2"/>
  <c r="L83" i="2" s="1"/>
  <c r="S83" i="2" s="1"/>
  <c r="K68" i="2"/>
  <c r="S68" i="2" s="1"/>
  <c r="S67" i="2"/>
  <c r="M36" i="5" l="1"/>
  <c r="N36" i="5"/>
  <c r="N35" i="5"/>
  <c r="M35" i="5"/>
  <c r="M37" i="5"/>
  <c r="N37" i="5"/>
  <c r="L94" i="2"/>
  <c r="S94" i="2" s="1"/>
  <c r="L69" i="2"/>
  <c r="S69" i="2" s="1"/>
  <c r="L99" i="2"/>
  <c r="S99" i="2" s="1"/>
  <c r="L101" i="2"/>
  <c r="S101" i="2" s="1"/>
  <c r="L70" i="2"/>
  <c r="S70" i="2" s="1"/>
  <c r="L81" i="2"/>
  <c r="S81" i="2" s="1"/>
  <c r="L89" i="2"/>
  <c r="S89" i="2" s="1"/>
  <c r="L100" i="2"/>
  <c r="S100" i="2" s="1"/>
  <c r="L88" i="2"/>
  <c r="S88" i="2" s="1"/>
  <c r="L71" i="2"/>
  <c r="S71" i="2" s="1"/>
  <c r="K108" i="2"/>
  <c r="K109" i="2"/>
  <c r="R7" i="2"/>
  <c r="R55" i="1"/>
  <c r="S56" i="1" l="1"/>
  <c r="S57" i="1"/>
  <c r="N11" i="5"/>
  <c r="M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0" i="5"/>
  <c r="N9" i="5"/>
  <c r="M15" i="5"/>
  <c r="M16" i="5"/>
  <c r="N17" i="5"/>
  <c r="N18" i="5"/>
  <c r="M19" i="5"/>
  <c r="M20" i="5"/>
  <c r="M21" i="5"/>
  <c r="N22" i="5"/>
  <c r="M23" i="5"/>
  <c r="M24" i="5"/>
  <c r="N25" i="5"/>
  <c r="N26" i="5"/>
  <c r="N27" i="5"/>
  <c r="M28" i="5"/>
  <c r="M29" i="5"/>
  <c r="N30" i="5"/>
  <c r="M31" i="5"/>
  <c r="M14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2" i="4"/>
  <c r="N13" i="5"/>
  <c r="N10" i="5"/>
  <c r="M12" i="5"/>
  <c r="R8" i="2"/>
  <c r="L3" i="5"/>
  <c r="L4" i="5"/>
  <c r="L5" i="5"/>
  <c r="L6" i="5"/>
  <c r="L7" i="5"/>
  <c r="L8" i="5"/>
  <c r="L9" i="5"/>
  <c r="L2" i="5"/>
  <c r="M4" i="5"/>
  <c r="M5" i="5"/>
  <c r="M6" i="5"/>
  <c r="N7" i="5"/>
  <c r="N8" i="5"/>
  <c r="M30" i="5" l="1"/>
  <c r="M10" i="5"/>
  <c r="N28" i="5"/>
  <c r="N12" i="5"/>
  <c r="M7" i="5"/>
  <c r="M8" i="5"/>
  <c r="N29" i="5"/>
  <c r="M13" i="5"/>
  <c r="N6" i="5"/>
  <c r="N5" i="5"/>
  <c r="N4" i="5"/>
  <c r="N3" i="5"/>
  <c r="M3" i="5"/>
  <c r="N31" i="5"/>
  <c r="M22" i="5"/>
  <c r="N19" i="5"/>
  <c r="N16" i="5"/>
  <c r="N24" i="5"/>
  <c r="M18" i="5"/>
  <c r="N23" i="5"/>
  <c r="N15" i="5"/>
  <c r="M25" i="5"/>
  <c r="M17" i="5"/>
  <c r="N14" i="5"/>
  <c r="N21" i="5"/>
  <c r="N20" i="5"/>
  <c r="M27" i="5"/>
  <c r="M26" i="5"/>
  <c r="M9" i="5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10" i="2"/>
  <c r="R11" i="2"/>
  <c r="R12" i="2"/>
  <c r="S12" i="2" s="1"/>
  <c r="R13" i="2"/>
  <c r="S13" i="2"/>
  <c r="R14" i="2"/>
  <c r="S14" i="2"/>
  <c r="R15" i="2"/>
  <c r="R16" i="2"/>
  <c r="R17" i="2"/>
  <c r="R18" i="2"/>
  <c r="S18" i="2" s="1"/>
  <c r="R19" i="2"/>
  <c r="S19" i="2" s="1"/>
  <c r="R20" i="2"/>
  <c r="S20" i="2" s="1"/>
  <c r="R21" i="2"/>
  <c r="R22" i="2"/>
  <c r="R23" i="2"/>
  <c r="R24" i="2"/>
  <c r="S24" i="2"/>
  <c r="R25" i="2"/>
  <c r="S25" i="2"/>
  <c r="R26" i="2"/>
  <c r="S26" i="2" s="1"/>
  <c r="R27" i="2"/>
  <c r="R28" i="2"/>
  <c r="R29" i="2"/>
  <c r="R30" i="2"/>
  <c r="S30" i="2" s="1"/>
  <c r="R31" i="2"/>
  <c r="S31" i="2" s="1"/>
  <c r="R32" i="2"/>
  <c r="S32" i="2" s="1"/>
  <c r="R33" i="2"/>
  <c r="R34" i="2"/>
  <c r="R35" i="2"/>
  <c r="S36" i="2"/>
  <c r="R37" i="2"/>
  <c r="S37" i="2"/>
  <c r="R38" i="2"/>
  <c r="S38" i="2" s="1"/>
  <c r="R39" i="2"/>
  <c r="R40" i="2"/>
  <c r="R41" i="2"/>
  <c r="R42" i="2"/>
  <c r="S42" i="2" s="1"/>
  <c r="R43" i="2"/>
  <c r="S43" i="2" s="1"/>
  <c r="R44" i="2"/>
  <c r="S44" i="2" s="1"/>
  <c r="R45" i="2"/>
  <c r="S45" i="2" s="1"/>
  <c r="R46" i="2"/>
  <c r="R47" i="2"/>
  <c r="R48" i="2"/>
  <c r="S48" i="2"/>
  <c r="R49" i="2"/>
  <c r="S49" i="2"/>
  <c r="R50" i="2"/>
  <c r="S50" i="2" s="1"/>
  <c r="R51" i="2"/>
  <c r="R52" i="2"/>
  <c r="R53" i="2"/>
  <c r="R54" i="2"/>
  <c r="S54" i="2" s="1"/>
  <c r="R55" i="2"/>
  <c r="S55" i="2" s="1"/>
  <c r="R56" i="2"/>
  <c r="S56" i="2" s="1"/>
  <c r="R57" i="2"/>
  <c r="R58" i="2"/>
  <c r="R59" i="2"/>
  <c r="R60" i="2"/>
  <c r="S60" i="2"/>
  <c r="R61" i="2"/>
  <c r="S61" i="2"/>
  <c r="R62" i="2"/>
  <c r="S62" i="2" s="1"/>
  <c r="R63" i="2"/>
  <c r="R64" i="2"/>
  <c r="R65" i="2"/>
  <c r="K105" i="2"/>
  <c r="K106" i="2"/>
  <c r="K107" i="2"/>
  <c r="I42" i="2"/>
  <c r="K42" i="2" s="1"/>
  <c r="I43" i="2"/>
  <c r="K43" i="2" s="1"/>
  <c r="I44" i="2"/>
  <c r="K44" i="2" s="1"/>
  <c r="I45" i="2"/>
  <c r="K45" i="2" s="1"/>
  <c r="L45" i="2" s="1"/>
  <c r="I46" i="2"/>
  <c r="J46" i="2" s="1"/>
  <c r="I47" i="2"/>
  <c r="J47" i="2" s="1"/>
  <c r="I48" i="2"/>
  <c r="K48" i="2" s="1"/>
  <c r="I49" i="2"/>
  <c r="J51" i="2" s="1"/>
  <c r="I50" i="2"/>
  <c r="K50" i="2" s="1"/>
  <c r="I51" i="2"/>
  <c r="K51" i="2" s="1"/>
  <c r="I52" i="2"/>
  <c r="J52" i="2" s="1"/>
  <c r="I53" i="2"/>
  <c r="K53" i="2" s="1"/>
  <c r="S7" i="2"/>
  <c r="S8" i="2"/>
  <c r="R9" i="2"/>
  <c r="K104" i="2"/>
  <c r="K30" i="2"/>
  <c r="K32" i="2"/>
  <c r="K33" i="2"/>
  <c r="K38" i="2"/>
  <c r="I30" i="2"/>
  <c r="I31" i="2"/>
  <c r="J33" i="2" s="1"/>
  <c r="I32" i="2"/>
  <c r="I33" i="2"/>
  <c r="I34" i="2"/>
  <c r="K34" i="2" s="1"/>
  <c r="I35" i="2"/>
  <c r="K35" i="2" s="1"/>
  <c r="I36" i="2"/>
  <c r="K36" i="2" s="1"/>
  <c r="I37" i="2"/>
  <c r="K37" i="2" s="1"/>
  <c r="I38" i="2"/>
  <c r="I39" i="2"/>
  <c r="K39" i="2" s="1"/>
  <c r="I40" i="2"/>
  <c r="K40" i="2" s="1"/>
  <c r="I41" i="2"/>
  <c r="K41" i="2" s="1"/>
  <c r="L53" i="2" l="1"/>
  <c r="S53" i="2" s="1"/>
  <c r="L51" i="2"/>
  <c r="S51" i="2" s="1"/>
  <c r="L39" i="2"/>
  <c r="K52" i="2"/>
  <c r="J53" i="2"/>
  <c r="K31" i="2"/>
  <c r="L34" i="2" s="1"/>
  <c r="S34" i="2" s="1"/>
  <c r="K49" i="2"/>
  <c r="J35" i="2"/>
  <c r="J45" i="2"/>
  <c r="S47" i="2"/>
  <c r="J34" i="2"/>
  <c r="K47" i="2"/>
  <c r="L47" i="2" s="1"/>
  <c r="L41" i="2"/>
  <c r="K46" i="2"/>
  <c r="L46" i="2" s="1"/>
  <c r="S46" i="2" s="1"/>
  <c r="S41" i="2"/>
  <c r="J39" i="2"/>
  <c r="L40" i="2"/>
  <c r="S40" i="2"/>
  <c r="S39" i="2"/>
  <c r="J41" i="2"/>
  <c r="J40" i="2"/>
  <c r="R6" i="1"/>
  <c r="L35" i="2" l="1"/>
  <c r="S35" i="2" s="1"/>
  <c r="L52" i="2"/>
  <c r="S52" i="2" s="1"/>
  <c r="L33" i="2"/>
  <c r="S33" i="2" s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I31" i="1"/>
  <c r="J31" i="1" s="1"/>
  <c r="I34" i="1"/>
  <c r="I35" i="1"/>
  <c r="J35" i="1" s="1"/>
  <c r="I36" i="1"/>
  <c r="I37" i="1"/>
  <c r="I38" i="1"/>
  <c r="J38" i="1" s="1"/>
  <c r="K34" i="1" l="1"/>
  <c r="J34" i="1"/>
  <c r="K35" i="1"/>
  <c r="K31" i="1"/>
  <c r="K37" i="1"/>
  <c r="J37" i="1"/>
  <c r="K36" i="1"/>
  <c r="J36" i="1"/>
  <c r="N2" i="5"/>
  <c r="M2" i="5"/>
  <c r="K103" i="2" l="1"/>
  <c r="I54" i="2"/>
  <c r="K54" i="2" s="1"/>
  <c r="I55" i="2"/>
  <c r="K55" i="2" s="1"/>
  <c r="I56" i="2"/>
  <c r="K56" i="2" s="1"/>
  <c r="I30" i="1"/>
  <c r="L31" i="1"/>
  <c r="S31" i="1" s="1"/>
  <c r="I32" i="1"/>
  <c r="I33" i="1"/>
  <c r="L34" i="1"/>
  <c r="S34" i="1" s="1"/>
  <c r="L35" i="1"/>
  <c r="S35" i="1" s="1"/>
  <c r="L36" i="1"/>
  <c r="I57" i="2"/>
  <c r="I58" i="2"/>
  <c r="I59" i="2"/>
  <c r="I60" i="2"/>
  <c r="K60" i="2" s="1"/>
  <c r="I61" i="2"/>
  <c r="K61" i="2" s="1"/>
  <c r="I62" i="2"/>
  <c r="K62" i="2" s="1"/>
  <c r="I63" i="2"/>
  <c r="I64" i="2"/>
  <c r="I65" i="2"/>
  <c r="K59" i="2" l="1"/>
  <c r="J59" i="2"/>
  <c r="K65" i="2"/>
  <c r="J65" i="2"/>
  <c r="K58" i="2"/>
  <c r="L58" i="2" s="1"/>
  <c r="S58" i="2" s="1"/>
  <c r="J58" i="2"/>
  <c r="K57" i="2"/>
  <c r="L57" i="2" s="1"/>
  <c r="S57" i="2" s="1"/>
  <c r="J57" i="2"/>
  <c r="K64" i="2"/>
  <c r="J64" i="2"/>
  <c r="K63" i="2"/>
  <c r="L63" i="2" s="1"/>
  <c r="S63" i="2" s="1"/>
  <c r="J63" i="2"/>
  <c r="K33" i="1"/>
  <c r="L33" i="1" s="1"/>
  <c r="S33" i="1" s="1"/>
  <c r="J33" i="1"/>
  <c r="K32" i="1"/>
  <c r="L32" i="1" s="1"/>
  <c r="S32" i="1" s="1"/>
  <c r="J32" i="1"/>
  <c r="K30" i="1"/>
  <c r="L30" i="1" s="1"/>
  <c r="S30" i="1" s="1"/>
  <c r="J30" i="1"/>
  <c r="L65" i="2"/>
  <c r="S65" i="2" s="1"/>
  <c r="L64" i="2"/>
  <c r="S64" i="2" s="1"/>
  <c r="L59" i="2"/>
  <c r="S59" i="2" s="1"/>
  <c r="I18" i="2" l="1"/>
  <c r="K18" i="2" s="1"/>
  <c r="I19" i="2"/>
  <c r="K19" i="2" s="1"/>
  <c r="I20" i="2"/>
  <c r="K20" i="2" s="1"/>
  <c r="I21" i="2"/>
  <c r="I22" i="2"/>
  <c r="I23" i="2"/>
  <c r="I24" i="2"/>
  <c r="K24" i="2" s="1"/>
  <c r="I25" i="2"/>
  <c r="K25" i="2" s="1"/>
  <c r="I26" i="2"/>
  <c r="K26" i="2" s="1"/>
  <c r="I27" i="2"/>
  <c r="I28" i="2"/>
  <c r="I29" i="2"/>
  <c r="K102" i="2"/>
  <c r="K23" i="2" l="1"/>
  <c r="J23" i="2"/>
  <c r="K28" i="2"/>
  <c r="J28" i="2"/>
  <c r="K22" i="2"/>
  <c r="L22" i="2" s="1"/>
  <c r="S22" i="2" s="1"/>
  <c r="J22" i="2"/>
  <c r="K27" i="2"/>
  <c r="L27" i="2" s="1"/>
  <c r="S27" i="2" s="1"/>
  <c r="J27" i="2"/>
  <c r="K21" i="2"/>
  <c r="J21" i="2"/>
  <c r="K29" i="2"/>
  <c r="L29" i="2" s="1"/>
  <c r="S29" i="2" s="1"/>
  <c r="J29" i="2"/>
  <c r="L21" i="2"/>
  <c r="S21" i="2" s="1"/>
  <c r="L23" i="2"/>
  <c r="S23" i="2" s="1"/>
  <c r="L28" i="2"/>
  <c r="S28" i="2" s="1"/>
  <c r="I15" i="1" l="1"/>
  <c r="I16" i="1"/>
  <c r="I17" i="1"/>
  <c r="J17" i="1" s="1"/>
  <c r="I18" i="1"/>
  <c r="I19" i="1"/>
  <c r="I20" i="1"/>
  <c r="I21" i="1"/>
  <c r="I22" i="1"/>
  <c r="I23" i="1"/>
  <c r="I24" i="1"/>
  <c r="I25" i="1"/>
  <c r="I26" i="1"/>
  <c r="I27" i="1"/>
  <c r="I28" i="1"/>
  <c r="I29" i="1"/>
  <c r="L37" i="1"/>
  <c r="K38" i="1"/>
  <c r="L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S55" i="1"/>
  <c r="K47" i="1" l="1"/>
  <c r="L47" i="1" s="1"/>
  <c r="S47" i="1" s="1"/>
  <c r="J47" i="1"/>
  <c r="K16" i="1"/>
  <c r="L16" i="1" s="1"/>
  <c r="S16" i="1" s="1"/>
  <c r="J16" i="1"/>
  <c r="K46" i="1"/>
  <c r="L46" i="1" s="1"/>
  <c r="S46" i="1" s="1"/>
  <c r="J46" i="1"/>
  <c r="S53" i="1"/>
  <c r="K45" i="1"/>
  <c r="L45" i="1" s="1"/>
  <c r="S45" i="1" s="1"/>
  <c r="J45" i="1"/>
  <c r="K44" i="1"/>
  <c r="L44" i="1" s="1"/>
  <c r="S44" i="1" s="1"/>
  <c r="J44" i="1"/>
  <c r="S54" i="1"/>
  <c r="K15" i="1"/>
  <c r="L15" i="1" s="1"/>
  <c r="S15" i="1" s="1"/>
  <c r="J15" i="1"/>
  <c r="K52" i="1"/>
  <c r="L52" i="1" s="1"/>
  <c r="S52" i="1" s="1"/>
  <c r="J52" i="1"/>
  <c r="K51" i="1"/>
  <c r="L51" i="1" s="1"/>
  <c r="S51" i="1" s="1"/>
  <c r="J51" i="1"/>
  <c r="K43" i="1"/>
  <c r="L43" i="1" s="1"/>
  <c r="S43" i="1" s="1"/>
  <c r="J43" i="1"/>
  <c r="K50" i="1"/>
  <c r="L50" i="1" s="1"/>
  <c r="S50" i="1" s="1"/>
  <c r="J50" i="1"/>
  <c r="K42" i="1"/>
  <c r="L42" i="1" s="1"/>
  <c r="S42" i="1" s="1"/>
  <c r="J42" i="1"/>
  <c r="K49" i="1"/>
  <c r="L49" i="1" s="1"/>
  <c r="S49" i="1" s="1"/>
  <c r="J49" i="1"/>
  <c r="K48" i="1"/>
  <c r="L48" i="1" s="1"/>
  <c r="S48" i="1" s="1"/>
  <c r="J48" i="1"/>
  <c r="K41" i="1"/>
  <c r="L41" i="1" s="1"/>
  <c r="S41" i="1" s="1"/>
  <c r="J41" i="1"/>
  <c r="K40" i="1"/>
  <c r="L40" i="1" s="1"/>
  <c r="S40" i="1" s="1"/>
  <c r="J40" i="1"/>
  <c r="K39" i="1"/>
  <c r="L39" i="1" s="1"/>
  <c r="J39" i="1"/>
  <c r="K22" i="1"/>
  <c r="L22" i="1" s="1"/>
  <c r="S22" i="1" s="1"/>
  <c r="J22" i="1"/>
  <c r="K21" i="1"/>
  <c r="L21" i="1" s="1"/>
  <c r="S21" i="1" s="1"/>
  <c r="J21" i="1"/>
  <c r="K23" i="1"/>
  <c r="L23" i="1" s="1"/>
  <c r="S23" i="1" s="1"/>
  <c r="J23" i="1"/>
  <c r="K28" i="1"/>
  <c r="L28" i="1" s="1"/>
  <c r="S28" i="1" s="1"/>
  <c r="J28" i="1"/>
  <c r="K29" i="1"/>
  <c r="L29" i="1" s="1"/>
  <c r="S29" i="1" s="1"/>
  <c r="J29" i="1"/>
  <c r="K27" i="1"/>
  <c r="L27" i="1" s="1"/>
  <c r="S27" i="1" s="1"/>
  <c r="J27" i="1"/>
  <c r="K24" i="1"/>
  <c r="L24" i="1" s="1"/>
  <c r="S24" i="1" s="1"/>
  <c r="J24" i="1"/>
  <c r="K26" i="1"/>
  <c r="L26" i="1" s="1"/>
  <c r="S26" i="1" s="1"/>
  <c r="J26" i="1"/>
  <c r="K25" i="1"/>
  <c r="L25" i="1" s="1"/>
  <c r="S25" i="1" s="1"/>
  <c r="J25" i="1"/>
  <c r="K19" i="1"/>
  <c r="L19" i="1" s="1"/>
  <c r="S19" i="1" s="1"/>
  <c r="J19" i="1"/>
  <c r="K20" i="1"/>
  <c r="L20" i="1" s="1"/>
  <c r="S20" i="1" s="1"/>
  <c r="J20" i="1"/>
  <c r="K18" i="1"/>
  <c r="L18" i="1" s="1"/>
  <c r="S18" i="1" s="1"/>
  <c r="J18" i="1"/>
  <c r="K17" i="1"/>
  <c r="L17" i="1" s="1"/>
  <c r="S17" i="1" s="1"/>
  <c r="I10" i="2"/>
  <c r="K10" i="2" l="1"/>
  <c r="I13" i="2"/>
  <c r="I16" i="2" l="1"/>
  <c r="I17" i="2"/>
  <c r="I10" i="1"/>
  <c r="I11" i="1"/>
  <c r="I12" i="1"/>
  <c r="I13" i="1"/>
  <c r="I14" i="1"/>
  <c r="R6" i="2"/>
  <c r="I15" i="2"/>
  <c r="I14" i="2"/>
  <c r="K14" i="2" s="1"/>
  <c r="K13" i="2"/>
  <c r="I12" i="2"/>
  <c r="K12" i="2" s="1"/>
  <c r="I11" i="2"/>
  <c r="I9" i="2"/>
  <c r="I8" i="2"/>
  <c r="K8" i="2" s="1"/>
  <c r="I7" i="2"/>
  <c r="K7" i="2" s="1"/>
  <c r="I6" i="2"/>
  <c r="I6" i="1"/>
  <c r="I7" i="1"/>
  <c r="I8" i="1"/>
  <c r="I9" i="1"/>
  <c r="K11" i="2" l="1"/>
  <c r="J11" i="2"/>
  <c r="K9" i="2"/>
  <c r="L9" i="2" s="1"/>
  <c r="S9" i="2" s="1"/>
  <c r="J9" i="2"/>
  <c r="K17" i="2"/>
  <c r="L17" i="2" s="1"/>
  <c r="S17" i="2" s="1"/>
  <c r="J17" i="2"/>
  <c r="K6" i="2"/>
  <c r="J10" i="2"/>
  <c r="K15" i="2"/>
  <c r="J15" i="2"/>
  <c r="K16" i="2"/>
  <c r="L16" i="2" s="1"/>
  <c r="S16" i="2" s="1"/>
  <c r="J16" i="2"/>
  <c r="K9" i="1"/>
  <c r="L9" i="1" s="1"/>
  <c r="S9" i="1" s="1"/>
  <c r="J9" i="1"/>
  <c r="K12" i="1"/>
  <c r="L12" i="1" s="1"/>
  <c r="S12" i="1" s="1"/>
  <c r="J12" i="1"/>
  <c r="K14" i="1"/>
  <c r="L14" i="1" s="1"/>
  <c r="S14" i="1" s="1"/>
  <c r="J14" i="1"/>
  <c r="K7" i="1"/>
  <c r="L7" i="1" s="1"/>
  <c r="S7" i="1" s="1"/>
  <c r="J7" i="1"/>
  <c r="K13" i="1"/>
  <c r="L13" i="1" s="1"/>
  <c r="S13" i="1" s="1"/>
  <c r="J13" i="1"/>
  <c r="K8" i="1"/>
  <c r="L8" i="1" s="1"/>
  <c r="S8" i="1" s="1"/>
  <c r="J8" i="1"/>
  <c r="K11" i="1"/>
  <c r="L11" i="1" s="1"/>
  <c r="S11" i="1" s="1"/>
  <c r="J11" i="1"/>
  <c r="K10" i="1"/>
  <c r="L10" i="1" s="1"/>
  <c r="S10" i="1" s="1"/>
  <c r="J10" i="1"/>
  <c r="K6" i="1"/>
  <c r="L6" i="1" s="1"/>
  <c r="S6" i="1" s="1"/>
  <c r="J6" i="1"/>
  <c r="L15" i="2"/>
  <c r="S15" i="2" s="1"/>
  <c r="S6" i="2"/>
  <c r="L111" i="2" l="1"/>
  <c r="S111" i="2" s="1"/>
  <c r="L110" i="2"/>
  <c r="S110" i="2" s="1"/>
  <c r="L108" i="2"/>
  <c r="S108" i="2" s="1"/>
  <c r="L109" i="2"/>
  <c r="S109" i="2" s="1"/>
  <c r="L106" i="2"/>
  <c r="S106" i="2" s="1"/>
  <c r="L104" i="2"/>
  <c r="S104" i="2" s="1"/>
  <c r="L105" i="2"/>
  <c r="S105" i="2" s="1"/>
  <c r="L107" i="2"/>
  <c r="S107" i="2" s="1"/>
  <c r="L103" i="2"/>
  <c r="S103" i="2" s="1"/>
  <c r="L102" i="2"/>
  <c r="S102" i="2" s="1"/>
  <c r="L11" i="2"/>
  <c r="S11" i="2" s="1"/>
  <c r="J110" i="2"/>
  <c r="J108" i="2"/>
  <c r="J105" i="2"/>
  <c r="J111" i="2"/>
  <c r="J106" i="2"/>
  <c r="J103" i="2"/>
  <c r="J107" i="2"/>
  <c r="J102" i="2"/>
  <c r="J109" i="2"/>
  <c r="J104" i="2"/>
  <c r="L10" i="2"/>
  <c r="S10" i="2" s="1"/>
</calcChain>
</file>

<file path=xl/sharedStrings.xml><?xml version="1.0" encoding="utf-8"?>
<sst xmlns="http://schemas.openxmlformats.org/spreadsheetml/2006/main" count="1576" uniqueCount="325">
  <si>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</si>
  <si>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</si>
  <si>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</si>
  <si>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</si>
  <si>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</si>
  <si>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</si>
  <si>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</si>
  <si>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</si>
  <si>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</si>
  <si>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</si>
  <si>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</si>
  <si>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</si>
  <si>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</si>
  <si>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17:0</t>
  </si>
  <si>
    <t>TRL</t>
  </si>
  <si>
    <t>BAF</t>
  </si>
  <si>
    <t>-</t>
  </si>
  <si>
    <t>+</t>
  </si>
  <si>
    <t>TRL number</t>
  </si>
  <si>
    <t>S</t>
  </si>
  <si>
    <t>T</t>
  </si>
  <si>
    <t>SAMPLE_ID</t>
  </si>
  <si>
    <t>Sample Type</t>
  </si>
  <si>
    <t>Media</t>
  </si>
  <si>
    <t>Time (hours)</t>
  </si>
  <si>
    <t>Control</t>
  </si>
  <si>
    <t>OPLA</t>
  </si>
  <si>
    <t>POLA</t>
  </si>
  <si>
    <t>Protein (mg/mL)</t>
  </si>
  <si>
    <t>TRL_101</t>
  </si>
  <si>
    <t>TRL_102</t>
  </si>
  <si>
    <t>TRL_103</t>
  </si>
  <si>
    <t>TRL_104</t>
  </si>
  <si>
    <t>TRL_105</t>
  </si>
  <si>
    <t>TRL_106</t>
  </si>
  <si>
    <t>TRL_107</t>
  </si>
  <si>
    <t>TRL_108</t>
  </si>
  <si>
    <t>TRL_109</t>
  </si>
  <si>
    <t>TRL_110</t>
  </si>
  <si>
    <t>TRL_111</t>
  </si>
  <si>
    <t>TRL_112</t>
  </si>
  <si>
    <t>TRL_113</t>
  </si>
  <si>
    <t>TRL_114</t>
  </si>
  <si>
    <t>TRL_115</t>
  </si>
  <si>
    <t>TRL_116</t>
  </si>
  <si>
    <t>TRL_117</t>
  </si>
  <si>
    <t>TRL_118</t>
  </si>
  <si>
    <t>TRL_119</t>
  </si>
  <si>
    <t>TRL_120</t>
  </si>
  <si>
    <t>TRL_121</t>
  </si>
  <si>
    <t>TRL_122</t>
  </si>
  <si>
    <t>TRL_123</t>
  </si>
  <si>
    <t>TRL_124</t>
  </si>
  <si>
    <t>TRL_125</t>
  </si>
  <si>
    <t>TRL_126</t>
  </si>
  <si>
    <t>TRL_127</t>
  </si>
  <si>
    <t>TRL_128</t>
  </si>
  <si>
    <t>TRL_129</t>
  </si>
  <si>
    <t>TRL_130</t>
  </si>
  <si>
    <t>TRL_131</t>
  </si>
  <si>
    <t>TRL_132</t>
  </si>
  <si>
    <t>TRL_133</t>
  </si>
  <si>
    <t>TRL_134</t>
  </si>
  <si>
    <t>TRL_135</t>
  </si>
  <si>
    <t>TRL_136</t>
  </si>
  <si>
    <t>TRL_137</t>
  </si>
  <si>
    <t>TRL_138</t>
  </si>
  <si>
    <t>TRL_139</t>
  </si>
  <si>
    <t>TRL_140</t>
  </si>
  <si>
    <t>TRL_141</t>
  </si>
  <si>
    <t>TRL_142</t>
  </si>
  <si>
    <t>TRL_143</t>
  </si>
  <si>
    <t>TRL_144</t>
  </si>
  <si>
    <t>TRL_145</t>
  </si>
  <si>
    <t>TRL_146</t>
  </si>
  <si>
    <t>TRL_147</t>
  </si>
  <si>
    <t>TRL_148</t>
  </si>
  <si>
    <t>TRL_149</t>
  </si>
  <si>
    <t>TRL_150</t>
  </si>
  <si>
    <t>TRL_151</t>
  </si>
  <si>
    <t>TRL_152</t>
  </si>
  <si>
    <t>TRL_153</t>
  </si>
  <si>
    <t>TRL_154</t>
  </si>
  <si>
    <t>TRL_155</t>
  </si>
  <si>
    <t>TRL_156</t>
  </si>
  <si>
    <t>TRL_157</t>
  </si>
  <si>
    <t>TRL_158</t>
  </si>
  <si>
    <t>TRL_159</t>
  </si>
  <si>
    <t>TRL_160</t>
  </si>
  <si>
    <t>TRL_161</t>
  </si>
  <si>
    <t>TRL_162</t>
  </si>
  <si>
    <t>TRL_163</t>
  </si>
  <si>
    <t>TRL_164</t>
  </si>
  <si>
    <t>TRL_165</t>
  </si>
  <si>
    <t>TRL_166</t>
  </si>
  <si>
    <t>TRL_167</t>
  </si>
  <si>
    <t>TRL_168</t>
  </si>
  <si>
    <t>TRL_169</t>
  </si>
  <si>
    <t>TRL_170</t>
  </si>
  <si>
    <t>TRL_171</t>
  </si>
  <si>
    <t>TRL_172</t>
  </si>
  <si>
    <t>TRL_173</t>
  </si>
  <si>
    <t>TRL_174</t>
  </si>
  <si>
    <t>TRL_175</t>
  </si>
  <si>
    <t>TRL_176</t>
  </si>
  <si>
    <t>TRL_177</t>
  </si>
  <si>
    <t>TRL_178</t>
  </si>
  <si>
    <t>TRL_179</t>
  </si>
  <si>
    <t>TRL_180</t>
  </si>
  <si>
    <t>TRL_181</t>
  </si>
  <si>
    <t>TRL_182</t>
  </si>
  <si>
    <t>TRL_183</t>
  </si>
  <si>
    <t>TRL_184</t>
  </si>
  <si>
    <t>TRL_185</t>
  </si>
  <si>
    <t>TRL_186</t>
  </si>
  <si>
    <t>TRL_187</t>
  </si>
  <si>
    <t>TRL_188</t>
  </si>
  <si>
    <t>TRL_189</t>
  </si>
  <si>
    <t>TRL_190</t>
  </si>
  <si>
    <t>TRL_191</t>
  </si>
  <si>
    <t>TRL_192</t>
  </si>
  <si>
    <t>TRL_193</t>
  </si>
  <si>
    <t>TRL_194</t>
  </si>
  <si>
    <t>TRL_195</t>
  </si>
  <si>
    <t>TRL_196</t>
  </si>
  <si>
    <t>FA_101</t>
  </si>
  <si>
    <t>FA_102</t>
  </si>
  <si>
    <t>FA_103</t>
  </si>
  <si>
    <t>FA_104</t>
  </si>
  <si>
    <t>FA_105</t>
  </si>
  <si>
    <t>FA_106</t>
  </si>
  <si>
    <t>FA_108</t>
  </si>
  <si>
    <t>FA_109</t>
  </si>
  <si>
    <t>FA_110</t>
  </si>
  <si>
    <t>FA_111</t>
  </si>
  <si>
    <t>FA_112</t>
  </si>
  <si>
    <t>FA_201</t>
  </si>
  <si>
    <t>FA_202</t>
  </si>
  <si>
    <t>1+2</t>
  </si>
  <si>
    <t>FA_107</t>
  </si>
  <si>
    <t>TG_104</t>
  </si>
  <si>
    <t>TG_105</t>
  </si>
  <si>
    <t>TG_106</t>
  </si>
  <si>
    <t>TG_110</t>
  </si>
  <si>
    <t>TG_111</t>
  </si>
  <si>
    <t>TG_112</t>
  </si>
  <si>
    <t>TG_201</t>
  </si>
  <si>
    <t>TG_202</t>
  </si>
  <si>
    <t>Background enrichment of 13C 16:0 in TG:</t>
  </si>
  <si>
    <t>Media 13C 16:0 from TG(nmol/L)</t>
  </si>
  <si>
    <t>Media 16:0 (umol/L)</t>
  </si>
  <si>
    <t>Media 13C 16:0 (nmol/L)</t>
  </si>
  <si>
    <t>Media 16:0 from TG (umol/L)</t>
  </si>
  <si>
    <t>Uncorrectedmedia 16:0 (nmol/L)</t>
  </si>
  <si>
    <t>Media 16:0 (nmol/g of protein)</t>
  </si>
  <si>
    <t>Uncorrected media 13C 16:0 (nmol/L)</t>
  </si>
  <si>
    <t>FA_113</t>
  </si>
  <si>
    <t>FA_114</t>
  </si>
  <si>
    <t>FA_115</t>
  </si>
  <si>
    <t>FA_116</t>
  </si>
  <si>
    <t>FA_117</t>
  </si>
  <si>
    <t>FA_118</t>
  </si>
  <si>
    <t>FA_119</t>
  </si>
  <si>
    <t>FA_120</t>
  </si>
  <si>
    <t>FA_121</t>
  </si>
  <si>
    <t>FA_122</t>
  </si>
  <si>
    <t>FA_123</t>
  </si>
  <si>
    <t>FA_124</t>
  </si>
  <si>
    <t>TG_116</t>
  </si>
  <si>
    <t>TG_117</t>
  </si>
  <si>
    <t>TG_118</t>
  </si>
  <si>
    <t>TG_122</t>
  </si>
  <si>
    <t>TG_123</t>
  </si>
  <si>
    <t>TG_124</t>
  </si>
  <si>
    <t>FA_149</t>
  </si>
  <si>
    <t>FA_150</t>
  </si>
  <si>
    <t>FA_151</t>
  </si>
  <si>
    <t>FA_152</t>
  </si>
  <si>
    <t>FA_153</t>
  </si>
  <si>
    <t>FA_154</t>
  </si>
  <si>
    <t>FA_155</t>
  </si>
  <si>
    <t>FA_156</t>
  </si>
  <si>
    <t>FA_157</t>
  </si>
  <si>
    <t>FA_158</t>
  </si>
  <si>
    <t>FA_159</t>
  </si>
  <si>
    <t>FA_160</t>
  </si>
  <si>
    <t>TG_152</t>
  </si>
  <si>
    <t>TG_153</t>
  </si>
  <si>
    <t>TG_154</t>
  </si>
  <si>
    <t>TG_158</t>
  </si>
  <si>
    <t>TG_159</t>
  </si>
  <si>
    <t>TG_160</t>
  </si>
  <si>
    <t>3+4</t>
  </si>
  <si>
    <t>TG_205</t>
  </si>
  <si>
    <t>TG_206</t>
  </si>
  <si>
    <t>FA_205</t>
  </si>
  <si>
    <t>FA_206</t>
  </si>
  <si>
    <t>TRL starting media 13C 16:0 (nmol/L)</t>
  </si>
  <si>
    <t>13C 16:0 Release (nmol/g of protein)</t>
  </si>
  <si>
    <t>Uncorrected Media TG 13C 16:0 disappearance (nmol/L)</t>
  </si>
  <si>
    <t>Media TG 13C 16:0 (nmol/L)</t>
  </si>
  <si>
    <t>TRL starting media TG 13C 16:0 (nmol/L)</t>
  </si>
  <si>
    <t>TTR-background</t>
  </si>
  <si>
    <t>TG 13C 16:0 disappearance (nmol/g of protein)</t>
  </si>
  <si>
    <t>TRL disappearance (%)</t>
  </si>
  <si>
    <t>TT-background</t>
  </si>
  <si>
    <t>TRL starting media TG 13C 16:0 (nmol/g of protein)</t>
  </si>
  <si>
    <t>TG_128</t>
  </si>
  <si>
    <t>TG_129</t>
  </si>
  <si>
    <t>TG_130</t>
  </si>
  <si>
    <t>TG_203</t>
  </si>
  <si>
    <t>FA_125</t>
  </si>
  <si>
    <t>FA_126</t>
  </si>
  <si>
    <t>FA_127</t>
  </si>
  <si>
    <t>FA_128</t>
  </si>
  <si>
    <t>FA_129</t>
  </si>
  <si>
    <t>FA_130</t>
  </si>
  <si>
    <t>FA_131</t>
  </si>
  <si>
    <t>FA_132</t>
  </si>
  <si>
    <t>FA_133</t>
  </si>
  <si>
    <t>FA_134</t>
  </si>
  <si>
    <t>FA_135</t>
  </si>
  <si>
    <t>FA_136</t>
  </si>
  <si>
    <t>FA_203</t>
  </si>
  <si>
    <t>TG_140</t>
  </si>
  <si>
    <t>TG_141</t>
  </si>
  <si>
    <t>TG_146</t>
  </si>
  <si>
    <t>TG_148</t>
  </si>
  <si>
    <t>FA_137</t>
  </si>
  <si>
    <t>FA_138</t>
  </si>
  <si>
    <t>FA_139</t>
  </si>
  <si>
    <t>FA_140</t>
  </si>
  <si>
    <t>FA_141</t>
  </si>
  <si>
    <t>FA_142</t>
  </si>
  <si>
    <t>FA_143</t>
  </si>
  <si>
    <t>FA_144</t>
  </si>
  <si>
    <t>FA_145</t>
  </si>
  <si>
    <t>FA_146</t>
  </si>
  <si>
    <t>FA_147</t>
  </si>
  <si>
    <t>FA_148</t>
  </si>
  <si>
    <t>FA_204</t>
  </si>
  <si>
    <t>TG_204</t>
  </si>
  <si>
    <t>TG_142</t>
  </si>
  <si>
    <t>TG_147</t>
  </si>
  <si>
    <t>TG_134</t>
  </si>
  <si>
    <t>TG_135</t>
  </si>
  <si>
    <t>TG_136</t>
  </si>
  <si>
    <t>Comments</t>
  </si>
  <si>
    <t xml:space="preserve">true value </t>
  </si>
  <si>
    <t>true value</t>
  </si>
  <si>
    <t>Different volumes to the rest</t>
  </si>
  <si>
    <t xml:space="preserve"> </t>
  </si>
  <si>
    <t>Different volume to rest</t>
  </si>
  <si>
    <t>FA_167</t>
  </si>
  <si>
    <t>FA_168</t>
  </si>
  <si>
    <t>FA_169</t>
  </si>
  <si>
    <t>FA_170</t>
  </si>
  <si>
    <t>FA_171</t>
  </si>
  <si>
    <t>FA_172</t>
  </si>
  <si>
    <t>7+8</t>
  </si>
  <si>
    <t>FA_207</t>
  </si>
  <si>
    <t>FA_208</t>
  </si>
  <si>
    <t>FA_161</t>
  </si>
  <si>
    <t>FA_162</t>
  </si>
  <si>
    <t>FA_163</t>
  </si>
  <si>
    <t>FA_164</t>
  </si>
  <si>
    <t>FA_165</t>
  </si>
  <si>
    <t>FA_166</t>
  </si>
  <si>
    <t>TG_170</t>
  </si>
  <si>
    <t>TG_171</t>
  </si>
  <si>
    <t>TG_172</t>
  </si>
  <si>
    <t>TG_207</t>
  </si>
  <si>
    <t>TG_176</t>
  </si>
  <si>
    <t>TG_177</t>
  </si>
  <si>
    <t>TG_178</t>
  </si>
  <si>
    <t>TG_182</t>
  </si>
  <si>
    <t>TG_183</t>
  </si>
  <si>
    <t>TG_184</t>
  </si>
  <si>
    <t>TG_209</t>
  </si>
  <si>
    <t>FA_173</t>
  </si>
  <si>
    <t>FA_174</t>
  </si>
  <si>
    <t>FA_175</t>
  </si>
  <si>
    <t>FA_176</t>
  </si>
  <si>
    <t>FA_177</t>
  </si>
  <si>
    <t>FA_178</t>
  </si>
  <si>
    <t>FA_179</t>
  </si>
  <si>
    <t>FA_180</t>
  </si>
  <si>
    <t>FA_181</t>
  </si>
  <si>
    <t>FA_182</t>
  </si>
  <si>
    <t>FA_183</t>
  </si>
  <si>
    <t>FA_184</t>
  </si>
  <si>
    <t>FA_209</t>
  </si>
  <si>
    <t>TG_188</t>
  </si>
  <si>
    <t>TG_189</t>
  </si>
  <si>
    <t>TG_190</t>
  </si>
  <si>
    <t>TG_194</t>
  </si>
  <si>
    <t>TG_195</t>
  </si>
  <si>
    <t>TG_196</t>
  </si>
  <si>
    <t>TG_210</t>
  </si>
  <si>
    <t>FA_185</t>
  </si>
  <si>
    <t>FA_186</t>
  </si>
  <si>
    <t>FA_187</t>
  </si>
  <si>
    <t>FA_188</t>
  </si>
  <si>
    <t>FA_189</t>
  </si>
  <si>
    <t>FA_190</t>
  </si>
  <si>
    <t>FA_191</t>
  </si>
  <si>
    <t>FA_192</t>
  </si>
  <si>
    <t>FA_193</t>
  </si>
  <si>
    <t>FA_194</t>
  </si>
  <si>
    <t>FA_195</t>
  </si>
  <si>
    <t>FA_196</t>
  </si>
  <si>
    <t>FA_210</t>
  </si>
  <si>
    <t>Have I screwed up?</t>
  </si>
  <si>
    <t>TTR Background</t>
  </si>
  <si>
    <t>MPE Background</t>
  </si>
  <si>
    <t>Switched with 164</t>
  </si>
  <si>
    <t>Switched with 165</t>
  </si>
  <si>
    <t>Switched with 166</t>
  </si>
  <si>
    <t>Switched with 167</t>
  </si>
  <si>
    <t>Switched with 168</t>
  </si>
  <si>
    <t>Switched with 169</t>
  </si>
  <si>
    <t>TG_167</t>
  </si>
  <si>
    <t>TG_168</t>
  </si>
  <si>
    <t>TG_169</t>
  </si>
  <si>
    <t>TG_208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</si>
</sst>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5" borderId="0" xfId="0" applyFont="1" applyFill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05BE5-A182-4CC7-AB88-7F08B49B4E7F}" name="Table14" displayName="Table14" ref="A1:N49" totalsRowShown="0">
  <autoFilter ref="A1:N49" xr:uid="{42C8B7F5-C567-45AA-AA9A-3E8890A5232D}"/>
  <sortState xmlns:xlrd2="http://schemas.microsoft.com/office/spreadsheetml/2017/richdata2" ref="A2:N49">
    <sortCondition ref="A1:A49"/>
  </sortState>
  <tableColumns count="14">
    <tableColumn id="1" xr3:uid="{FDC386DA-D318-4D64-8415-0D1A1C408299}" name="SAMPLE_ID"/>
    <tableColumn id="11" xr3:uid="{B2107646-EC95-491F-8D26-BA0B535EF908}" name="Round"/>
    <tableColumn id="2" xr3:uid="{374A08E7-A633-41FD-A3B5-A5172198E569}" name="Sample Type"/>
    <tableColumn id="3" xr3:uid="{6B04593A-57D2-45B0-8047-B9B05ECFE75D}" name="Media"/>
    <tableColumn id="4" xr3:uid="{C018D190-1C1D-451C-8B3C-E8EF7E6D5500}" name="BAF"/>
    <tableColumn id="5" xr3:uid="{FB07FAFE-53C4-4BD5-83E0-8E488F2CC827}" name="TRL"/>
    <tableColumn id="6" xr3:uid="{570BD415-4C46-430F-8AD5-1F922B19F5B3}" name="Time (hours)"/>
    <tableColumn id="7" xr3:uid="{E95A375C-AF58-4DE0-8688-D66828CD4B8E}" name="Protein (mg/mL)"/>
    <tableColumn id="9" xr3:uid="{0102A5DF-EEBD-4BFA-8E08-E9A44ABF0308}" name="Media TG 13C 16:0 (nmol/L)"/>
    <tableColumn id="10" xr3:uid="{A3957CB4-CE5A-4832-AD28-38611BDCBFDF}" name="TRL starting media TG 13C 16:0 (nmol/L)"/>
    <tableColumn id="12" xr3:uid="{B1215606-9E32-409C-89FD-D26AF791D992}" name="Uncorrected Media TG 13C 16:0 disappearance (nmol/L)">
      <calculatedColumnFormula>Table14[[#This Row],[TRL starting media TG 13C 16:0 (nmol/L)]]-Table14[[#This Row],[Media TG 13C 16:0 (nmol/L)]]</calculatedColumnFormula>
    </tableColumn>
    <tableColumn id="14" xr3:uid="{5BB2385D-690A-4F37-99BA-949030F449E9}" name="TRL starting media TG 13C 16:0 (nmol/g of protein)"/>
    <tableColumn id="13" xr3:uid="{E9E3B424-238C-44FB-AAA5-D31916949368}" name="TG 13C 16:0 disappearance (nmol/g of protein)"/>
    <tableColumn id="8" xr3:uid="{08E8C185-E485-452E-9D1A-501636459C86}" name="TRL disappearanc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9A3F-E50F-4D4C-83FA-C48400FFF9BB}" name="Table142" displayName="Table142" ref="A1:K49" totalsRowShown="0">
  <autoFilter ref="A1:K49" xr:uid="{42C8B7F5-C567-45AA-AA9A-3E8890A5232D}"/>
  <sortState xmlns:xlrd2="http://schemas.microsoft.com/office/spreadsheetml/2017/richdata2" ref="A2:K49">
    <sortCondition ref="A1:A49"/>
  </sortState>
  <tableColumns count="11">
    <tableColumn id="1" xr3:uid="{AA854715-3DAB-49FE-87C3-1AA148646FAB}" name="SAMPLE_ID"/>
    <tableColumn id="11" xr3:uid="{82DD2C43-536F-4F41-A14C-6E9F20517205}" name="Round"/>
    <tableColumn id="2" xr3:uid="{CA3AFB7E-5604-4F20-B142-0255D0C44AB9}" name="Sample Type"/>
    <tableColumn id="3" xr3:uid="{4F11E535-5252-47B8-9619-6E227F30DC55}" name="Media"/>
    <tableColumn id="4" xr3:uid="{28BCD511-0AD6-42BF-AAC6-C111DED79836}" name="BAF"/>
    <tableColumn id="5" xr3:uid="{55DBBD24-B421-423C-AC85-366EA6D268D1}" name="TRL"/>
    <tableColumn id="6" xr3:uid="{D72400E5-9FB9-4404-AD87-566D37069D8F}" name="Time (hours)"/>
    <tableColumn id="7" xr3:uid="{F984F59F-13EA-4742-AD45-6CE6AB12F8B6}" name="Protein (mg/mL)"/>
    <tableColumn id="9" xr3:uid="{7BE20204-4AD2-4706-B168-5A653A6AC882}" name="Uncorrected media 13C 16:0 (nmol/L)"/>
    <tableColumn id="10" xr3:uid="{AA1B07E8-E080-48B1-A62D-9B4BF517AF3C}" name="TRL starting media 13C 16:0 (nmol/L)"/>
    <tableColumn id="13" xr3:uid="{151EEB22-B8F8-4AE7-8477-0AFD4E235341}" name="13C 16:0 Release (nmol/g of protein)">
      <calculatedColumnFormula>(Table142[[#This Row],[Uncorrected media 13C 16:0 (nmol/L)]]-Table142[[#This Row],[TRL starting media 13C 16:0 (nmol/L)]])/Table142[[#This Row],[Protein (mg/mL)]]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J97" totalsRowShown="0">
  <autoFilter ref="A1:J97" xr:uid="{6919E82C-D622-44D0-A555-69C68A81EDB1}"/>
  <sortState xmlns:xlrd2="http://schemas.microsoft.com/office/spreadsheetml/2017/richdata2" ref="A2:J97">
    <sortCondition ref="A1:A97"/>
  </sortState>
  <tableColumns count="10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10" xr3:uid="{1527501A-92BD-46D7-BF56-183616455DDF}" name="Uncorrectedmedia 16:0 (nmol/L)"/>
    <tableColumn id="12" xr3:uid="{E19DBD95-0827-4F2F-A1C5-5FF3A34BBFFE}" name="Media 16:0 (n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F33" workbookViewId="0">
      <selection activeCell="S60" sqref="S60:S61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37.5703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3" width="13.140625" style="1" customWidth="1"/>
    <col min="14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32.5703125" style="4" customWidth="1"/>
    <col min="19" max="19" width="34.5703125" style="4" customWidth="1"/>
    <col min="20" max="20" width="16.28515625" customWidth="1"/>
  </cols>
  <sheetData>
    <row r="1" spans="1:21" x14ac:dyDescent="0.25">
      <c r="C1" s="3" t="s">
        <v>11</v>
      </c>
      <c r="D1" s="3">
        <v>25.07</v>
      </c>
      <c r="E1" s="3" t="s">
        <v>148</v>
      </c>
      <c r="F1" s="3">
        <f>FA!F1</f>
        <v>1.1557036844342701E-2</v>
      </c>
      <c r="G1" s="3" t="s">
        <v>5</v>
      </c>
    </row>
    <row r="2" spans="1:21" x14ac:dyDescent="0.25">
      <c r="C2" s="3" t="s">
        <v>12</v>
      </c>
      <c r="D2" s="3">
        <v>0.3</v>
      </c>
      <c r="E2" s="3" t="s">
        <v>148</v>
      </c>
      <c r="F2" s="3">
        <f>FA!F2</f>
        <v>1.142499621178052</v>
      </c>
      <c r="G2" s="3" t="s">
        <v>6</v>
      </c>
    </row>
    <row r="4" spans="1:21" x14ac:dyDescent="0.25">
      <c r="D4" s="17" t="s">
        <v>8</v>
      </c>
      <c r="E4" s="17"/>
      <c r="F4" s="17"/>
      <c r="G4" s="17"/>
      <c r="H4" s="17"/>
      <c r="I4" s="17"/>
      <c r="J4" s="17"/>
      <c r="K4" s="17"/>
      <c r="L4" s="17"/>
      <c r="M4" s="18" t="s">
        <v>9</v>
      </c>
      <c r="N4" s="18"/>
      <c r="O4" s="18"/>
      <c r="P4" s="18"/>
      <c r="Q4" s="18"/>
    </row>
    <row r="5" spans="1:21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202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152</v>
      </c>
      <c r="S5" s="4" t="s">
        <v>149</v>
      </c>
      <c r="T5" t="s">
        <v>247</v>
      </c>
      <c r="U5" t="s">
        <v>312</v>
      </c>
    </row>
    <row r="6" spans="1:21" x14ac:dyDescent="0.25">
      <c r="A6" s="2">
        <v>104</v>
      </c>
      <c r="B6" s="2">
        <v>1</v>
      </c>
      <c r="C6" s="2" t="s">
        <v>20</v>
      </c>
      <c r="D6" s="2">
        <v>18</v>
      </c>
      <c r="E6" s="2" t="s">
        <v>140</v>
      </c>
      <c r="F6" s="2">
        <v>804</v>
      </c>
      <c r="G6" s="2">
        <v>646.16300000000001</v>
      </c>
      <c r="H6" s="2">
        <v>20.751000000000001</v>
      </c>
      <c r="I6" s="2">
        <f t="shared" ref="I6:I9" si="0">(((G6/1000)+1)*0.0112372)*(17/16)</f>
        <v>1.9654404292574999E-2</v>
      </c>
      <c r="J6" s="2">
        <f t="shared" ref="J6:J52" si="1">I6-$F$1</f>
        <v>8.0973674482322979E-3</v>
      </c>
      <c r="K6" s="2">
        <f t="shared" ref="K6:K14" si="2">(I6/(1+I6))*100</f>
        <v>1.9275554746621242</v>
      </c>
      <c r="L6" s="2">
        <f t="shared" ref="L6:L52" si="3">K6-$F$2</f>
        <v>0.78505585348407214</v>
      </c>
      <c r="M6" s="1">
        <v>18</v>
      </c>
      <c r="N6" s="1" t="s">
        <v>140</v>
      </c>
      <c r="O6" s="1">
        <v>649.20000000000005</v>
      </c>
      <c r="P6" s="1">
        <v>-37.805</v>
      </c>
      <c r="Q6" s="1">
        <v>12.712999999999999</v>
      </c>
      <c r="R6" s="4">
        <f>((H6/Q6)*$D$1)/256.4*(1/$D$2*1000)/3</f>
        <v>177.33105060849968</v>
      </c>
      <c r="S6" s="4">
        <f>R6*(L6/100)*1000</f>
        <v>1392.1477928468289</v>
      </c>
      <c r="U6">
        <f>M6-D6</f>
        <v>0</v>
      </c>
    </row>
    <row r="7" spans="1:21" x14ac:dyDescent="0.25">
      <c r="A7" s="2">
        <v>105</v>
      </c>
      <c r="B7" s="2">
        <v>1</v>
      </c>
      <c r="C7" s="2" t="s">
        <v>20</v>
      </c>
      <c r="D7" s="2">
        <v>19</v>
      </c>
      <c r="E7" s="2" t="s">
        <v>141</v>
      </c>
      <c r="F7" s="2">
        <v>804</v>
      </c>
      <c r="G7" s="2">
        <v>647.96600000000001</v>
      </c>
      <c r="H7" s="2">
        <v>20.228999999999999</v>
      </c>
      <c r="I7" s="2">
        <f t="shared" si="0"/>
        <v>1.9675931256150001E-2</v>
      </c>
      <c r="J7" s="2">
        <f t="shared" si="1"/>
        <v>8.1188944118072998E-3</v>
      </c>
      <c r="K7" s="2">
        <f t="shared" si="2"/>
        <v>1.9296259383028689</v>
      </c>
      <c r="L7" s="2">
        <f t="shared" si="3"/>
        <v>0.78712631712481684</v>
      </c>
      <c r="M7" s="1">
        <v>19</v>
      </c>
      <c r="N7" s="1" t="s">
        <v>141</v>
      </c>
      <c r="O7" s="1">
        <v>649.20000000000005</v>
      </c>
      <c r="P7" s="1">
        <v>-37.290999999999997</v>
      </c>
      <c r="Q7" s="1">
        <v>13.618</v>
      </c>
      <c r="R7" s="4">
        <f t="shared" ref="R7:R35" si="4">((H7/Q7)*$D$1)/256.4*(1/$D$2*1000)/3</f>
        <v>161.38192377452773</v>
      </c>
      <c r="S7" s="4">
        <f t="shared" ref="S7:S39" si="5">R7*(L7/100)*1000</f>
        <v>1270.2795931116193</v>
      </c>
      <c r="U7">
        <f t="shared" ref="U7:U63" si="6">M7-D7</f>
        <v>0</v>
      </c>
    </row>
    <row r="8" spans="1:21" x14ac:dyDescent="0.25">
      <c r="A8" s="2">
        <v>106</v>
      </c>
      <c r="B8" s="2">
        <v>1</v>
      </c>
      <c r="C8" s="2" t="s">
        <v>20</v>
      </c>
      <c r="D8" s="2">
        <v>20</v>
      </c>
      <c r="E8" s="2" t="s">
        <v>142</v>
      </c>
      <c r="F8" s="2">
        <v>805.1</v>
      </c>
      <c r="G8" s="2">
        <v>653.56299999999999</v>
      </c>
      <c r="H8" s="2">
        <v>22.765000000000001</v>
      </c>
      <c r="I8" s="2">
        <f t="shared" si="0"/>
        <v>1.9742756777574998E-2</v>
      </c>
      <c r="J8" s="2">
        <f t="shared" si="1"/>
        <v>8.1857199332322963E-3</v>
      </c>
      <c r="K8" s="2">
        <f t="shared" si="2"/>
        <v>1.9360526609635202</v>
      </c>
      <c r="L8" s="2">
        <f t="shared" si="3"/>
        <v>0.79355303978546821</v>
      </c>
      <c r="M8" s="1">
        <v>20</v>
      </c>
      <c r="N8" s="1" t="s">
        <v>142</v>
      </c>
      <c r="O8" s="1">
        <v>649.6</v>
      </c>
      <c r="P8" s="1">
        <v>-35.917000000000002</v>
      </c>
      <c r="Q8" s="1">
        <v>14.384</v>
      </c>
      <c r="R8" s="4">
        <f t="shared" si="4"/>
        <v>171.94192471999961</v>
      </c>
      <c r="S8" s="4">
        <f t="shared" si="5"/>
        <v>1364.4503702811983</v>
      </c>
      <c r="U8">
        <f t="shared" si="6"/>
        <v>0</v>
      </c>
    </row>
    <row r="9" spans="1:21" x14ac:dyDescent="0.25">
      <c r="A9" s="2">
        <v>110</v>
      </c>
      <c r="B9" s="2">
        <v>1</v>
      </c>
      <c r="C9" s="2" t="s">
        <v>20</v>
      </c>
      <c r="D9" s="2">
        <v>21</v>
      </c>
      <c r="E9" s="2" t="s">
        <v>143</v>
      </c>
      <c r="F9" s="2">
        <v>804.2</v>
      </c>
      <c r="G9" s="2">
        <v>656.77</v>
      </c>
      <c r="H9" s="2">
        <v>19.091000000000001</v>
      </c>
      <c r="I9" s="2">
        <f t="shared" si="0"/>
        <v>1.9781046834249996E-2</v>
      </c>
      <c r="J9" s="2">
        <f t="shared" si="1"/>
        <v>8.2240099899072942E-3</v>
      </c>
      <c r="K9" s="2">
        <f t="shared" si="2"/>
        <v>1.9397347004690022</v>
      </c>
      <c r="L9" s="2">
        <f t="shared" si="3"/>
        <v>0.79723507929095017</v>
      </c>
      <c r="M9" s="1">
        <v>21</v>
      </c>
      <c r="N9" s="1" t="s">
        <v>143</v>
      </c>
      <c r="O9" s="1">
        <v>649.6</v>
      </c>
      <c r="P9" s="1">
        <v>-36.326999999999998</v>
      </c>
      <c r="Q9" s="1">
        <v>13.827999999999999</v>
      </c>
      <c r="R9" s="4">
        <f t="shared" si="4"/>
        <v>149.99027812814376</v>
      </c>
      <c r="S9" s="4">
        <f t="shared" si="5"/>
        <v>1195.7751127636236</v>
      </c>
      <c r="U9">
        <f t="shared" si="6"/>
        <v>0</v>
      </c>
    </row>
    <row r="10" spans="1:21" x14ac:dyDescent="0.25">
      <c r="A10" s="2">
        <v>111</v>
      </c>
      <c r="B10" s="2">
        <v>1</v>
      </c>
      <c r="C10" s="2" t="s">
        <v>20</v>
      </c>
      <c r="D10" s="2">
        <v>22</v>
      </c>
      <c r="E10" s="2" t="s">
        <v>144</v>
      </c>
      <c r="F10" s="2">
        <v>804.4</v>
      </c>
      <c r="G10" s="2">
        <v>670.85699999999997</v>
      </c>
      <c r="H10" s="2">
        <v>17.829999999999998</v>
      </c>
      <c r="I10" s="2">
        <f t="shared" ref="I10:I14" si="7">(((G10/1000)+1)*0.0112372)*(17/16)</f>
        <v>1.9949238922924998E-2</v>
      </c>
      <c r="J10" s="2">
        <f t="shared" si="1"/>
        <v>8.3922020785822966E-3</v>
      </c>
      <c r="K10" s="2">
        <f>(I10/(1+I10))*100</f>
        <v>1.9559050746477895</v>
      </c>
      <c r="L10" s="2">
        <f t="shared" si="3"/>
        <v>0.81340545346973747</v>
      </c>
      <c r="M10" s="1">
        <v>22</v>
      </c>
      <c r="N10" s="1" t="s">
        <v>144</v>
      </c>
      <c r="O10" s="1">
        <v>649.20000000000005</v>
      </c>
      <c r="P10" s="1">
        <v>-34.555999999999997</v>
      </c>
      <c r="Q10" s="1">
        <v>13.276</v>
      </c>
      <c r="R10" s="4">
        <f t="shared" si="4"/>
        <v>145.90759637214856</v>
      </c>
      <c r="S10" s="4">
        <f t="shared" si="5"/>
        <v>1186.8203459176691</v>
      </c>
      <c r="U10">
        <f t="shared" si="6"/>
        <v>0</v>
      </c>
    </row>
    <row r="11" spans="1:21" x14ac:dyDescent="0.25">
      <c r="A11" s="2">
        <v>112</v>
      </c>
      <c r="B11" s="2">
        <v>1</v>
      </c>
      <c r="C11" s="2" t="s">
        <v>20</v>
      </c>
      <c r="D11" s="2">
        <v>23</v>
      </c>
      <c r="E11" s="2" t="s">
        <v>145</v>
      </c>
      <c r="F11" s="2">
        <v>803.2</v>
      </c>
      <c r="G11" s="2">
        <v>681.55700000000002</v>
      </c>
      <c r="H11" s="2">
        <v>15.801</v>
      </c>
      <c r="I11" s="2">
        <f t="shared" si="7"/>
        <v>2.0076991840424999E-2</v>
      </c>
      <c r="J11" s="2">
        <f t="shared" si="1"/>
        <v>8.519954996082298E-3</v>
      </c>
      <c r="K11" s="2">
        <f t="shared" si="2"/>
        <v>1.968183970525798</v>
      </c>
      <c r="L11" s="2">
        <f t="shared" si="3"/>
        <v>0.82568434934774593</v>
      </c>
      <c r="M11" s="1">
        <v>23</v>
      </c>
      <c r="N11" s="1" t="s">
        <v>145</v>
      </c>
      <c r="O11" s="1">
        <v>648.9</v>
      </c>
      <c r="P11" s="1">
        <v>-34.115000000000002</v>
      </c>
      <c r="Q11" s="1">
        <v>12.323</v>
      </c>
      <c r="R11" s="4">
        <f t="shared" si="4"/>
        <v>139.30346794331078</v>
      </c>
      <c r="S11" s="4">
        <f t="shared" si="5"/>
        <v>1150.2069329065716</v>
      </c>
      <c r="U11">
        <f t="shared" si="6"/>
        <v>0</v>
      </c>
    </row>
    <row r="12" spans="1:21" x14ac:dyDescent="0.25">
      <c r="A12" s="2">
        <v>116</v>
      </c>
      <c r="B12" s="2">
        <v>2</v>
      </c>
      <c r="C12" s="2" t="s">
        <v>20</v>
      </c>
      <c r="D12" s="2">
        <v>5</v>
      </c>
      <c r="E12" s="2" t="s">
        <v>168</v>
      </c>
      <c r="F12" s="2">
        <v>801.3</v>
      </c>
      <c r="G12" s="2">
        <v>698.98699999999997</v>
      </c>
      <c r="H12" s="2">
        <v>19.472000000000001</v>
      </c>
      <c r="I12" s="2">
        <f t="shared" si="7"/>
        <v>2.0285097761174996E-2</v>
      </c>
      <c r="J12" s="2">
        <f t="shared" si="1"/>
        <v>8.7280609168322951E-3</v>
      </c>
      <c r="K12" s="2">
        <f t="shared" si="2"/>
        <v>1.9881793633648921</v>
      </c>
      <c r="L12" s="2">
        <f t="shared" si="3"/>
        <v>0.84567974218684006</v>
      </c>
      <c r="M12" s="1">
        <v>5</v>
      </c>
      <c r="N12" s="1" t="s">
        <v>168</v>
      </c>
      <c r="O12" s="1">
        <v>646.4</v>
      </c>
      <c r="P12" s="1">
        <v>-32.21</v>
      </c>
      <c r="Q12" s="1">
        <v>12.576000000000001</v>
      </c>
      <c r="R12" s="4">
        <f t="shared" si="4"/>
        <v>168.21388292342553</v>
      </c>
      <c r="S12" s="4">
        <f t="shared" si="5"/>
        <v>1422.5507314292977</v>
      </c>
      <c r="U12">
        <f t="shared" si="6"/>
        <v>0</v>
      </c>
    </row>
    <row r="13" spans="1:21" x14ac:dyDescent="0.25">
      <c r="A13" s="2">
        <v>117</v>
      </c>
      <c r="B13" s="2">
        <v>2</v>
      </c>
      <c r="C13" s="2" t="s">
        <v>20</v>
      </c>
      <c r="D13" s="2">
        <v>6</v>
      </c>
      <c r="E13" s="2" t="s">
        <v>169</v>
      </c>
      <c r="F13" s="2">
        <v>801.1</v>
      </c>
      <c r="G13" s="2">
        <v>679.452</v>
      </c>
      <c r="H13" s="2">
        <v>18.047999999999998</v>
      </c>
      <c r="I13" s="2">
        <f t="shared" si="7"/>
        <v>2.0051859140299999E-2</v>
      </c>
      <c r="J13" s="2">
        <f t="shared" si="1"/>
        <v>8.4948222959572977E-3</v>
      </c>
      <c r="K13" s="2">
        <f t="shared" si="2"/>
        <v>1.9657685989808118</v>
      </c>
      <c r="L13" s="2">
        <f t="shared" si="3"/>
        <v>0.82326897780275976</v>
      </c>
      <c r="M13" s="1">
        <v>6</v>
      </c>
      <c r="N13" s="1" t="s">
        <v>169</v>
      </c>
      <c r="O13" s="1">
        <v>646.4</v>
      </c>
      <c r="P13" s="1">
        <v>-32.606999999999999</v>
      </c>
      <c r="Q13" s="1">
        <v>10.885999999999999</v>
      </c>
      <c r="R13" s="4">
        <f t="shared" si="4"/>
        <v>180.11693828032378</v>
      </c>
      <c r="S13" s="4">
        <f t="shared" si="5"/>
        <v>1482.8468766300491</v>
      </c>
      <c r="U13">
        <f t="shared" si="6"/>
        <v>0</v>
      </c>
    </row>
    <row r="14" spans="1:21" x14ac:dyDescent="0.25">
      <c r="A14" s="2">
        <v>118</v>
      </c>
      <c r="B14" s="2">
        <v>2</v>
      </c>
      <c r="C14" s="2" t="s">
        <v>20</v>
      </c>
      <c r="D14" s="2">
        <v>7</v>
      </c>
      <c r="E14" s="2" t="s">
        <v>170</v>
      </c>
      <c r="F14" s="2">
        <v>801.3</v>
      </c>
      <c r="G14" s="2">
        <v>667.61300000000006</v>
      </c>
      <c r="H14" s="2">
        <v>18.172999999999998</v>
      </c>
      <c r="I14" s="2">
        <f t="shared" si="7"/>
        <v>1.9910507103824998E-2</v>
      </c>
      <c r="J14" s="2">
        <f t="shared" si="1"/>
        <v>8.3534702594822968E-3</v>
      </c>
      <c r="K14" s="2">
        <f t="shared" si="2"/>
        <v>1.9521817811607409</v>
      </c>
      <c r="L14" s="2">
        <f t="shared" si="3"/>
        <v>0.80968215998268889</v>
      </c>
      <c r="M14" s="1">
        <v>7</v>
      </c>
      <c r="N14" s="1" t="s">
        <v>170</v>
      </c>
      <c r="O14" s="1">
        <v>646.4</v>
      </c>
      <c r="P14" s="1">
        <v>-32.823999999999998</v>
      </c>
      <c r="Q14" s="1">
        <v>10.565</v>
      </c>
      <c r="R14" s="4">
        <f t="shared" si="4"/>
        <v>186.87488089522006</v>
      </c>
      <c r="S14" s="4">
        <f t="shared" si="5"/>
        <v>1513.0925720974949</v>
      </c>
      <c r="U14">
        <f t="shared" si="6"/>
        <v>0</v>
      </c>
    </row>
    <row r="15" spans="1:21" x14ac:dyDescent="0.25">
      <c r="A15" s="2">
        <v>122</v>
      </c>
      <c r="B15" s="2">
        <v>2</v>
      </c>
      <c r="C15" s="2" t="s">
        <v>20</v>
      </c>
      <c r="D15" s="2">
        <v>8</v>
      </c>
      <c r="E15" s="2" t="s">
        <v>171</v>
      </c>
      <c r="F15" s="2">
        <v>801.1</v>
      </c>
      <c r="G15" s="2">
        <v>669.84699999999998</v>
      </c>
      <c r="H15" s="2">
        <v>16.998999999999999</v>
      </c>
      <c r="I15" s="2">
        <f t="shared" ref="I15:I47" si="8">(((G15/1000)+1)*0.0112372)*(17/16)</f>
        <v>1.9937180002674998E-2</v>
      </c>
      <c r="J15" s="2">
        <f t="shared" si="1"/>
        <v>8.3801431583322965E-3</v>
      </c>
      <c r="K15" s="2">
        <f t="shared" ref="K15:K47" si="9">(I15/(1+I15))*100</f>
        <v>1.9547458798023922</v>
      </c>
      <c r="L15" s="2">
        <f t="shared" si="3"/>
        <v>0.81224625862434019</v>
      </c>
      <c r="M15" s="1">
        <v>8</v>
      </c>
      <c r="N15" s="1" t="s">
        <v>171</v>
      </c>
      <c r="O15" s="1">
        <v>646.20000000000005</v>
      </c>
      <c r="P15" s="1">
        <v>-33.023000000000003</v>
      </c>
      <c r="Q15" s="1">
        <v>9.6120000000000001</v>
      </c>
      <c r="R15" s="4">
        <f t="shared" si="4"/>
        <v>192.13364213580891</v>
      </c>
      <c r="S15" s="4">
        <f t="shared" si="5"/>
        <v>1560.5983198067865</v>
      </c>
      <c r="U15">
        <f t="shared" si="6"/>
        <v>0</v>
      </c>
    </row>
    <row r="16" spans="1:21" x14ac:dyDescent="0.25">
      <c r="A16" s="2">
        <v>123</v>
      </c>
      <c r="B16" s="2">
        <v>2</v>
      </c>
      <c r="C16" s="2" t="s">
        <v>20</v>
      </c>
      <c r="D16" s="2">
        <v>5</v>
      </c>
      <c r="E16" s="2" t="s">
        <v>172</v>
      </c>
      <c r="F16" s="2">
        <v>801.1</v>
      </c>
      <c r="G16" s="2">
        <v>683.11199999999997</v>
      </c>
      <c r="H16" s="2">
        <v>17.43</v>
      </c>
      <c r="I16" s="2">
        <f t="shared" si="8"/>
        <v>2.0095557801799998E-2</v>
      </c>
      <c r="J16" s="2">
        <f t="shared" si="1"/>
        <v>8.5385209574572966E-3</v>
      </c>
      <c r="K16" s="2">
        <f t="shared" si="9"/>
        <v>1.9699681709333032</v>
      </c>
      <c r="L16" s="2">
        <f t="shared" si="3"/>
        <v>0.82746854975525119</v>
      </c>
      <c r="M16" s="1">
        <v>5</v>
      </c>
      <c r="N16" s="1" t="s">
        <v>172</v>
      </c>
      <c r="O16" s="1">
        <v>646.6</v>
      </c>
      <c r="P16" s="1">
        <v>-32.502000000000002</v>
      </c>
      <c r="Q16" s="1">
        <v>10.185</v>
      </c>
      <c r="R16" s="4">
        <f t="shared" si="4"/>
        <v>185.92173240194214</v>
      </c>
      <c r="S16" s="4">
        <f t="shared" si="5"/>
        <v>1538.4438627861896</v>
      </c>
      <c r="U16">
        <f t="shared" si="6"/>
        <v>0</v>
      </c>
    </row>
    <row r="17" spans="1:21" x14ac:dyDescent="0.25">
      <c r="A17" s="2">
        <v>124</v>
      </c>
      <c r="B17" s="2">
        <v>2</v>
      </c>
      <c r="C17" s="2" t="s">
        <v>20</v>
      </c>
      <c r="D17" s="2">
        <v>3</v>
      </c>
      <c r="E17" s="2" t="s">
        <v>173</v>
      </c>
      <c r="F17" s="2">
        <v>802.1</v>
      </c>
      <c r="G17" s="2">
        <v>673.48800000000006</v>
      </c>
      <c r="H17" s="2">
        <v>20.657</v>
      </c>
      <c r="I17" s="2">
        <f t="shared" si="8"/>
        <v>1.9980651813200002E-2</v>
      </c>
      <c r="J17" s="2">
        <f t="shared" si="1"/>
        <v>8.4236149688573011E-3</v>
      </c>
      <c r="K17" s="2">
        <f t="shared" si="9"/>
        <v>1.9589245911361928</v>
      </c>
      <c r="L17" s="2">
        <f t="shared" si="3"/>
        <v>0.81642496995814073</v>
      </c>
      <c r="M17" s="1">
        <v>3</v>
      </c>
      <c r="N17" s="1" t="s">
        <v>173</v>
      </c>
      <c r="O17" s="1">
        <v>646.4</v>
      </c>
      <c r="P17" s="1">
        <v>-33.387</v>
      </c>
      <c r="Q17" s="1">
        <v>11.273999999999999</v>
      </c>
      <c r="R17" s="4">
        <f t="shared" si="4"/>
        <v>199.05955217571253</v>
      </c>
      <c r="S17" s="4">
        <f t="shared" si="5"/>
        <v>1625.1718890493703</v>
      </c>
      <c r="U17">
        <f t="shared" si="6"/>
        <v>0</v>
      </c>
    </row>
    <row r="18" spans="1:21" s="14" customFormat="1" x14ac:dyDescent="0.25">
      <c r="A18" s="11">
        <v>128</v>
      </c>
      <c r="B18" s="11">
        <v>3</v>
      </c>
      <c r="C18" s="11" t="s">
        <v>20</v>
      </c>
      <c r="D18" s="11">
        <v>5</v>
      </c>
      <c r="E18" s="11" t="s">
        <v>207</v>
      </c>
      <c r="F18" s="11">
        <v>788.3</v>
      </c>
      <c r="G18" s="11">
        <v>766.62599999999998</v>
      </c>
      <c r="H18" s="11">
        <v>6.2089999999999996</v>
      </c>
      <c r="I18" s="11">
        <f t="shared" si="8"/>
        <v>2.109267529265E-2</v>
      </c>
      <c r="J18" s="11">
        <f t="shared" si="1"/>
        <v>9.5356384483072983E-3</v>
      </c>
      <c r="K18" s="11">
        <f t="shared" si="9"/>
        <v>2.0656964644864129</v>
      </c>
      <c r="L18" s="11">
        <f t="shared" si="3"/>
        <v>0.92319684330836083</v>
      </c>
      <c r="M18" s="12">
        <v>5</v>
      </c>
      <c r="N18" s="12" t="s">
        <v>207</v>
      </c>
      <c r="O18" s="12">
        <v>638.70000000000005</v>
      </c>
      <c r="P18" s="12">
        <v>-33.168999999999997</v>
      </c>
      <c r="Q18" s="12">
        <v>8.6120000000000001</v>
      </c>
      <c r="R18" s="13">
        <f t="shared" si="4"/>
        <v>78.32699087495935</v>
      </c>
      <c r="S18" s="13">
        <f t="shared" si="5"/>
        <v>723.11230721605261</v>
      </c>
      <c r="T18" s="14" t="s">
        <v>248</v>
      </c>
      <c r="U18">
        <f t="shared" si="6"/>
        <v>0</v>
      </c>
    </row>
    <row r="19" spans="1:21" x14ac:dyDescent="0.25">
      <c r="A19" s="2">
        <v>129</v>
      </c>
      <c r="B19" s="2">
        <v>3</v>
      </c>
      <c r="C19" s="2" t="s">
        <v>20</v>
      </c>
      <c r="D19" s="2">
        <v>6</v>
      </c>
      <c r="E19" s="2" t="s">
        <v>208</v>
      </c>
      <c r="F19" s="2">
        <v>790</v>
      </c>
      <c r="G19" s="2">
        <v>658.35</v>
      </c>
      <c r="H19" s="2">
        <v>9.3450000000000006</v>
      </c>
      <c r="I19" s="2">
        <f t="shared" si="8"/>
        <v>1.9799911283749999E-2</v>
      </c>
      <c r="J19" s="2">
        <f t="shared" si="1"/>
        <v>8.2428744394072977E-3</v>
      </c>
      <c r="K19" s="2">
        <f t="shared" si="9"/>
        <v>1.941548637597484</v>
      </c>
      <c r="L19" s="2">
        <f t="shared" si="3"/>
        <v>0.79904901641943193</v>
      </c>
      <c r="M19" s="1">
        <v>6</v>
      </c>
      <c r="N19" s="1" t="s">
        <v>208</v>
      </c>
      <c r="O19" s="1">
        <v>640.20000000000005</v>
      </c>
      <c r="P19" s="1">
        <v>-35.834000000000003</v>
      </c>
      <c r="Q19" s="1">
        <v>7.6040000000000001</v>
      </c>
      <c r="R19" s="4">
        <f t="shared" si="4"/>
        <v>133.51528932277756</v>
      </c>
      <c r="S19" s="4">
        <f t="shared" si="5"/>
        <v>1066.8526061032128</v>
      </c>
      <c r="U19">
        <f t="shared" si="6"/>
        <v>0</v>
      </c>
    </row>
    <row r="20" spans="1:21" x14ac:dyDescent="0.25">
      <c r="A20" s="2">
        <v>130</v>
      </c>
      <c r="B20" s="2">
        <v>3</v>
      </c>
      <c r="C20" s="2" t="s">
        <v>20</v>
      </c>
      <c r="D20" s="2">
        <v>7</v>
      </c>
      <c r="E20" s="2" t="s">
        <v>209</v>
      </c>
      <c r="F20" s="2">
        <v>785.4</v>
      </c>
      <c r="G20" s="2">
        <v>682.97699999999998</v>
      </c>
      <c r="H20" s="2">
        <v>5.758</v>
      </c>
      <c r="I20" s="2">
        <f t="shared" si="8"/>
        <v>2.0093945965924998E-2</v>
      </c>
      <c r="J20" s="2">
        <f t="shared" si="1"/>
        <v>8.5369091215822968E-3</v>
      </c>
      <c r="K20" s="2">
        <f t="shared" si="9"/>
        <v>1.969813275080079</v>
      </c>
      <c r="L20" s="2">
        <f t="shared" si="3"/>
        <v>0.82731365390202694</v>
      </c>
      <c r="M20" s="1">
        <v>7</v>
      </c>
      <c r="N20" s="1" t="s">
        <v>209</v>
      </c>
      <c r="O20" s="1">
        <v>637.70000000000005</v>
      </c>
      <c r="P20" s="1">
        <v>-32.83</v>
      </c>
      <c r="Q20" s="1">
        <v>4.5579999999999998</v>
      </c>
      <c r="R20" s="4">
        <f t="shared" si="4"/>
        <v>137.24329724980723</v>
      </c>
      <c r="S20" s="4">
        <f t="shared" si="5"/>
        <v>1135.4325372130004</v>
      </c>
      <c r="U20">
        <f t="shared" si="6"/>
        <v>0</v>
      </c>
    </row>
    <row r="21" spans="1:21" s="10" customFormat="1" x14ac:dyDescent="0.25">
      <c r="A21" s="7">
        <v>134</v>
      </c>
      <c r="B21" s="7">
        <v>3</v>
      </c>
      <c r="C21" s="7" t="s">
        <v>20</v>
      </c>
      <c r="D21" s="7">
        <v>6</v>
      </c>
      <c r="E21" s="7" t="s">
        <v>244</v>
      </c>
      <c r="F21" s="7">
        <v>771.4</v>
      </c>
      <c r="G21" s="7">
        <v>641.13</v>
      </c>
      <c r="H21" s="7">
        <v>1.2010000000000001</v>
      </c>
      <c r="I21" s="7">
        <f t="shared" si="8"/>
        <v>1.9594312663249999E-2</v>
      </c>
      <c r="J21" s="7">
        <f t="shared" si="1"/>
        <v>8.0372758189072979E-3</v>
      </c>
      <c r="K21" s="7">
        <f t="shared" si="9"/>
        <v>1.9217753983021262</v>
      </c>
      <c r="L21" s="7">
        <f t="shared" si="3"/>
        <v>0.77927577712407414</v>
      </c>
      <c r="M21" s="8">
        <v>6</v>
      </c>
      <c r="N21" s="8" t="s">
        <v>244</v>
      </c>
      <c r="O21" s="8">
        <v>631.20000000000005</v>
      </c>
      <c r="P21" s="8">
        <v>-34.363999999999997</v>
      </c>
      <c r="Q21" s="8">
        <v>11.590999999999999</v>
      </c>
      <c r="R21" s="9">
        <f t="shared" si="4"/>
        <v>11.256824758942104</v>
      </c>
      <c r="S21" s="9">
        <f t="shared" si="5"/>
        <v>87.721708619741264</v>
      </c>
      <c r="T21" s="10" t="s">
        <v>248</v>
      </c>
      <c r="U21">
        <f t="shared" si="6"/>
        <v>0</v>
      </c>
    </row>
    <row r="22" spans="1:21" s="10" customFormat="1" x14ac:dyDescent="0.25">
      <c r="A22" s="7">
        <v>135</v>
      </c>
      <c r="B22" s="7">
        <v>3</v>
      </c>
      <c r="C22" s="7" t="s">
        <v>20</v>
      </c>
      <c r="D22" s="7">
        <v>7</v>
      </c>
      <c r="E22" s="7" t="s">
        <v>245</v>
      </c>
      <c r="F22" s="7">
        <v>771.2</v>
      </c>
      <c r="G22" s="7">
        <v>677.89599999999996</v>
      </c>
      <c r="H22" s="7">
        <v>0.93300000000000005</v>
      </c>
      <c r="I22" s="7">
        <f t="shared" si="8"/>
        <v>2.00332812394E-2</v>
      </c>
      <c r="J22" s="7">
        <f t="shared" si="1"/>
        <v>8.4762443950572985E-3</v>
      </c>
      <c r="K22" s="7">
        <f t="shared" si="9"/>
        <v>1.9639830981846389</v>
      </c>
      <c r="L22" s="7">
        <f t="shared" si="3"/>
        <v>0.82148347700658686</v>
      </c>
      <c r="M22" s="8">
        <v>7</v>
      </c>
      <c r="N22" s="8" t="s">
        <v>245</v>
      </c>
      <c r="O22" s="8">
        <v>631</v>
      </c>
      <c r="P22" s="8">
        <v>-34.503</v>
      </c>
      <c r="Q22" s="8">
        <v>10.064</v>
      </c>
      <c r="R22" s="9">
        <f t="shared" si="4"/>
        <v>10.071747265757088</v>
      </c>
      <c r="S22" s="9">
        <f t="shared" si="5"/>
        <v>82.737739634057178</v>
      </c>
      <c r="T22" s="10" t="s">
        <v>248</v>
      </c>
      <c r="U22">
        <f t="shared" si="6"/>
        <v>0</v>
      </c>
    </row>
    <row r="23" spans="1:21" s="10" customFormat="1" x14ac:dyDescent="0.25">
      <c r="A23" s="7">
        <v>136</v>
      </c>
      <c r="B23" s="7">
        <v>3</v>
      </c>
      <c r="C23" s="7" t="s">
        <v>20</v>
      </c>
      <c r="D23" s="7">
        <v>8</v>
      </c>
      <c r="E23" s="7" t="s">
        <v>246</v>
      </c>
      <c r="F23" s="7">
        <v>771.2</v>
      </c>
      <c r="G23" s="7">
        <v>721.55100000000004</v>
      </c>
      <c r="H23" s="7">
        <v>1.2290000000000001</v>
      </c>
      <c r="I23" s="7">
        <f t="shared" si="8"/>
        <v>2.0554501203274997E-2</v>
      </c>
      <c r="J23" s="7">
        <f t="shared" si="1"/>
        <v>8.9974643589322955E-3</v>
      </c>
      <c r="K23" s="7">
        <f t="shared" si="9"/>
        <v>2.0140522803084409</v>
      </c>
      <c r="L23" s="7">
        <f t="shared" si="3"/>
        <v>0.87155265913038882</v>
      </c>
      <c r="M23" s="8">
        <v>8</v>
      </c>
      <c r="N23" s="8" t="s">
        <v>246</v>
      </c>
      <c r="O23" s="8">
        <v>632.20000000000005</v>
      </c>
      <c r="P23" s="8">
        <v>-37.106000000000002</v>
      </c>
      <c r="Q23" s="8">
        <v>10.032</v>
      </c>
      <c r="R23" s="9">
        <f t="shared" si="4"/>
        <v>13.309390363387003</v>
      </c>
      <c r="S23" s="9">
        <f t="shared" si="5"/>
        <v>115.99834562614315</v>
      </c>
      <c r="T23" s="10" t="s">
        <v>248</v>
      </c>
      <c r="U23">
        <f t="shared" si="6"/>
        <v>0</v>
      </c>
    </row>
    <row r="24" spans="1:21" x14ac:dyDescent="0.25">
      <c r="A24" s="2">
        <v>140</v>
      </c>
      <c r="B24" s="2">
        <v>4</v>
      </c>
      <c r="C24" s="2" t="s">
        <v>20</v>
      </c>
      <c r="D24" s="2">
        <v>5</v>
      </c>
      <c r="E24" s="2" t="s">
        <v>224</v>
      </c>
      <c r="F24" s="2">
        <v>788.8</v>
      </c>
      <c r="G24" s="2">
        <v>699.63499999999999</v>
      </c>
      <c r="H24" s="2">
        <v>8.92</v>
      </c>
      <c r="I24" s="2">
        <f t="shared" si="8"/>
        <v>2.0292834573374999E-2</v>
      </c>
      <c r="J24" s="2">
        <f t="shared" si="1"/>
        <v>8.7357977290322981E-3</v>
      </c>
      <c r="K24" s="2">
        <f t="shared" si="9"/>
        <v>1.9889225804335122</v>
      </c>
      <c r="L24" s="2">
        <f t="shared" si="3"/>
        <v>0.84642295925546018</v>
      </c>
      <c r="M24" s="1">
        <v>5</v>
      </c>
      <c r="N24" s="1" t="s">
        <v>224</v>
      </c>
      <c r="O24" s="1">
        <v>639.29999999999995</v>
      </c>
      <c r="P24" s="1">
        <v>-33.701999999999998</v>
      </c>
      <c r="Q24" s="1">
        <v>7.431</v>
      </c>
      <c r="R24" s="4">
        <f t="shared" si="4"/>
        <v>130.41015069033213</v>
      </c>
      <c r="S24" s="4">
        <f t="shared" si="5"/>
        <v>1103.8214566426141</v>
      </c>
      <c r="U24">
        <f t="shared" si="6"/>
        <v>0</v>
      </c>
    </row>
    <row r="25" spans="1:21" x14ac:dyDescent="0.25">
      <c r="A25" s="2">
        <v>141</v>
      </c>
      <c r="B25" s="2">
        <v>4</v>
      </c>
      <c r="C25" s="2" t="s">
        <v>20</v>
      </c>
      <c r="D25" s="2">
        <v>9</v>
      </c>
      <c r="E25" s="2" t="s">
        <v>225</v>
      </c>
      <c r="F25" s="2">
        <v>774.8</v>
      </c>
      <c r="G25" s="2">
        <v>761.08399999999995</v>
      </c>
      <c r="H25" s="2">
        <v>6.968</v>
      </c>
      <c r="I25" s="2">
        <f t="shared" si="8"/>
        <v>2.1026506445099999E-2</v>
      </c>
      <c r="J25" s="2">
        <f t="shared" si="1"/>
        <v>9.4694696007572975E-3</v>
      </c>
      <c r="K25" s="2">
        <f t="shared" si="9"/>
        <v>2.0593497144660642</v>
      </c>
      <c r="L25" s="2">
        <f t="shared" si="3"/>
        <v>0.91685009328801215</v>
      </c>
      <c r="M25" s="1">
        <v>9</v>
      </c>
      <c r="N25" s="1" t="s">
        <v>225</v>
      </c>
      <c r="O25" s="1">
        <v>630.1</v>
      </c>
      <c r="P25" s="1">
        <v>-35.289000000000001</v>
      </c>
      <c r="Q25" s="1">
        <v>6.4029999999999996</v>
      </c>
      <c r="R25" s="4">
        <f t="shared" si="4"/>
        <v>118.22748301675522</v>
      </c>
      <c r="S25" s="4">
        <f t="shared" si="5"/>
        <v>1083.968788331189</v>
      </c>
      <c r="U25">
        <f t="shared" si="6"/>
        <v>0</v>
      </c>
    </row>
    <row r="26" spans="1:21" x14ac:dyDescent="0.25">
      <c r="A26" s="2">
        <v>142</v>
      </c>
      <c r="B26" s="2">
        <v>4</v>
      </c>
      <c r="C26" s="2" t="s">
        <v>20</v>
      </c>
      <c r="D26" s="2">
        <v>5</v>
      </c>
      <c r="E26" s="2" t="s">
        <v>242</v>
      </c>
      <c r="F26" s="2">
        <v>788.1</v>
      </c>
      <c r="G26" s="2">
        <v>670.13900000000001</v>
      </c>
      <c r="H26" s="2">
        <v>9.83</v>
      </c>
      <c r="I26" s="2">
        <f t="shared" si="8"/>
        <v>1.9940666343974997E-2</v>
      </c>
      <c r="J26" s="2">
        <f t="shared" si="1"/>
        <v>8.3836294996322957E-3</v>
      </c>
      <c r="K26" s="2">
        <f t="shared" si="9"/>
        <v>1.955081016178446</v>
      </c>
      <c r="L26" s="2">
        <f t="shared" si="3"/>
        <v>0.81258139500039395</v>
      </c>
      <c r="M26" s="1">
        <v>5</v>
      </c>
      <c r="N26" s="1" t="s">
        <v>242</v>
      </c>
      <c r="O26" s="1">
        <v>638.9</v>
      </c>
      <c r="P26" s="1">
        <v>-36.334000000000003</v>
      </c>
      <c r="Q26" s="1">
        <v>7.7210000000000001</v>
      </c>
      <c r="R26" s="4">
        <f t="shared" si="4"/>
        <v>138.31642934585841</v>
      </c>
      <c r="S26" s="4">
        <f t="shared" si="5"/>
        <v>1123.9335710933105</v>
      </c>
      <c r="U26">
        <f t="shared" si="6"/>
        <v>0</v>
      </c>
    </row>
    <row r="27" spans="1:21" x14ac:dyDescent="0.25">
      <c r="A27" s="2">
        <v>146</v>
      </c>
      <c r="B27" s="2">
        <v>4</v>
      </c>
      <c r="C27" s="2" t="s">
        <v>20</v>
      </c>
      <c r="D27" s="2">
        <v>8</v>
      </c>
      <c r="E27" s="2" t="s">
        <v>226</v>
      </c>
      <c r="F27" s="2">
        <v>783.3</v>
      </c>
      <c r="G27" s="2">
        <v>704.56</v>
      </c>
      <c r="H27" s="2">
        <v>3.8359999999999999</v>
      </c>
      <c r="I27" s="2">
        <f t="shared" si="8"/>
        <v>2.0351636733999999E-2</v>
      </c>
      <c r="J27" s="2">
        <f t="shared" si="1"/>
        <v>8.7945998896572977E-3</v>
      </c>
      <c r="K27" s="2">
        <f t="shared" si="9"/>
        <v>1.9945708911824442</v>
      </c>
      <c r="L27" s="2">
        <f t="shared" si="3"/>
        <v>0.8520712700043922</v>
      </c>
      <c r="M27" s="1">
        <v>8</v>
      </c>
      <c r="N27" s="1" t="s">
        <v>226</v>
      </c>
      <c r="O27" s="1">
        <v>636.20000000000005</v>
      </c>
      <c r="P27" s="1">
        <v>-32.917999999999999</v>
      </c>
      <c r="Q27" s="1">
        <v>3.4470000000000001</v>
      </c>
      <c r="R27" s="4">
        <f t="shared" si="4"/>
        <v>120.90134122722999</v>
      </c>
      <c r="S27" s="4">
        <f t="shared" si="5"/>
        <v>1030.1655936472023</v>
      </c>
      <c r="U27">
        <f t="shared" si="6"/>
        <v>0</v>
      </c>
    </row>
    <row r="28" spans="1:21" x14ac:dyDescent="0.25">
      <c r="A28" s="2">
        <v>147</v>
      </c>
      <c r="B28" s="2">
        <v>4</v>
      </c>
      <c r="C28" s="2" t="s">
        <v>20</v>
      </c>
      <c r="D28" s="2">
        <v>6</v>
      </c>
      <c r="E28" s="2" t="s">
        <v>243</v>
      </c>
      <c r="F28" s="2">
        <v>785.4</v>
      </c>
      <c r="G28" s="2">
        <v>722.86900000000003</v>
      </c>
      <c r="H28" s="2">
        <v>6.2839999999999998</v>
      </c>
      <c r="I28" s="2">
        <f t="shared" si="8"/>
        <v>2.0570237497224999E-2</v>
      </c>
      <c r="J28" s="2">
        <f t="shared" si="1"/>
        <v>9.0132006528822976E-3</v>
      </c>
      <c r="K28" s="2">
        <f t="shared" si="9"/>
        <v>2.0155631372976357</v>
      </c>
      <c r="L28" s="2">
        <f t="shared" si="3"/>
        <v>0.87306351611958366</v>
      </c>
      <c r="M28" s="1">
        <v>6</v>
      </c>
      <c r="N28" s="1" t="s">
        <v>243</v>
      </c>
      <c r="O28" s="1">
        <v>637</v>
      </c>
      <c r="P28" s="1">
        <v>-32.956000000000003</v>
      </c>
      <c r="Q28" s="1">
        <v>5.8739999999999997</v>
      </c>
      <c r="R28" s="4">
        <f t="shared" si="4"/>
        <v>116.22405879097498</v>
      </c>
      <c r="S28" s="4">
        <f t="shared" si="5"/>
        <v>1014.7098542573782</v>
      </c>
      <c r="U28">
        <f t="shared" si="6"/>
        <v>0</v>
      </c>
    </row>
    <row r="29" spans="1:21" x14ac:dyDescent="0.25">
      <c r="A29" s="2">
        <v>148</v>
      </c>
      <c r="B29" s="2">
        <v>4</v>
      </c>
      <c r="C29" s="2" t="s">
        <v>20</v>
      </c>
      <c r="D29" s="2">
        <v>10</v>
      </c>
      <c r="E29" s="2" t="s">
        <v>227</v>
      </c>
      <c r="F29" s="2">
        <v>787.7</v>
      </c>
      <c r="G29" s="2">
        <v>706.91899999999998</v>
      </c>
      <c r="H29" s="2">
        <v>8.3650000000000002</v>
      </c>
      <c r="I29" s="2">
        <f t="shared" si="8"/>
        <v>2.0379802073474999E-2</v>
      </c>
      <c r="J29" s="2">
        <f t="shared" si="1"/>
        <v>8.822765229132298E-3</v>
      </c>
      <c r="K29" s="2">
        <f t="shared" si="9"/>
        <v>1.9972761154289784</v>
      </c>
      <c r="L29" s="2">
        <f t="shared" si="3"/>
        <v>0.85477649425092639</v>
      </c>
      <c r="M29" s="1">
        <v>10</v>
      </c>
      <c r="N29" s="1" t="s">
        <v>227</v>
      </c>
      <c r="O29" s="1">
        <v>638.5</v>
      </c>
      <c r="P29" s="1">
        <v>-34.804000000000002</v>
      </c>
      <c r="Q29" s="1">
        <v>7.2430000000000003</v>
      </c>
      <c r="R29" s="4">
        <f t="shared" si="4"/>
        <v>125.47039458088979</v>
      </c>
      <c r="S29" s="4">
        <f t="shared" si="5"/>
        <v>1072.4914401213341</v>
      </c>
      <c r="U29">
        <f t="shared" si="6"/>
        <v>0</v>
      </c>
    </row>
    <row r="30" spans="1:21" x14ac:dyDescent="0.25">
      <c r="A30" s="2">
        <v>152</v>
      </c>
      <c r="B30" s="2">
        <v>5</v>
      </c>
      <c r="C30" s="2" t="s">
        <v>20</v>
      </c>
      <c r="D30" s="2">
        <v>3</v>
      </c>
      <c r="E30" s="2" t="s">
        <v>186</v>
      </c>
      <c r="F30" s="2">
        <v>799.4</v>
      </c>
      <c r="G30" s="2">
        <v>685.01499999999999</v>
      </c>
      <c r="H30" s="2">
        <v>17.157</v>
      </c>
      <c r="I30" s="2">
        <f t="shared" ref="I30:I38" si="10">(((G30/1000)+1)*0.0112372)*(17/16)</f>
        <v>2.0118278717874995E-2</v>
      </c>
      <c r="J30" s="2">
        <f t="shared" si="1"/>
        <v>8.5612418735322941E-3</v>
      </c>
      <c r="K30" s="2">
        <f t="shared" ref="K30:K37" si="11">(I30/(1+I30))*100</f>
        <v>1.9721515766936795</v>
      </c>
      <c r="L30" s="2">
        <f t="shared" si="3"/>
        <v>0.82965195551562743</v>
      </c>
      <c r="M30" s="1">
        <v>3</v>
      </c>
      <c r="N30" s="1" t="s">
        <v>186</v>
      </c>
      <c r="O30" s="1">
        <v>645.79999999999995</v>
      </c>
      <c r="P30" s="1">
        <v>-35.597000000000001</v>
      </c>
      <c r="Q30" s="1">
        <v>11.92</v>
      </c>
      <c r="R30" s="4">
        <f t="shared" si="4"/>
        <v>156.37196712700725</v>
      </c>
      <c r="S30" s="4">
        <f t="shared" si="5"/>
        <v>1297.3430831474698</v>
      </c>
      <c r="U30">
        <f t="shared" si="6"/>
        <v>0</v>
      </c>
    </row>
    <row r="31" spans="1:21" x14ac:dyDescent="0.25">
      <c r="A31" s="2">
        <v>153</v>
      </c>
      <c r="B31" s="2">
        <v>5</v>
      </c>
      <c r="C31" s="2" t="s">
        <v>20</v>
      </c>
      <c r="D31" s="2">
        <v>21</v>
      </c>
      <c r="E31" s="2" t="s">
        <v>187</v>
      </c>
      <c r="F31" s="2">
        <v>800.7</v>
      </c>
      <c r="G31" s="2">
        <v>706.12800000000004</v>
      </c>
      <c r="H31" s="2">
        <v>9.27</v>
      </c>
      <c r="I31" s="2">
        <f>(((G31/1000)+1)*0.0112372)*(17/16)</f>
        <v>2.0370357909199999E-2</v>
      </c>
      <c r="J31" s="2">
        <f t="shared" si="1"/>
        <v>8.8133210648572973E-3</v>
      </c>
      <c r="K31" s="2">
        <f>(I31/(1+I31))*100</f>
        <v>1.9963690390751923</v>
      </c>
      <c r="L31" s="2">
        <f t="shared" si="3"/>
        <v>0.85386941789714021</v>
      </c>
      <c r="M31" s="1">
        <v>21</v>
      </c>
      <c r="N31" s="1" t="s">
        <v>187</v>
      </c>
      <c r="O31" s="1">
        <v>646.6</v>
      </c>
      <c r="P31" s="1">
        <v>-42.677</v>
      </c>
      <c r="Q31" s="1">
        <v>7.1829999999999998</v>
      </c>
      <c r="R31" s="4">
        <f t="shared" si="4"/>
        <v>140.20634610710897</v>
      </c>
      <c r="S31" s="4">
        <f t="shared" si="5"/>
        <v>1197.1791113596212</v>
      </c>
      <c r="U31">
        <f t="shared" si="6"/>
        <v>0</v>
      </c>
    </row>
    <row r="32" spans="1:21" x14ac:dyDescent="0.25">
      <c r="A32" s="2">
        <v>154</v>
      </c>
      <c r="B32" s="2">
        <v>5</v>
      </c>
      <c r="C32" s="2" t="s">
        <v>20</v>
      </c>
      <c r="D32" s="2">
        <v>22</v>
      </c>
      <c r="E32" s="2" t="s">
        <v>188</v>
      </c>
      <c r="F32" s="2">
        <v>800.7</v>
      </c>
      <c r="G32" s="2">
        <v>760.12</v>
      </c>
      <c r="H32" s="2">
        <v>9.1790000000000003</v>
      </c>
      <c r="I32" s="2">
        <f t="shared" si="10"/>
        <v>2.1014996742999999E-2</v>
      </c>
      <c r="J32" s="2">
        <f t="shared" si="1"/>
        <v>9.457959898657298E-3</v>
      </c>
      <c r="K32" s="2">
        <f t="shared" si="11"/>
        <v>2.0582456486963521</v>
      </c>
      <c r="L32" s="2">
        <f t="shared" si="3"/>
        <v>0.91574602751830003</v>
      </c>
      <c r="M32" s="1">
        <v>22</v>
      </c>
      <c r="N32" s="1" t="s">
        <v>188</v>
      </c>
      <c r="O32" s="1">
        <v>646.4</v>
      </c>
      <c r="P32" s="1">
        <v>-42.189</v>
      </c>
      <c r="Q32" s="1">
        <v>6.3440000000000003</v>
      </c>
      <c r="R32" s="4">
        <f t="shared" si="4"/>
        <v>157.19039280696913</v>
      </c>
      <c r="S32" s="4">
        <f t="shared" si="5"/>
        <v>1439.4647777702314</v>
      </c>
      <c r="U32">
        <f t="shared" si="6"/>
        <v>0</v>
      </c>
    </row>
    <row r="33" spans="1:21" x14ac:dyDescent="0.25">
      <c r="A33" s="2">
        <v>158</v>
      </c>
      <c r="B33" s="2">
        <v>5</v>
      </c>
      <c r="C33" s="2" t="s">
        <v>20</v>
      </c>
      <c r="D33" s="2">
        <v>23</v>
      </c>
      <c r="E33" s="2" t="s">
        <v>189</v>
      </c>
      <c r="F33" s="2">
        <v>800.9</v>
      </c>
      <c r="G33" s="2">
        <v>726.76900000000001</v>
      </c>
      <c r="H33" s="2">
        <v>10.885</v>
      </c>
      <c r="I33" s="2">
        <f t="shared" si="10"/>
        <v>2.0616801644725E-2</v>
      </c>
      <c r="J33" s="2">
        <f t="shared" si="1"/>
        <v>9.0597648003822983E-3</v>
      </c>
      <c r="K33" s="2">
        <f t="shared" si="11"/>
        <v>2.0200335337906452</v>
      </c>
      <c r="L33" s="2">
        <f t="shared" si="3"/>
        <v>0.87753391261259317</v>
      </c>
      <c r="M33" s="1">
        <v>23</v>
      </c>
      <c r="N33" s="1" t="s">
        <v>189</v>
      </c>
      <c r="O33" s="1">
        <v>646.6</v>
      </c>
      <c r="P33" s="1">
        <v>-40.917999999999999</v>
      </c>
      <c r="Q33" s="1">
        <v>7.4180000000000001</v>
      </c>
      <c r="R33" s="4">
        <f t="shared" si="4"/>
        <v>159.4172848427373</v>
      </c>
      <c r="S33" s="4">
        <f t="shared" si="5"/>
        <v>1398.940737061235</v>
      </c>
      <c r="U33">
        <f t="shared" si="6"/>
        <v>0</v>
      </c>
    </row>
    <row r="34" spans="1:21" x14ac:dyDescent="0.25">
      <c r="A34" s="2">
        <v>159</v>
      </c>
      <c r="B34" s="2">
        <v>5</v>
      </c>
      <c r="C34" s="2" t="s">
        <v>20</v>
      </c>
      <c r="D34" s="2">
        <v>24</v>
      </c>
      <c r="E34" s="2" t="s">
        <v>190</v>
      </c>
      <c r="F34" s="2">
        <v>800.9</v>
      </c>
      <c r="G34" s="2">
        <v>705.32899999999995</v>
      </c>
      <c r="H34" s="2">
        <v>11.666</v>
      </c>
      <c r="I34" s="2">
        <f t="shared" si="10"/>
        <v>2.0360818228725E-2</v>
      </c>
      <c r="J34" s="2">
        <f t="shared" si="1"/>
        <v>8.8037813843822987E-3</v>
      </c>
      <c r="K34" s="2">
        <f t="shared" si="11"/>
        <v>1.9954527717038328</v>
      </c>
      <c r="L34" s="2">
        <f t="shared" si="3"/>
        <v>0.8529531505257808</v>
      </c>
      <c r="M34" s="1">
        <v>24</v>
      </c>
      <c r="N34" s="1" t="s">
        <v>190</v>
      </c>
      <c r="O34" s="1">
        <v>646.6</v>
      </c>
      <c r="P34" s="1">
        <v>-41.813000000000002</v>
      </c>
      <c r="Q34" s="1">
        <v>7.8019999999999996</v>
      </c>
      <c r="R34" s="4">
        <f t="shared" si="4"/>
        <v>162.44630217576474</v>
      </c>
      <c r="S34" s="4">
        <f t="shared" si="5"/>
        <v>1385.5908523208154</v>
      </c>
      <c r="U34">
        <f t="shared" si="6"/>
        <v>0</v>
      </c>
    </row>
    <row r="35" spans="1:21" x14ac:dyDescent="0.25">
      <c r="A35" s="2">
        <v>160</v>
      </c>
      <c r="B35" s="2">
        <v>5</v>
      </c>
      <c r="C35" s="2" t="s">
        <v>20</v>
      </c>
      <c r="D35" s="2">
        <v>25</v>
      </c>
      <c r="E35" s="2" t="s">
        <v>191</v>
      </c>
      <c r="F35" s="2">
        <v>801.1</v>
      </c>
      <c r="G35" s="2">
        <v>687.471</v>
      </c>
      <c r="H35" s="2">
        <v>13.339</v>
      </c>
      <c r="I35" s="2">
        <f t="shared" si="10"/>
        <v>2.0147602191274996E-2</v>
      </c>
      <c r="J35" s="2">
        <f t="shared" si="1"/>
        <v>8.5905653469322951E-3</v>
      </c>
      <c r="K35" s="2">
        <f t="shared" si="11"/>
        <v>1.9749693228703364</v>
      </c>
      <c r="L35" s="2">
        <f t="shared" si="3"/>
        <v>0.8324697016922844</v>
      </c>
      <c r="M35" s="1">
        <v>25</v>
      </c>
      <c r="N35" s="1" t="s">
        <v>191</v>
      </c>
      <c r="O35" s="1">
        <v>646.9</v>
      </c>
      <c r="P35" s="1">
        <v>-41.603000000000002</v>
      </c>
      <c r="Q35" s="1">
        <v>8.7080000000000002</v>
      </c>
      <c r="R35" s="4">
        <f t="shared" si="4"/>
        <v>166.41737059774849</v>
      </c>
      <c r="S35" s="4">
        <f t="shared" si="5"/>
        <v>1385.3741885792203</v>
      </c>
      <c r="U35">
        <f t="shared" si="6"/>
        <v>0</v>
      </c>
    </row>
    <row r="36" spans="1:21" s="14" customFormat="1" x14ac:dyDescent="0.25">
      <c r="A36" s="11">
        <v>164</v>
      </c>
      <c r="B36" s="11">
        <v>6</v>
      </c>
      <c r="C36" s="11" t="s">
        <v>20</v>
      </c>
      <c r="D36" s="11">
        <v>5</v>
      </c>
      <c r="E36" s="11" t="s">
        <v>321</v>
      </c>
      <c r="F36" s="11">
        <v>776.6</v>
      </c>
      <c r="G36" s="11">
        <v>562.51900000000001</v>
      </c>
      <c r="H36" s="11">
        <v>19.158999999999999</v>
      </c>
      <c r="I36" s="11">
        <f t="shared" si="10"/>
        <v>1.8655734663474997E-2</v>
      </c>
      <c r="J36" s="11">
        <f t="shared" si="1"/>
        <v>7.098697819132296E-3</v>
      </c>
      <c r="K36" s="11">
        <f t="shared" si="11"/>
        <v>1.8314072192052344</v>
      </c>
      <c r="L36" s="11">
        <f t="shared" si="3"/>
        <v>0.68890759802718238</v>
      </c>
      <c r="M36" s="12">
        <v>5</v>
      </c>
      <c r="N36" s="12" t="s">
        <v>321</v>
      </c>
      <c r="O36" s="12">
        <v>630.79999999999995</v>
      </c>
      <c r="P36" s="12">
        <v>-26.745999999999999</v>
      </c>
      <c r="Q36" s="12">
        <v>16.414000000000001</v>
      </c>
      <c r="R36" s="13">
        <f t="shared" ref="R36:R63" si="12">((H36/Q36)*$D$1)/256.4*(1/$D$2*1000)/3</f>
        <v>126.80962317490302</v>
      </c>
      <c r="S36" s="13">
        <f t="shared" si="5"/>
        <v>873.60112908154565</v>
      </c>
      <c r="U36" s="14">
        <f t="shared" si="6"/>
        <v>0</v>
      </c>
    </row>
    <row r="37" spans="1:21" s="14" customFormat="1" x14ac:dyDescent="0.25">
      <c r="A37" s="11">
        <v>165</v>
      </c>
      <c r="B37" s="11">
        <v>6</v>
      </c>
      <c r="C37" s="11" t="s">
        <v>20</v>
      </c>
      <c r="D37" s="11">
        <v>6</v>
      </c>
      <c r="E37" s="11" t="s">
        <v>322</v>
      </c>
      <c r="F37" s="11">
        <v>778.3</v>
      </c>
      <c r="G37" s="11">
        <v>619.58399999999995</v>
      </c>
      <c r="H37" s="11">
        <v>25.177</v>
      </c>
      <c r="I37" s="11">
        <f t="shared" si="10"/>
        <v>1.9337063657599997E-2</v>
      </c>
      <c r="J37" s="11">
        <f t="shared" si="1"/>
        <v>7.7800268132572955E-3</v>
      </c>
      <c r="K37" s="11">
        <f t="shared" si="11"/>
        <v>1.8970235015505532</v>
      </c>
      <c r="L37" s="11">
        <f t="shared" si="3"/>
        <v>0.75452388037250118</v>
      </c>
      <c r="M37" s="12">
        <v>6</v>
      </c>
      <c r="N37" s="12" t="s">
        <v>322</v>
      </c>
      <c r="O37" s="12">
        <v>631</v>
      </c>
      <c r="P37" s="12">
        <v>-32.316000000000003</v>
      </c>
      <c r="Q37" s="12">
        <v>25.879000000000001</v>
      </c>
      <c r="R37" s="13">
        <f t="shared" si="12"/>
        <v>105.69398998637278</v>
      </c>
      <c r="S37" s="13">
        <f t="shared" si="5"/>
        <v>797.48639456570277</v>
      </c>
      <c r="U37" s="14">
        <f t="shared" si="6"/>
        <v>0</v>
      </c>
    </row>
    <row r="38" spans="1:21" s="14" customFormat="1" x14ac:dyDescent="0.25">
      <c r="A38" s="11">
        <v>166</v>
      </c>
      <c r="B38" s="11">
        <v>6</v>
      </c>
      <c r="C38" s="11" t="s">
        <v>20</v>
      </c>
      <c r="D38" s="11">
        <v>7</v>
      </c>
      <c r="E38" s="11" t="s">
        <v>323</v>
      </c>
      <c r="F38" s="11">
        <v>778.3</v>
      </c>
      <c r="G38" s="11">
        <v>627.39200000000005</v>
      </c>
      <c r="H38" s="11">
        <v>25.318000000000001</v>
      </c>
      <c r="I38" s="11">
        <f t="shared" si="10"/>
        <v>1.94302874688E-2</v>
      </c>
      <c r="J38" s="11">
        <f t="shared" si="1"/>
        <v>7.8732506244572984E-3</v>
      </c>
      <c r="K38" s="11">
        <f t="shared" si="9"/>
        <v>1.9059947215267203</v>
      </c>
      <c r="L38" s="11">
        <f t="shared" si="3"/>
        <v>0.7634951003486683</v>
      </c>
      <c r="M38" s="12">
        <v>7</v>
      </c>
      <c r="N38" s="12" t="s">
        <v>323</v>
      </c>
      <c r="O38" s="12">
        <v>631</v>
      </c>
      <c r="P38" s="12">
        <v>-39.787999999999997</v>
      </c>
      <c r="Q38" s="12">
        <v>14.615</v>
      </c>
      <c r="R38" s="13">
        <f t="shared" si="12"/>
        <v>188.20206292115293</v>
      </c>
      <c r="S38" s="13">
        <f t="shared" si="5"/>
        <v>1436.9135291581206</v>
      </c>
      <c r="U38" s="14">
        <f t="shared" si="6"/>
        <v>0</v>
      </c>
    </row>
    <row r="39" spans="1:21" x14ac:dyDescent="0.25">
      <c r="A39" s="2">
        <v>170</v>
      </c>
      <c r="B39" s="2">
        <v>6</v>
      </c>
      <c r="C39" s="2" t="s">
        <v>20</v>
      </c>
      <c r="D39" s="2">
        <v>26</v>
      </c>
      <c r="E39" s="2" t="s">
        <v>268</v>
      </c>
      <c r="F39" s="2">
        <v>797.1</v>
      </c>
      <c r="G39" s="2">
        <v>651.16200000000003</v>
      </c>
      <c r="H39" s="2">
        <v>16.707999999999998</v>
      </c>
      <c r="I39" s="2">
        <f t="shared" si="8"/>
        <v>1.9714089978049999E-2</v>
      </c>
      <c r="J39" s="2">
        <f t="shared" si="1"/>
        <v>8.1570531337072979E-3</v>
      </c>
      <c r="K39" s="2">
        <f t="shared" si="9"/>
        <v>1.9332958298609328</v>
      </c>
      <c r="L39" s="2">
        <f t="shared" si="3"/>
        <v>0.79079620868288081</v>
      </c>
      <c r="M39" s="1">
        <v>26</v>
      </c>
      <c r="N39" s="1" t="s">
        <v>268</v>
      </c>
      <c r="O39" s="1">
        <v>644.1</v>
      </c>
      <c r="P39" s="1">
        <v>-33.308</v>
      </c>
      <c r="Q39" s="1">
        <v>10.523</v>
      </c>
      <c r="R39" s="4">
        <f t="shared" si="12"/>
        <v>172.49586939352011</v>
      </c>
      <c r="S39" s="4">
        <f t="shared" si="5"/>
        <v>1364.0907952985306</v>
      </c>
      <c r="U39">
        <f t="shared" si="6"/>
        <v>0</v>
      </c>
    </row>
    <row r="40" spans="1:21" x14ac:dyDescent="0.25">
      <c r="A40" s="2">
        <v>171</v>
      </c>
      <c r="B40" s="2">
        <v>6</v>
      </c>
      <c r="C40" s="2" t="s">
        <v>20</v>
      </c>
      <c r="D40" s="2">
        <v>27</v>
      </c>
      <c r="E40" s="2" t="s">
        <v>269</v>
      </c>
      <c r="F40" s="2">
        <v>797.5</v>
      </c>
      <c r="G40" s="2">
        <v>671.44</v>
      </c>
      <c r="H40" s="2">
        <v>17.593</v>
      </c>
      <c r="I40" s="2">
        <f t="shared" si="8"/>
        <v>1.9956199665999999E-2</v>
      </c>
      <c r="J40" s="2">
        <f t="shared" si="1"/>
        <v>8.3991628216572977E-3</v>
      </c>
      <c r="K40" s="2">
        <f t="shared" si="9"/>
        <v>1.9565741815712239</v>
      </c>
      <c r="L40" s="2">
        <f t="shared" si="3"/>
        <v>0.81407456039317183</v>
      </c>
      <c r="M40" s="1">
        <v>27</v>
      </c>
      <c r="N40" s="1" t="s">
        <v>269</v>
      </c>
      <c r="O40" s="1">
        <v>644.1</v>
      </c>
      <c r="P40" s="1">
        <v>-34.043999999999997</v>
      </c>
      <c r="Q40" s="1">
        <v>11.015000000000001</v>
      </c>
      <c r="R40" s="4">
        <f t="shared" si="12"/>
        <v>173.5198665020288</v>
      </c>
      <c r="S40" s="4">
        <f t="shared" ref="S40:S54" si="13">R40*(L40/100)*1000</f>
        <v>1412.5810904212096</v>
      </c>
      <c r="U40">
        <f t="shared" si="6"/>
        <v>0</v>
      </c>
    </row>
    <row r="41" spans="1:21" x14ac:dyDescent="0.25">
      <c r="A41" s="2">
        <v>172</v>
      </c>
      <c r="B41" s="2">
        <v>6</v>
      </c>
      <c r="C41" s="2" t="s">
        <v>20</v>
      </c>
      <c r="D41" s="2">
        <v>28</v>
      </c>
      <c r="E41" s="2" t="s">
        <v>270</v>
      </c>
      <c r="F41" s="2">
        <v>798</v>
      </c>
      <c r="G41" s="2">
        <v>647.35900000000004</v>
      </c>
      <c r="H41" s="2">
        <v>18.082999999999998</v>
      </c>
      <c r="I41" s="2">
        <f t="shared" si="8"/>
        <v>1.9668683964474999E-2</v>
      </c>
      <c r="J41" s="2">
        <f t="shared" si="1"/>
        <v>8.1116471201322978E-3</v>
      </c>
      <c r="K41" s="2">
        <f t="shared" si="9"/>
        <v>1.9289289034554922</v>
      </c>
      <c r="L41" s="2">
        <f t="shared" si="3"/>
        <v>0.78642928227744013</v>
      </c>
      <c r="M41" s="1">
        <v>28</v>
      </c>
      <c r="N41" s="1" t="s">
        <v>270</v>
      </c>
      <c r="O41" s="1">
        <v>644.79999999999995</v>
      </c>
      <c r="P41" s="1">
        <v>-34.369999999999997</v>
      </c>
      <c r="Q41" s="1">
        <v>11.574</v>
      </c>
      <c r="R41" s="4">
        <f t="shared" si="12"/>
        <v>169.73867509507133</v>
      </c>
      <c r="S41" s="4">
        <f t="shared" si="13"/>
        <v>1334.8746442974052</v>
      </c>
      <c r="U41">
        <f t="shared" si="6"/>
        <v>0</v>
      </c>
    </row>
    <row r="42" spans="1:21" x14ac:dyDescent="0.25">
      <c r="A42" s="2">
        <v>176</v>
      </c>
      <c r="B42" s="2">
        <v>7</v>
      </c>
      <c r="C42" s="2" t="s">
        <v>20</v>
      </c>
      <c r="D42" s="2">
        <v>5</v>
      </c>
      <c r="E42" s="2" t="s">
        <v>272</v>
      </c>
      <c r="F42" s="2">
        <v>770.6</v>
      </c>
      <c r="G42" s="2">
        <v>739.05799999999999</v>
      </c>
      <c r="H42" s="2">
        <v>0.112</v>
      </c>
      <c r="I42" s="2">
        <f t="shared" si="8"/>
        <v>2.076352646745E-2</v>
      </c>
      <c r="J42" s="2">
        <f t="shared" si="1"/>
        <v>9.2064896231072984E-3</v>
      </c>
      <c r="K42" s="2">
        <f t="shared" si="9"/>
        <v>2.0341172004162615</v>
      </c>
      <c r="L42" s="2">
        <f t="shared" si="3"/>
        <v>0.8916175792382095</v>
      </c>
      <c r="M42" s="1">
        <v>5</v>
      </c>
      <c r="N42" s="1" t="s">
        <v>272</v>
      </c>
      <c r="O42" s="1">
        <v>627.6</v>
      </c>
      <c r="P42" s="1">
        <v>-34.395000000000003</v>
      </c>
      <c r="Q42" s="1">
        <v>0.109</v>
      </c>
      <c r="R42" s="4">
        <f t="shared" si="12"/>
        <v>111.63113191194316</v>
      </c>
      <c r="S42" s="4">
        <f t="shared" si="13"/>
        <v>995.32279602948006</v>
      </c>
      <c r="U42">
        <f t="shared" si="6"/>
        <v>0</v>
      </c>
    </row>
    <row r="43" spans="1:21" x14ac:dyDescent="0.25">
      <c r="A43" s="2">
        <v>177</v>
      </c>
      <c r="B43" s="2">
        <v>7</v>
      </c>
      <c r="C43" s="2" t="s">
        <v>20</v>
      </c>
      <c r="D43" s="2">
        <v>6</v>
      </c>
      <c r="E43" s="2" t="s">
        <v>273</v>
      </c>
      <c r="F43" s="2">
        <v>776</v>
      </c>
      <c r="G43" s="2">
        <v>670.673</v>
      </c>
      <c r="H43" s="2">
        <v>8.2279999999999998</v>
      </c>
      <c r="I43" s="2">
        <f t="shared" si="8"/>
        <v>1.9947042050324996E-2</v>
      </c>
      <c r="J43" s="2">
        <f t="shared" si="1"/>
        <v>8.3900052059822944E-3</v>
      </c>
      <c r="K43" s="2">
        <f t="shared" si="9"/>
        <v>1.9556938966386839</v>
      </c>
      <c r="L43" s="2">
        <f t="shared" si="3"/>
        <v>0.81319427546063183</v>
      </c>
      <c r="M43" s="1">
        <v>6</v>
      </c>
      <c r="N43" s="1" t="s">
        <v>273</v>
      </c>
      <c r="O43" s="1">
        <v>630.6</v>
      </c>
      <c r="P43" s="1">
        <v>-34.100999999999999</v>
      </c>
      <c r="Q43" s="1">
        <v>7.8090000000000002</v>
      </c>
      <c r="R43" s="4">
        <f t="shared" si="12"/>
        <v>114.47025858154744</v>
      </c>
      <c r="S43" s="4">
        <f t="shared" si="13"/>
        <v>930.86558989012644</v>
      </c>
      <c r="U43">
        <f t="shared" si="6"/>
        <v>0</v>
      </c>
    </row>
    <row r="44" spans="1:21" x14ac:dyDescent="0.25">
      <c r="A44" s="2">
        <v>178</v>
      </c>
      <c r="B44" s="2">
        <v>7</v>
      </c>
      <c r="C44" s="2" t="s">
        <v>20</v>
      </c>
      <c r="D44" s="2">
        <v>7</v>
      </c>
      <c r="E44" s="2" t="s">
        <v>274</v>
      </c>
      <c r="F44" s="2">
        <v>776.4</v>
      </c>
      <c r="G44" s="2">
        <v>646.01700000000005</v>
      </c>
      <c r="H44" s="2">
        <v>9.1470000000000002</v>
      </c>
      <c r="I44" s="2">
        <f t="shared" si="8"/>
        <v>1.9652661121925E-2</v>
      </c>
      <c r="J44" s="2">
        <f t="shared" si="1"/>
        <v>8.0956242775822983E-3</v>
      </c>
      <c r="K44" s="2">
        <f t="shared" si="9"/>
        <v>1.9273878126597692</v>
      </c>
      <c r="L44" s="2">
        <f t="shared" si="3"/>
        <v>0.78488819148171718</v>
      </c>
      <c r="M44" s="1">
        <v>7</v>
      </c>
      <c r="N44" s="1" t="s">
        <v>274</v>
      </c>
      <c r="O44" s="1">
        <v>631.20000000000005</v>
      </c>
      <c r="P44" s="1">
        <v>-36.051000000000002</v>
      </c>
      <c r="Q44" s="1">
        <v>10.121</v>
      </c>
      <c r="R44" s="4">
        <f t="shared" si="12"/>
        <v>98.185884751860783</v>
      </c>
      <c r="S44" s="4">
        <f t="shared" si="13"/>
        <v>770.64941511920324</v>
      </c>
      <c r="U44">
        <f t="shared" si="6"/>
        <v>0</v>
      </c>
    </row>
    <row r="45" spans="1:21" x14ac:dyDescent="0.25">
      <c r="A45" s="2">
        <v>182</v>
      </c>
      <c r="B45" s="2">
        <v>7</v>
      </c>
      <c r="C45" s="2" t="s">
        <v>20</v>
      </c>
      <c r="D45" s="2">
        <v>8</v>
      </c>
      <c r="E45" s="2" t="s">
        <v>275</v>
      </c>
      <c r="F45" s="2">
        <v>775</v>
      </c>
      <c r="G45" s="2">
        <v>652.37300000000005</v>
      </c>
      <c r="H45" s="2">
        <v>6.5940000000000003</v>
      </c>
      <c r="I45" s="2">
        <f t="shared" si="8"/>
        <v>1.9728548742825001E-2</v>
      </c>
      <c r="J45" s="2">
        <f t="shared" si="1"/>
        <v>8.1715118984823001E-3</v>
      </c>
      <c r="K45" s="2">
        <f t="shared" si="9"/>
        <v>1.9346863208985758</v>
      </c>
      <c r="L45" s="2">
        <f t="shared" si="3"/>
        <v>0.7921866997205238</v>
      </c>
      <c r="M45" s="1">
        <v>8</v>
      </c>
      <c r="N45" s="1" t="s">
        <v>275</v>
      </c>
      <c r="O45" s="1">
        <v>630.1</v>
      </c>
      <c r="P45" s="1">
        <v>-35.223999999999997</v>
      </c>
      <c r="Q45" s="1">
        <v>6.5579999999999998</v>
      </c>
      <c r="R45" s="4">
        <f t="shared" si="12"/>
        <v>109.23739480838765</v>
      </c>
      <c r="S45" s="4">
        <f t="shared" si="13"/>
        <v>865.36411279324489</v>
      </c>
      <c r="U45">
        <f t="shared" si="6"/>
        <v>0</v>
      </c>
    </row>
    <row r="46" spans="1:21" x14ac:dyDescent="0.25">
      <c r="A46" s="2">
        <v>183</v>
      </c>
      <c r="B46" s="2">
        <v>7</v>
      </c>
      <c r="C46" s="2" t="s">
        <v>20</v>
      </c>
      <c r="D46" s="2">
        <v>9</v>
      </c>
      <c r="E46" s="2" t="s">
        <v>276</v>
      </c>
      <c r="F46" s="2">
        <v>775.6</v>
      </c>
      <c r="G46" s="2">
        <v>629.22400000000005</v>
      </c>
      <c r="H46" s="2">
        <v>8.0169999999999995</v>
      </c>
      <c r="I46" s="2">
        <f t="shared" si="8"/>
        <v>1.9452160678599999E-2</v>
      </c>
      <c r="J46" s="2">
        <f t="shared" si="1"/>
        <v>7.8951238342572973E-3</v>
      </c>
      <c r="K46" s="2">
        <f t="shared" si="9"/>
        <v>1.90809941151644</v>
      </c>
      <c r="L46" s="2">
        <f t="shared" si="3"/>
        <v>0.76559979033838799</v>
      </c>
      <c r="M46" s="1">
        <v>9</v>
      </c>
      <c r="N46" s="1" t="s">
        <v>276</v>
      </c>
      <c r="O46" s="1">
        <v>630.1</v>
      </c>
      <c r="P46" s="1">
        <v>-36.371000000000002</v>
      </c>
      <c r="Q46" s="1">
        <v>7.0289999999999999</v>
      </c>
      <c r="R46" s="4">
        <f t="shared" si="12"/>
        <v>123.91165111203492</v>
      </c>
      <c r="S46" s="4">
        <f t="shared" si="13"/>
        <v>948.6673411185742</v>
      </c>
      <c r="U46">
        <f t="shared" si="6"/>
        <v>0</v>
      </c>
    </row>
    <row r="47" spans="1:21" x14ac:dyDescent="0.25">
      <c r="A47" s="2">
        <v>184</v>
      </c>
      <c r="B47" s="2">
        <v>7</v>
      </c>
      <c r="C47" s="2" t="s">
        <v>20</v>
      </c>
      <c r="D47" s="2">
        <v>10</v>
      </c>
      <c r="E47" s="2" t="s">
        <v>277</v>
      </c>
      <c r="F47" s="2">
        <v>774.6</v>
      </c>
      <c r="G47" s="2">
        <v>624.91899999999998</v>
      </c>
      <c r="H47" s="2">
        <v>5.98</v>
      </c>
      <c r="I47" s="2">
        <f t="shared" si="8"/>
        <v>1.9400761023474999E-2</v>
      </c>
      <c r="J47" s="2">
        <f t="shared" si="1"/>
        <v>7.8437241791322974E-3</v>
      </c>
      <c r="K47" s="2">
        <f t="shared" si="9"/>
        <v>1.9031534765578062</v>
      </c>
      <c r="L47" s="2">
        <f t="shared" si="3"/>
        <v>0.76065385537975416</v>
      </c>
      <c r="M47" s="1">
        <v>10</v>
      </c>
      <c r="N47" s="1" t="s">
        <v>277</v>
      </c>
      <c r="O47" s="1">
        <v>629.9</v>
      </c>
      <c r="P47" s="1">
        <v>-37.386000000000003</v>
      </c>
      <c r="Q47" s="1">
        <v>6.0410000000000004</v>
      </c>
      <c r="R47" s="4">
        <f t="shared" si="12"/>
        <v>107.54399165648249</v>
      </c>
      <c r="S47" s="4">
        <f t="shared" si="13"/>
        <v>818.03751876431534</v>
      </c>
      <c r="U47">
        <f t="shared" si="6"/>
        <v>0</v>
      </c>
    </row>
    <row r="48" spans="1:21" x14ac:dyDescent="0.25">
      <c r="A48" s="2">
        <v>188</v>
      </c>
      <c r="B48" s="2">
        <v>8</v>
      </c>
      <c r="C48" s="2" t="s">
        <v>20</v>
      </c>
      <c r="D48" s="2">
        <v>5</v>
      </c>
      <c r="E48" s="2" t="s">
        <v>292</v>
      </c>
      <c r="F48" s="2">
        <v>775.2</v>
      </c>
      <c r="G48" s="2">
        <v>542.11199999999997</v>
      </c>
      <c r="H48" s="2">
        <v>10.922000000000001</v>
      </c>
      <c r="I48" s="2">
        <f t="shared" ref="I48:I52" si="14">(((G48/1000)+1)*0.0112372)*(17/16)</f>
        <v>1.8412084776799998E-2</v>
      </c>
      <c r="J48" s="2">
        <f t="shared" si="1"/>
        <v>6.8550479324572967E-3</v>
      </c>
      <c r="K48" s="2">
        <f t="shared" ref="K48:K52" si="15">(I48/(1+I48))*100</f>
        <v>1.8079208850742652</v>
      </c>
      <c r="L48" s="2">
        <f t="shared" si="3"/>
        <v>0.66542126389621314</v>
      </c>
      <c r="M48" s="1">
        <v>5</v>
      </c>
      <c r="N48" s="1" t="s">
        <v>292</v>
      </c>
      <c r="O48" s="1">
        <v>629.5</v>
      </c>
      <c r="P48" s="1">
        <v>-19.332999999999998</v>
      </c>
      <c r="Q48" s="1">
        <v>11.542</v>
      </c>
      <c r="R48" s="4">
        <f t="shared" si="12"/>
        <v>102.80515824110124</v>
      </c>
      <c r="S48" s="4">
        <f t="shared" si="13"/>
        <v>684.08738331843779</v>
      </c>
      <c r="U48">
        <f t="shared" si="6"/>
        <v>0</v>
      </c>
    </row>
    <row r="49" spans="1:21" x14ac:dyDescent="0.25">
      <c r="A49" s="2">
        <v>189</v>
      </c>
      <c r="B49" s="2">
        <v>8</v>
      </c>
      <c r="C49" s="2" t="s">
        <v>20</v>
      </c>
      <c r="D49" s="2">
        <v>6</v>
      </c>
      <c r="E49" s="2" t="s">
        <v>293</v>
      </c>
      <c r="F49" s="2">
        <v>772.5</v>
      </c>
      <c r="G49" s="2">
        <v>613.04700000000003</v>
      </c>
      <c r="H49" s="2">
        <v>5.5720000000000001</v>
      </c>
      <c r="I49" s="2">
        <f t="shared" si="14"/>
        <v>1.9259014982674998E-2</v>
      </c>
      <c r="J49" s="2">
        <f t="shared" si="1"/>
        <v>7.701978138332297E-3</v>
      </c>
      <c r="K49" s="2">
        <f t="shared" si="15"/>
        <v>1.8895113704736135</v>
      </c>
      <c r="L49" s="2">
        <f t="shared" si="3"/>
        <v>0.74701174929556147</v>
      </c>
      <c r="M49" s="1">
        <v>6</v>
      </c>
      <c r="N49" s="1" t="s">
        <v>293</v>
      </c>
      <c r="O49" s="1">
        <v>628.70000000000005</v>
      </c>
      <c r="P49" s="1">
        <v>-32.259</v>
      </c>
      <c r="Q49" s="1">
        <v>6.9450000000000003</v>
      </c>
      <c r="R49" s="4">
        <f t="shared" si="12"/>
        <v>87.16309871497333</v>
      </c>
      <c r="S49" s="4">
        <f t="shared" si="13"/>
        <v>651.11858845093934</v>
      </c>
      <c r="U49">
        <f t="shared" si="6"/>
        <v>0</v>
      </c>
    </row>
    <row r="50" spans="1:21" x14ac:dyDescent="0.25">
      <c r="A50" s="2">
        <v>190</v>
      </c>
      <c r="B50" s="2">
        <v>8</v>
      </c>
      <c r="C50" s="2" t="s">
        <v>20</v>
      </c>
      <c r="D50" s="2">
        <v>7</v>
      </c>
      <c r="E50" s="2" t="s">
        <v>294</v>
      </c>
      <c r="F50" s="2">
        <v>773.7</v>
      </c>
      <c r="G50" s="2">
        <v>614.10699999999997</v>
      </c>
      <c r="H50" s="2">
        <v>7.1559999999999997</v>
      </c>
      <c r="I50" s="2">
        <f t="shared" si="14"/>
        <v>1.9271670879175001E-2</v>
      </c>
      <c r="J50" s="2">
        <f t="shared" si="1"/>
        <v>7.7146340348323E-3</v>
      </c>
      <c r="K50" s="2">
        <f t="shared" si="15"/>
        <v>1.8907295699243931</v>
      </c>
      <c r="L50" s="2">
        <f t="shared" si="3"/>
        <v>0.74822994874634108</v>
      </c>
      <c r="M50" s="1">
        <v>7</v>
      </c>
      <c r="N50" s="1" t="s">
        <v>294</v>
      </c>
      <c r="O50" s="1">
        <v>629.5</v>
      </c>
      <c r="P50" s="1">
        <v>-35.457000000000001</v>
      </c>
      <c r="Q50" s="1">
        <v>7.8179999999999996</v>
      </c>
      <c r="R50" s="4">
        <f t="shared" si="12"/>
        <v>99.441683815557653</v>
      </c>
      <c r="S50" s="4">
        <f t="shared" si="13"/>
        <v>744.05245984564556</v>
      </c>
      <c r="U50">
        <f t="shared" si="6"/>
        <v>0</v>
      </c>
    </row>
    <row r="51" spans="1:21" x14ac:dyDescent="0.25">
      <c r="A51" s="2">
        <v>194</v>
      </c>
      <c r="B51" s="2">
        <v>8</v>
      </c>
      <c r="C51" s="2" t="s">
        <v>20</v>
      </c>
      <c r="D51" s="2">
        <v>8</v>
      </c>
      <c r="E51" s="2" t="s">
        <v>295</v>
      </c>
      <c r="F51" s="2">
        <v>773.5</v>
      </c>
      <c r="G51" s="2">
        <v>609.30399999999997</v>
      </c>
      <c r="H51" s="2">
        <v>7.0270000000000001</v>
      </c>
      <c r="I51" s="2">
        <f t="shared" si="14"/>
        <v>1.9214325340599997E-2</v>
      </c>
      <c r="J51" s="2">
        <f t="shared" si="1"/>
        <v>7.6572884962572956E-3</v>
      </c>
      <c r="K51" s="2">
        <f t="shared" si="15"/>
        <v>1.8852095052901627</v>
      </c>
      <c r="L51" s="2">
        <f t="shared" si="3"/>
        <v>0.7427098841121107</v>
      </c>
      <c r="M51" s="1">
        <v>8</v>
      </c>
      <c r="N51" s="1" t="s">
        <v>295</v>
      </c>
      <c r="O51" s="1">
        <v>629.1</v>
      </c>
      <c r="P51" s="1">
        <v>-35.887</v>
      </c>
      <c r="Q51" s="1">
        <v>6.4729999999999999</v>
      </c>
      <c r="R51" s="4">
        <f t="shared" si="12"/>
        <v>117.93919256641529</v>
      </c>
      <c r="S51" s="4">
        <f t="shared" si="13"/>
        <v>875.94604043278207</v>
      </c>
      <c r="U51">
        <f t="shared" si="6"/>
        <v>0</v>
      </c>
    </row>
    <row r="52" spans="1:21" x14ac:dyDescent="0.25">
      <c r="A52" s="2">
        <v>195</v>
      </c>
      <c r="B52" s="2">
        <v>8</v>
      </c>
      <c r="C52" s="2" t="s">
        <v>20</v>
      </c>
      <c r="D52" s="2">
        <v>9</v>
      </c>
      <c r="E52" s="2" t="s">
        <v>296</v>
      </c>
      <c r="F52" s="2">
        <v>773.7</v>
      </c>
      <c r="G52" s="2">
        <v>624.56100000000004</v>
      </c>
      <c r="H52" s="2">
        <v>7.0679999999999996</v>
      </c>
      <c r="I52" s="2">
        <f t="shared" si="14"/>
        <v>1.9396486673525001E-2</v>
      </c>
      <c r="J52" s="2">
        <f t="shared" si="1"/>
        <v>7.8394498291822993E-3</v>
      </c>
      <c r="K52" s="2">
        <f t="shared" si="15"/>
        <v>1.9027421545094043</v>
      </c>
      <c r="L52" s="2">
        <f t="shared" si="3"/>
        <v>0.76024253333135228</v>
      </c>
      <c r="M52" s="1">
        <v>9</v>
      </c>
      <c r="N52" s="1" t="s">
        <v>296</v>
      </c>
      <c r="O52" s="1">
        <v>629.29999999999995</v>
      </c>
      <c r="P52" s="1">
        <v>-36.511000000000003</v>
      </c>
      <c r="Q52" s="1">
        <v>7.7750000000000004</v>
      </c>
      <c r="R52" s="4">
        <f t="shared" si="12"/>
        <v>98.762016075498323</v>
      </c>
      <c r="S52" s="4">
        <f t="shared" si="13"/>
        <v>750.83085298148592</v>
      </c>
      <c r="T52" t="s">
        <v>251</v>
      </c>
      <c r="U52">
        <f t="shared" si="6"/>
        <v>0</v>
      </c>
    </row>
    <row r="53" spans="1:21" x14ac:dyDescent="0.25">
      <c r="A53" s="2">
        <v>196</v>
      </c>
      <c r="B53" s="2">
        <v>8</v>
      </c>
      <c r="C53" s="2" t="s">
        <v>20</v>
      </c>
      <c r="D53" s="2">
        <v>10</v>
      </c>
      <c r="E53" s="2" t="s">
        <v>297</v>
      </c>
      <c r="F53" s="2">
        <v>774.6</v>
      </c>
      <c r="G53" s="2">
        <v>594.12</v>
      </c>
      <c r="H53" s="2">
        <v>7.8259999999999996</v>
      </c>
      <c r="I53" s="2">
        <f t="shared" ref="I53:I60" si="16">(((G53/1000)+1)*0.0112372)*(17/16)</f>
        <v>1.9033035593E-2</v>
      </c>
      <c r="J53" s="2">
        <f t="shared" ref="J53:J60" si="17">I53-$F$1</f>
        <v>7.4759987486572987E-3</v>
      </c>
      <c r="K53" s="2">
        <f t="shared" ref="K53:K60" si="18">(I53/(1+I53))*100</f>
        <v>1.8677545210223943</v>
      </c>
      <c r="L53" s="2">
        <f t="shared" ref="L53:L60" si="19">K53-$F$2</f>
        <v>0.72525489984434222</v>
      </c>
      <c r="M53" s="1">
        <v>10</v>
      </c>
      <c r="N53" s="1" t="s">
        <v>297</v>
      </c>
      <c r="O53" s="1">
        <v>629.5</v>
      </c>
      <c r="P53" s="1">
        <v>-37.287999999999997</v>
      </c>
      <c r="Q53" s="1">
        <v>7.3330000000000002</v>
      </c>
      <c r="R53" s="4">
        <f t="shared" si="12"/>
        <v>115.94498326957945</v>
      </c>
      <c r="S53" s="4">
        <f t="shared" si="13"/>
        <v>840.89667228632777</v>
      </c>
      <c r="U53">
        <f t="shared" si="6"/>
        <v>0</v>
      </c>
    </row>
    <row r="54" spans="1:21" s="15" customFormat="1" x14ac:dyDescent="0.25">
      <c r="A54" s="15">
        <v>201</v>
      </c>
      <c r="B54" s="15" t="s">
        <v>138</v>
      </c>
      <c r="C54" s="15" t="s">
        <v>20</v>
      </c>
      <c r="D54" s="15">
        <v>7</v>
      </c>
      <c r="E54" s="15" t="s">
        <v>146</v>
      </c>
      <c r="F54" s="15">
        <v>803</v>
      </c>
      <c r="G54" s="15">
        <v>687.73800000000006</v>
      </c>
      <c r="H54" s="15">
        <v>21.690999999999999</v>
      </c>
      <c r="I54" s="15">
        <f t="shared" si="16"/>
        <v>2.0150790044449998E-2</v>
      </c>
      <c r="J54" s="15">
        <f t="shared" si="17"/>
        <v>8.5937532001072962E-3</v>
      </c>
      <c r="K54" s="15">
        <f t="shared" si="18"/>
        <v>1.9752756397485109</v>
      </c>
      <c r="L54" s="15">
        <f t="shared" si="19"/>
        <v>0.83277601857045891</v>
      </c>
      <c r="M54" s="15">
        <v>7</v>
      </c>
      <c r="N54" s="15" t="s">
        <v>146</v>
      </c>
      <c r="O54" s="15">
        <v>647.29999999999995</v>
      </c>
      <c r="P54" s="15">
        <v>-33.524999999999999</v>
      </c>
      <c r="Q54" s="15">
        <v>11.316000000000001</v>
      </c>
      <c r="R54" s="15">
        <f t="shared" si="12"/>
        <v>208.24780823211245</v>
      </c>
      <c r="S54" s="15">
        <f t="shared" si="13"/>
        <v>1734.2378061556303</v>
      </c>
      <c r="U54" s="15">
        <f t="shared" si="6"/>
        <v>0</v>
      </c>
    </row>
    <row r="55" spans="1:21" s="15" customFormat="1" x14ac:dyDescent="0.25">
      <c r="A55" s="15">
        <v>202</v>
      </c>
      <c r="B55" s="15" t="s">
        <v>138</v>
      </c>
      <c r="C55" s="15" t="s">
        <v>20</v>
      </c>
      <c r="D55" s="15">
        <v>8</v>
      </c>
      <c r="E55" s="15" t="s">
        <v>147</v>
      </c>
      <c r="F55" s="15">
        <v>802.4</v>
      </c>
      <c r="G55" s="15">
        <v>682.68299999999999</v>
      </c>
      <c r="H55" s="15">
        <v>19.494</v>
      </c>
      <c r="I55" s="15">
        <f t="shared" si="16"/>
        <v>2.0090435745574998E-2</v>
      </c>
      <c r="J55" s="15">
        <f t="shared" si="17"/>
        <v>8.5333989012322965E-3</v>
      </c>
      <c r="K55" s="15">
        <f t="shared" si="18"/>
        <v>1.9694759446392693</v>
      </c>
      <c r="L55" s="15">
        <f t="shared" si="19"/>
        <v>0.8269763234612173</v>
      </c>
      <c r="M55" s="15">
        <v>8</v>
      </c>
      <c r="N55" s="15" t="s">
        <v>147</v>
      </c>
      <c r="O55" s="15">
        <v>646.6</v>
      </c>
      <c r="P55" s="15">
        <v>-32.984999999999999</v>
      </c>
      <c r="Q55" s="15">
        <v>10.083</v>
      </c>
      <c r="R55" s="15">
        <f t="shared" si="12"/>
        <v>210.04144539479884</v>
      </c>
      <c r="S55" s="15">
        <f>R55*(L55/100)*1000</f>
        <v>1736.9930228707078</v>
      </c>
      <c r="U55" s="15">
        <f t="shared" si="6"/>
        <v>0</v>
      </c>
    </row>
    <row r="56" spans="1:21" s="15" customFormat="1" x14ac:dyDescent="0.25">
      <c r="A56" s="15">
        <v>203</v>
      </c>
      <c r="B56" s="15" t="s">
        <v>192</v>
      </c>
      <c r="C56" s="15" t="s">
        <v>20</v>
      </c>
      <c r="D56" s="15">
        <v>5</v>
      </c>
      <c r="E56" s="15" t="s">
        <v>210</v>
      </c>
      <c r="F56" s="15">
        <v>772.3</v>
      </c>
      <c r="G56" s="15">
        <v>714.53099999999995</v>
      </c>
      <c r="H56" s="15">
        <v>2.66</v>
      </c>
      <c r="I56" s="15">
        <f t="shared" si="16"/>
        <v>2.0470685737774996E-2</v>
      </c>
      <c r="J56" s="15">
        <f t="shared" si="17"/>
        <v>8.9136488934322949E-3</v>
      </c>
      <c r="K56" s="15">
        <f t="shared" si="18"/>
        <v>2.0060042903608934</v>
      </c>
      <c r="L56" s="15">
        <f t="shared" si="19"/>
        <v>0.86350466918284141</v>
      </c>
      <c r="M56" s="15">
        <v>5</v>
      </c>
      <c r="N56" s="15" t="s">
        <v>210</v>
      </c>
      <c r="O56" s="15">
        <v>628.5</v>
      </c>
      <c r="P56" s="15">
        <v>-32.926000000000002</v>
      </c>
      <c r="Q56" s="15">
        <v>2.11</v>
      </c>
      <c r="R56" s="15">
        <f t="shared" si="12"/>
        <v>136.95975959101557</v>
      </c>
      <c r="S56" s="15">
        <f t="shared" ref="S56:S63" si="20">R56*(L56/100)*1000</f>
        <v>1182.653918970014</v>
      </c>
      <c r="T56" s="15" t="s">
        <v>248</v>
      </c>
      <c r="U56" s="15">
        <f t="shared" si="6"/>
        <v>0</v>
      </c>
    </row>
    <row r="57" spans="1:21" s="15" customFormat="1" x14ac:dyDescent="0.25">
      <c r="A57" s="15">
        <v>204</v>
      </c>
      <c r="B57" s="15" t="s">
        <v>192</v>
      </c>
      <c r="C57" s="15" t="s">
        <v>20</v>
      </c>
      <c r="D57" s="15">
        <v>6</v>
      </c>
      <c r="E57" s="15" t="s">
        <v>241</v>
      </c>
      <c r="F57" s="15">
        <v>771.8</v>
      </c>
      <c r="G57" s="15">
        <v>712.80600000000004</v>
      </c>
      <c r="H57" s="15">
        <v>2.448</v>
      </c>
      <c r="I57" s="15">
        <f t="shared" si="16"/>
        <v>2.0450090057150001E-2</v>
      </c>
      <c r="J57" s="15">
        <f t="shared" si="17"/>
        <v>8.8930532128072993E-3</v>
      </c>
      <c r="K57" s="15">
        <f t="shared" si="18"/>
        <v>2.004026483647495</v>
      </c>
      <c r="L57" s="15">
        <f t="shared" si="19"/>
        <v>0.86152686246944299</v>
      </c>
      <c r="M57" s="15">
        <v>6</v>
      </c>
      <c r="N57" s="15" t="s">
        <v>241</v>
      </c>
      <c r="O57" s="15">
        <v>628.29999999999995</v>
      </c>
      <c r="P57" s="15">
        <v>-32.953000000000003</v>
      </c>
      <c r="Q57" s="15">
        <v>1.788</v>
      </c>
      <c r="R57" s="15">
        <f t="shared" si="12"/>
        <v>148.74339940040556</v>
      </c>
      <c r="S57" s="15">
        <f t="shared" si="20"/>
        <v>1281.4643419847064</v>
      </c>
      <c r="T57" s="15" t="s">
        <v>248</v>
      </c>
      <c r="U57" s="15">
        <f t="shared" si="6"/>
        <v>0</v>
      </c>
    </row>
    <row r="58" spans="1:21" s="15" customFormat="1" x14ac:dyDescent="0.25">
      <c r="A58" s="15">
        <v>205</v>
      </c>
      <c r="B58" s="15">
        <v>5</v>
      </c>
      <c r="C58" s="15" t="s">
        <v>20</v>
      </c>
      <c r="D58" s="15">
        <v>4</v>
      </c>
      <c r="E58" s="15" t="s">
        <v>193</v>
      </c>
      <c r="F58" s="15">
        <v>793.8</v>
      </c>
      <c r="G58" s="15">
        <v>686.98699999999997</v>
      </c>
      <c r="H58" s="15">
        <v>7.4660000000000002</v>
      </c>
      <c r="I58" s="15">
        <f t="shared" si="16"/>
        <v>2.0141823461175001E-2</v>
      </c>
      <c r="J58" s="15">
        <f t="shared" si="17"/>
        <v>8.5847866168322993E-3</v>
      </c>
      <c r="K58" s="15">
        <f t="shared" si="18"/>
        <v>1.9744140469446763</v>
      </c>
      <c r="L58" s="15">
        <f t="shared" si="19"/>
        <v>0.83191442576662422</v>
      </c>
      <c r="M58" s="15">
        <v>4</v>
      </c>
      <c r="N58" s="15" t="s">
        <v>193</v>
      </c>
      <c r="O58" s="15">
        <v>645</v>
      </c>
      <c r="P58" s="15">
        <v>-31.172000000000001</v>
      </c>
      <c r="Q58" s="15">
        <v>9.859</v>
      </c>
      <c r="R58" s="15">
        <f>((H58/Q58)*$D$1)/256.4*(1/0.1*1000)/3</f>
        <v>246.81421986568071</v>
      </c>
      <c r="S58" s="15">
        <f t="shared" si="20"/>
        <v>2053.2830999059515</v>
      </c>
      <c r="T58" s="15" t="s">
        <v>250</v>
      </c>
      <c r="U58" s="15">
        <f t="shared" si="6"/>
        <v>0</v>
      </c>
    </row>
    <row r="59" spans="1:21" s="15" customFormat="1" x14ac:dyDescent="0.25">
      <c r="A59" s="15">
        <v>206</v>
      </c>
      <c r="B59" s="15">
        <v>5</v>
      </c>
      <c r="C59" s="15" t="s">
        <v>20</v>
      </c>
      <c r="D59" s="15">
        <v>30</v>
      </c>
      <c r="E59" s="15" t="s">
        <v>194</v>
      </c>
      <c r="F59" s="15">
        <v>790.7</v>
      </c>
      <c r="G59" s="15">
        <v>715.16399999999999</v>
      </c>
      <c r="H59" s="15">
        <v>8.6080000000000005</v>
      </c>
      <c r="I59" s="15">
        <f t="shared" si="16"/>
        <v>2.0478243457099997E-2</v>
      </c>
      <c r="J59" s="15">
        <f t="shared" si="17"/>
        <v>8.9212066127572955E-3</v>
      </c>
      <c r="K59" s="15">
        <f t="shared" si="18"/>
        <v>2.0067300394102801</v>
      </c>
      <c r="L59" s="15">
        <f t="shared" si="19"/>
        <v>0.86423041823222801</v>
      </c>
      <c r="M59" s="15">
        <v>30</v>
      </c>
      <c r="N59" s="15" t="s">
        <v>194</v>
      </c>
      <c r="O59" s="15">
        <v>642.29999999999995</v>
      </c>
      <c r="P59" s="15">
        <v>-32.645000000000003</v>
      </c>
      <c r="Q59" s="15">
        <v>14.689</v>
      </c>
      <c r="R59" s="15">
        <f>((H59/Q59)*$D$1)/256.4*(1/0.1*1000)/3</f>
        <v>190.99635794268318</v>
      </c>
      <c r="S59" s="15">
        <f t="shared" si="20"/>
        <v>1650.6486230563742</v>
      </c>
      <c r="T59" s="15" t="s">
        <v>250</v>
      </c>
      <c r="U59" s="15">
        <f t="shared" si="6"/>
        <v>0</v>
      </c>
    </row>
    <row r="60" spans="1:21" s="16" customFormat="1" x14ac:dyDescent="0.25">
      <c r="A60" s="16">
        <v>207</v>
      </c>
      <c r="B60" s="16">
        <v>6</v>
      </c>
      <c r="C60" s="16" t="s">
        <v>20</v>
      </c>
      <c r="D60" s="16">
        <v>8</v>
      </c>
      <c r="E60" s="16" t="s">
        <v>271</v>
      </c>
      <c r="F60" s="16">
        <v>773.5</v>
      </c>
      <c r="G60" s="16">
        <v>645.76599999999996</v>
      </c>
      <c r="H60" s="16">
        <v>8.7189999999999994</v>
      </c>
      <c r="I60" s="16">
        <f t="shared" si="16"/>
        <v>1.9649664301149998E-2</v>
      </c>
      <c r="J60" s="16">
        <f t="shared" si="17"/>
        <v>8.0926274568072967E-3</v>
      </c>
      <c r="K60" s="16">
        <f t="shared" si="18"/>
        <v>1.9270995704801743</v>
      </c>
      <c r="L60" s="16">
        <f t="shared" si="19"/>
        <v>0.78459994930212229</v>
      </c>
      <c r="M60" s="16">
        <v>8</v>
      </c>
      <c r="N60" s="16" t="s">
        <v>271</v>
      </c>
      <c r="O60" s="16">
        <v>630.79999999999995</v>
      </c>
      <c r="P60" s="16">
        <v>-36.466999999999999</v>
      </c>
      <c r="Q60" s="16">
        <v>18.651</v>
      </c>
      <c r="R60" s="16">
        <f>((H60/Q60)*$D$1)/256.4*(1/0.1*1000)/3</f>
        <v>152.36303463183512</v>
      </c>
      <c r="S60" s="16">
        <f t="shared" si="20"/>
        <v>1195.4402924765532</v>
      </c>
      <c r="U60" s="16">
        <f t="shared" si="6"/>
        <v>0</v>
      </c>
    </row>
    <row r="61" spans="1:21" s="16" customFormat="1" x14ac:dyDescent="0.25">
      <c r="A61" s="16">
        <v>208</v>
      </c>
      <c r="B61" s="16">
        <v>6</v>
      </c>
      <c r="C61" s="16" t="s">
        <v>20</v>
      </c>
      <c r="D61" s="16">
        <v>9</v>
      </c>
      <c r="E61" s="16" t="s">
        <v>324</v>
      </c>
      <c r="F61" s="16">
        <v>773.1</v>
      </c>
      <c r="G61" s="16">
        <v>665.95100000000002</v>
      </c>
      <c r="H61" s="16">
        <v>5.5940000000000003</v>
      </c>
      <c r="I61" s="16">
        <f t="shared" ref="I61:I63" si="21">(((G61/1000)+1)*0.0112372)*(17/16)</f>
        <v>1.9890663613275003E-2</v>
      </c>
      <c r="J61" s="16">
        <f t="shared" ref="J61:J63" si="22">I61-$F$1</f>
        <v>8.3336267689323017E-3</v>
      </c>
      <c r="K61" s="16">
        <f t="shared" ref="K61:K63" si="23">(I61/(1+I61))*100</f>
        <v>1.950274114953287</v>
      </c>
      <c r="L61" s="16">
        <f t="shared" ref="L61:L63" si="24">K61-$F$2</f>
        <v>0.80777449377523491</v>
      </c>
      <c r="M61" s="16">
        <v>9</v>
      </c>
      <c r="N61" s="16" t="s">
        <v>324</v>
      </c>
      <c r="O61" s="16">
        <v>630.1</v>
      </c>
      <c r="P61" s="16">
        <v>-39.792000000000002</v>
      </c>
      <c r="Q61" s="16">
        <v>9.9700000000000006</v>
      </c>
      <c r="R61" s="16">
        <f>((H61/Q61)*$D$1)/256.4*(1/0.1*1000)/3</f>
        <v>182.86995672404632</v>
      </c>
      <c r="S61" s="16">
        <f t="shared" si="20"/>
        <v>1477.1768671946563</v>
      </c>
      <c r="U61" s="16">
        <f t="shared" si="6"/>
        <v>0</v>
      </c>
    </row>
    <row r="62" spans="1:21" s="15" customFormat="1" x14ac:dyDescent="0.25">
      <c r="A62" s="15">
        <v>209</v>
      </c>
      <c r="B62" s="15" t="s">
        <v>259</v>
      </c>
      <c r="C62" s="15" t="s">
        <v>20</v>
      </c>
      <c r="D62" s="15">
        <v>11</v>
      </c>
      <c r="E62" s="15" t="s">
        <v>278</v>
      </c>
      <c r="F62" s="15">
        <v>775.6</v>
      </c>
      <c r="G62" s="15">
        <v>646.04399999999998</v>
      </c>
      <c r="H62" s="15">
        <v>7.327</v>
      </c>
      <c r="I62" s="15">
        <f t="shared" si="21"/>
        <v>1.9652983489099995E-2</v>
      </c>
      <c r="J62" s="15">
        <f t="shared" si="22"/>
        <v>8.0959466447572941E-3</v>
      </c>
      <c r="K62" s="15">
        <f t="shared" si="23"/>
        <v>1.9274188186897103</v>
      </c>
      <c r="L62" s="15">
        <f t="shared" si="24"/>
        <v>0.78491919751165828</v>
      </c>
      <c r="M62" s="15">
        <v>11</v>
      </c>
      <c r="N62" s="15" t="s">
        <v>278</v>
      </c>
      <c r="O62" s="15">
        <v>629.70000000000005</v>
      </c>
      <c r="P62" s="15">
        <v>-36.271999999999998</v>
      </c>
      <c r="Q62" s="15">
        <v>4.3710000000000004</v>
      </c>
      <c r="R62" s="15">
        <f t="shared" si="12"/>
        <v>182.11226199372081</v>
      </c>
      <c r="S62" s="15">
        <f t="shared" si="20"/>
        <v>1429.434105411442</v>
      </c>
      <c r="U62" s="15">
        <f t="shared" si="6"/>
        <v>0</v>
      </c>
    </row>
    <row r="63" spans="1:21" s="15" customFormat="1" x14ac:dyDescent="0.25">
      <c r="A63" s="15">
        <v>210</v>
      </c>
      <c r="B63" s="15" t="s">
        <v>259</v>
      </c>
      <c r="C63" s="15" t="s">
        <v>20</v>
      </c>
      <c r="D63" s="15">
        <v>11</v>
      </c>
      <c r="E63" s="15" t="s">
        <v>298</v>
      </c>
      <c r="F63" s="15">
        <v>775</v>
      </c>
      <c r="G63" s="15">
        <v>633.05399999999997</v>
      </c>
      <c r="H63" s="15">
        <v>9.5069999999999997</v>
      </c>
      <c r="I63" s="15">
        <f t="shared" si="21"/>
        <v>1.9497889059350001E-2</v>
      </c>
      <c r="J63" s="15">
        <f t="shared" si="22"/>
        <v>7.9408522150073001E-3</v>
      </c>
      <c r="K63" s="15">
        <f t="shared" si="23"/>
        <v>1.9124992085407775</v>
      </c>
      <c r="L63" s="15">
        <f t="shared" si="24"/>
        <v>0.76999958736272545</v>
      </c>
      <c r="M63" s="15">
        <v>11</v>
      </c>
      <c r="N63" s="15" t="s">
        <v>298</v>
      </c>
      <c r="O63" s="15">
        <v>629.1</v>
      </c>
      <c r="P63" s="15">
        <v>-37.164999999999999</v>
      </c>
      <c r="Q63" s="15">
        <v>5.992</v>
      </c>
      <c r="R63" s="15">
        <f t="shared" si="12"/>
        <v>172.3715126842724</v>
      </c>
      <c r="S63" s="15">
        <f t="shared" si="20"/>
        <v>1327.2599363997854</v>
      </c>
      <c r="U63" s="15">
        <f t="shared" si="6"/>
        <v>0</v>
      </c>
    </row>
  </sheetData>
  <mergeCells count="2">
    <mergeCell ref="D4:L4"/>
    <mergeCell ref="M4:Q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U111"/>
  <sheetViews>
    <sheetView topLeftCell="I79" workbookViewId="0">
      <selection activeCell="S99" activeCellId="15" sqref="S9:S11 S15:S17 S21:S23 S27:S29 S33:S35 S39:S41 S45:S47 S51:S53 S57:S59 S63:S65 S69:S71 S75:S77 S81:S83 S87:S89 S93:S95 S99:S101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6.710937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26" style="4" customWidth="1"/>
    <col min="19" max="19" width="29.85546875" style="4" customWidth="1"/>
    <col min="20" max="20" width="27.7109375" customWidth="1"/>
  </cols>
  <sheetData>
    <row r="1" spans="1:21" x14ac:dyDescent="0.25">
      <c r="C1" s="3" t="s">
        <v>11</v>
      </c>
      <c r="D1" s="3">
        <v>23.945</v>
      </c>
      <c r="E1" s="3" t="s">
        <v>313</v>
      </c>
      <c r="F1" s="3">
        <f>AVERAGE(I6:I8,I12:I14,I18:I20,I24:I26,I30:I32,I36:I38,I42:I44,I48:I50,I54:I56,I60:I62,I66:I68,I72:I74,I78:I80,I84:I86,I90:I92,I96:I98)</f>
        <v>1.1557036844342701E-2</v>
      </c>
    </row>
    <row r="2" spans="1:21" x14ac:dyDescent="0.25">
      <c r="C2" s="3" t="s">
        <v>12</v>
      </c>
      <c r="D2" s="3">
        <v>0.3</v>
      </c>
      <c r="E2" s="3" t="s">
        <v>314</v>
      </c>
      <c r="F2" s="3">
        <f>AVERAGE(K6:K8,K12:K14,K18:K20,K24:K26,K30:K32,K36:K38,K42:K44,K48:K50,K54:K56,K60:K62,K66:K68,K72:K74,K78:K80,K84:K86,K90:K92,K96:K98)</f>
        <v>1.142499621178052</v>
      </c>
    </row>
    <row r="4" spans="1:21" x14ac:dyDescent="0.25">
      <c r="D4" s="17" t="s">
        <v>8</v>
      </c>
      <c r="E4" s="17"/>
      <c r="F4" s="17"/>
      <c r="G4" s="17"/>
      <c r="H4" s="17"/>
      <c r="I4" s="17"/>
      <c r="J4" s="17"/>
      <c r="K4" s="17"/>
      <c r="L4" s="17"/>
      <c r="M4" s="18" t="s">
        <v>13</v>
      </c>
      <c r="N4" s="18"/>
      <c r="O4" s="18"/>
      <c r="P4" s="18"/>
      <c r="Q4" s="18"/>
    </row>
    <row r="5" spans="1:21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205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150</v>
      </c>
      <c r="S5" s="4" t="s">
        <v>151</v>
      </c>
      <c r="T5" s="1" t="s">
        <v>247</v>
      </c>
      <c r="U5" s="1" t="s">
        <v>312</v>
      </c>
    </row>
    <row r="6" spans="1:21" x14ac:dyDescent="0.25">
      <c r="A6" s="2">
        <v>101</v>
      </c>
      <c r="B6" s="2">
        <v>1</v>
      </c>
      <c r="C6" s="2" t="s">
        <v>19</v>
      </c>
      <c r="D6" s="2">
        <v>5</v>
      </c>
      <c r="E6" s="2" t="s">
        <v>125</v>
      </c>
      <c r="F6" s="2">
        <v>801.5</v>
      </c>
      <c r="G6" s="2">
        <v>-29.484000000000002</v>
      </c>
      <c r="H6" s="2">
        <v>10.936</v>
      </c>
      <c r="I6" s="2">
        <f>(((G6/1000)+1)*0.0112372)*(17/16)</f>
        <v>1.1587500044899999E-2</v>
      </c>
      <c r="K6" s="2">
        <f t="shared" ref="K6:K57" si="0">(I6/(1+I6))*100</f>
        <v>1.1454767921099935</v>
      </c>
      <c r="M6" s="1">
        <v>5</v>
      </c>
      <c r="N6" s="1" t="s">
        <v>125</v>
      </c>
      <c r="O6" s="1">
        <v>1036.4000000000001</v>
      </c>
      <c r="P6" s="1">
        <v>-31.545999999999999</v>
      </c>
      <c r="Q6" s="1">
        <v>54.048000000000002</v>
      </c>
      <c r="R6" s="4">
        <f t="shared" ref="R6:R9" si="1">((H6/Q6)*$D$1)/256.4*(1/$D$2*1000)</f>
        <v>62.987509879317621</v>
      </c>
      <c r="S6" s="4">
        <f>R6*(L6/100)*1000</f>
        <v>0</v>
      </c>
      <c r="U6">
        <f>M6-D6</f>
        <v>0</v>
      </c>
    </row>
    <row r="7" spans="1:21" x14ac:dyDescent="0.25">
      <c r="A7" s="2">
        <v>102</v>
      </c>
      <c r="B7" s="2">
        <v>1</v>
      </c>
      <c r="C7" s="2" t="s">
        <v>19</v>
      </c>
      <c r="D7" s="2">
        <v>9</v>
      </c>
      <c r="E7" s="2" t="s">
        <v>126</v>
      </c>
      <c r="F7" s="2">
        <v>799.8</v>
      </c>
      <c r="G7" s="2">
        <v>-32.276000000000003</v>
      </c>
      <c r="H7" s="2">
        <v>15.25</v>
      </c>
      <c r="I7" s="2">
        <f t="shared" ref="I7:I11" si="2">(((G7/1000)+1)*0.0112372)*(17/16)</f>
        <v>1.15541648911E-2</v>
      </c>
      <c r="K7" s="2">
        <f t="shared" si="0"/>
        <v>1.1422191012721377</v>
      </c>
      <c r="M7" s="1">
        <v>9</v>
      </c>
      <c r="N7" s="1" t="s">
        <v>126</v>
      </c>
      <c r="O7" s="1">
        <v>1021.8</v>
      </c>
      <c r="P7" s="1">
        <v>-35.575000000000003</v>
      </c>
      <c r="Q7" s="1">
        <v>23.155999999999999</v>
      </c>
      <c r="R7" s="4">
        <f t="shared" si="1"/>
        <v>205.01322082594831</v>
      </c>
      <c r="S7" s="4">
        <f t="shared" ref="S7:S9" si="3">R7*(L7/100)*1000</f>
        <v>0</v>
      </c>
      <c r="U7">
        <f t="shared" ref="U7:U70" si="4">M7-D7</f>
        <v>0</v>
      </c>
    </row>
    <row r="8" spans="1:21" x14ac:dyDescent="0.25">
      <c r="A8" s="2">
        <v>103</v>
      </c>
      <c r="B8" s="2">
        <v>1</v>
      </c>
      <c r="C8" s="2" t="s">
        <v>19</v>
      </c>
      <c r="D8" s="2">
        <v>7</v>
      </c>
      <c r="E8" s="2" t="s">
        <v>127</v>
      </c>
      <c r="F8" s="2">
        <v>801.9</v>
      </c>
      <c r="G8" s="2">
        <v>-29.960999999999999</v>
      </c>
      <c r="H8" s="2">
        <v>9.4039999999999999</v>
      </c>
      <c r="I8" s="2">
        <f t="shared" si="2"/>
        <v>1.1581804891474999E-2</v>
      </c>
      <c r="K8" s="2">
        <f t="shared" si="0"/>
        <v>1.1449202462392571</v>
      </c>
      <c r="M8" s="1">
        <v>7</v>
      </c>
      <c r="N8" s="1" t="s">
        <v>127</v>
      </c>
      <c r="O8" s="1">
        <v>1037.7</v>
      </c>
      <c r="P8" s="1">
        <v>-32.146999999999998</v>
      </c>
      <c r="Q8" s="1">
        <v>72.122</v>
      </c>
      <c r="R8" s="4">
        <f t="shared" si="1"/>
        <v>40.59012836096484</v>
      </c>
      <c r="S8" s="4">
        <f t="shared" si="3"/>
        <v>0</v>
      </c>
      <c r="U8">
        <f t="shared" si="4"/>
        <v>0</v>
      </c>
    </row>
    <row r="9" spans="1:21" x14ac:dyDescent="0.25">
      <c r="A9" s="2">
        <v>104</v>
      </c>
      <c r="B9" s="2">
        <v>1</v>
      </c>
      <c r="C9" s="2" t="s">
        <v>20</v>
      </c>
      <c r="D9" s="2">
        <v>8</v>
      </c>
      <c r="E9" s="2" t="s">
        <v>128</v>
      </c>
      <c r="F9" s="2">
        <v>804</v>
      </c>
      <c r="G9" s="2">
        <v>174.511</v>
      </c>
      <c r="H9" s="2">
        <v>11.65</v>
      </c>
      <c r="I9" s="2">
        <f t="shared" si="2"/>
        <v>1.4023103447274999E-2</v>
      </c>
      <c r="J9" s="2">
        <f>I9-AVERAGE($I$6:$I$8)</f>
        <v>2.448613504783332E-3</v>
      </c>
      <c r="K9" s="2">
        <f t="shared" si="0"/>
        <v>1.3829175488804966</v>
      </c>
      <c r="L9" s="2">
        <f>K9-AVERAGE($K$6:$K$8)</f>
        <v>0.23871216900670045</v>
      </c>
      <c r="M9" s="1">
        <v>8</v>
      </c>
      <c r="N9" s="1" t="s">
        <v>128</v>
      </c>
      <c r="O9" s="1">
        <v>1054</v>
      </c>
      <c r="P9" s="1">
        <v>-36.988</v>
      </c>
      <c r="Q9" s="1">
        <v>62.743000000000002</v>
      </c>
      <c r="R9" s="4">
        <f t="shared" si="1"/>
        <v>57.801114301397526</v>
      </c>
      <c r="S9" s="4">
        <f t="shared" si="3"/>
        <v>137.97829365890814</v>
      </c>
      <c r="U9">
        <f t="shared" si="4"/>
        <v>0</v>
      </c>
    </row>
    <row r="10" spans="1:21" x14ac:dyDescent="0.25">
      <c r="A10" s="2">
        <v>105</v>
      </c>
      <c r="B10" s="2">
        <v>1</v>
      </c>
      <c r="C10" s="2" t="s">
        <v>20</v>
      </c>
      <c r="D10" s="2">
        <v>9</v>
      </c>
      <c r="E10" s="2" t="s">
        <v>129</v>
      </c>
      <c r="F10" s="2">
        <v>801.9</v>
      </c>
      <c r="G10" s="2">
        <v>95.576999999999998</v>
      </c>
      <c r="H10" s="2">
        <v>6.8769999999999998</v>
      </c>
      <c r="I10" s="2">
        <f>(((G10/1000)+1)*0.0112372)*(17/16)</f>
        <v>1.3080668980924999E-2</v>
      </c>
      <c r="J10" s="2">
        <f>I10-AVERAGE($I$6:$I$8)</f>
        <v>1.5061790384333328E-3</v>
      </c>
      <c r="K10" s="2">
        <f t="shared" si="0"/>
        <v>1.2911774334893851</v>
      </c>
      <c r="L10" s="2">
        <f t="shared" ref="L10" si="5">K10-AVERAGE($K$6:$K$8)</f>
        <v>0.14697205361558896</v>
      </c>
      <c r="M10" s="1">
        <v>9</v>
      </c>
      <c r="N10" s="1" t="s">
        <v>129</v>
      </c>
      <c r="O10" s="1">
        <v>1028.0999999999999</v>
      </c>
      <c r="P10" s="1">
        <v>-36.725000000000001</v>
      </c>
      <c r="Q10" s="1">
        <v>35.064</v>
      </c>
      <c r="R10" s="4">
        <f t="shared" ref="R10:R65" si="6">((H10/Q10)*$D$1)/256.4*(1/$D$2*1000)</f>
        <v>61.053860845969325</v>
      </c>
      <c r="S10" s="4">
        <f t="shared" ref="S10:S65" si="7">R10*(L10/100)*1000</f>
        <v>89.732113096925104</v>
      </c>
      <c r="U10">
        <f t="shared" si="4"/>
        <v>0</v>
      </c>
    </row>
    <row r="11" spans="1:21" x14ac:dyDescent="0.25">
      <c r="A11" s="2">
        <v>106</v>
      </c>
      <c r="B11" s="2">
        <v>1</v>
      </c>
      <c r="C11" s="2" t="s">
        <v>20</v>
      </c>
      <c r="D11" s="2">
        <v>10</v>
      </c>
      <c r="E11" s="2" t="s">
        <v>130</v>
      </c>
      <c r="F11" s="2">
        <v>801.5</v>
      </c>
      <c r="G11" s="2">
        <v>57.201000000000001</v>
      </c>
      <c r="H11" s="2">
        <v>6.2649999999999997</v>
      </c>
      <c r="I11" s="2">
        <f t="shared" si="2"/>
        <v>1.2622477769525001E-2</v>
      </c>
      <c r="J11" s="2">
        <f>I11-AVERAGE($I$6:$I$8)</f>
        <v>1.0479878270333344E-3</v>
      </c>
      <c r="K11" s="2">
        <f t="shared" si="0"/>
        <v>1.2465136856657753</v>
      </c>
      <c r="L11" s="2">
        <f>K11-AVERAGE($K$6:$K$8)</f>
        <v>0.10230830579197914</v>
      </c>
      <c r="M11" s="1">
        <v>10</v>
      </c>
      <c r="N11" s="1" t="s">
        <v>130</v>
      </c>
      <c r="O11" s="1">
        <v>1028.0999999999999</v>
      </c>
      <c r="P11" s="1">
        <v>-33.323</v>
      </c>
      <c r="Q11" s="1">
        <v>30.454999999999998</v>
      </c>
      <c r="R11" s="4">
        <f t="shared" si="6"/>
        <v>64.038040917466617</v>
      </c>
      <c r="S11" s="4">
        <f t="shared" si="7"/>
        <v>65.516234725034465</v>
      </c>
      <c r="U11">
        <f t="shared" si="4"/>
        <v>0</v>
      </c>
    </row>
    <row r="12" spans="1:21" x14ac:dyDescent="0.25">
      <c r="A12" s="2">
        <v>107</v>
      </c>
      <c r="B12" s="2">
        <v>1</v>
      </c>
      <c r="C12" s="2" t="s">
        <v>19</v>
      </c>
      <c r="D12" s="2">
        <v>16</v>
      </c>
      <c r="E12" s="2" t="s">
        <v>139</v>
      </c>
      <c r="F12" s="2">
        <v>797.1</v>
      </c>
      <c r="G12" s="2">
        <v>-26.6</v>
      </c>
      <c r="H12" s="2">
        <v>2.8</v>
      </c>
      <c r="I12" s="2">
        <f>(((G12/1000)+1)*0.0112372)*(17/16)</f>
        <v>1.1621933635E-2</v>
      </c>
      <c r="K12" s="2">
        <f t="shared" si="0"/>
        <v>1.1488416026370252</v>
      </c>
      <c r="M12" s="1">
        <v>16</v>
      </c>
      <c r="N12" s="1" t="s">
        <v>139</v>
      </c>
      <c r="O12" s="1">
        <v>1024.5</v>
      </c>
      <c r="P12" s="1">
        <v>-33.566000000000003</v>
      </c>
      <c r="Q12" s="1">
        <v>19.390999999999998</v>
      </c>
      <c r="R12" s="4">
        <f t="shared" si="6"/>
        <v>44.950382410118756</v>
      </c>
      <c r="S12" s="4">
        <f t="shared" si="7"/>
        <v>0</v>
      </c>
      <c r="U12">
        <f t="shared" si="4"/>
        <v>0</v>
      </c>
    </row>
    <row r="13" spans="1:21" x14ac:dyDescent="0.25">
      <c r="A13" s="2">
        <v>108</v>
      </c>
      <c r="B13" s="2">
        <v>1</v>
      </c>
      <c r="C13" s="2" t="s">
        <v>19</v>
      </c>
      <c r="D13" s="2">
        <v>12</v>
      </c>
      <c r="E13" s="2" t="s">
        <v>131</v>
      </c>
      <c r="F13" s="2">
        <v>799</v>
      </c>
      <c r="G13" s="2">
        <v>-28.600999999999999</v>
      </c>
      <c r="H13" s="2">
        <v>3.8730000000000002</v>
      </c>
      <c r="I13" s="2">
        <f>(((G13/1000)+1)*0.0112372)*(17/16)</f>
        <v>1.1598042645474999E-2</v>
      </c>
      <c r="K13" s="2">
        <f t="shared" si="0"/>
        <v>1.14650702715324</v>
      </c>
      <c r="M13" s="1">
        <v>12</v>
      </c>
      <c r="N13" s="1" t="s">
        <v>131</v>
      </c>
      <c r="O13" s="1">
        <v>1026.5999999999999</v>
      </c>
      <c r="P13" s="1">
        <v>-35.188000000000002</v>
      </c>
      <c r="Q13" s="1">
        <v>20.826000000000001</v>
      </c>
      <c r="R13" s="4">
        <f t="shared" si="6"/>
        <v>57.891819418095075</v>
      </c>
      <c r="S13" s="4">
        <f t="shared" si="7"/>
        <v>0</v>
      </c>
      <c r="U13">
        <f t="shared" si="4"/>
        <v>0</v>
      </c>
    </row>
    <row r="14" spans="1:21" x14ac:dyDescent="0.25">
      <c r="A14" s="2">
        <v>109</v>
      </c>
      <c r="B14" s="2">
        <v>1</v>
      </c>
      <c r="C14" s="2" t="s">
        <v>19</v>
      </c>
      <c r="D14" s="2">
        <v>13</v>
      </c>
      <c r="E14" s="2" t="s">
        <v>132</v>
      </c>
      <c r="F14" s="2">
        <v>798.4</v>
      </c>
      <c r="G14" s="2">
        <v>-28.074000000000002</v>
      </c>
      <c r="H14" s="2">
        <v>2.3769999999999998</v>
      </c>
      <c r="I14" s="2">
        <f>(((G14/1000)+1)*0.0112372)*(17/16)</f>
        <v>1.1604334775149999E-2</v>
      </c>
      <c r="K14" s="2">
        <f t="shared" si="0"/>
        <v>1.1471218910631993</v>
      </c>
      <c r="M14" s="1">
        <v>13</v>
      </c>
      <c r="N14" s="1" t="s">
        <v>132</v>
      </c>
      <c r="O14" s="1">
        <v>1028.7</v>
      </c>
      <c r="P14" s="1">
        <v>-35.884999999999998</v>
      </c>
      <c r="Q14" s="1">
        <v>18.021999999999998</v>
      </c>
      <c r="R14" s="4">
        <f t="shared" si="6"/>
        <v>41.058375494491543</v>
      </c>
      <c r="S14" s="4">
        <f t="shared" si="7"/>
        <v>0</v>
      </c>
      <c r="U14">
        <f t="shared" si="4"/>
        <v>0</v>
      </c>
    </row>
    <row r="15" spans="1:21" x14ac:dyDescent="0.25">
      <c r="A15" s="2">
        <v>110</v>
      </c>
      <c r="B15" s="2">
        <v>1</v>
      </c>
      <c r="C15" s="2" t="s">
        <v>20</v>
      </c>
      <c r="D15" s="2">
        <v>14</v>
      </c>
      <c r="E15" s="2" t="s">
        <v>133</v>
      </c>
      <c r="F15" s="2">
        <v>802.4</v>
      </c>
      <c r="G15" s="2">
        <v>104.054</v>
      </c>
      <c r="H15" s="2">
        <v>6.6859999999999999</v>
      </c>
      <c r="I15" s="2">
        <f>(((G15/1000)+1)*0.0112372)*(17/16)</f>
        <v>1.3181880334350001E-2</v>
      </c>
      <c r="J15" s="2">
        <f>I15-AVERAGE($I$12:$I$14)</f>
        <v>1.5737766491416665E-3</v>
      </c>
      <c r="K15" s="2">
        <f t="shared" si="0"/>
        <v>1.3010379074288203</v>
      </c>
      <c r="L15" s="2">
        <f>K15-AVERAGE($K$12:$K$14)</f>
        <v>0.15354773381099873</v>
      </c>
      <c r="M15" s="1">
        <v>14</v>
      </c>
      <c r="N15" s="1" t="s">
        <v>133</v>
      </c>
      <c r="O15" s="1">
        <v>1046.5</v>
      </c>
      <c r="P15" s="1">
        <v>-36.46</v>
      </c>
      <c r="Q15" s="1">
        <v>37.863999999999997</v>
      </c>
      <c r="R15" s="4">
        <f t="shared" si="6"/>
        <v>54.96869753302704</v>
      </c>
      <c r="S15" s="4">
        <f t="shared" si="7"/>
        <v>84.403189367385394</v>
      </c>
      <c r="U15">
        <f t="shared" si="4"/>
        <v>0</v>
      </c>
    </row>
    <row r="16" spans="1:21" x14ac:dyDescent="0.25">
      <c r="A16" s="2">
        <v>111</v>
      </c>
      <c r="B16" s="2">
        <v>1</v>
      </c>
      <c r="C16" s="2" t="s">
        <v>20</v>
      </c>
      <c r="D16" s="2">
        <v>5</v>
      </c>
      <c r="E16" s="2" t="s">
        <v>134</v>
      </c>
      <c r="F16" s="2">
        <v>801.5</v>
      </c>
      <c r="G16" s="2">
        <v>97.924999999999997</v>
      </c>
      <c r="H16" s="2">
        <v>12.061</v>
      </c>
      <c r="I16" s="2">
        <f t="shared" ref="I16:I17" si="8">(((G16/1000)+1)*0.0112372)*(17/16)</f>
        <v>1.3108702985624998E-2</v>
      </c>
      <c r="J16" s="2">
        <f>I16-AVERAGE($I$12:$I$14)</f>
        <v>1.5005993004166638E-3</v>
      </c>
      <c r="K16" s="2">
        <f t="shared" si="0"/>
        <v>1.2939088319934213</v>
      </c>
      <c r="L16" s="2">
        <f>K16-AVERAGE($K$12:$K$14)</f>
        <v>0.14641865837559975</v>
      </c>
      <c r="M16" s="1">
        <v>5</v>
      </c>
      <c r="N16" s="1" t="s">
        <v>134</v>
      </c>
      <c r="O16" s="1">
        <v>1041</v>
      </c>
      <c r="P16" s="1">
        <v>-31.012</v>
      </c>
      <c r="Q16" s="1">
        <v>80.356999999999999</v>
      </c>
      <c r="R16" s="4">
        <f t="shared" si="6"/>
        <v>46.723478568670984</v>
      </c>
      <c r="S16" s="4">
        <f t="shared" si="7"/>
        <v>68.411890466658932</v>
      </c>
      <c r="U16">
        <f t="shared" si="4"/>
        <v>0</v>
      </c>
    </row>
    <row r="17" spans="1:21" x14ac:dyDescent="0.25">
      <c r="A17" s="2">
        <v>112</v>
      </c>
      <c r="B17" s="2">
        <v>1</v>
      </c>
      <c r="C17" s="2" t="s">
        <v>20</v>
      </c>
      <c r="D17" s="2">
        <v>6</v>
      </c>
      <c r="E17" s="2" t="s">
        <v>135</v>
      </c>
      <c r="F17" s="2">
        <v>802.4</v>
      </c>
      <c r="G17" s="2">
        <v>104.133</v>
      </c>
      <c r="H17" s="2">
        <v>14.21</v>
      </c>
      <c r="I17" s="2">
        <f t="shared" si="8"/>
        <v>1.3182823556825001E-2</v>
      </c>
      <c r="J17" s="2">
        <f>I17-AVERAGE($I$12:$I$14)</f>
        <v>1.5747198716166665E-3</v>
      </c>
      <c r="K17" s="2">
        <f t="shared" si="0"/>
        <v>1.3011297912203141</v>
      </c>
      <c r="L17" s="2">
        <f t="shared" ref="L17" si="9">K17-AVERAGE($K$12:$K$14)</f>
        <v>0.15363961760249256</v>
      </c>
      <c r="M17" s="1">
        <v>6</v>
      </c>
      <c r="N17" s="1" t="s">
        <v>135</v>
      </c>
      <c r="O17" s="1">
        <v>1041.7</v>
      </c>
      <c r="P17" s="1">
        <v>-31.901</v>
      </c>
      <c r="Q17" s="1">
        <v>80.343999999999994</v>
      </c>
      <c r="R17" s="4">
        <f t="shared" si="6"/>
        <v>55.05746280334138</v>
      </c>
      <c r="S17" s="4">
        <f t="shared" si="7"/>
        <v>84.590075312688285</v>
      </c>
      <c r="U17">
        <f t="shared" si="4"/>
        <v>0</v>
      </c>
    </row>
    <row r="18" spans="1:21" x14ac:dyDescent="0.25">
      <c r="A18" s="2">
        <v>113</v>
      </c>
      <c r="B18" s="2">
        <v>2</v>
      </c>
      <c r="C18" s="2" t="s">
        <v>19</v>
      </c>
      <c r="D18" s="2">
        <v>5</v>
      </c>
      <c r="E18" s="2" t="s">
        <v>156</v>
      </c>
      <c r="F18" s="2">
        <v>796.9</v>
      </c>
      <c r="G18" s="2">
        <v>-24.373999999999999</v>
      </c>
      <c r="H18" s="2">
        <v>5.5060000000000002</v>
      </c>
      <c r="I18" s="2">
        <f t="shared" ref="I18:I41" si="10">(((G18/1000)+1)*0.0112372)*(17/16)</f>
        <v>1.164851101765E-2</v>
      </c>
      <c r="K18" s="2">
        <f t="shared" si="0"/>
        <v>1.1514385570470898</v>
      </c>
      <c r="M18" s="1">
        <v>5</v>
      </c>
      <c r="N18" s="1" t="s">
        <v>156</v>
      </c>
      <c r="O18" s="1">
        <v>1028.7</v>
      </c>
      <c r="P18" s="1">
        <v>-31.626000000000001</v>
      </c>
      <c r="Q18" s="1">
        <v>36.018000000000001</v>
      </c>
      <c r="R18" s="4">
        <f t="shared" si="6"/>
        <v>47.587422126459167</v>
      </c>
      <c r="S18" s="4">
        <f t="shared" si="7"/>
        <v>0</v>
      </c>
      <c r="U18">
        <f t="shared" si="4"/>
        <v>0</v>
      </c>
    </row>
    <row r="19" spans="1:21" x14ac:dyDescent="0.25">
      <c r="A19" s="2">
        <v>114</v>
      </c>
      <c r="B19" s="2">
        <v>2</v>
      </c>
      <c r="C19" s="2" t="s">
        <v>19</v>
      </c>
      <c r="D19" s="2">
        <v>6</v>
      </c>
      <c r="E19" s="2" t="s">
        <v>157</v>
      </c>
      <c r="F19" s="2">
        <v>798.4</v>
      </c>
      <c r="G19" s="2">
        <v>-29.145</v>
      </c>
      <c r="H19" s="2">
        <v>6.7489999999999997</v>
      </c>
      <c r="I19" s="2">
        <f t="shared" si="10"/>
        <v>1.1591547543875E-2</v>
      </c>
      <c r="K19" s="2">
        <f t="shared" si="0"/>
        <v>1.1458723209005706</v>
      </c>
      <c r="M19" s="1">
        <v>6</v>
      </c>
      <c r="N19" s="1" t="s">
        <v>157</v>
      </c>
      <c r="O19" s="1">
        <v>1032</v>
      </c>
      <c r="P19" s="1">
        <v>-31.667000000000002</v>
      </c>
      <c r="Q19" s="1">
        <v>49.353999999999999</v>
      </c>
      <c r="R19" s="4">
        <f t="shared" si="6"/>
        <v>42.568920510193998</v>
      </c>
      <c r="S19" s="4">
        <f t="shared" si="7"/>
        <v>0</v>
      </c>
      <c r="U19">
        <f t="shared" si="4"/>
        <v>0</v>
      </c>
    </row>
    <row r="20" spans="1:21" x14ac:dyDescent="0.25">
      <c r="A20" s="2">
        <v>115</v>
      </c>
      <c r="B20" s="2">
        <v>2</v>
      </c>
      <c r="C20" s="2" t="s">
        <v>19</v>
      </c>
      <c r="D20" s="2">
        <v>7</v>
      </c>
      <c r="E20" s="2" t="s">
        <v>158</v>
      </c>
      <c r="F20" s="2">
        <v>797.5</v>
      </c>
      <c r="G20" s="2">
        <v>-30.227</v>
      </c>
      <c r="H20" s="2">
        <v>4.649</v>
      </c>
      <c r="I20" s="2">
        <f t="shared" si="10"/>
        <v>1.1578628977824999E-2</v>
      </c>
      <c r="K20" s="2">
        <f t="shared" si="0"/>
        <v>1.1446098846043153</v>
      </c>
      <c r="M20" s="1">
        <v>7</v>
      </c>
      <c r="N20" s="1" t="s">
        <v>158</v>
      </c>
      <c r="O20" s="1">
        <v>1027</v>
      </c>
      <c r="P20" s="1">
        <v>-31.866</v>
      </c>
      <c r="Q20" s="1">
        <v>32.372</v>
      </c>
      <c r="R20" s="4">
        <f t="shared" si="6"/>
        <v>44.705975962997499</v>
      </c>
      <c r="S20" s="4">
        <f t="shared" si="7"/>
        <v>0</v>
      </c>
      <c r="U20">
        <f t="shared" si="4"/>
        <v>0</v>
      </c>
    </row>
    <row r="21" spans="1:21" x14ac:dyDescent="0.25">
      <c r="A21" s="2">
        <v>116</v>
      </c>
      <c r="B21" s="2">
        <v>2</v>
      </c>
      <c r="C21" s="2" t="s">
        <v>20</v>
      </c>
      <c r="D21" s="2">
        <v>8</v>
      </c>
      <c r="E21" s="2" t="s">
        <v>159</v>
      </c>
      <c r="F21" s="2">
        <v>799.4</v>
      </c>
      <c r="G21" s="2">
        <v>129.136</v>
      </c>
      <c r="H21" s="2">
        <v>8.6340000000000003</v>
      </c>
      <c r="I21" s="2">
        <f t="shared" si="10"/>
        <v>1.3481347500399999E-2</v>
      </c>
      <c r="J21" s="2">
        <f>I21-AVERAGE($I$18:$I$20)</f>
        <v>1.8751183206166672E-3</v>
      </c>
      <c r="K21" s="2">
        <f t="shared" si="0"/>
        <v>1.3302018368319972</v>
      </c>
      <c r="L21" s="2">
        <f t="shared" ref="L21:L22" si="11">K21-AVERAGE($K$18:$K$20)</f>
        <v>0.18289491598133867</v>
      </c>
      <c r="M21" s="1">
        <v>8</v>
      </c>
      <c r="N21" s="1" t="s">
        <v>159</v>
      </c>
      <c r="O21" s="1">
        <v>1038.0999999999999</v>
      </c>
      <c r="P21" s="1">
        <v>-32.081000000000003</v>
      </c>
      <c r="Q21" s="1">
        <v>65.052999999999997</v>
      </c>
      <c r="R21" s="4">
        <f t="shared" si="6"/>
        <v>41.316191408359153</v>
      </c>
      <c r="S21" s="4">
        <f t="shared" si="7"/>
        <v>75.565213563007532</v>
      </c>
      <c r="U21">
        <f t="shared" si="4"/>
        <v>0</v>
      </c>
    </row>
    <row r="22" spans="1:21" x14ac:dyDescent="0.25">
      <c r="A22" s="2">
        <v>117</v>
      </c>
      <c r="B22" s="2">
        <v>2</v>
      </c>
      <c r="C22" s="2" t="s">
        <v>20</v>
      </c>
      <c r="D22" s="2">
        <v>9</v>
      </c>
      <c r="E22" s="2" t="s">
        <v>160</v>
      </c>
      <c r="F22" s="2">
        <v>799.2</v>
      </c>
      <c r="G22" s="2">
        <v>109.03400000000001</v>
      </c>
      <c r="H22" s="2">
        <v>7.7329999999999997</v>
      </c>
      <c r="I22" s="2">
        <f t="shared" si="10"/>
        <v>1.3241339168849999E-2</v>
      </c>
      <c r="J22" s="2">
        <f t="shared" ref="J22:J23" si="12">I22-AVERAGE($I$18:$I$20)</f>
        <v>1.635109989066668E-3</v>
      </c>
      <c r="K22" s="2">
        <f t="shared" si="0"/>
        <v>1.3068297410478451</v>
      </c>
      <c r="L22" s="2">
        <f t="shared" si="11"/>
        <v>0.15952282019718655</v>
      </c>
      <c r="M22" s="1">
        <v>9</v>
      </c>
      <c r="N22" s="1" t="s">
        <v>160</v>
      </c>
      <c r="O22" s="1">
        <v>1035.5999999999999</v>
      </c>
      <c r="P22" s="1">
        <v>-33.247999999999998</v>
      </c>
      <c r="Q22" s="1">
        <v>48.561999999999998</v>
      </c>
      <c r="R22" s="4">
        <f t="shared" si="6"/>
        <v>49.570923675462737</v>
      </c>
      <c r="S22" s="4">
        <f t="shared" si="7"/>
        <v>79.07693544489301</v>
      </c>
      <c r="U22">
        <f t="shared" si="4"/>
        <v>0</v>
      </c>
    </row>
    <row r="23" spans="1:21" x14ac:dyDescent="0.25">
      <c r="A23" s="2">
        <v>118</v>
      </c>
      <c r="B23" s="2">
        <v>2</v>
      </c>
      <c r="C23" s="2" t="s">
        <v>20</v>
      </c>
      <c r="D23" s="2">
        <v>10</v>
      </c>
      <c r="E23" s="2" t="s">
        <v>161</v>
      </c>
      <c r="F23" s="2">
        <v>800.3</v>
      </c>
      <c r="G23" s="2">
        <v>163.04400000000001</v>
      </c>
      <c r="H23" s="2">
        <v>9.7899999999999991</v>
      </c>
      <c r="I23" s="2">
        <f t="shared" si="10"/>
        <v>1.3886192914099999E-2</v>
      </c>
      <c r="J23" s="2">
        <f t="shared" si="12"/>
        <v>2.2799637343166677E-3</v>
      </c>
      <c r="K23" s="2">
        <f t="shared" si="0"/>
        <v>1.3696007511640396</v>
      </c>
      <c r="L23" s="2">
        <f>K23-AVERAGE($K$18:$K$20)</f>
        <v>0.22229383031338101</v>
      </c>
      <c r="M23" s="1">
        <v>10</v>
      </c>
      <c r="N23" s="1" t="s">
        <v>161</v>
      </c>
      <c r="O23" s="1">
        <v>1037.3</v>
      </c>
      <c r="P23" s="1">
        <v>-34.216999999999999</v>
      </c>
      <c r="Q23" s="1">
        <v>51.805999999999997</v>
      </c>
      <c r="R23" s="4">
        <f t="shared" si="6"/>
        <v>58.82720252639006</v>
      </c>
      <c r="S23" s="4">
        <f t="shared" si="7"/>
        <v>130.7692417621225</v>
      </c>
      <c r="U23">
        <f t="shared" si="4"/>
        <v>0</v>
      </c>
    </row>
    <row r="24" spans="1:21" x14ac:dyDescent="0.25">
      <c r="A24" s="2">
        <v>119</v>
      </c>
      <c r="B24" s="2">
        <v>2</v>
      </c>
      <c r="C24" s="2" t="s">
        <v>19</v>
      </c>
      <c r="D24" s="2">
        <v>11</v>
      </c>
      <c r="E24" s="2" t="s">
        <v>162</v>
      </c>
      <c r="F24" s="2">
        <v>797.5</v>
      </c>
      <c r="G24" s="2">
        <v>-29.591000000000001</v>
      </c>
      <c r="H24" s="2">
        <v>4.4770000000000003</v>
      </c>
      <c r="I24" s="2">
        <f t="shared" si="10"/>
        <v>1.1586222515724999E-2</v>
      </c>
      <c r="K24" s="2">
        <f t="shared" si="0"/>
        <v>1.1453519490321937</v>
      </c>
      <c r="M24" s="1">
        <v>11</v>
      </c>
      <c r="N24" s="1" t="s">
        <v>162</v>
      </c>
      <c r="O24" s="1">
        <v>1027.9000000000001</v>
      </c>
      <c r="P24" s="1">
        <v>-33.869999999999997</v>
      </c>
      <c r="Q24" s="1">
        <v>28.068999999999999</v>
      </c>
      <c r="R24" s="4">
        <f t="shared" si="6"/>
        <v>49.65188258034437</v>
      </c>
      <c r="S24" s="4">
        <f t="shared" si="7"/>
        <v>0</v>
      </c>
      <c r="U24">
        <f t="shared" si="4"/>
        <v>0</v>
      </c>
    </row>
    <row r="25" spans="1:21" x14ac:dyDescent="0.25">
      <c r="A25" s="2">
        <v>120</v>
      </c>
      <c r="B25" s="2">
        <v>2</v>
      </c>
      <c r="C25" s="2" t="s">
        <v>19</v>
      </c>
      <c r="D25" s="2">
        <v>12</v>
      </c>
      <c r="E25" s="2" t="s">
        <v>163</v>
      </c>
      <c r="F25" s="2">
        <v>797.8</v>
      </c>
      <c r="G25" s="2">
        <v>-30.571000000000002</v>
      </c>
      <c r="H25" s="2">
        <v>5.0119999999999996</v>
      </c>
      <c r="I25" s="2">
        <f t="shared" si="10"/>
        <v>1.1574521781224999E-2</v>
      </c>
      <c r="K25" s="2">
        <f t="shared" si="0"/>
        <v>1.1442085117806318</v>
      </c>
      <c r="M25" s="1">
        <v>12</v>
      </c>
      <c r="N25" s="1" t="s">
        <v>163</v>
      </c>
      <c r="O25" s="1">
        <v>1027.9000000000001</v>
      </c>
      <c r="P25" s="1">
        <v>-33.555999999999997</v>
      </c>
      <c r="Q25" s="1">
        <v>27.695</v>
      </c>
      <c r="R25" s="4">
        <f t="shared" si="6"/>
        <v>56.335902831310939</v>
      </c>
      <c r="S25" s="4">
        <f t="shared" si="7"/>
        <v>0</v>
      </c>
      <c r="U25">
        <f t="shared" si="4"/>
        <v>0</v>
      </c>
    </row>
    <row r="26" spans="1:21" x14ac:dyDescent="0.25">
      <c r="A26" s="2">
        <v>121</v>
      </c>
      <c r="B26" s="2">
        <v>2</v>
      </c>
      <c r="C26" s="2" t="s">
        <v>19</v>
      </c>
      <c r="D26" s="2">
        <v>13</v>
      </c>
      <c r="E26" s="2" t="s">
        <v>164</v>
      </c>
      <c r="F26" s="2">
        <v>799.4</v>
      </c>
      <c r="G26" s="2">
        <v>-29.888000000000002</v>
      </c>
      <c r="H26" s="2">
        <v>7.2679999999999998</v>
      </c>
      <c r="I26" s="2">
        <f t="shared" si="10"/>
        <v>1.1582676476799999E-2</v>
      </c>
      <c r="K26" s="2">
        <f t="shared" si="0"/>
        <v>1.1450054203321107</v>
      </c>
      <c r="M26" s="1">
        <v>13</v>
      </c>
      <c r="N26" s="1" t="s">
        <v>164</v>
      </c>
      <c r="O26" s="1">
        <v>1026.2</v>
      </c>
      <c r="P26" s="1">
        <v>-32.993000000000002</v>
      </c>
      <c r="Q26" s="1">
        <v>41.616</v>
      </c>
      <c r="R26" s="4">
        <f t="shared" si="6"/>
        <v>54.366346606959254</v>
      </c>
      <c r="S26" s="4">
        <f t="shared" si="7"/>
        <v>0</v>
      </c>
      <c r="U26">
        <f t="shared" si="4"/>
        <v>0</v>
      </c>
    </row>
    <row r="27" spans="1:21" x14ac:dyDescent="0.25">
      <c r="A27" s="2">
        <v>122</v>
      </c>
      <c r="B27" s="2">
        <v>2</v>
      </c>
      <c r="C27" s="2" t="s">
        <v>20</v>
      </c>
      <c r="D27" s="2">
        <v>14</v>
      </c>
      <c r="E27" s="2" t="s">
        <v>165</v>
      </c>
      <c r="F27" s="2">
        <v>799.8</v>
      </c>
      <c r="G27" s="2">
        <v>112.801</v>
      </c>
      <c r="H27" s="2">
        <v>7.5309999999999997</v>
      </c>
      <c r="I27" s="2">
        <f t="shared" si="10"/>
        <v>1.3286315359524998E-2</v>
      </c>
      <c r="J27" s="2">
        <f>I27-AVERAGE($I$24:$I$26)</f>
        <v>1.7051751016083343E-3</v>
      </c>
      <c r="K27" s="2">
        <f t="shared" si="0"/>
        <v>1.3112103813235521</v>
      </c>
      <c r="L27" s="2">
        <f t="shared" ref="L27:L28" si="13">K27-AVERAGE($K$24:$K$26)</f>
        <v>0.16635508760857332</v>
      </c>
      <c r="M27" s="1">
        <v>14</v>
      </c>
      <c r="N27" s="1" t="s">
        <v>165</v>
      </c>
      <c r="O27" s="1">
        <v>1026.5999999999999</v>
      </c>
      <c r="P27" s="1">
        <v>-34.226999999999997</v>
      </c>
      <c r="Q27" s="1">
        <v>47.167000000000002</v>
      </c>
      <c r="R27" s="4">
        <f t="shared" si="6"/>
        <v>49.70384188615791</v>
      </c>
      <c r="S27" s="4">
        <f t="shared" si="7"/>
        <v>82.684869714544746</v>
      </c>
      <c r="U27">
        <f t="shared" si="4"/>
        <v>0</v>
      </c>
    </row>
    <row r="28" spans="1:21" x14ac:dyDescent="0.25">
      <c r="A28" s="2">
        <v>123</v>
      </c>
      <c r="B28" s="2">
        <v>2</v>
      </c>
      <c r="C28" s="2" t="s">
        <v>20</v>
      </c>
      <c r="D28" s="2">
        <v>15</v>
      </c>
      <c r="E28" s="2" t="s">
        <v>166</v>
      </c>
      <c r="F28" s="2">
        <v>800.3</v>
      </c>
      <c r="G28" s="2">
        <v>109.907</v>
      </c>
      <c r="H28" s="2">
        <v>7.9009999999999998</v>
      </c>
      <c r="I28" s="2">
        <f t="shared" si="10"/>
        <v>1.3251762374174999E-2</v>
      </c>
      <c r="J28" s="2">
        <f t="shared" ref="J28:J29" si="14">I28-AVERAGE($I$24:$I$26)</f>
        <v>1.6706221162583346E-3</v>
      </c>
      <c r="K28" s="2">
        <f t="shared" si="0"/>
        <v>1.307844986435007</v>
      </c>
      <c r="L28" s="2">
        <f t="shared" si="13"/>
        <v>0.16298969272002828</v>
      </c>
      <c r="M28" s="1">
        <v>15</v>
      </c>
      <c r="N28" s="1" t="s">
        <v>166</v>
      </c>
      <c r="O28" s="1">
        <v>1027.9000000000001</v>
      </c>
      <c r="P28" s="1">
        <v>-34.902999999999999</v>
      </c>
      <c r="Q28" s="1">
        <v>47.131</v>
      </c>
      <c r="R28" s="4">
        <f t="shared" si="6"/>
        <v>52.185635090422402</v>
      </c>
      <c r="S28" s="4">
        <f t="shared" si="7"/>
        <v>85.057206277874712</v>
      </c>
      <c r="U28">
        <f t="shared" si="4"/>
        <v>0</v>
      </c>
    </row>
    <row r="29" spans="1:21" x14ac:dyDescent="0.25">
      <c r="A29" s="2">
        <v>124</v>
      </c>
      <c r="B29" s="2">
        <v>2</v>
      </c>
      <c r="C29" s="2" t="s">
        <v>20</v>
      </c>
      <c r="D29" s="2">
        <v>16</v>
      </c>
      <c r="E29" s="2" t="s">
        <v>167</v>
      </c>
      <c r="F29" s="2">
        <v>801.3</v>
      </c>
      <c r="G29" s="2">
        <v>67.444999999999993</v>
      </c>
      <c r="H29" s="2">
        <v>9.3149999999999995</v>
      </c>
      <c r="I29" s="2">
        <f t="shared" si="10"/>
        <v>1.2744786263625E-2</v>
      </c>
      <c r="J29" s="2">
        <f t="shared" si="14"/>
        <v>1.1636460057083357E-3</v>
      </c>
      <c r="K29" s="2">
        <f t="shared" si="0"/>
        <v>1.2584400765611483</v>
      </c>
      <c r="L29" s="2">
        <f>K29-AVERAGE($K$24:$K$26)</f>
        <v>0.11358478284616957</v>
      </c>
      <c r="M29" s="1">
        <v>16</v>
      </c>
      <c r="N29" s="1" t="s">
        <v>167</v>
      </c>
      <c r="O29" s="1">
        <v>1040.5999999999999</v>
      </c>
      <c r="P29" s="1">
        <v>-35.356000000000002</v>
      </c>
      <c r="Q29" s="1">
        <v>44.243000000000002</v>
      </c>
      <c r="R29" s="4">
        <f t="shared" si="6"/>
        <v>65.54111982529615</v>
      </c>
      <c r="S29" s="4">
        <f t="shared" si="7"/>
        <v>74.444738628510422</v>
      </c>
      <c r="U29">
        <f t="shared" si="4"/>
        <v>0</v>
      </c>
    </row>
    <row r="30" spans="1:21" x14ac:dyDescent="0.25">
      <c r="A30" s="2">
        <v>125</v>
      </c>
      <c r="B30" s="2">
        <v>3</v>
      </c>
      <c r="C30" s="2" t="s">
        <v>19</v>
      </c>
      <c r="D30" s="2">
        <v>13</v>
      </c>
      <c r="E30" s="2" t="s">
        <v>211</v>
      </c>
      <c r="F30" s="2">
        <v>787.5</v>
      </c>
      <c r="G30" s="2">
        <v>-33.887999999999998</v>
      </c>
      <c r="H30" s="2">
        <v>2.83</v>
      </c>
      <c r="I30" s="2">
        <f t="shared" si="10"/>
        <v>1.1534918376799999E-2</v>
      </c>
      <c r="K30" s="2">
        <f t="shared" si="0"/>
        <v>1.1403381304236107</v>
      </c>
      <c r="M30" s="1">
        <v>13</v>
      </c>
      <c r="N30" s="1" t="s">
        <v>211</v>
      </c>
      <c r="O30" s="1">
        <v>1014.1</v>
      </c>
      <c r="P30" s="1">
        <v>-33.087000000000003</v>
      </c>
      <c r="Q30" s="1">
        <v>39.203000000000003</v>
      </c>
      <c r="R30" s="4">
        <f t="shared" si="6"/>
        <v>22.472050324504629</v>
      </c>
      <c r="S30" s="4">
        <f t="shared" si="7"/>
        <v>0</v>
      </c>
      <c r="U30">
        <f t="shared" si="4"/>
        <v>0</v>
      </c>
    </row>
    <row r="31" spans="1:21" x14ac:dyDescent="0.25">
      <c r="A31" s="2">
        <v>126</v>
      </c>
      <c r="B31" s="2">
        <v>3</v>
      </c>
      <c r="C31" s="2" t="s">
        <v>19</v>
      </c>
      <c r="D31" s="2">
        <v>14</v>
      </c>
      <c r="E31" s="2" t="s">
        <v>212</v>
      </c>
      <c r="F31" s="2">
        <v>789.8</v>
      </c>
      <c r="G31" s="2">
        <v>-30.308</v>
      </c>
      <c r="H31" s="2">
        <v>12.08</v>
      </c>
      <c r="I31" s="2">
        <f t="shared" si="10"/>
        <v>1.1577661876300001E-2</v>
      </c>
      <c r="K31" s="2">
        <f t="shared" si="0"/>
        <v>1.1445153755990873</v>
      </c>
      <c r="M31" s="1">
        <v>14</v>
      </c>
      <c r="N31" s="1" t="s">
        <v>212</v>
      </c>
      <c r="O31" s="1">
        <v>1030.4000000000001</v>
      </c>
      <c r="P31" s="1">
        <v>-31.35</v>
      </c>
      <c r="Q31" s="1">
        <v>95.34</v>
      </c>
      <c r="R31" s="4">
        <f t="shared" si="6"/>
        <v>39.442765040158989</v>
      </c>
      <c r="S31" s="4">
        <f t="shared" si="7"/>
        <v>0</v>
      </c>
      <c r="U31">
        <f t="shared" si="4"/>
        <v>0</v>
      </c>
    </row>
    <row r="32" spans="1:21" x14ac:dyDescent="0.25">
      <c r="A32" s="2">
        <v>127</v>
      </c>
      <c r="B32" s="2">
        <v>3</v>
      </c>
      <c r="C32" s="2" t="s">
        <v>19</v>
      </c>
      <c r="D32" s="2">
        <v>15</v>
      </c>
      <c r="E32" s="2" t="s">
        <v>213</v>
      </c>
      <c r="F32" s="2">
        <v>789</v>
      </c>
      <c r="G32" s="2">
        <v>-30.12</v>
      </c>
      <c r="H32" s="2">
        <v>10.034000000000001</v>
      </c>
      <c r="I32" s="2">
        <f t="shared" si="10"/>
        <v>1.1579906506999998E-2</v>
      </c>
      <c r="K32" s="2">
        <f t="shared" si="0"/>
        <v>1.1447347295564207</v>
      </c>
      <c r="M32" s="1">
        <v>15</v>
      </c>
      <c r="N32" s="1" t="s">
        <v>213</v>
      </c>
      <c r="O32" s="1">
        <v>1020.8</v>
      </c>
      <c r="P32" s="1">
        <v>-31.428999999999998</v>
      </c>
      <c r="Q32" s="1">
        <v>50.612000000000002</v>
      </c>
      <c r="R32" s="4">
        <f t="shared" si="6"/>
        <v>61.715771602491408</v>
      </c>
      <c r="S32" s="4">
        <f t="shared" si="7"/>
        <v>0</v>
      </c>
      <c r="U32">
        <f t="shared" si="4"/>
        <v>0</v>
      </c>
    </row>
    <row r="33" spans="1:21" x14ac:dyDescent="0.25">
      <c r="A33" s="2">
        <v>128</v>
      </c>
      <c r="B33" s="2">
        <v>3</v>
      </c>
      <c r="C33" s="2" t="s">
        <v>20</v>
      </c>
      <c r="D33" s="2">
        <v>16</v>
      </c>
      <c r="E33" s="2" t="s">
        <v>214</v>
      </c>
      <c r="F33" s="2">
        <v>789.4</v>
      </c>
      <c r="G33" s="2">
        <v>176.41</v>
      </c>
      <c r="H33" s="2">
        <v>10.148</v>
      </c>
      <c r="I33" s="2">
        <f t="shared" si="10"/>
        <v>1.4045776605249997E-2</v>
      </c>
      <c r="J33" s="2">
        <f>I33-AVERAGE($I$30:$I$32)</f>
        <v>2.4816143518833315E-3</v>
      </c>
      <c r="K33" s="2">
        <f t="shared" si="0"/>
        <v>1.3851225387744768</v>
      </c>
      <c r="L33" s="2">
        <f>K33-AVERAGE($K$30:$K$32)</f>
        <v>0.24192646024810394</v>
      </c>
      <c r="M33" s="1">
        <v>16</v>
      </c>
      <c r="N33" s="1" t="s">
        <v>214</v>
      </c>
      <c r="O33" s="1">
        <v>1027.4000000000001</v>
      </c>
      <c r="P33" s="1">
        <v>-33.505000000000003</v>
      </c>
      <c r="Q33" s="1">
        <v>58.426000000000002</v>
      </c>
      <c r="R33" s="4">
        <f t="shared" si="6"/>
        <v>54.069190803095793</v>
      </c>
      <c r="S33" s="4">
        <f t="shared" si="7"/>
        <v>130.80767939472301</v>
      </c>
      <c r="U33">
        <f t="shared" si="4"/>
        <v>0</v>
      </c>
    </row>
    <row r="34" spans="1:21" x14ac:dyDescent="0.25">
      <c r="A34" s="2">
        <v>129</v>
      </c>
      <c r="B34" s="2">
        <v>3</v>
      </c>
      <c r="C34" s="2" t="s">
        <v>20</v>
      </c>
      <c r="D34" s="2">
        <v>17</v>
      </c>
      <c r="E34" s="2" t="s">
        <v>215</v>
      </c>
      <c r="F34" s="2">
        <v>790</v>
      </c>
      <c r="G34" s="2">
        <v>235.578</v>
      </c>
      <c r="H34" s="2">
        <v>9.1820000000000004</v>
      </c>
      <c r="I34" s="2">
        <f t="shared" si="10"/>
        <v>1.4752214420450001E-2</v>
      </c>
      <c r="J34" s="2">
        <f t="shared" ref="J34:J35" si="15">I34-AVERAGE($I$30:$I$32)</f>
        <v>3.1880521670833353E-3</v>
      </c>
      <c r="K34" s="2">
        <f t="shared" si="0"/>
        <v>1.4537750409222172</v>
      </c>
      <c r="L34" s="2">
        <f t="shared" ref="L34:L35" si="16">K34-AVERAGE($K$30:$K$32)</f>
        <v>0.31057896239584437</v>
      </c>
      <c r="M34" s="1">
        <v>17</v>
      </c>
      <c r="N34" s="1" t="s">
        <v>215</v>
      </c>
      <c r="O34" s="1">
        <v>1028.3</v>
      </c>
      <c r="P34" s="1">
        <v>-34.213999999999999</v>
      </c>
      <c r="Q34" s="1">
        <v>42.798000000000002</v>
      </c>
      <c r="R34" s="4">
        <f t="shared" si="6"/>
        <v>66.786606928551194</v>
      </c>
      <c r="S34" s="4">
        <f t="shared" si="7"/>
        <v>207.4251508180854</v>
      </c>
      <c r="U34">
        <f t="shared" si="4"/>
        <v>0</v>
      </c>
    </row>
    <row r="35" spans="1:21" x14ac:dyDescent="0.25">
      <c r="A35" s="2">
        <v>130</v>
      </c>
      <c r="B35" s="2">
        <v>3</v>
      </c>
      <c r="C35" s="2" t="s">
        <v>20</v>
      </c>
      <c r="D35" s="2">
        <v>18</v>
      </c>
      <c r="E35" s="2" t="s">
        <v>216</v>
      </c>
      <c r="F35" s="2">
        <v>792.5</v>
      </c>
      <c r="G35" s="2">
        <v>235.95599999999999</v>
      </c>
      <c r="H35" s="2">
        <v>8.0779999999999994</v>
      </c>
      <c r="I35" s="2">
        <f t="shared" si="10"/>
        <v>1.4756727560899999E-2</v>
      </c>
      <c r="J35" s="2">
        <f t="shared" si="15"/>
        <v>3.1925653075333335E-3</v>
      </c>
      <c r="K35" s="2">
        <f t="shared" si="0"/>
        <v>1.454213326219548</v>
      </c>
      <c r="L35" s="2">
        <f t="shared" si="16"/>
        <v>0.31101724769317518</v>
      </c>
      <c r="M35" s="1">
        <v>18</v>
      </c>
      <c r="N35" s="1" t="s">
        <v>216</v>
      </c>
      <c r="O35" s="1">
        <v>1030.4000000000001</v>
      </c>
      <c r="P35" s="1">
        <v>-43.246000000000002</v>
      </c>
      <c r="Q35" s="1">
        <v>29.417000000000002</v>
      </c>
      <c r="R35" s="4">
        <f t="shared" si="6"/>
        <v>85.483251739900666</v>
      </c>
      <c r="S35" s="4">
        <f t="shared" si="7"/>
        <v>265.86765680006738</v>
      </c>
      <c r="U35">
        <f t="shared" si="4"/>
        <v>0</v>
      </c>
    </row>
    <row r="36" spans="1:21" x14ac:dyDescent="0.25">
      <c r="A36" s="2">
        <v>131</v>
      </c>
      <c r="B36" s="2">
        <v>3</v>
      </c>
      <c r="C36" s="2" t="s">
        <v>19</v>
      </c>
      <c r="D36" s="2">
        <v>19</v>
      </c>
      <c r="E36" s="2" t="s">
        <v>217</v>
      </c>
      <c r="F36" s="2">
        <v>787.3</v>
      </c>
      <c r="G36" s="2">
        <v>-22.155999999999999</v>
      </c>
      <c r="H36" s="2">
        <v>34.536999999999999</v>
      </c>
      <c r="I36" s="2">
        <f t="shared" si="10"/>
        <v>1.1674992884099998E-2</v>
      </c>
      <c r="K36" s="2">
        <f t="shared" si="0"/>
        <v>1.1540260425748721</v>
      </c>
      <c r="M36" s="1">
        <v>19</v>
      </c>
      <c r="N36" s="1" t="s">
        <v>217</v>
      </c>
      <c r="O36" s="1">
        <v>1021.4</v>
      </c>
      <c r="P36" s="1">
        <v>-37.268999999999998</v>
      </c>
      <c r="Q36" s="1">
        <v>21.431999999999999</v>
      </c>
      <c r="R36" s="4">
        <f t="shared" si="6"/>
        <v>501.64614110693594</v>
      </c>
      <c r="S36" s="4">
        <f t="shared" si="7"/>
        <v>0</v>
      </c>
      <c r="U36">
        <f t="shared" si="4"/>
        <v>0</v>
      </c>
    </row>
    <row r="37" spans="1:21" x14ac:dyDescent="0.25">
      <c r="A37" s="2">
        <v>132</v>
      </c>
      <c r="B37" s="2">
        <v>3</v>
      </c>
      <c r="C37" s="2" t="s">
        <v>19</v>
      </c>
      <c r="D37" s="2">
        <v>20</v>
      </c>
      <c r="E37" s="2" t="s">
        <v>218</v>
      </c>
      <c r="F37" s="2">
        <v>788.1</v>
      </c>
      <c r="G37" s="2">
        <v>-37.225999999999999</v>
      </c>
      <c r="H37" s="2">
        <v>5.2969999999999997</v>
      </c>
      <c r="I37" s="2">
        <f t="shared" si="10"/>
        <v>1.149506424235E-2</v>
      </c>
      <c r="K37" s="2">
        <f t="shared" si="0"/>
        <v>1.136442939636118</v>
      </c>
      <c r="M37" s="1">
        <v>20</v>
      </c>
      <c r="N37" s="1" t="s">
        <v>218</v>
      </c>
      <c r="O37" s="1">
        <v>1027.4000000000001</v>
      </c>
      <c r="P37" s="1">
        <v>-36.707000000000001</v>
      </c>
      <c r="Q37" s="1">
        <v>25.805</v>
      </c>
      <c r="R37" s="4">
        <f t="shared" si="6"/>
        <v>63.900120236547501</v>
      </c>
      <c r="S37" s="4">
        <f t="shared" si="7"/>
        <v>0</v>
      </c>
      <c r="U37">
        <f t="shared" si="4"/>
        <v>0</v>
      </c>
    </row>
    <row r="38" spans="1:21" x14ac:dyDescent="0.25">
      <c r="A38" s="2">
        <v>133</v>
      </c>
      <c r="B38" s="2">
        <v>3</v>
      </c>
      <c r="C38" s="2" t="s">
        <v>19</v>
      </c>
      <c r="D38" s="2">
        <v>21</v>
      </c>
      <c r="E38" s="2" t="s">
        <v>219</v>
      </c>
      <c r="F38" s="2">
        <v>788.6</v>
      </c>
      <c r="G38" s="2">
        <v>-35.457999999999998</v>
      </c>
      <c r="H38" s="2">
        <v>5.7690000000000001</v>
      </c>
      <c r="I38" s="2">
        <f t="shared" si="10"/>
        <v>1.151617332255E-2</v>
      </c>
      <c r="K38" s="2">
        <f t="shared" si="0"/>
        <v>1.1385060986936635</v>
      </c>
      <c r="M38" s="1">
        <v>21</v>
      </c>
      <c r="N38" s="1" t="s">
        <v>219</v>
      </c>
      <c r="O38" s="1">
        <v>1031.2</v>
      </c>
      <c r="P38" s="1">
        <v>-37.152999999999999</v>
      </c>
      <c r="Q38" s="1">
        <v>28.341000000000001</v>
      </c>
      <c r="R38" s="4">
        <f t="shared" si="6"/>
        <v>63.366677252037682</v>
      </c>
      <c r="S38" s="4">
        <f t="shared" si="7"/>
        <v>0</v>
      </c>
      <c r="U38">
        <f t="shared" si="4"/>
        <v>0</v>
      </c>
    </row>
    <row r="39" spans="1:21" s="10" customFormat="1" x14ac:dyDescent="0.25">
      <c r="A39" s="7">
        <v>134</v>
      </c>
      <c r="B39" s="7">
        <v>3</v>
      </c>
      <c r="C39" s="7" t="s">
        <v>20</v>
      </c>
      <c r="D39" s="7">
        <v>13</v>
      </c>
      <c r="E39" s="7" t="s">
        <v>220</v>
      </c>
      <c r="F39" s="7">
        <v>783.8</v>
      </c>
      <c r="G39" s="7">
        <v>-10.962999999999999</v>
      </c>
      <c r="H39" s="7">
        <v>20.573</v>
      </c>
      <c r="I39" s="7">
        <f t="shared" si="10"/>
        <v>1.1808631987424999E-2</v>
      </c>
      <c r="J39" s="7">
        <f>I39-AVERAGE($I$36:$I$38)</f>
        <v>2.4655517109166761E-4</v>
      </c>
      <c r="K39" s="7">
        <f t="shared" si="0"/>
        <v>1.1670815620766277</v>
      </c>
      <c r="L39" s="7">
        <f>K39-AVERAGE($K$36:$K$38)</f>
        <v>2.4089868441743212E-2</v>
      </c>
      <c r="M39" s="8">
        <v>13</v>
      </c>
      <c r="N39" s="8" t="s">
        <v>220</v>
      </c>
      <c r="O39" s="8">
        <v>1052.5</v>
      </c>
      <c r="P39" s="8">
        <v>-37.33</v>
      </c>
      <c r="Q39" s="8">
        <v>101.607</v>
      </c>
      <c r="R39" s="9">
        <f t="shared" si="6"/>
        <v>63.03032741739365</v>
      </c>
      <c r="S39" s="9">
        <f t="shared" si="7"/>
        <v>15.183922953250132</v>
      </c>
      <c r="T39" s="10" t="s">
        <v>249</v>
      </c>
      <c r="U39">
        <f t="shared" si="4"/>
        <v>0</v>
      </c>
    </row>
    <row r="40" spans="1:21" s="10" customFormat="1" x14ac:dyDescent="0.25">
      <c r="A40" s="7">
        <v>135</v>
      </c>
      <c r="B40" s="7">
        <v>3</v>
      </c>
      <c r="C40" s="7" t="s">
        <v>20</v>
      </c>
      <c r="D40" s="7">
        <v>14</v>
      </c>
      <c r="E40" s="7" t="s">
        <v>221</v>
      </c>
      <c r="F40" s="7">
        <v>780.6</v>
      </c>
      <c r="G40" s="7">
        <v>-20.350999999999999</v>
      </c>
      <c r="H40" s="7">
        <v>40.323999999999998</v>
      </c>
      <c r="I40" s="7">
        <f t="shared" si="10"/>
        <v>1.1696543726724998E-2</v>
      </c>
      <c r="J40" s="7">
        <f t="shared" ref="J40:J41" si="17">I40-AVERAGE($I$36:$I$38)</f>
        <v>1.3446691039166632E-4</v>
      </c>
      <c r="K40" s="7">
        <f t="shared" si="0"/>
        <v>1.1561316285256005</v>
      </c>
      <c r="L40" s="7">
        <f t="shared" ref="L40:L41" si="18">K40-AVERAGE($K$36:$K$38)</f>
        <v>1.3139934890715965E-2</v>
      </c>
      <c r="M40" s="8">
        <v>14</v>
      </c>
      <c r="N40" s="8" t="s">
        <v>221</v>
      </c>
      <c r="O40" s="8">
        <v>1055.5</v>
      </c>
      <c r="P40" s="8">
        <v>-42.999000000000002</v>
      </c>
      <c r="Q40" s="8">
        <v>93.373999999999995</v>
      </c>
      <c r="R40" s="9">
        <f t="shared" si="6"/>
        <v>134.43526517379587</v>
      </c>
      <c r="S40" s="9">
        <f t="shared" si="7"/>
        <v>17.664706313998131</v>
      </c>
      <c r="T40" s="10" t="s">
        <v>249</v>
      </c>
      <c r="U40">
        <f t="shared" si="4"/>
        <v>0</v>
      </c>
    </row>
    <row r="41" spans="1:21" s="10" customFormat="1" x14ac:dyDescent="0.25">
      <c r="A41" s="7">
        <v>136</v>
      </c>
      <c r="B41" s="7">
        <v>3</v>
      </c>
      <c r="C41" s="7" t="s">
        <v>20</v>
      </c>
      <c r="D41" s="7">
        <v>15</v>
      </c>
      <c r="E41" s="7" t="s">
        <v>222</v>
      </c>
      <c r="F41" s="7">
        <v>784.4</v>
      </c>
      <c r="G41" s="7">
        <v>-5.96</v>
      </c>
      <c r="H41" s="7">
        <v>5.0289999999999999</v>
      </c>
      <c r="I41" s="7">
        <f t="shared" si="10"/>
        <v>1.1868365430999998E-2</v>
      </c>
      <c r="J41" s="7">
        <f t="shared" si="17"/>
        <v>3.0628861466666657E-4</v>
      </c>
      <c r="K41" s="7">
        <f t="shared" si="0"/>
        <v>1.1729159480091793</v>
      </c>
      <c r="L41" s="7">
        <f t="shared" si="18"/>
        <v>2.9924254374294801E-2</v>
      </c>
      <c r="M41" s="8">
        <v>15</v>
      </c>
      <c r="N41" s="8" t="s">
        <v>222</v>
      </c>
      <c r="O41" s="8">
        <v>1053.5999999999999</v>
      </c>
      <c r="P41" s="8">
        <v>-44.055</v>
      </c>
      <c r="Q41" s="8">
        <v>85.561999999999998</v>
      </c>
      <c r="R41" s="9">
        <f t="shared" si="6"/>
        <v>18.296847731416094</v>
      </c>
      <c r="S41" s="9">
        <f t="shared" si="7"/>
        <v>5.4751952576263392</v>
      </c>
      <c r="T41" s="10" t="s">
        <v>249</v>
      </c>
      <c r="U41">
        <f t="shared" si="4"/>
        <v>0</v>
      </c>
    </row>
    <row r="42" spans="1:21" x14ac:dyDescent="0.25">
      <c r="A42" s="2">
        <v>137</v>
      </c>
      <c r="B42" s="2">
        <v>4</v>
      </c>
      <c r="C42" s="2" t="s">
        <v>19</v>
      </c>
      <c r="D42" s="2">
        <v>13</v>
      </c>
      <c r="E42" s="2" t="s">
        <v>228</v>
      </c>
      <c r="F42" s="2">
        <v>787.5</v>
      </c>
      <c r="G42" s="2">
        <v>-35.061999999999998</v>
      </c>
      <c r="H42" s="2">
        <v>6.1559999999999997</v>
      </c>
      <c r="I42" s="2">
        <f t="shared" ref="I42:I53" si="19">(((G42/1000)+1)*0.0112372)*(17/16)</f>
        <v>1.1520901374449999E-2</v>
      </c>
      <c r="K42" s="2">
        <f t="shared" si="0"/>
        <v>1.1389681971766921</v>
      </c>
      <c r="M42" s="1">
        <v>13</v>
      </c>
      <c r="N42" s="1" t="s">
        <v>228</v>
      </c>
      <c r="O42" s="1">
        <v>1024.7</v>
      </c>
      <c r="P42" s="1">
        <v>-31.256</v>
      </c>
      <c r="Q42" s="1">
        <v>89.316000000000003</v>
      </c>
      <c r="R42" s="4">
        <f t="shared" si="6"/>
        <v>21.45580986480088</v>
      </c>
      <c r="S42" s="4">
        <f t="shared" si="7"/>
        <v>0</v>
      </c>
      <c r="U42">
        <f t="shared" si="4"/>
        <v>0</v>
      </c>
    </row>
    <row r="43" spans="1:21" x14ac:dyDescent="0.25">
      <c r="A43" s="2">
        <v>138</v>
      </c>
      <c r="B43" s="2">
        <v>4</v>
      </c>
      <c r="C43" s="2" t="s">
        <v>19</v>
      </c>
      <c r="D43" s="2">
        <v>14</v>
      </c>
      <c r="E43" s="2" t="s">
        <v>229</v>
      </c>
      <c r="F43" s="2">
        <v>787.9</v>
      </c>
      <c r="G43" s="2">
        <v>-31.722999999999999</v>
      </c>
      <c r="H43" s="2">
        <v>9.077</v>
      </c>
      <c r="I43" s="2">
        <f t="shared" si="19"/>
        <v>1.1560767448425002E-2</v>
      </c>
      <c r="K43" s="2">
        <f t="shared" si="0"/>
        <v>1.1428643558000022</v>
      </c>
      <c r="M43" s="1">
        <v>14</v>
      </c>
      <c r="N43" s="1" t="s">
        <v>229</v>
      </c>
      <c r="O43" s="1">
        <v>1015.9</v>
      </c>
      <c r="P43" s="1">
        <v>-32.914000000000001</v>
      </c>
      <c r="Q43" s="1">
        <v>40.091999999999999</v>
      </c>
      <c r="R43" s="4">
        <f t="shared" si="6"/>
        <v>70.479072405438373</v>
      </c>
      <c r="S43" s="4">
        <f t="shared" si="7"/>
        <v>0</v>
      </c>
      <c r="U43">
        <f t="shared" si="4"/>
        <v>0</v>
      </c>
    </row>
    <row r="44" spans="1:21" x14ac:dyDescent="0.25">
      <c r="A44" s="2">
        <v>139</v>
      </c>
      <c r="B44" s="2">
        <v>4</v>
      </c>
      <c r="C44" s="2" t="s">
        <v>19</v>
      </c>
      <c r="D44" s="2">
        <v>15</v>
      </c>
      <c r="E44" s="2" t="s">
        <v>230</v>
      </c>
      <c r="F44" s="2">
        <v>787.7</v>
      </c>
      <c r="G44" s="2">
        <v>-32.865000000000002</v>
      </c>
      <c r="H44" s="2">
        <v>7.5090000000000003</v>
      </c>
      <c r="I44" s="2">
        <f t="shared" si="19"/>
        <v>1.1547132510875E-2</v>
      </c>
      <c r="K44" s="2">
        <f t="shared" si="0"/>
        <v>1.1415318317607765</v>
      </c>
      <c r="M44" s="1">
        <v>15</v>
      </c>
      <c r="N44" s="1" t="s">
        <v>230</v>
      </c>
      <c r="O44" s="1">
        <v>1021</v>
      </c>
      <c r="P44" s="1">
        <v>-33.628999999999998</v>
      </c>
      <c r="Q44" s="1">
        <v>49.701000000000001</v>
      </c>
      <c r="R44" s="4">
        <f t="shared" si="6"/>
        <v>47.031902100614722</v>
      </c>
      <c r="S44" s="4">
        <f t="shared" si="7"/>
        <v>0</v>
      </c>
      <c r="U44">
        <f t="shared" si="4"/>
        <v>0</v>
      </c>
    </row>
    <row r="45" spans="1:21" x14ac:dyDescent="0.25">
      <c r="A45" s="2">
        <v>140</v>
      </c>
      <c r="B45" s="2">
        <v>4</v>
      </c>
      <c r="C45" s="2" t="s">
        <v>20</v>
      </c>
      <c r="D45" s="2">
        <v>16</v>
      </c>
      <c r="E45" s="2" t="s">
        <v>231</v>
      </c>
      <c r="F45" s="2">
        <v>788.8</v>
      </c>
      <c r="G45" s="2">
        <v>130.19399999999999</v>
      </c>
      <c r="H45" s="2">
        <v>8.57</v>
      </c>
      <c r="I45" s="2">
        <f t="shared" si="19"/>
        <v>1.3493979517849997E-2</v>
      </c>
      <c r="J45" s="2">
        <f>I45-AVERAGE($I$42:$I$44)</f>
        <v>1.9510457399333301E-3</v>
      </c>
      <c r="K45" s="2">
        <f t="shared" si="0"/>
        <v>1.331431640498693</v>
      </c>
      <c r="L45" s="2">
        <f>K45-AVERAGE($K$42:$K$44)</f>
        <v>0.19031017891953605</v>
      </c>
      <c r="M45" s="1">
        <v>16</v>
      </c>
      <c r="N45" s="1" t="s">
        <v>231</v>
      </c>
      <c r="O45" s="1">
        <v>1030.4000000000001</v>
      </c>
      <c r="P45" s="1">
        <v>-35.238</v>
      </c>
      <c r="Q45" s="1">
        <v>47.341000000000001</v>
      </c>
      <c r="R45" s="4">
        <f t="shared" si="6"/>
        <v>56.353249039236836</v>
      </c>
      <c r="S45" s="4">
        <f t="shared" si="7"/>
        <v>107.24596907354335</v>
      </c>
      <c r="U45">
        <f t="shared" si="4"/>
        <v>0</v>
      </c>
    </row>
    <row r="46" spans="1:21" x14ac:dyDescent="0.25">
      <c r="A46" s="2">
        <v>141</v>
      </c>
      <c r="B46" s="2">
        <v>4</v>
      </c>
      <c r="C46" s="2" t="s">
        <v>20</v>
      </c>
      <c r="D46" s="2">
        <v>17</v>
      </c>
      <c r="E46" s="2" t="s">
        <v>232</v>
      </c>
      <c r="F46" s="2">
        <v>789.8</v>
      </c>
      <c r="G46" s="2">
        <v>106.92100000000001</v>
      </c>
      <c r="H46" s="2">
        <v>9.2569999999999997</v>
      </c>
      <c r="I46" s="2">
        <f t="shared" si="19"/>
        <v>1.3216110952525001E-2</v>
      </c>
      <c r="J46" s="2">
        <f t="shared" ref="J46:J47" si="20">I46-AVERAGE($I$42:$I$44)</f>
        <v>1.6731771746083344E-3</v>
      </c>
      <c r="K46" s="2">
        <f t="shared" si="0"/>
        <v>1.304372365348645</v>
      </c>
      <c r="L46" s="2">
        <f t="shared" ref="L46:L47" si="21">K46-AVERAGE($K$42:$K$44)</f>
        <v>0.16325090376948803</v>
      </c>
      <c r="M46" s="1">
        <v>17</v>
      </c>
      <c r="N46" s="1" t="s">
        <v>232</v>
      </c>
      <c r="O46" s="1">
        <v>1032.7</v>
      </c>
      <c r="P46" s="1">
        <v>-37.588999999999999</v>
      </c>
      <c r="Q46" s="1">
        <v>50.433999999999997</v>
      </c>
      <c r="R46" s="4">
        <f t="shared" si="6"/>
        <v>57.137655395576189</v>
      </c>
      <c r="S46" s="4">
        <f t="shared" si="7"/>
        <v>93.277738825973771</v>
      </c>
      <c r="U46">
        <f t="shared" si="4"/>
        <v>0</v>
      </c>
    </row>
    <row r="47" spans="1:21" x14ac:dyDescent="0.25">
      <c r="A47" s="2">
        <v>142</v>
      </c>
      <c r="B47" s="2">
        <v>4</v>
      </c>
      <c r="C47" s="2" t="s">
        <v>20</v>
      </c>
      <c r="D47" s="2">
        <v>18</v>
      </c>
      <c r="E47" s="2" t="s">
        <v>233</v>
      </c>
      <c r="F47" s="2">
        <v>789.8</v>
      </c>
      <c r="G47" s="2">
        <v>127.663</v>
      </c>
      <c r="H47" s="2">
        <v>7.8550000000000004</v>
      </c>
      <c r="I47" s="2">
        <f t="shared" si="19"/>
        <v>1.3463760580075E-2</v>
      </c>
      <c r="J47" s="2">
        <f t="shared" si="20"/>
        <v>1.9208268021583333E-3</v>
      </c>
      <c r="K47" s="2">
        <f t="shared" si="0"/>
        <v>1.3284895922049316</v>
      </c>
      <c r="L47" s="2">
        <f t="shared" si="21"/>
        <v>0.18736813062577462</v>
      </c>
      <c r="M47" s="1">
        <v>18</v>
      </c>
      <c r="N47" s="1" t="s">
        <v>233</v>
      </c>
      <c r="O47" s="1">
        <v>1029.5</v>
      </c>
      <c r="P47" s="1">
        <v>-37.064</v>
      </c>
      <c r="Q47" s="1">
        <v>32.613999999999997</v>
      </c>
      <c r="R47" s="4">
        <f t="shared" si="6"/>
        <v>74.97520956213242</v>
      </c>
      <c r="S47" s="4">
        <f t="shared" si="7"/>
        <v>140.47964858932454</v>
      </c>
      <c r="U47">
        <f t="shared" si="4"/>
        <v>0</v>
      </c>
    </row>
    <row r="48" spans="1:21" x14ac:dyDescent="0.25">
      <c r="A48" s="2">
        <v>143</v>
      </c>
      <c r="B48" s="2">
        <v>4</v>
      </c>
      <c r="C48" s="2" t="s">
        <v>19</v>
      </c>
      <c r="D48" s="2">
        <v>19</v>
      </c>
      <c r="E48" s="2" t="s">
        <v>234</v>
      </c>
      <c r="F48" s="2">
        <v>787.1</v>
      </c>
      <c r="G48" s="2">
        <v>-31.713000000000001</v>
      </c>
      <c r="H48" s="2">
        <v>4.4820000000000002</v>
      </c>
      <c r="I48" s="2">
        <f t="shared" si="19"/>
        <v>1.1560886843674999E-2</v>
      </c>
      <c r="K48" s="2">
        <f t="shared" si="0"/>
        <v>1.1428760239779419</v>
      </c>
      <c r="M48" s="1">
        <v>19</v>
      </c>
      <c r="N48" s="1" t="s">
        <v>234</v>
      </c>
      <c r="O48" s="1">
        <v>1024.5</v>
      </c>
      <c r="P48" s="1">
        <v>-36.078000000000003</v>
      </c>
      <c r="Q48" s="1">
        <v>27.02</v>
      </c>
      <c r="R48" s="4">
        <f t="shared" si="6"/>
        <v>51.637127291161228</v>
      </c>
      <c r="S48" s="4">
        <f t="shared" si="7"/>
        <v>0</v>
      </c>
      <c r="U48">
        <f t="shared" si="4"/>
        <v>0</v>
      </c>
    </row>
    <row r="49" spans="1:21" x14ac:dyDescent="0.25">
      <c r="A49" s="2">
        <v>144</v>
      </c>
      <c r="B49" s="2">
        <v>4</v>
      </c>
      <c r="C49" s="2" t="s">
        <v>19</v>
      </c>
      <c r="D49" s="2">
        <v>20</v>
      </c>
      <c r="E49" s="2" t="s">
        <v>235</v>
      </c>
      <c r="F49" s="2">
        <v>788.3</v>
      </c>
      <c r="G49" s="2">
        <v>-37.610999999999997</v>
      </c>
      <c r="H49" s="2">
        <v>5.4850000000000003</v>
      </c>
      <c r="I49" s="2">
        <f t="shared" si="19"/>
        <v>1.1490467525225E-2</v>
      </c>
      <c r="K49" s="2">
        <f t="shared" si="0"/>
        <v>1.1359936543285758</v>
      </c>
      <c r="M49" s="1">
        <v>20</v>
      </c>
      <c r="N49" s="1" t="s">
        <v>235</v>
      </c>
      <c r="O49" s="1">
        <v>1025.5999999999999</v>
      </c>
      <c r="P49" s="1">
        <v>-36.640999999999998</v>
      </c>
      <c r="Q49" s="1">
        <v>23.760999999999999</v>
      </c>
      <c r="R49" s="4">
        <f t="shared" si="6"/>
        <v>71.860044764990818</v>
      </c>
      <c r="S49" s="4">
        <f t="shared" si="7"/>
        <v>0</v>
      </c>
      <c r="U49">
        <f t="shared" si="4"/>
        <v>0</v>
      </c>
    </row>
    <row r="50" spans="1:21" x14ac:dyDescent="0.25">
      <c r="A50" s="2">
        <v>145</v>
      </c>
      <c r="B50" s="2">
        <v>4</v>
      </c>
      <c r="C50" s="2" t="s">
        <v>19</v>
      </c>
      <c r="D50" s="2">
        <v>21</v>
      </c>
      <c r="E50" s="2" t="s">
        <v>236</v>
      </c>
      <c r="F50" s="2">
        <v>787.7</v>
      </c>
      <c r="G50" s="2">
        <v>-36.74</v>
      </c>
      <c r="H50" s="2">
        <v>4.1159999999999997</v>
      </c>
      <c r="I50" s="2">
        <f t="shared" si="19"/>
        <v>1.1500866851499999E-2</v>
      </c>
      <c r="K50" s="2">
        <f t="shared" si="0"/>
        <v>1.1370100835700478</v>
      </c>
      <c r="M50" s="1">
        <v>21</v>
      </c>
      <c r="N50" s="1" t="s">
        <v>236</v>
      </c>
      <c r="O50" s="1">
        <v>1019.1</v>
      </c>
      <c r="P50" s="1">
        <v>-37.829000000000001</v>
      </c>
      <c r="Q50" s="1">
        <v>17.347999999999999</v>
      </c>
      <c r="R50" s="4">
        <f t="shared" si="6"/>
        <v>73.858676044067352</v>
      </c>
      <c r="S50" s="4">
        <f t="shared" si="7"/>
        <v>0</v>
      </c>
      <c r="U50">
        <f t="shared" si="4"/>
        <v>0</v>
      </c>
    </row>
    <row r="51" spans="1:21" x14ac:dyDescent="0.25">
      <c r="A51" s="2">
        <v>146</v>
      </c>
      <c r="B51" s="2">
        <v>4</v>
      </c>
      <c r="C51" s="2" t="s">
        <v>20</v>
      </c>
      <c r="D51" s="2">
        <v>22</v>
      </c>
      <c r="E51" s="2" t="s">
        <v>237</v>
      </c>
      <c r="F51" s="2">
        <v>789</v>
      </c>
      <c r="G51" s="2">
        <v>106.63500000000001</v>
      </c>
      <c r="H51" s="2">
        <v>4.9039999999999999</v>
      </c>
      <c r="I51" s="2">
        <f t="shared" si="19"/>
        <v>1.3212696248374999E-2</v>
      </c>
      <c r="J51" s="2">
        <f>I51-AVERAGE($I$48:$I$50)</f>
        <v>1.6952891749083335E-3</v>
      </c>
      <c r="K51" s="2">
        <f t="shared" si="0"/>
        <v>1.3040397438067723</v>
      </c>
      <c r="L51" s="2">
        <f>K51-AVERAGE($K$48:$K$50)</f>
        <v>0.16541315651458377</v>
      </c>
      <c r="M51" s="1">
        <v>22</v>
      </c>
      <c r="N51" s="1" t="s">
        <v>237</v>
      </c>
      <c r="O51" s="1">
        <v>1030.8</v>
      </c>
      <c r="P51" s="1">
        <v>-43.286999999999999</v>
      </c>
      <c r="Q51" s="1">
        <v>25.943999999999999</v>
      </c>
      <c r="R51" s="4">
        <f t="shared" si="6"/>
        <v>58.842225721097932</v>
      </c>
      <c r="S51" s="4">
        <f t="shared" si="7"/>
        <v>97.332782928704404</v>
      </c>
      <c r="U51">
        <f t="shared" si="4"/>
        <v>0</v>
      </c>
    </row>
    <row r="52" spans="1:21" x14ac:dyDescent="0.25">
      <c r="A52" s="2">
        <v>147</v>
      </c>
      <c r="B52" s="2">
        <v>4</v>
      </c>
      <c r="C52" s="2" t="s">
        <v>20</v>
      </c>
      <c r="D52" s="2">
        <v>23</v>
      </c>
      <c r="E52" s="2" t="s">
        <v>238</v>
      </c>
      <c r="F52" s="2">
        <v>788.8</v>
      </c>
      <c r="G52" s="2">
        <v>93.620999999999995</v>
      </c>
      <c r="H52" s="2">
        <v>4.6269999999999998</v>
      </c>
      <c r="I52" s="2">
        <f t="shared" si="19"/>
        <v>1.3057315270024999E-2</v>
      </c>
      <c r="J52" s="2">
        <f t="shared" ref="J52:J53" si="22">I52-AVERAGE($I$48:$I$50)</f>
        <v>1.5399081965583334E-3</v>
      </c>
      <c r="K52" s="2">
        <f t="shared" si="0"/>
        <v>1.2889019281741865</v>
      </c>
      <c r="L52" s="2">
        <f t="shared" ref="L52:L53" si="23">K52-AVERAGE($K$48:$K$50)</f>
        <v>0.1502753408819979</v>
      </c>
      <c r="M52" s="1">
        <v>23</v>
      </c>
      <c r="N52" s="1" t="s">
        <v>238</v>
      </c>
      <c r="O52" s="1">
        <v>1028.0999999999999</v>
      </c>
      <c r="P52" s="1">
        <v>-39.686</v>
      </c>
      <c r="Q52" s="1">
        <v>23.189</v>
      </c>
      <c r="R52" s="4">
        <f t="shared" si="6"/>
        <v>62.114507306584905</v>
      </c>
      <c r="S52" s="4">
        <f t="shared" si="7"/>
        <v>93.342787592143964</v>
      </c>
      <c r="U52">
        <f t="shared" si="4"/>
        <v>0</v>
      </c>
    </row>
    <row r="53" spans="1:21" x14ac:dyDescent="0.25">
      <c r="A53" s="2">
        <v>148</v>
      </c>
      <c r="B53" s="2">
        <v>4</v>
      </c>
      <c r="C53" s="2" t="s">
        <v>20</v>
      </c>
      <c r="D53" s="2">
        <v>24</v>
      </c>
      <c r="E53" s="2" t="s">
        <v>239</v>
      </c>
      <c r="F53" s="2">
        <v>790.2</v>
      </c>
      <c r="G53" s="2">
        <v>79.096999999999994</v>
      </c>
      <c r="H53" s="2">
        <v>5.5609999999999999</v>
      </c>
      <c r="I53" s="2">
        <f t="shared" si="19"/>
        <v>1.2883905608924998E-2</v>
      </c>
      <c r="J53" s="2">
        <f t="shared" si="22"/>
        <v>1.3664985354583329E-3</v>
      </c>
      <c r="K53" s="2">
        <f t="shared" si="0"/>
        <v>1.2720022045546731</v>
      </c>
      <c r="L53" s="2">
        <f t="shared" si="23"/>
        <v>0.13337561726248448</v>
      </c>
      <c r="M53" s="1">
        <v>24</v>
      </c>
      <c r="N53" s="1" t="s">
        <v>239</v>
      </c>
      <c r="O53" s="1">
        <v>1029.5</v>
      </c>
      <c r="P53" s="1">
        <v>-44.213999999999999</v>
      </c>
      <c r="Q53" s="1">
        <v>24.257999999999999</v>
      </c>
      <c r="R53" s="4">
        <f t="shared" si="6"/>
        <v>71.363060846120888</v>
      </c>
      <c r="S53" s="4">
        <f t="shared" si="7"/>
        <v>95.180922900916102</v>
      </c>
      <c r="U53">
        <f t="shared" si="4"/>
        <v>0</v>
      </c>
    </row>
    <row r="54" spans="1:21" x14ac:dyDescent="0.25">
      <c r="A54" s="2">
        <v>149</v>
      </c>
      <c r="B54" s="2">
        <v>5</v>
      </c>
      <c r="C54" s="2" t="s">
        <v>19</v>
      </c>
      <c r="D54" s="2">
        <v>8</v>
      </c>
      <c r="E54" s="2" t="s">
        <v>174</v>
      </c>
      <c r="F54" s="2">
        <v>798</v>
      </c>
      <c r="G54" s="2">
        <v>-37.503999999999998</v>
      </c>
      <c r="H54" s="2">
        <v>5.383</v>
      </c>
      <c r="I54" s="2">
        <f t="shared" ref="I54:I65" si="24">(((G54/1000)+1)*0.0112372)*(17/16)</f>
        <v>1.14917450544E-2</v>
      </c>
      <c r="K54" s="2">
        <f t="shared" si="0"/>
        <v>1.1361185210445737</v>
      </c>
      <c r="M54" s="1">
        <v>8</v>
      </c>
      <c r="N54" s="1" t="s">
        <v>174</v>
      </c>
      <c r="O54" s="1">
        <v>1040.2</v>
      </c>
      <c r="P54" s="1">
        <v>-31.684999999999999</v>
      </c>
      <c r="Q54" s="1">
        <v>84.808999999999997</v>
      </c>
      <c r="R54" s="4">
        <f t="shared" si="6"/>
        <v>19.758683436514321</v>
      </c>
      <c r="S54" s="4">
        <f t="shared" si="7"/>
        <v>0</v>
      </c>
      <c r="U54">
        <f t="shared" si="4"/>
        <v>0</v>
      </c>
    </row>
    <row r="55" spans="1:21" x14ac:dyDescent="0.25">
      <c r="A55" s="2">
        <v>150</v>
      </c>
      <c r="B55" s="2">
        <v>5</v>
      </c>
      <c r="C55" s="2" t="s">
        <v>19</v>
      </c>
      <c r="D55" s="2">
        <v>9</v>
      </c>
      <c r="E55" s="2" t="s">
        <v>175</v>
      </c>
      <c r="F55" s="2">
        <v>798.4</v>
      </c>
      <c r="G55" s="2">
        <v>-30.981000000000002</v>
      </c>
      <c r="H55" s="2">
        <v>11.074999999999999</v>
      </c>
      <c r="I55" s="2">
        <f t="shared" si="24"/>
        <v>1.1569626575975E-2</v>
      </c>
      <c r="K55" s="2">
        <f t="shared" si="0"/>
        <v>1.1437301271229945</v>
      </c>
      <c r="M55" s="1">
        <v>9</v>
      </c>
      <c r="N55" s="1" t="s">
        <v>175</v>
      </c>
      <c r="O55" s="1">
        <v>1040.5999999999999</v>
      </c>
      <c r="P55" s="1">
        <v>-31.512</v>
      </c>
      <c r="Q55" s="1">
        <v>77.418999999999997</v>
      </c>
      <c r="R55" s="4">
        <f t="shared" si="6"/>
        <v>44.531953135163093</v>
      </c>
      <c r="S55" s="4">
        <f t="shared" si="7"/>
        <v>0</v>
      </c>
      <c r="U55">
        <f t="shared" si="4"/>
        <v>0</v>
      </c>
    </row>
    <row r="56" spans="1:21" x14ac:dyDescent="0.25">
      <c r="A56" s="2">
        <v>151</v>
      </c>
      <c r="B56" s="2">
        <v>5</v>
      </c>
      <c r="C56" s="2" t="s">
        <v>19</v>
      </c>
      <c r="D56" s="2">
        <v>10</v>
      </c>
      <c r="E56" s="2" t="s">
        <v>176</v>
      </c>
      <c r="F56" s="2">
        <v>798.2</v>
      </c>
      <c r="G56" s="2">
        <v>-31.268999999999998</v>
      </c>
      <c r="H56" s="2">
        <v>10.484</v>
      </c>
      <c r="I56" s="2">
        <f t="shared" si="24"/>
        <v>1.1566187992775E-2</v>
      </c>
      <c r="K56" s="2">
        <f t="shared" si="0"/>
        <v>1.1433940883023672</v>
      </c>
      <c r="M56" s="1">
        <v>10</v>
      </c>
      <c r="N56" s="1" t="s">
        <v>176</v>
      </c>
      <c r="O56" s="1">
        <v>1039.5999999999999</v>
      </c>
      <c r="P56" s="1">
        <v>-32.006</v>
      </c>
      <c r="Q56" s="1">
        <v>50.987000000000002</v>
      </c>
      <c r="R56" s="4">
        <f t="shared" si="6"/>
        <v>64.009306013286292</v>
      </c>
      <c r="S56" s="4">
        <f t="shared" si="7"/>
        <v>0</v>
      </c>
      <c r="U56">
        <f t="shared" si="4"/>
        <v>0</v>
      </c>
    </row>
    <row r="57" spans="1:21" x14ac:dyDescent="0.25">
      <c r="A57" s="2">
        <v>152</v>
      </c>
      <c r="B57" s="2">
        <v>5</v>
      </c>
      <c r="C57" s="2" t="s">
        <v>20</v>
      </c>
      <c r="D57" s="2">
        <v>11</v>
      </c>
      <c r="E57" s="2" t="s">
        <v>177</v>
      </c>
      <c r="F57" s="2">
        <v>798.8</v>
      </c>
      <c r="G57" s="2">
        <v>214.79</v>
      </c>
      <c r="H57" s="2">
        <v>10.239000000000001</v>
      </c>
      <c r="I57" s="2">
        <f t="shared" si="24"/>
        <v>1.450401557475E-2</v>
      </c>
      <c r="J57" s="2">
        <f>I57-AVERAGE($I$54:$I$56)</f>
        <v>2.9614957003666672E-3</v>
      </c>
      <c r="K57" s="2">
        <f t="shared" si="0"/>
        <v>1.4296656644116876</v>
      </c>
      <c r="L57" s="2">
        <f>K57-AVERAGE($K$54:$K$56)</f>
        <v>0.28858475225504265</v>
      </c>
      <c r="M57" s="1">
        <v>11</v>
      </c>
      <c r="N57" s="1" t="s">
        <v>177</v>
      </c>
      <c r="O57" s="1">
        <v>1043.0999999999999</v>
      </c>
      <c r="P57" s="1">
        <v>-35.502000000000002</v>
      </c>
      <c r="Q57" s="1">
        <v>42.061</v>
      </c>
      <c r="R57" s="4">
        <f t="shared" si="6"/>
        <v>75.779810512931221</v>
      </c>
      <c r="S57" s="4">
        <f t="shared" si="7"/>
        <v>218.68897842808332</v>
      </c>
      <c r="U57">
        <f t="shared" si="4"/>
        <v>0</v>
      </c>
    </row>
    <row r="58" spans="1:21" x14ac:dyDescent="0.25">
      <c r="A58" s="2">
        <v>153</v>
      </c>
      <c r="B58" s="2">
        <v>5</v>
      </c>
      <c r="C58" s="2" t="s">
        <v>20</v>
      </c>
      <c r="D58" s="2">
        <v>12</v>
      </c>
      <c r="E58" s="2" t="s">
        <v>178</v>
      </c>
      <c r="F58" s="2">
        <v>799</v>
      </c>
      <c r="G58" s="2">
        <v>137.84399999999999</v>
      </c>
      <c r="H58" s="2">
        <v>9.984</v>
      </c>
      <c r="I58" s="2">
        <f t="shared" si="24"/>
        <v>1.35853168841E-2</v>
      </c>
      <c r="J58" s="2">
        <f t="shared" ref="J58:J59" si="25">I58-AVERAGE($I$54:$I$56)</f>
        <v>2.0427970097166674E-3</v>
      </c>
      <c r="K58" s="2">
        <f t="shared" ref="K58:K65" si="26">(I58/(1+I58))*100</f>
        <v>1.3403229760532762</v>
      </c>
      <c r="L58" s="2">
        <f>K58-AVERAGE($K$54:$K$56)</f>
        <v>0.19924206389663124</v>
      </c>
      <c r="M58" s="1">
        <v>12</v>
      </c>
      <c r="N58" s="1" t="s">
        <v>178</v>
      </c>
      <c r="O58" s="1">
        <v>1042.0999999999999</v>
      </c>
      <c r="P58" s="1">
        <v>-34.183</v>
      </c>
      <c r="Q58" s="1">
        <v>42.792000000000002</v>
      </c>
      <c r="R58" s="4">
        <f t="shared" si="6"/>
        <v>72.630252377790015</v>
      </c>
      <c r="S58" s="4">
        <f t="shared" si="7"/>
        <v>144.71001385084094</v>
      </c>
      <c r="U58">
        <f t="shared" si="4"/>
        <v>0</v>
      </c>
    </row>
    <row r="59" spans="1:21" x14ac:dyDescent="0.25">
      <c r="A59" s="2">
        <v>154</v>
      </c>
      <c r="B59" s="2">
        <v>5</v>
      </c>
      <c r="C59" s="2" t="s">
        <v>20</v>
      </c>
      <c r="D59" s="2">
        <v>13</v>
      </c>
      <c r="E59" s="2" t="s">
        <v>179</v>
      </c>
      <c r="F59" s="2">
        <v>799.6</v>
      </c>
      <c r="G59" s="2">
        <v>117.529</v>
      </c>
      <c r="H59" s="2">
        <v>11.978</v>
      </c>
      <c r="I59" s="2">
        <f t="shared" si="24"/>
        <v>1.3342765433724998E-2</v>
      </c>
      <c r="J59" s="2">
        <f t="shared" si="25"/>
        <v>1.8002455593416657E-3</v>
      </c>
      <c r="K59" s="2">
        <f t="shared" si="26"/>
        <v>1.3167080171548968</v>
      </c>
      <c r="L59" s="2">
        <f>K59-AVERAGE($K$54:$K$56)</f>
        <v>0.17562710499825185</v>
      </c>
      <c r="M59" s="1">
        <v>13</v>
      </c>
      <c r="N59" s="1" t="s">
        <v>179</v>
      </c>
      <c r="O59" s="1">
        <v>1041.7</v>
      </c>
      <c r="P59" s="1">
        <v>-35.624000000000002</v>
      </c>
      <c r="Q59" s="1">
        <v>42.276000000000003</v>
      </c>
      <c r="R59" s="4">
        <f t="shared" si="6"/>
        <v>88.199472013320886</v>
      </c>
      <c r="S59" s="4">
        <f t="shared" si="7"/>
        <v>154.90217932073884</v>
      </c>
      <c r="U59">
        <f t="shared" si="4"/>
        <v>0</v>
      </c>
    </row>
    <row r="60" spans="1:21" x14ac:dyDescent="0.25">
      <c r="A60" s="2">
        <v>155</v>
      </c>
      <c r="B60" s="2">
        <v>5</v>
      </c>
      <c r="C60" s="2" t="s">
        <v>19</v>
      </c>
      <c r="D60" s="2">
        <v>14</v>
      </c>
      <c r="E60" s="2" t="s">
        <v>180</v>
      </c>
      <c r="F60" s="2">
        <v>797.8</v>
      </c>
      <c r="G60" s="2">
        <v>-31.035</v>
      </c>
      <c r="H60" s="2">
        <v>8.5530000000000008</v>
      </c>
      <c r="I60" s="2">
        <f t="shared" si="24"/>
        <v>1.1568981841624998E-2</v>
      </c>
      <c r="K60" s="2">
        <f t="shared" si="26"/>
        <v>1.1436671200181463</v>
      </c>
      <c r="M60" s="1">
        <v>14</v>
      </c>
      <c r="N60" s="1" t="s">
        <v>180</v>
      </c>
      <c r="O60" s="1">
        <v>1042.0999999999999</v>
      </c>
      <c r="P60" s="1">
        <v>-34.189</v>
      </c>
      <c r="Q60" s="1">
        <v>48.156999999999996</v>
      </c>
      <c r="R60" s="4">
        <f t="shared" si="6"/>
        <v>55.288475322055866</v>
      </c>
      <c r="S60" s="4">
        <f t="shared" si="7"/>
        <v>0</v>
      </c>
      <c r="U60">
        <f t="shared" si="4"/>
        <v>0</v>
      </c>
    </row>
    <row r="61" spans="1:21" x14ac:dyDescent="0.25">
      <c r="A61" s="2">
        <v>156</v>
      </c>
      <c r="B61" s="2">
        <v>5</v>
      </c>
      <c r="C61" s="2" t="s">
        <v>19</v>
      </c>
      <c r="D61" s="2">
        <v>15</v>
      </c>
      <c r="E61" s="2" t="s">
        <v>181</v>
      </c>
      <c r="F61" s="2">
        <v>798</v>
      </c>
      <c r="G61" s="2">
        <v>-31.193999999999999</v>
      </c>
      <c r="H61" s="2">
        <v>8.8249999999999993</v>
      </c>
      <c r="I61" s="2">
        <f t="shared" si="24"/>
        <v>1.1567083457149999E-2</v>
      </c>
      <c r="K61" s="2">
        <f t="shared" si="26"/>
        <v>1.1434815986319093</v>
      </c>
      <c r="M61" s="1">
        <v>15</v>
      </c>
      <c r="N61" s="1" t="s">
        <v>181</v>
      </c>
      <c r="O61" s="1">
        <v>1021.2</v>
      </c>
      <c r="P61" s="1">
        <v>-33.421999999999997</v>
      </c>
      <c r="Q61" s="1">
        <v>37.203000000000003</v>
      </c>
      <c r="R61" s="4">
        <f t="shared" si="6"/>
        <v>73.843507593487629</v>
      </c>
      <c r="S61" s="4">
        <f t="shared" si="7"/>
        <v>0</v>
      </c>
      <c r="U61">
        <f t="shared" si="4"/>
        <v>0</v>
      </c>
    </row>
    <row r="62" spans="1:21" x14ac:dyDescent="0.25">
      <c r="A62" s="2">
        <v>157</v>
      </c>
      <c r="B62" s="2">
        <v>5</v>
      </c>
      <c r="C62" s="2" t="s">
        <v>19</v>
      </c>
      <c r="D62" s="2">
        <v>16</v>
      </c>
      <c r="E62" s="2" t="s">
        <v>182</v>
      </c>
      <c r="F62" s="2">
        <v>799</v>
      </c>
      <c r="G62" s="2">
        <v>-32.491999999999997</v>
      </c>
      <c r="H62" s="2">
        <v>9.3620000000000001</v>
      </c>
      <c r="I62" s="2">
        <f t="shared" si="24"/>
        <v>1.1551585953700001E-2</v>
      </c>
      <c r="K62" s="2">
        <f t="shared" si="26"/>
        <v>1.1419670646662137</v>
      </c>
      <c r="M62" s="1">
        <v>16</v>
      </c>
      <c r="N62" s="1" t="s">
        <v>182</v>
      </c>
      <c r="O62" s="1">
        <v>1041.2</v>
      </c>
      <c r="P62" s="1">
        <v>-35.381999999999998</v>
      </c>
      <c r="Q62" s="1">
        <v>32.929000000000002</v>
      </c>
      <c r="R62" s="4">
        <f t="shared" si="6"/>
        <v>88.504562685468343</v>
      </c>
      <c r="S62" s="4">
        <f t="shared" si="7"/>
        <v>0</v>
      </c>
      <c r="U62">
        <f t="shared" si="4"/>
        <v>0</v>
      </c>
    </row>
    <row r="63" spans="1:21" x14ac:dyDescent="0.25">
      <c r="A63" s="2">
        <v>158</v>
      </c>
      <c r="B63" s="2">
        <v>5</v>
      </c>
      <c r="C63" s="2" t="s">
        <v>20</v>
      </c>
      <c r="D63" s="2">
        <v>17</v>
      </c>
      <c r="E63" s="2" t="s">
        <v>183</v>
      </c>
      <c r="F63" s="2">
        <v>798.6</v>
      </c>
      <c r="G63" s="2">
        <v>72.370999999999995</v>
      </c>
      <c r="H63" s="2">
        <v>7.9989999999999997</v>
      </c>
      <c r="I63" s="2">
        <f t="shared" si="24"/>
        <v>1.2803600363775E-2</v>
      </c>
      <c r="J63" s="2">
        <f>I63-AVERAGE($I$60:$I$62)</f>
        <v>1.241049946283334E-3</v>
      </c>
      <c r="K63" s="2">
        <f t="shared" si="26"/>
        <v>1.2641740569619075</v>
      </c>
      <c r="L63" s="2">
        <f>K63-AVERAGE($K$60:$K$62)</f>
        <v>0.12113546252315111</v>
      </c>
      <c r="M63" s="1">
        <v>17</v>
      </c>
      <c r="N63" s="1" t="s">
        <v>183</v>
      </c>
      <c r="O63" s="1">
        <v>1040.5999999999999</v>
      </c>
      <c r="P63" s="1">
        <v>-38.909999999999997</v>
      </c>
      <c r="Q63" s="1">
        <v>30.675000000000001</v>
      </c>
      <c r="R63" s="4">
        <f t="shared" si="6"/>
        <v>81.175821278979925</v>
      </c>
      <c r="S63" s="4">
        <f t="shared" si="7"/>
        <v>98.332706563258853</v>
      </c>
      <c r="U63">
        <f t="shared" si="4"/>
        <v>0</v>
      </c>
    </row>
    <row r="64" spans="1:21" x14ac:dyDescent="0.25">
      <c r="A64" s="2">
        <v>159</v>
      </c>
      <c r="B64" s="2">
        <v>5</v>
      </c>
      <c r="C64" s="2" t="s">
        <v>20</v>
      </c>
      <c r="D64" s="2">
        <v>18</v>
      </c>
      <c r="E64" s="2" t="s">
        <v>184</v>
      </c>
      <c r="F64" s="2">
        <v>799.8</v>
      </c>
      <c r="G64" s="2">
        <v>70.741</v>
      </c>
      <c r="H64" s="2">
        <v>10.75</v>
      </c>
      <c r="I64" s="2">
        <f t="shared" si="24"/>
        <v>1.2784138938024998E-2</v>
      </c>
      <c r="J64" s="2">
        <f t="shared" ref="J64" si="27">I64-AVERAGE($I$60:$I$62)</f>
        <v>1.2215885205333326E-3</v>
      </c>
      <c r="K64" s="2">
        <f t="shared" si="26"/>
        <v>1.2622767721688515</v>
      </c>
      <c r="L64" s="2">
        <f t="shared" ref="L64:L65" si="28">K64-AVERAGE($K$60:$K$62)</f>
        <v>0.11923817773009504</v>
      </c>
      <c r="M64" s="1">
        <v>18</v>
      </c>
      <c r="N64" s="1" t="s">
        <v>184</v>
      </c>
      <c r="O64" s="1">
        <v>1044.5999999999999</v>
      </c>
      <c r="P64" s="1">
        <v>-40.68</v>
      </c>
      <c r="Q64" s="1">
        <v>33.402000000000001</v>
      </c>
      <c r="R64" s="4">
        <f t="shared" si="6"/>
        <v>100.18704292869639</v>
      </c>
      <c r="S64" s="4">
        <f t="shared" si="7"/>
        <v>119.46120430984561</v>
      </c>
      <c r="U64">
        <f t="shared" si="4"/>
        <v>0</v>
      </c>
    </row>
    <row r="65" spans="1:21" x14ac:dyDescent="0.25">
      <c r="A65" s="2">
        <v>160</v>
      </c>
      <c r="B65" s="2">
        <v>5</v>
      </c>
      <c r="C65" s="2" t="s">
        <v>20</v>
      </c>
      <c r="D65" s="2">
        <v>19</v>
      </c>
      <c r="E65" s="2" t="s">
        <v>185</v>
      </c>
      <c r="F65" s="2">
        <v>802.1</v>
      </c>
      <c r="G65" s="2">
        <v>78.176000000000002</v>
      </c>
      <c r="H65" s="2">
        <v>9.3260000000000005</v>
      </c>
      <c r="I65" s="2">
        <f t="shared" si="24"/>
        <v>1.2872909306399999E-2</v>
      </c>
      <c r="J65" s="2">
        <f>I65-AVERAGE($I$60:$I$62)</f>
        <v>1.3103588889083334E-3</v>
      </c>
      <c r="K65" s="2">
        <f t="shared" si="26"/>
        <v>1.270930359388837</v>
      </c>
      <c r="L65" s="2">
        <f t="shared" si="28"/>
        <v>0.12789176495008059</v>
      </c>
      <c r="M65" s="1">
        <v>19</v>
      </c>
      <c r="N65" s="1" t="s">
        <v>185</v>
      </c>
      <c r="O65" s="1">
        <v>1044</v>
      </c>
      <c r="P65" s="1">
        <v>-47.389000000000003</v>
      </c>
      <c r="Q65" s="1">
        <v>38.073</v>
      </c>
      <c r="R65" s="4">
        <f t="shared" si="6"/>
        <v>76.252463331007718</v>
      </c>
      <c r="S65" s="4">
        <f t="shared" si="7"/>
        <v>97.520621171938785</v>
      </c>
      <c r="U65">
        <f t="shared" si="4"/>
        <v>0</v>
      </c>
    </row>
    <row r="66" spans="1:21" x14ac:dyDescent="0.25">
      <c r="A66" s="2">
        <v>161</v>
      </c>
      <c r="B66" s="2">
        <v>6</v>
      </c>
      <c r="C66" s="2" t="s">
        <v>19</v>
      </c>
      <c r="D66" s="2">
        <v>7</v>
      </c>
      <c r="E66" s="2" t="s">
        <v>262</v>
      </c>
      <c r="F66" s="2">
        <v>797.3</v>
      </c>
      <c r="G66" s="2">
        <v>-38.767000000000003</v>
      </c>
      <c r="H66" s="2">
        <v>8.3439999999999994</v>
      </c>
      <c r="I66" s="2">
        <f t="shared" ref="I66:I77" si="29">(((G66/1000)+1)*0.0112372)*(17/16)</f>
        <v>1.1476665434325E-2</v>
      </c>
      <c r="K66" s="2">
        <f t="shared" ref="K66:K77" si="30">(I66/(1+I66))*100</f>
        <v>1.1346446068923355</v>
      </c>
      <c r="M66" s="1">
        <v>7</v>
      </c>
      <c r="N66" s="1" t="s">
        <v>262</v>
      </c>
      <c r="O66" s="1">
        <v>1045.4000000000001</v>
      </c>
      <c r="P66" s="1">
        <v>-31.773</v>
      </c>
      <c r="Q66" s="1">
        <v>128.62899999999999</v>
      </c>
      <c r="R66" s="4">
        <f t="shared" ref="R66:R77" si="31">((H66/Q66)*$D$1)/256.4*(1/$D$2*1000)</f>
        <v>20.193470668648175</v>
      </c>
      <c r="S66" s="4">
        <f t="shared" ref="S66:S77" si="32">R66*(L66/100)*1000</f>
        <v>0</v>
      </c>
      <c r="U66">
        <f t="shared" si="4"/>
        <v>0</v>
      </c>
    </row>
    <row r="67" spans="1:21" x14ac:dyDescent="0.25">
      <c r="A67" s="2">
        <v>162</v>
      </c>
      <c r="B67" s="2">
        <v>6</v>
      </c>
      <c r="C67" s="2" t="s">
        <v>19</v>
      </c>
      <c r="D67" s="2">
        <v>8</v>
      </c>
      <c r="E67" s="2" t="s">
        <v>263</v>
      </c>
      <c r="F67" s="2">
        <v>797.3</v>
      </c>
      <c r="G67" s="2">
        <v>-31.199000000000002</v>
      </c>
      <c r="H67" s="2">
        <v>12.385</v>
      </c>
      <c r="I67" s="2">
        <f t="shared" si="29"/>
        <v>1.1567023759524999E-2</v>
      </c>
      <c r="K67" s="2">
        <f t="shared" si="30"/>
        <v>1.1434757646147602</v>
      </c>
      <c r="M67" s="1">
        <v>8</v>
      </c>
      <c r="N67" s="1" t="s">
        <v>263</v>
      </c>
      <c r="O67" s="1">
        <v>1044.8</v>
      </c>
      <c r="P67" s="1">
        <v>-34.249000000000002</v>
      </c>
      <c r="Q67" s="1">
        <v>83.683999999999997</v>
      </c>
      <c r="R67" s="4">
        <f t="shared" si="31"/>
        <v>46.07115986039949</v>
      </c>
      <c r="S67" s="4">
        <f t="shared" si="32"/>
        <v>0</v>
      </c>
      <c r="U67">
        <f t="shared" si="4"/>
        <v>0</v>
      </c>
    </row>
    <row r="68" spans="1:21" x14ac:dyDescent="0.25">
      <c r="A68" s="2">
        <v>163</v>
      </c>
      <c r="B68" s="2">
        <v>6</v>
      </c>
      <c r="C68" s="2" t="s">
        <v>19</v>
      </c>
      <c r="D68" s="2">
        <v>9</v>
      </c>
      <c r="E68" s="2" t="s">
        <v>264</v>
      </c>
      <c r="F68" s="2">
        <v>799</v>
      </c>
      <c r="G68" s="2">
        <v>-31.363</v>
      </c>
      <c r="H68" s="2">
        <v>13.79</v>
      </c>
      <c r="I68" s="2">
        <f t="shared" si="29"/>
        <v>1.1565065677424999E-2</v>
      </c>
      <c r="K68" s="2">
        <f t="shared" si="30"/>
        <v>1.1432844084705618</v>
      </c>
      <c r="M68" s="1">
        <v>9</v>
      </c>
      <c r="N68" s="1" t="s">
        <v>264</v>
      </c>
      <c r="O68" s="1">
        <v>1046.9000000000001</v>
      </c>
      <c r="P68" s="1">
        <v>-35.994</v>
      </c>
      <c r="Q68" s="1">
        <v>66.953000000000003</v>
      </c>
      <c r="R68" s="4">
        <f t="shared" si="31"/>
        <v>64.116497568062186</v>
      </c>
      <c r="S68" s="4">
        <f t="shared" si="32"/>
        <v>0</v>
      </c>
      <c r="U68">
        <f t="shared" si="4"/>
        <v>0</v>
      </c>
    </row>
    <row r="69" spans="1:21" s="10" customFormat="1" x14ac:dyDescent="0.25">
      <c r="A69" s="7">
        <v>164</v>
      </c>
      <c r="B69" s="7">
        <v>6</v>
      </c>
      <c r="C69" s="7" t="s">
        <v>20</v>
      </c>
      <c r="D69" s="7">
        <v>6</v>
      </c>
      <c r="E69" s="7" t="s">
        <v>253</v>
      </c>
      <c r="F69" s="7">
        <v>769.7</v>
      </c>
      <c r="G69" s="7">
        <v>70.816000000000003</v>
      </c>
      <c r="H69" s="7">
        <v>2.5070000000000001</v>
      </c>
      <c r="I69" s="7">
        <v>1.2613176879549999E-2</v>
      </c>
      <c r="J69" s="7">
        <f>I69-AVERAGE($I$66:$I$68)</f>
        <v>1.0769252557916668E-3</v>
      </c>
      <c r="K69" s="7">
        <f t="shared" si="30"/>
        <v>1.2456066311934169</v>
      </c>
      <c r="L69" s="7">
        <f>K69-AVERAGE($K$66:$K$68)</f>
        <v>0.10513837120086444</v>
      </c>
      <c r="M69" s="8">
        <v>6</v>
      </c>
      <c r="N69" s="8" t="s">
        <v>253</v>
      </c>
      <c r="O69" s="8">
        <v>986.3</v>
      </c>
      <c r="P69" s="8">
        <v>-35.630000000000003</v>
      </c>
      <c r="Q69" s="8">
        <v>18.469000000000001</v>
      </c>
      <c r="R69" s="9">
        <f t="shared" si="31"/>
        <v>42.255818501731355</v>
      </c>
      <c r="S69" s="9">
        <f t="shared" si="32"/>
        <v>44.427079310313864</v>
      </c>
      <c r="T69" s="10" t="s">
        <v>315</v>
      </c>
      <c r="U69" s="10">
        <f t="shared" si="4"/>
        <v>0</v>
      </c>
    </row>
    <row r="70" spans="1:21" s="10" customFormat="1" x14ac:dyDescent="0.25">
      <c r="A70" s="7">
        <v>165</v>
      </c>
      <c r="B70" s="7">
        <v>6</v>
      </c>
      <c r="C70" s="7" t="s">
        <v>20</v>
      </c>
      <c r="D70" s="7">
        <v>14</v>
      </c>
      <c r="E70" s="7" t="s">
        <v>254</v>
      </c>
      <c r="F70" s="7">
        <v>799</v>
      </c>
      <c r="G70" s="7">
        <v>95.852000000000004</v>
      </c>
      <c r="H70" s="7">
        <v>14.875</v>
      </c>
      <c r="I70" s="7">
        <v>1.30839523503E-2</v>
      </c>
      <c r="J70" s="7">
        <f t="shared" ref="J70" si="33">I70-AVERAGE($I$66:$I$68)</f>
        <v>1.5477007265416679E-3</v>
      </c>
      <c r="K70" s="7">
        <f t="shared" si="30"/>
        <v>1.2914973453035101</v>
      </c>
      <c r="L70" s="7">
        <f t="shared" ref="L70:L71" si="34">K70-AVERAGE($K$66:$K$68)</f>
        <v>0.15102908531095771</v>
      </c>
      <c r="M70" s="8">
        <v>14</v>
      </c>
      <c r="N70" s="8" t="s">
        <v>254</v>
      </c>
      <c r="O70" s="8">
        <v>1046</v>
      </c>
      <c r="P70" s="8">
        <v>-34.406999999999996</v>
      </c>
      <c r="Q70" s="8">
        <v>104.848</v>
      </c>
      <c r="R70" s="9">
        <f t="shared" si="31"/>
        <v>44.164405586981921</v>
      </c>
      <c r="S70" s="9">
        <f t="shared" si="32"/>
        <v>66.701097791040297</v>
      </c>
      <c r="T70" s="10" t="s">
        <v>316</v>
      </c>
      <c r="U70" s="10">
        <f t="shared" si="4"/>
        <v>0</v>
      </c>
    </row>
    <row r="71" spans="1:21" s="10" customFormat="1" x14ac:dyDescent="0.25">
      <c r="A71" s="7">
        <v>166</v>
      </c>
      <c r="B71" s="7">
        <v>6</v>
      </c>
      <c r="C71" s="7" t="s">
        <v>20</v>
      </c>
      <c r="D71" s="7">
        <v>15</v>
      </c>
      <c r="E71" s="7" t="s">
        <v>255</v>
      </c>
      <c r="F71" s="7">
        <v>800.3</v>
      </c>
      <c r="G71" s="7">
        <v>110.819</v>
      </c>
      <c r="H71" s="7">
        <v>17.48</v>
      </c>
      <c r="I71" s="7">
        <v>1.3262651220974999E-2</v>
      </c>
      <c r="J71" s="7">
        <f>I71-AVERAGE($I$66:$I$68)</f>
        <v>1.7263995972166667E-3</v>
      </c>
      <c r="K71" s="7">
        <f t="shared" si="30"/>
        <v>1.308905564119391</v>
      </c>
      <c r="L71" s="7">
        <f t="shared" si="34"/>
        <v>0.16843730412683855</v>
      </c>
      <c r="M71" s="8">
        <v>15</v>
      </c>
      <c r="N71" s="8" t="s">
        <v>255</v>
      </c>
      <c r="O71" s="8">
        <v>1048.5999999999999</v>
      </c>
      <c r="P71" s="8">
        <v>-35.341000000000001</v>
      </c>
      <c r="Q71" s="8">
        <v>110.267</v>
      </c>
      <c r="R71" s="9">
        <f t="shared" si="31"/>
        <v>49.348213510645692</v>
      </c>
      <c r="S71" s="9">
        <f t="shared" si="32"/>
        <v>83.120800472087922</v>
      </c>
      <c r="T71" s="10" t="s">
        <v>317</v>
      </c>
      <c r="U71" s="10">
        <f t="shared" ref="U71:U111" si="35">M71-D71</f>
        <v>0</v>
      </c>
    </row>
    <row r="72" spans="1:21" s="10" customFormat="1" x14ac:dyDescent="0.25">
      <c r="A72" s="7">
        <v>167</v>
      </c>
      <c r="B72" s="7">
        <v>6</v>
      </c>
      <c r="C72" s="7" t="s">
        <v>19</v>
      </c>
      <c r="D72" s="7">
        <v>10</v>
      </c>
      <c r="E72" s="7" t="s">
        <v>265</v>
      </c>
      <c r="F72" s="7">
        <v>796.1</v>
      </c>
      <c r="G72" s="7">
        <v>-30.09</v>
      </c>
      <c r="H72" s="7">
        <v>7.4550000000000001</v>
      </c>
      <c r="I72" s="7">
        <v>1.158026469275E-2</v>
      </c>
      <c r="J72" s="7"/>
      <c r="K72" s="7">
        <f t="shared" si="30"/>
        <v>1.1447697327574202</v>
      </c>
      <c r="L72" s="7"/>
      <c r="M72" s="8">
        <v>10</v>
      </c>
      <c r="N72" s="8" t="s">
        <v>265</v>
      </c>
      <c r="O72" s="8">
        <v>1043.5</v>
      </c>
      <c r="P72" s="8">
        <v>-34.923000000000002</v>
      </c>
      <c r="Q72" s="8">
        <v>46.322000000000003</v>
      </c>
      <c r="R72" s="9">
        <f t="shared" si="31"/>
        <v>50.099790680457588</v>
      </c>
      <c r="S72" s="9">
        <f t="shared" si="32"/>
        <v>0</v>
      </c>
      <c r="T72" s="10" t="s">
        <v>318</v>
      </c>
      <c r="U72" s="10">
        <f>M72-D72</f>
        <v>0</v>
      </c>
    </row>
    <row r="73" spans="1:21" s="10" customFormat="1" x14ac:dyDescent="0.25">
      <c r="A73" s="7">
        <v>168</v>
      </c>
      <c r="B73" s="7">
        <v>6</v>
      </c>
      <c r="C73" s="7" t="s">
        <v>19</v>
      </c>
      <c r="D73" s="7">
        <v>11</v>
      </c>
      <c r="E73" s="7" t="s">
        <v>266</v>
      </c>
      <c r="F73" s="7">
        <v>796.7</v>
      </c>
      <c r="G73" s="7">
        <v>-31.094000000000001</v>
      </c>
      <c r="H73" s="7">
        <v>8.1219999999999999</v>
      </c>
      <c r="I73" s="7">
        <v>1.156827740965E-2</v>
      </c>
      <c r="J73" s="7"/>
      <c r="K73" s="7">
        <f t="shared" si="30"/>
        <v>1.143598278830293</v>
      </c>
      <c r="L73" s="7"/>
      <c r="M73" s="8">
        <v>11</v>
      </c>
      <c r="N73" s="8" t="s">
        <v>266</v>
      </c>
      <c r="O73" s="8">
        <v>1042.5</v>
      </c>
      <c r="P73" s="8">
        <v>-35.027999999999999</v>
      </c>
      <c r="Q73" s="8">
        <v>41.290999999999997</v>
      </c>
      <c r="R73" s="9">
        <f t="shared" si="31"/>
        <v>61.232663396773468</v>
      </c>
      <c r="S73" s="9">
        <f t="shared" si="32"/>
        <v>0</v>
      </c>
      <c r="T73" s="10" t="s">
        <v>319</v>
      </c>
      <c r="U73" s="10">
        <f t="shared" si="35"/>
        <v>0</v>
      </c>
    </row>
    <row r="74" spans="1:21" s="10" customFormat="1" x14ac:dyDescent="0.25">
      <c r="A74" s="7">
        <v>169</v>
      </c>
      <c r="B74" s="7">
        <v>6</v>
      </c>
      <c r="C74" s="7" t="s">
        <v>19</v>
      </c>
      <c r="D74" s="7">
        <v>12</v>
      </c>
      <c r="E74" s="7" t="s">
        <v>267</v>
      </c>
      <c r="F74" s="7">
        <v>798</v>
      </c>
      <c r="G74" s="7">
        <v>-33.046999999999997</v>
      </c>
      <c r="H74" s="7">
        <v>9.4169999999999998</v>
      </c>
      <c r="I74" s="7">
        <v>1.1544959517324999E-2</v>
      </c>
      <c r="J74" s="7"/>
      <c r="K74" s="7">
        <f t="shared" si="30"/>
        <v>1.1413194647160185</v>
      </c>
      <c r="L74" s="7"/>
      <c r="M74" s="8">
        <v>12</v>
      </c>
      <c r="N74" s="8" t="s">
        <v>267</v>
      </c>
      <c r="O74" s="8">
        <v>1044.4000000000001</v>
      </c>
      <c r="P74" s="8">
        <v>-36.700000000000003</v>
      </c>
      <c r="Q74" s="8">
        <v>41.847000000000001</v>
      </c>
      <c r="R74" s="9">
        <f t="shared" si="31"/>
        <v>70.05252717098432</v>
      </c>
      <c r="S74" s="9">
        <f t="shared" si="32"/>
        <v>0</v>
      </c>
      <c r="T74" s="10" t="s">
        <v>320</v>
      </c>
      <c r="U74" s="10">
        <f t="shared" si="35"/>
        <v>0</v>
      </c>
    </row>
    <row r="75" spans="1:21" x14ac:dyDescent="0.25">
      <c r="A75" s="2">
        <v>170</v>
      </c>
      <c r="B75" s="2">
        <v>6</v>
      </c>
      <c r="C75" s="2" t="s">
        <v>20</v>
      </c>
      <c r="D75" s="2">
        <v>16</v>
      </c>
      <c r="E75" s="2" t="s">
        <v>256</v>
      </c>
      <c r="F75" s="2">
        <v>799.4</v>
      </c>
      <c r="G75" s="2">
        <v>49.962000000000003</v>
      </c>
      <c r="H75" s="2">
        <v>12.503</v>
      </c>
      <c r="I75" s="2">
        <f t="shared" si="29"/>
        <v>1.2536047548049999E-2</v>
      </c>
      <c r="J75" s="2">
        <f>I75-AVERAGE($I$72:$I$74)</f>
        <v>9.7154700814166758E-4</v>
      </c>
      <c r="K75" s="2">
        <f t="shared" si="30"/>
        <v>1.2380840739850401</v>
      </c>
      <c r="L75" s="2">
        <f>K75-AVERAGE($K$72:$K$74)</f>
        <v>9.485491521712941E-2</v>
      </c>
      <c r="M75" s="1">
        <v>16</v>
      </c>
      <c r="N75" s="1" t="s">
        <v>256</v>
      </c>
      <c r="O75" s="1">
        <v>1046.7</v>
      </c>
      <c r="P75" s="1">
        <v>-38.768000000000001</v>
      </c>
      <c r="Q75" s="1">
        <v>78.405000000000001</v>
      </c>
      <c r="R75" s="4">
        <f t="shared" si="31"/>
        <v>49.641630522054001</v>
      </c>
      <c r="S75" s="4">
        <f t="shared" si="32"/>
        <v>47.087526544094963</v>
      </c>
      <c r="U75">
        <f t="shared" si="35"/>
        <v>0</v>
      </c>
    </row>
    <row r="76" spans="1:21" x14ac:dyDescent="0.25">
      <c r="A76" s="2">
        <v>171</v>
      </c>
      <c r="B76" s="2">
        <v>6</v>
      </c>
      <c r="C76" s="2" t="s">
        <v>20</v>
      </c>
      <c r="D76" s="2">
        <v>17</v>
      </c>
      <c r="E76" s="2" t="s">
        <v>257</v>
      </c>
      <c r="F76" s="2">
        <v>800.1</v>
      </c>
      <c r="G76" s="2">
        <v>75.191999999999993</v>
      </c>
      <c r="H76" s="2">
        <v>9.3529999999999998</v>
      </c>
      <c r="I76" s="2">
        <f t="shared" si="29"/>
        <v>1.2837281763799998E-2</v>
      </c>
      <c r="J76" s="2">
        <f t="shared" ref="J76:J77" si="36">I76-AVERAGE($I$72:$I$74)</f>
        <v>1.2727812238916662E-3</v>
      </c>
      <c r="K76" s="2">
        <f t="shared" si="30"/>
        <v>1.2674574677429509</v>
      </c>
      <c r="L76" s="2">
        <f t="shared" ref="L76" si="37">K76-AVERAGE($K$72:$K$74)</f>
        <v>0.12422830897504022</v>
      </c>
      <c r="M76" s="1">
        <v>17</v>
      </c>
      <c r="N76" s="1" t="s">
        <v>257</v>
      </c>
      <c r="O76" s="1">
        <v>1049.5999999999999</v>
      </c>
      <c r="P76" s="1">
        <v>-39.097999999999999</v>
      </c>
      <c r="Q76" s="1">
        <v>95.591999999999999</v>
      </c>
      <c r="R76" s="4">
        <f t="shared" si="31"/>
        <v>30.458250351522143</v>
      </c>
      <c r="S76" s="4">
        <f t="shared" si="32"/>
        <v>37.837769355080205</v>
      </c>
      <c r="U76">
        <f t="shared" si="35"/>
        <v>0</v>
      </c>
    </row>
    <row r="77" spans="1:21" x14ac:dyDescent="0.25">
      <c r="A77" s="2">
        <v>172</v>
      </c>
      <c r="B77" s="2">
        <v>6</v>
      </c>
      <c r="C77" s="2" t="s">
        <v>20</v>
      </c>
      <c r="D77" s="2">
        <v>18</v>
      </c>
      <c r="E77" s="2" t="s">
        <v>258</v>
      </c>
      <c r="F77" s="2">
        <v>799.4</v>
      </c>
      <c r="G77" s="2">
        <v>28.003</v>
      </c>
      <c r="H77" s="2">
        <v>8.9429999999999996</v>
      </c>
      <c r="I77" s="2">
        <f t="shared" si="29"/>
        <v>1.2273867518575E-2</v>
      </c>
      <c r="J77" s="2">
        <f t="shared" si="36"/>
        <v>7.0936697866666801E-4</v>
      </c>
      <c r="K77" s="2">
        <f t="shared" si="30"/>
        <v>1.2125046306551797</v>
      </c>
      <c r="L77" s="2">
        <f>K77-AVERAGE($K$72:$K$74)</f>
        <v>6.9275471887269013E-2</v>
      </c>
      <c r="M77" s="1">
        <v>18</v>
      </c>
      <c r="N77" s="1" t="s">
        <v>258</v>
      </c>
      <c r="O77" s="1">
        <v>1047.7</v>
      </c>
      <c r="P77" s="1">
        <v>-40.283999999999999</v>
      </c>
      <c r="Q77" s="1">
        <v>80.126999999999995</v>
      </c>
      <c r="R77" s="4">
        <f t="shared" si="31"/>
        <v>34.744007791686862</v>
      </c>
      <c r="S77" s="4">
        <f t="shared" si="32"/>
        <v>24.069075350240588</v>
      </c>
      <c r="U77">
        <f t="shared" si="35"/>
        <v>0</v>
      </c>
    </row>
    <row r="78" spans="1:21" x14ac:dyDescent="0.25">
      <c r="A78" s="2">
        <v>173</v>
      </c>
      <c r="B78" s="2">
        <v>7</v>
      </c>
      <c r="C78" s="2" t="s">
        <v>19</v>
      </c>
      <c r="D78" s="2">
        <v>13</v>
      </c>
      <c r="E78" s="2" t="s">
        <v>279</v>
      </c>
      <c r="F78" s="2">
        <v>777.9</v>
      </c>
      <c r="G78" s="2">
        <v>-35.529000000000003</v>
      </c>
      <c r="H78" s="2">
        <v>13.086</v>
      </c>
      <c r="I78" s="2">
        <f t="shared" ref="I78:I111" si="38">(((G78/1000)+1)*0.0112372)*(17/16)</f>
        <v>1.1515325616275E-2</v>
      </c>
      <c r="K78" s="2">
        <f t="shared" ref="K78:K101" si="39">(I78/(1+I78))*100</f>
        <v>1.1384232472463214</v>
      </c>
      <c r="M78" s="1">
        <v>13</v>
      </c>
      <c r="N78" s="1" t="s">
        <v>279</v>
      </c>
      <c r="O78" s="1">
        <v>1005.1</v>
      </c>
      <c r="P78" s="1">
        <v>-31.428000000000001</v>
      </c>
      <c r="Q78" s="1">
        <v>79.713999999999999</v>
      </c>
      <c r="R78" s="4">
        <f t="shared" ref="R78:R101" si="40">((H78/Q78)*$D$1)/256.4*(1/$D$2*1000)</f>
        <v>51.103174543219787</v>
      </c>
      <c r="S78" s="4">
        <f t="shared" ref="S78:S102" si="41">R78*(L78/100)*1000</f>
        <v>0</v>
      </c>
      <c r="U78">
        <f t="shared" si="35"/>
        <v>0</v>
      </c>
    </row>
    <row r="79" spans="1:21" x14ac:dyDescent="0.25">
      <c r="A79" s="2">
        <v>174</v>
      </c>
      <c r="B79" s="2">
        <v>7</v>
      </c>
      <c r="C79" s="2" t="s">
        <v>19</v>
      </c>
      <c r="D79" s="2">
        <v>14</v>
      </c>
      <c r="E79" s="2" t="s">
        <v>280</v>
      </c>
      <c r="F79" s="2">
        <v>778.3</v>
      </c>
      <c r="G79" s="2">
        <v>-31.768000000000001</v>
      </c>
      <c r="H79" s="2">
        <v>15.476000000000001</v>
      </c>
      <c r="I79" s="2">
        <f t="shared" si="38"/>
        <v>1.15602301698E-2</v>
      </c>
      <c r="K79" s="2">
        <f t="shared" si="39"/>
        <v>1.1428118489651877</v>
      </c>
      <c r="M79" s="1">
        <v>14</v>
      </c>
      <c r="N79" s="1" t="s">
        <v>280</v>
      </c>
      <c r="O79" s="1">
        <v>1007.2</v>
      </c>
      <c r="P79" s="1">
        <v>-33.4</v>
      </c>
      <c r="Q79" s="1">
        <v>63.935000000000002</v>
      </c>
      <c r="R79" s="4">
        <f t="shared" si="40"/>
        <v>75.352144608971983</v>
      </c>
      <c r="S79" s="4">
        <f t="shared" si="41"/>
        <v>0</v>
      </c>
      <c r="U79">
        <f t="shared" si="35"/>
        <v>0</v>
      </c>
    </row>
    <row r="80" spans="1:21" x14ac:dyDescent="0.25">
      <c r="A80" s="2">
        <v>175</v>
      </c>
      <c r="B80" s="2">
        <v>7</v>
      </c>
      <c r="C80" s="2" t="s">
        <v>19</v>
      </c>
      <c r="D80" s="2">
        <v>15</v>
      </c>
      <c r="E80" s="2" t="s">
        <v>281</v>
      </c>
      <c r="F80" s="2">
        <v>777.3</v>
      </c>
      <c r="G80" s="2">
        <v>-31.844999999999999</v>
      </c>
      <c r="H80" s="2">
        <v>11.757999999999999</v>
      </c>
      <c r="I80" s="2">
        <f t="shared" si="38"/>
        <v>1.1559310826374998E-2</v>
      </c>
      <c r="K80" s="2">
        <f t="shared" si="39"/>
        <v>1.1427220038073524</v>
      </c>
      <c r="M80" s="1">
        <v>15</v>
      </c>
      <c r="N80" s="1" t="s">
        <v>281</v>
      </c>
      <c r="O80" s="1">
        <v>999.2</v>
      </c>
      <c r="P80" s="1">
        <v>-31.87</v>
      </c>
      <c r="Q80" s="1">
        <v>26.423999999999999</v>
      </c>
      <c r="R80" s="4">
        <f t="shared" si="40"/>
        <v>138.51935510965703</v>
      </c>
      <c r="S80" s="4">
        <f t="shared" si="41"/>
        <v>0</v>
      </c>
      <c r="U80">
        <f t="shared" si="35"/>
        <v>0</v>
      </c>
    </row>
    <row r="81" spans="1:21" x14ac:dyDescent="0.25">
      <c r="A81" s="2">
        <v>176</v>
      </c>
      <c r="B81" s="2">
        <v>7</v>
      </c>
      <c r="C81" s="2" t="s">
        <v>20</v>
      </c>
      <c r="D81" s="2">
        <v>16</v>
      </c>
      <c r="E81" s="2" t="s">
        <v>282</v>
      </c>
      <c r="F81" s="2">
        <v>779.6</v>
      </c>
      <c r="G81" s="2">
        <v>42.558999999999997</v>
      </c>
      <c r="H81" s="2">
        <v>28.545000000000002</v>
      </c>
      <c r="I81" s="2">
        <f t="shared" si="38"/>
        <v>1.2447659244475001E-2</v>
      </c>
      <c r="J81" s="2">
        <f>I81-AVERAGE($I$78:$I$80)</f>
        <v>9.0270370699166783E-4</v>
      </c>
      <c r="K81" s="2">
        <f t="shared" si="39"/>
        <v>1.2294620004123367</v>
      </c>
      <c r="L81" s="2">
        <f>K81-AVERAGE($K$78:$K$80)</f>
        <v>8.8142967072716294E-2</v>
      </c>
      <c r="M81" s="1">
        <v>16</v>
      </c>
      <c r="N81" s="1" t="s">
        <v>282</v>
      </c>
      <c r="O81" s="1">
        <v>1015.5</v>
      </c>
      <c r="P81" s="1">
        <v>-37.075000000000003</v>
      </c>
      <c r="Q81" s="1">
        <v>42.284999999999997</v>
      </c>
      <c r="R81" s="4">
        <f t="shared" si="40"/>
        <v>210.14510498830742</v>
      </c>
      <c r="S81" s="4">
        <f t="shared" si="41"/>
        <v>185.22813069476891</v>
      </c>
      <c r="U81">
        <f t="shared" si="35"/>
        <v>0</v>
      </c>
    </row>
    <row r="82" spans="1:21" x14ac:dyDescent="0.25">
      <c r="A82" s="2">
        <v>177</v>
      </c>
      <c r="B82" s="2">
        <v>7</v>
      </c>
      <c r="C82" s="2" t="s">
        <v>20</v>
      </c>
      <c r="D82" s="2">
        <v>17</v>
      </c>
      <c r="E82" s="2" t="s">
        <v>283</v>
      </c>
      <c r="F82" s="2">
        <v>777.1</v>
      </c>
      <c r="G82" s="2">
        <v>101.732</v>
      </c>
      <c r="H82" s="2">
        <v>11.798</v>
      </c>
      <c r="I82" s="2">
        <f t="shared" si="38"/>
        <v>1.3154156757299999E-2</v>
      </c>
      <c r="J82" s="2">
        <f t="shared" ref="J82:J83" si="42">I82-AVERAGE($I$78:$I$80)</f>
        <v>1.6092012198166659E-3</v>
      </c>
      <c r="K82" s="2">
        <f t="shared" si="39"/>
        <v>1.2983371453956405</v>
      </c>
      <c r="L82" s="2">
        <f t="shared" ref="L82:L83" si="43">K82-AVERAGE($K$78:$K$80)</f>
        <v>0.15701811205602012</v>
      </c>
      <c r="M82" s="1">
        <v>17</v>
      </c>
      <c r="N82" s="1" t="s">
        <v>283</v>
      </c>
      <c r="O82" s="1">
        <v>1012.4</v>
      </c>
      <c r="P82" s="1">
        <v>-39.195999999999998</v>
      </c>
      <c r="Q82" s="1">
        <v>29.768000000000001</v>
      </c>
      <c r="R82" s="4">
        <f t="shared" si="40"/>
        <v>123.37702692466743</v>
      </c>
      <c r="S82" s="4">
        <f t="shared" si="41"/>
        <v>193.72427838796045</v>
      </c>
      <c r="U82">
        <f t="shared" si="35"/>
        <v>0</v>
      </c>
    </row>
    <row r="83" spans="1:21" x14ac:dyDescent="0.25">
      <c r="A83" s="2">
        <v>178</v>
      </c>
      <c r="B83" s="2">
        <v>7</v>
      </c>
      <c r="C83" s="2" t="s">
        <v>20</v>
      </c>
      <c r="D83" s="2">
        <v>18</v>
      </c>
      <c r="E83" s="2" t="s">
        <v>284</v>
      </c>
      <c r="F83" s="2">
        <v>778.5</v>
      </c>
      <c r="G83" s="2">
        <v>20.216999999999999</v>
      </c>
      <c r="H83" s="2">
        <v>12.648999999999999</v>
      </c>
      <c r="I83" s="2">
        <f t="shared" si="38"/>
        <v>1.2180906376924998E-2</v>
      </c>
      <c r="J83" s="2">
        <f t="shared" si="42"/>
        <v>6.3595083944166519E-4</v>
      </c>
      <c r="K83" s="2">
        <f t="shared" si="39"/>
        <v>1.2034317482362156</v>
      </c>
      <c r="L83" s="2">
        <f t="shared" si="43"/>
        <v>6.21127148965952E-2</v>
      </c>
      <c r="M83" s="1">
        <v>18</v>
      </c>
      <c r="N83" s="1" t="s">
        <v>284</v>
      </c>
      <c r="O83" s="1">
        <v>1018</v>
      </c>
      <c r="P83" s="1">
        <v>-38.524999999999999</v>
      </c>
      <c r="Q83" s="1">
        <v>32.905999999999999</v>
      </c>
      <c r="R83" s="4">
        <f t="shared" si="40"/>
        <v>119.66211235211702</v>
      </c>
      <c r="S83" s="4">
        <f t="shared" si="41"/>
        <v>74.325386684513873</v>
      </c>
      <c r="U83">
        <f t="shared" si="35"/>
        <v>0</v>
      </c>
    </row>
    <row r="84" spans="1:21" x14ac:dyDescent="0.25">
      <c r="A84" s="2">
        <v>179</v>
      </c>
      <c r="B84" s="2">
        <v>7</v>
      </c>
      <c r="C84" s="2" t="s">
        <v>19</v>
      </c>
      <c r="D84" s="2">
        <v>19</v>
      </c>
      <c r="E84" s="2" t="s">
        <v>285</v>
      </c>
      <c r="F84" s="2">
        <v>776</v>
      </c>
      <c r="G84" s="2">
        <v>-33.555</v>
      </c>
      <c r="H84" s="2">
        <v>5.87</v>
      </c>
      <c r="I84" s="2">
        <f t="shared" si="38"/>
        <v>1.1538894238624999E-2</v>
      </c>
      <c r="K84" s="2">
        <f t="shared" si="39"/>
        <v>1.140726699126108</v>
      </c>
      <c r="M84" s="1">
        <v>19</v>
      </c>
      <c r="N84" s="1" t="s">
        <v>285</v>
      </c>
      <c r="O84" s="1">
        <v>988.6</v>
      </c>
      <c r="P84" s="1">
        <v>-36.487000000000002</v>
      </c>
      <c r="Q84" s="1">
        <v>21.026</v>
      </c>
      <c r="R84" s="4">
        <f t="shared" si="40"/>
        <v>86.907449949667352</v>
      </c>
      <c r="S84" s="4">
        <f t="shared" si="41"/>
        <v>0</v>
      </c>
      <c r="U84">
        <f t="shared" si="35"/>
        <v>0</v>
      </c>
    </row>
    <row r="85" spans="1:21" x14ac:dyDescent="0.25">
      <c r="A85" s="2">
        <v>180</v>
      </c>
      <c r="B85" s="2">
        <v>7</v>
      </c>
      <c r="C85" s="2" t="s">
        <v>19</v>
      </c>
      <c r="D85" s="2">
        <v>20</v>
      </c>
      <c r="E85" s="2" t="s">
        <v>286</v>
      </c>
      <c r="F85" s="2">
        <v>777.5</v>
      </c>
      <c r="G85" s="2">
        <v>-34.561</v>
      </c>
      <c r="H85" s="2">
        <v>6.7880000000000003</v>
      </c>
      <c r="I85" s="2">
        <f t="shared" si="38"/>
        <v>1.1526883076474998E-2</v>
      </c>
      <c r="K85" s="2">
        <f t="shared" si="39"/>
        <v>1.139552815582809</v>
      </c>
      <c r="M85" s="1">
        <v>20</v>
      </c>
      <c r="N85" s="1" t="s">
        <v>286</v>
      </c>
      <c r="O85" s="1">
        <v>987.9</v>
      </c>
      <c r="P85" s="1">
        <v>-36.610999999999997</v>
      </c>
      <c r="Q85" s="1">
        <v>19.295999999999999</v>
      </c>
      <c r="R85" s="4">
        <f t="shared" si="40"/>
        <v>109.50907460013163</v>
      </c>
      <c r="S85" s="4">
        <f t="shared" si="41"/>
        <v>0</v>
      </c>
      <c r="U85">
        <f t="shared" si="35"/>
        <v>0</v>
      </c>
    </row>
    <row r="86" spans="1:21" x14ac:dyDescent="0.25">
      <c r="A86" s="2">
        <v>181</v>
      </c>
      <c r="B86" s="2">
        <v>7</v>
      </c>
      <c r="C86" s="2" t="s">
        <v>19</v>
      </c>
      <c r="D86" s="2">
        <v>21</v>
      </c>
      <c r="E86" s="2" t="s">
        <v>287</v>
      </c>
      <c r="F86" s="2">
        <v>776.6</v>
      </c>
      <c r="G86" s="2">
        <v>-36.253</v>
      </c>
      <c r="H86" s="2">
        <v>5.3239999999999998</v>
      </c>
      <c r="I86" s="2">
        <f t="shared" si="38"/>
        <v>1.1506681400175E-2</v>
      </c>
      <c r="K86" s="2">
        <f t="shared" si="39"/>
        <v>1.1375783879397525</v>
      </c>
      <c r="M86" s="1">
        <v>21</v>
      </c>
      <c r="N86" s="1" t="s">
        <v>287</v>
      </c>
      <c r="O86" s="1">
        <v>986.7</v>
      </c>
      <c r="P86" s="1">
        <v>-33.03</v>
      </c>
      <c r="Q86" s="1">
        <v>14.868</v>
      </c>
      <c r="R86" s="4">
        <f t="shared" si="40"/>
        <v>111.47078516985178</v>
      </c>
      <c r="S86" s="4">
        <f t="shared" si="41"/>
        <v>0</v>
      </c>
      <c r="U86">
        <f t="shared" si="35"/>
        <v>0</v>
      </c>
    </row>
    <row r="87" spans="1:21" x14ac:dyDescent="0.25">
      <c r="A87" s="2">
        <v>182</v>
      </c>
      <c r="B87" s="2">
        <v>7</v>
      </c>
      <c r="C87" s="2" t="s">
        <v>20</v>
      </c>
      <c r="D87" s="2">
        <v>5</v>
      </c>
      <c r="E87" s="2" t="s">
        <v>288</v>
      </c>
      <c r="F87" s="2">
        <v>774.6</v>
      </c>
      <c r="G87" s="2">
        <v>84.066000000000003</v>
      </c>
      <c r="H87" s="2">
        <v>12.173</v>
      </c>
      <c r="I87" s="2">
        <f t="shared" si="38"/>
        <v>1.2943233108649999E-2</v>
      </c>
      <c r="J87" s="2">
        <f>I87-AVERAGE($I$84:$I$86)</f>
        <v>1.419080203558333E-3</v>
      </c>
      <c r="K87" s="2">
        <f t="shared" si="39"/>
        <v>1.2777846463249618</v>
      </c>
      <c r="L87" s="2">
        <f>K87-AVERAGE($K$84:$K$86)</f>
        <v>0.13849867877540545</v>
      </c>
      <c r="M87" s="1">
        <v>5</v>
      </c>
      <c r="N87" s="1" t="s">
        <v>288</v>
      </c>
      <c r="O87" s="1">
        <v>1001.9</v>
      </c>
      <c r="P87" s="1">
        <v>-35.106000000000002</v>
      </c>
      <c r="Q87" s="1">
        <v>63.777000000000001</v>
      </c>
      <c r="R87" s="4">
        <f t="shared" si="40"/>
        <v>59.416778493113164</v>
      </c>
      <c r="S87" s="4">
        <f t="shared" si="41"/>
        <v>82.291453183870985</v>
      </c>
      <c r="U87">
        <f t="shared" si="35"/>
        <v>0</v>
      </c>
    </row>
    <row r="88" spans="1:21" x14ac:dyDescent="0.25">
      <c r="A88" s="2">
        <v>183</v>
      </c>
      <c r="B88" s="2">
        <v>7</v>
      </c>
      <c r="C88" s="2" t="s">
        <v>20</v>
      </c>
      <c r="D88" s="2">
        <v>23</v>
      </c>
      <c r="E88" s="2" t="s">
        <v>289</v>
      </c>
      <c r="F88" s="2">
        <v>778.3</v>
      </c>
      <c r="G88" s="2">
        <v>53.389000000000003</v>
      </c>
      <c r="H88" s="2">
        <v>7.1210000000000004</v>
      </c>
      <c r="I88" s="2">
        <f t="shared" si="38"/>
        <v>1.2576964300224999E-2</v>
      </c>
      <c r="J88" s="2">
        <f t="shared" ref="J88:J89" si="44">I88-AVERAGE($I$84:$I$86)</f>
        <v>1.052811395133333E-3</v>
      </c>
      <c r="K88" s="2">
        <f t="shared" si="39"/>
        <v>1.242074898367526</v>
      </c>
      <c r="L88" s="2">
        <f t="shared" ref="L88:L89" si="45">K88-AVERAGE($K$84:$K$86)</f>
        <v>0.10278893081796969</v>
      </c>
      <c r="M88" s="1">
        <v>23</v>
      </c>
      <c r="N88" s="1" t="s">
        <v>289</v>
      </c>
      <c r="O88" s="1">
        <v>1009.5</v>
      </c>
      <c r="P88" s="1">
        <v>-38.712000000000003</v>
      </c>
      <c r="Q88" s="1">
        <v>18.72</v>
      </c>
      <c r="R88" s="4">
        <f t="shared" si="40"/>
        <v>118.41608733793798</v>
      </c>
      <c r="S88" s="4">
        <f t="shared" si="41"/>
        <v>121.71863009113964</v>
      </c>
      <c r="U88">
        <f t="shared" si="35"/>
        <v>0</v>
      </c>
    </row>
    <row r="89" spans="1:21" x14ac:dyDescent="0.25">
      <c r="A89" s="2">
        <v>184</v>
      </c>
      <c r="B89" s="2">
        <v>7</v>
      </c>
      <c r="C89" s="2" t="s">
        <v>20</v>
      </c>
      <c r="D89" s="2">
        <v>24</v>
      </c>
      <c r="E89" s="2" t="s">
        <v>290</v>
      </c>
      <c r="F89" s="2">
        <v>780.2</v>
      </c>
      <c r="G89" s="2">
        <v>15.946</v>
      </c>
      <c r="H89" s="2">
        <v>7.5270000000000001</v>
      </c>
      <c r="I89" s="2">
        <f t="shared" si="38"/>
        <v>1.2129912665649998E-2</v>
      </c>
      <c r="J89" s="2">
        <f t="shared" si="44"/>
        <v>6.0575976055833244E-4</v>
      </c>
      <c r="K89" s="2">
        <f t="shared" si="39"/>
        <v>1.1984541227225867</v>
      </c>
      <c r="L89" s="2">
        <f t="shared" si="45"/>
        <v>5.9168155173030312E-2</v>
      </c>
      <c r="M89" s="1">
        <v>24</v>
      </c>
      <c r="N89" s="1" t="s">
        <v>290</v>
      </c>
      <c r="O89" s="1">
        <v>1014.7</v>
      </c>
      <c r="P89" s="1">
        <v>-43.790999999999997</v>
      </c>
      <c r="Q89" s="1">
        <v>23.27</v>
      </c>
      <c r="R89" s="4">
        <f t="shared" si="40"/>
        <v>100.69342159161228</v>
      </c>
      <c r="S89" s="4">
        <f t="shared" si="41"/>
        <v>59.578439936358755</v>
      </c>
      <c r="U89">
        <f t="shared" si="35"/>
        <v>0</v>
      </c>
    </row>
    <row r="90" spans="1:21" x14ac:dyDescent="0.25">
      <c r="A90" s="2">
        <v>185</v>
      </c>
      <c r="B90" s="2">
        <v>8</v>
      </c>
      <c r="C90" s="2" t="s">
        <v>19</v>
      </c>
      <c r="D90" s="2">
        <v>13</v>
      </c>
      <c r="E90" s="2" t="s">
        <v>299</v>
      </c>
      <c r="F90" s="2">
        <v>774.6</v>
      </c>
      <c r="G90" s="2">
        <v>-36.813000000000002</v>
      </c>
      <c r="H90" s="2">
        <v>6.0910000000000002</v>
      </c>
      <c r="I90" s="2">
        <f t="shared" si="38"/>
        <v>1.1499995266174999E-2</v>
      </c>
      <c r="K90" s="2">
        <f t="shared" si="39"/>
        <v>1.1369248956989655</v>
      </c>
      <c r="M90" s="1">
        <v>13</v>
      </c>
      <c r="N90" s="1" t="s">
        <v>299</v>
      </c>
      <c r="O90" s="1">
        <v>992.8</v>
      </c>
      <c r="P90" s="1">
        <v>-32.408000000000001</v>
      </c>
      <c r="Q90" s="1">
        <v>39.122999999999998</v>
      </c>
      <c r="R90" s="4">
        <f t="shared" si="40"/>
        <v>48.465423906939158</v>
      </c>
      <c r="S90" s="4">
        <f t="shared" si="41"/>
        <v>0</v>
      </c>
      <c r="U90">
        <f t="shared" si="35"/>
        <v>0</v>
      </c>
    </row>
    <row r="91" spans="1:21" x14ac:dyDescent="0.25">
      <c r="A91" s="2">
        <v>186</v>
      </c>
      <c r="B91" s="2">
        <v>8</v>
      </c>
      <c r="C91" s="2" t="s">
        <v>19</v>
      </c>
      <c r="D91" s="2">
        <v>14</v>
      </c>
      <c r="E91" s="2" t="s">
        <v>300</v>
      </c>
      <c r="F91" s="2">
        <v>773.1</v>
      </c>
      <c r="G91" s="2">
        <v>-30.614999999999998</v>
      </c>
      <c r="H91" s="2">
        <v>7.0839999999999996</v>
      </c>
      <c r="I91" s="2">
        <f t="shared" si="38"/>
        <v>1.1573996442124999E-2</v>
      </c>
      <c r="K91" s="2">
        <f t="shared" si="39"/>
        <v>1.1441571731611013</v>
      </c>
      <c r="M91" s="1">
        <v>14</v>
      </c>
      <c r="N91" s="1" t="s">
        <v>300</v>
      </c>
      <c r="O91" s="1">
        <v>984</v>
      </c>
      <c r="P91" s="1">
        <v>-32.715000000000003</v>
      </c>
      <c r="Q91" s="1">
        <v>14.237</v>
      </c>
      <c r="R91" s="4">
        <f t="shared" si="40"/>
        <v>154.89437024976962</v>
      </c>
      <c r="S91" s="4">
        <f t="shared" si="41"/>
        <v>0</v>
      </c>
      <c r="U91">
        <f t="shared" si="35"/>
        <v>0</v>
      </c>
    </row>
    <row r="92" spans="1:21" x14ac:dyDescent="0.25">
      <c r="A92" s="2">
        <v>187</v>
      </c>
      <c r="B92" s="2">
        <v>8</v>
      </c>
      <c r="C92" s="2" t="s">
        <v>19</v>
      </c>
      <c r="D92" s="2">
        <v>15</v>
      </c>
      <c r="E92" s="2" t="s">
        <v>301</v>
      </c>
      <c r="F92" s="2">
        <v>773.7</v>
      </c>
      <c r="G92" s="2">
        <v>-30.928999999999998</v>
      </c>
      <c r="H92" s="2">
        <v>7.5750000000000002</v>
      </c>
      <c r="I92" s="2">
        <f t="shared" si="38"/>
        <v>1.1570247431275001E-2</v>
      </c>
      <c r="K92" s="2">
        <f t="shared" si="39"/>
        <v>1.1437908005554573</v>
      </c>
      <c r="M92" s="1">
        <v>15</v>
      </c>
      <c r="N92" s="1" t="s">
        <v>301</v>
      </c>
      <c r="O92" s="1">
        <v>994.2</v>
      </c>
      <c r="P92" s="1">
        <v>-33.183</v>
      </c>
      <c r="Q92" s="1">
        <v>35.155999999999999</v>
      </c>
      <c r="R92" s="4">
        <f t="shared" si="40"/>
        <v>67.074701277958965</v>
      </c>
      <c r="S92" s="4">
        <f t="shared" si="41"/>
        <v>0</v>
      </c>
      <c r="U92">
        <f t="shared" si="35"/>
        <v>0</v>
      </c>
    </row>
    <row r="93" spans="1:21" x14ac:dyDescent="0.25">
      <c r="A93" s="2">
        <v>188</v>
      </c>
      <c r="B93" s="2">
        <v>8</v>
      </c>
      <c r="C93" s="2" t="s">
        <v>20</v>
      </c>
      <c r="D93" s="2">
        <v>16</v>
      </c>
      <c r="E93" s="2" t="s">
        <v>302</v>
      </c>
      <c r="F93" s="2">
        <v>776</v>
      </c>
      <c r="G93" s="2">
        <v>154.792</v>
      </c>
      <c r="H93" s="2">
        <v>10.064</v>
      </c>
      <c r="I93" s="2">
        <f t="shared" si="38"/>
        <v>1.3787667953800001E-2</v>
      </c>
      <c r="J93" s="2">
        <f>I93-AVERAGE($I$90:$I$92)</f>
        <v>2.2395882406083343E-3</v>
      </c>
      <c r="K93" s="2">
        <f t="shared" si="39"/>
        <v>1.3600153552497471</v>
      </c>
      <c r="L93" s="2">
        <f>K93-AVERAGE($K$90:$K$92)</f>
        <v>0.21839106544457243</v>
      </c>
      <c r="M93" s="1">
        <v>16</v>
      </c>
      <c r="N93" s="1" t="s">
        <v>302</v>
      </c>
      <c r="O93" s="1">
        <v>1008.4</v>
      </c>
      <c r="P93" s="1">
        <v>-33.247999999999998</v>
      </c>
      <c r="Q93" s="1">
        <v>45.551000000000002</v>
      </c>
      <c r="R93" s="4">
        <f t="shared" si="40"/>
        <v>68.777799738803452</v>
      </c>
      <c r="S93" s="4">
        <f t="shared" si="41"/>
        <v>150.2045696389072</v>
      </c>
      <c r="U93">
        <f t="shared" si="35"/>
        <v>0</v>
      </c>
    </row>
    <row r="94" spans="1:21" x14ac:dyDescent="0.25">
      <c r="A94" s="2">
        <v>189</v>
      </c>
      <c r="B94" s="2">
        <v>8</v>
      </c>
      <c r="C94" s="2" t="s">
        <v>20</v>
      </c>
      <c r="D94" s="2">
        <v>17</v>
      </c>
      <c r="E94" s="2" t="s">
        <v>303</v>
      </c>
      <c r="F94" s="2">
        <v>776.9</v>
      </c>
      <c r="G94" s="2">
        <v>110.783</v>
      </c>
      <c r="H94" s="2">
        <v>10.169</v>
      </c>
      <c r="I94" s="2">
        <f t="shared" si="38"/>
        <v>1.3262221398075001E-2</v>
      </c>
      <c r="J94" s="2">
        <f t="shared" ref="J94:J95" si="46">I94-AVERAGE($I$90:$I$92)</f>
        <v>1.7141416848833347E-3</v>
      </c>
      <c r="K94" s="2">
        <f t="shared" si="39"/>
        <v>1.3088636996429319</v>
      </c>
      <c r="L94" s="2">
        <f t="shared" ref="L94" si="47">K94-AVERAGE($K$90:$K$92)</f>
        <v>0.1672394098377572</v>
      </c>
      <c r="M94" s="1">
        <v>17</v>
      </c>
      <c r="N94" s="1" t="s">
        <v>303</v>
      </c>
      <c r="O94" s="1">
        <v>1005.9</v>
      </c>
      <c r="P94" s="1">
        <v>-36.223999999999997</v>
      </c>
      <c r="Q94" s="1">
        <v>34.146000000000001</v>
      </c>
      <c r="R94" s="4">
        <f t="shared" si="40"/>
        <v>92.707309446246541</v>
      </c>
      <c r="S94" s="4">
        <f t="shared" si="41"/>
        <v>155.04315719436605</v>
      </c>
      <c r="U94">
        <f t="shared" si="35"/>
        <v>0</v>
      </c>
    </row>
    <row r="95" spans="1:21" x14ac:dyDescent="0.25">
      <c r="A95" s="2">
        <v>190</v>
      </c>
      <c r="B95" s="2">
        <v>8</v>
      </c>
      <c r="C95" s="2" t="s">
        <v>20</v>
      </c>
      <c r="D95" s="2">
        <v>18</v>
      </c>
      <c r="E95" s="2" t="s">
        <v>304</v>
      </c>
      <c r="F95" s="2">
        <v>777.1</v>
      </c>
      <c r="G95" s="2">
        <v>61.54</v>
      </c>
      <c r="H95" s="2">
        <v>9.6890000000000001</v>
      </c>
      <c r="I95" s="2">
        <f t="shared" si="38"/>
        <v>1.2674283368499999E-2</v>
      </c>
      <c r="J95" s="2">
        <f t="shared" si="46"/>
        <v>1.1262036553083329E-3</v>
      </c>
      <c r="K95" s="2">
        <f t="shared" si="39"/>
        <v>1.2515656392834438</v>
      </c>
      <c r="L95" s="2">
        <f>K95-AVERAGE($K$90:$K$92)</f>
        <v>0.10994134947826906</v>
      </c>
      <c r="M95" s="1">
        <v>18</v>
      </c>
      <c r="N95" s="1" t="s">
        <v>304</v>
      </c>
      <c r="O95" s="1">
        <v>1006.5</v>
      </c>
      <c r="P95" s="1">
        <v>-37.125</v>
      </c>
      <c r="Q95" s="1">
        <v>28.625</v>
      </c>
      <c r="R95" s="4">
        <f t="shared" si="40"/>
        <v>105.36807026866229</v>
      </c>
      <c r="S95" s="4">
        <f t="shared" si="41"/>
        <v>115.84307837257812</v>
      </c>
      <c r="U95">
        <f t="shared" si="35"/>
        <v>0</v>
      </c>
    </row>
    <row r="96" spans="1:21" x14ac:dyDescent="0.25">
      <c r="A96" s="2">
        <v>191</v>
      </c>
      <c r="B96" s="2">
        <v>8</v>
      </c>
      <c r="C96" s="2" t="s">
        <v>19</v>
      </c>
      <c r="D96" s="2">
        <v>19</v>
      </c>
      <c r="E96" s="2" t="s">
        <v>305</v>
      </c>
      <c r="F96" s="2">
        <v>772</v>
      </c>
      <c r="G96" s="2">
        <v>-32.466999999999999</v>
      </c>
      <c r="H96" s="2">
        <v>3.3010000000000002</v>
      </c>
      <c r="I96" s="2">
        <f t="shared" si="38"/>
        <v>1.1551884441824999E-2</v>
      </c>
      <c r="K96" s="2">
        <f t="shared" si="39"/>
        <v>1.1419962356354401</v>
      </c>
      <c r="M96" s="1">
        <v>19</v>
      </c>
      <c r="N96" s="1" t="s">
        <v>305</v>
      </c>
      <c r="O96" s="1">
        <v>989.2</v>
      </c>
      <c r="P96" s="1">
        <v>-36.911000000000001</v>
      </c>
      <c r="Q96" s="1">
        <v>15.936999999999999</v>
      </c>
      <c r="R96" s="4">
        <f t="shared" si="40"/>
        <v>64.478439399858729</v>
      </c>
      <c r="S96" s="4">
        <f t="shared" si="41"/>
        <v>0</v>
      </c>
      <c r="U96">
        <f t="shared" si="35"/>
        <v>0</v>
      </c>
    </row>
    <row r="97" spans="1:21" x14ac:dyDescent="0.25">
      <c r="A97" s="2">
        <v>192</v>
      </c>
      <c r="B97" s="2">
        <v>8</v>
      </c>
      <c r="C97" s="2" t="s">
        <v>19</v>
      </c>
      <c r="D97" s="2">
        <v>20</v>
      </c>
      <c r="E97" s="2" t="s">
        <v>306</v>
      </c>
      <c r="F97" s="2">
        <v>775.6</v>
      </c>
      <c r="G97" s="2">
        <v>-34.429000000000002</v>
      </c>
      <c r="H97" s="2">
        <v>6.5709999999999997</v>
      </c>
      <c r="I97" s="2">
        <f t="shared" si="38"/>
        <v>1.1528459093774998E-2</v>
      </c>
      <c r="K97" s="2">
        <f t="shared" si="39"/>
        <v>1.1397068456287731</v>
      </c>
      <c r="M97" s="1">
        <v>20</v>
      </c>
      <c r="N97" s="1" t="s">
        <v>306</v>
      </c>
      <c r="O97" s="1">
        <v>984.8</v>
      </c>
      <c r="P97" s="1">
        <v>-32.789000000000001</v>
      </c>
      <c r="Q97" s="1">
        <v>20.844999999999999</v>
      </c>
      <c r="R97" s="4">
        <f t="shared" si="40"/>
        <v>98.13075348631601</v>
      </c>
      <c r="S97" s="4">
        <f t="shared" si="41"/>
        <v>0</v>
      </c>
      <c r="U97">
        <f t="shared" si="35"/>
        <v>0</v>
      </c>
    </row>
    <row r="98" spans="1:21" x14ac:dyDescent="0.25">
      <c r="A98" s="2">
        <v>193</v>
      </c>
      <c r="B98" s="2">
        <v>8</v>
      </c>
      <c r="C98" s="2" t="s">
        <v>19</v>
      </c>
      <c r="D98" s="2">
        <v>21</v>
      </c>
      <c r="E98" s="2" t="s">
        <v>307</v>
      </c>
      <c r="F98" s="2">
        <v>775.8</v>
      </c>
      <c r="G98" s="2">
        <v>-35.241</v>
      </c>
      <c r="H98" s="2">
        <v>6.0060000000000002</v>
      </c>
      <c r="I98" s="2">
        <f t="shared" si="38"/>
        <v>1.1518764199475E-2</v>
      </c>
      <c r="K98" s="2">
        <f t="shared" si="39"/>
        <v>1.1387593198620545</v>
      </c>
      <c r="M98" s="1">
        <v>21</v>
      </c>
      <c r="N98" s="1" t="s">
        <v>307</v>
      </c>
      <c r="O98" s="1">
        <v>987.5</v>
      </c>
      <c r="P98" s="1">
        <v>-36.968000000000004</v>
      </c>
      <c r="Q98" s="1">
        <v>23.645</v>
      </c>
      <c r="R98" s="4">
        <f t="shared" si="40"/>
        <v>79.071790911391162</v>
      </c>
      <c r="S98" s="4">
        <f t="shared" si="41"/>
        <v>0</v>
      </c>
      <c r="U98">
        <f t="shared" si="35"/>
        <v>0</v>
      </c>
    </row>
    <row r="99" spans="1:21" x14ac:dyDescent="0.25">
      <c r="A99" s="2">
        <v>194</v>
      </c>
      <c r="B99" s="2">
        <v>8</v>
      </c>
      <c r="C99" s="2" t="s">
        <v>20</v>
      </c>
      <c r="D99" s="2">
        <v>22</v>
      </c>
      <c r="E99" s="2" t="s">
        <v>308</v>
      </c>
      <c r="F99" s="2">
        <v>775.8</v>
      </c>
      <c r="G99" s="2">
        <v>103.79300000000001</v>
      </c>
      <c r="H99" s="2">
        <v>5.423</v>
      </c>
      <c r="I99" s="2">
        <f t="shared" si="38"/>
        <v>1.3178764118325E-2</v>
      </c>
      <c r="J99" s="2">
        <f>I99-AVERAGE($I$96:$I$98)</f>
        <v>1.6457282066333345E-3</v>
      </c>
      <c r="K99" s="2">
        <f t="shared" si="39"/>
        <v>1.3007343407748237</v>
      </c>
      <c r="L99" s="2">
        <f>K99-AVERAGE($K$96:$K$98)</f>
        <v>0.16058020706606779</v>
      </c>
      <c r="M99" s="1">
        <v>22</v>
      </c>
      <c r="N99" s="1" t="s">
        <v>308</v>
      </c>
      <c r="O99" s="1">
        <v>989</v>
      </c>
      <c r="P99" s="1">
        <v>-35.545000000000002</v>
      </c>
      <c r="Q99" s="1">
        <v>24.27</v>
      </c>
      <c r="R99" s="4">
        <f t="shared" si="40"/>
        <v>69.557728951102845</v>
      </c>
      <c r="S99" s="4">
        <f t="shared" si="41"/>
        <v>111.69594518013514</v>
      </c>
      <c r="U99">
        <f t="shared" si="35"/>
        <v>0</v>
      </c>
    </row>
    <row r="100" spans="1:21" x14ac:dyDescent="0.25">
      <c r="A100" s="2">
        <v>195</v>
      </c>
      <c r="B100" s="2">
        <v>8</v>
      </c>
      <c r="C100" s="2" t="s">
        <v>20</v>
      </c>
      <c r="D100" s="2">
        <v>23</v>
      </c>
      <c r="E100" s="2" t="s">
        <v>309</v>
      </c>
      <c r="F100" s="2">
        <v>776</v>
      </c>
      <c r="G100" s="2">
        <v>41.545000000000002</v>
      </c>
      <c r="H100" s="2">
        <v>5.1479999999999997</v>
      </c>
      <c r="I100" s="2">
        <f t="shared" si="38"/>
        <v>1.2435552566124998E-2</v>
      </c>
      <c r="J100" s="2">
        <f t="shared" ref="J100:J101" si="48">I100-AVERAGE($I$96:$I$98)</f>
        <v>9.0251665443333295E-4</v>
      </c>
      <c r="K100" s="2">
        <f t="shared" si="39"/>
        <v>1.2282809048542176</v>
      </c>
      <c r="L100" s="2">
        <f t="shared" ref="L100:L101" si="49">K100-AVERAGE($K$96:$K$98)</f>
        <v>8.8126771145461635E-2</v>
      </c>
      <c r="M100" s="1">
        <v>23</v>
      </c>
      <c r="N100" s="1" t="s">
        <v>309</v>
      </c>
      <c r="O100" s="1">
        <v>1008.6</v>
      </c>
      <c r="P100" s="1">
        <v>-36.442</v>
      </c>
      <c r="Q100" s="1">
        <v>21.795999999999999</v>
      </c>
      <c r="R100" s="4">
        <f t="shared" si="40"/>
        <v>73.525384583010407</v>
      </c>
      <c r="S100" s="4">
        <f t="shared" si="41"/>
        <v>64.795547405290122</v>
      </c>
      <c r="U100">
        <f t="shared" si="35"/>
        <v>0</v>
      </c>
    </row>
    <row r="101" spans="1:21" x14ac:dyDescent="0.25">
      <c r="A101" s="2">
        <v>196</v>
      </c>
      <c r="B101" s="2">
        <v>8</v>
      </c>
      <c r="C101" s="2" t="s">
        <v>20</v>
      </c>
      <c r="D101" s="2">
        <v>24</v>
      </c>
      <c r="E101" s="2" t="s">
        <v>310</v>
      </c>
      <c r="F101" s="2">
        <v>777.9</v>
      </c>
      <c r="G101" s="2">
        <v>23.324999999999999</v>
      </c>
      <c r="H101" s="2">
        <v>7.3979999999999997</v>
      </c>
      <c r="I101" s="2">
        <f t="shared" si="38"/>
        <v>1.2218014420624999E-2</v>
      </c>
      <c r="J101" s="2">
        <f t="shared" si="48"/>
        <v>6.8497850893333399E-4</v>
      </c>
      <c r="K101" s="2">
        <f t="shared" si="39"/>
        <v>1.2070536432428902</v>
      </c>
      <c r="L101" s="2">
        <f t="shared" si="49"/>
        <v>6.689950953413426E-2</v>
      </c>
      <c r="M101" s="1">
        <v>24</v>
      </c>
      <c r="N101" s="1" t="s">
        <v>310</v>
      </c>
      <c r="O101" s="1">
        <v>1012.2</v>
      </c>
      <c r="P101" s="1">
        <v>-38.603999999999999</v>
      </c>
      <c r="Q101" s="1">
        <v>25.177</v>
      </c>
      <c r="R101" s="4">
        <f t="shared" si="40"/>
        <v>91.471523578741156</v>
      </c>
      <c r="S101" s="4">
        <f t="shared" si="41"/>
        <v>61.194000637577808</v>
      </c>
      <c r="U101">
        <f t="shared" si="35"/>
        <v>0</v>
      </c>
    </row>
    <row r="102" spans="1:21" s="15" customFormat="1" x14ac:dyDescent="0.25">
      <c r="A102" s="15">
        <v>201</v>
      </c>
      <c r="B102" s="15" t="s">
        <v>138</v>
      </c>
      <c r="C102" s="15" t="s">
        <v>20</v>
      </c>
      <c r="D102" s="15">
        <v>7</v>
      </c>
      <c r="E102" s="15" t="s">
        <v>136</v>
      </c>
      <c r="F102" s="15">
        <v>798.8</v>
      </c>
      <c r="G102" s="15">
        <v>-7.73</v>
      </c>
      <c r="H102" s="15">
        <v>4.3890000000000002</v>
      </c>
      <c r="I102" s="15">
        <f t="shared" si="38"/>
        <v>1.1847232471749998E-2</v>
      </c>
      <c r="J102" s="15">
        <f>I102-$F$1</f>
        <v>2.9019562740729629E-4</v>
      </c>
      <c r="K102" s="15">
        <f>(I102/(1+I102))*100</f>
        <v>1.1708518926132223</v>
      </c>
      <c r="L102" s="15">
        <f>K102-$F$2</f>
        <v>2.8352271435170273E-2</v>
      </c>
      <c r="M102" s="15">
        <v>7</v>
      </c>
      <c r="N102" s="15" t="s">
        <v>136</v>
      </c>
      <c r="O102" s="15">
        <v>1040.4000000000001</v>
      </c>
      <c r="P102" s="15">
        <v>-32.052999999999997</v>
      </c>
      <c r="Q102" s="15">
        <v>68.751999999999995</v>
      </c>
      <c r="R102" s="15">
        <f t="shared" ref="R102:R111" si="50">((H102/Q102)*$D$1)/256.4*(1/$D$2*1000)</f>
        <v>19.872651215683263</v>
      </c>
      <c r="S102" s="15">
        <f t="shared" si="41"/>
        <v>5.6343480140351838</v>
      </c>
      <c r="U102" s="15">
        <f t="shared" si="35"/>
        <v>0</v>
      </c>
    </row>
    <row r="103" spans="1:21" s="15" customFormat="1" x14ac:dyDescent="0.25">
      <c r="A103" s="15">
        <v>202</v>
      </c>
      <c r="B103" s="15" t="s">
        <v>138</v>
      </c>
      <c r="C103" s="15" t="s">
        <v>20</v>
      </c>
      <c r="D103" s="15">
        <v>8</v>
      </c>
      <c r="E103" s="15" t="s">
        <v>137</v>
      </c>
      <c r="F103" s="15">
        <v>799.2</v>
      </c>
      <c r="G103" s="15">
        <v>68.930000000000007</v>
      </c>
      <c r="H103" s="15">
        <v>5.1619999999999999</v>
      </c>
      <c r="I103" s="15">
        <f t="shared" si="38"/>
        <v>1.2762516458249999E-2</v>
      </c>
      <c r="J103" s="15">
        <f t="shared" ref="J103:J111" si="51">I103-$F$1</f>
        <v>1.2054796139072971E-3</v>
      </c>
      <c r="K103" s="15">
        <f>(I103/(1+I103))*100</f>
        <v>1.2601687217731974</v>
      </c>
      <c r="L103" s="15">
        <f t="shared" ref="L103:L111" si="52">K103-$F$2</f>
        <v>0.11766910059514535</v>
      </c>
      <c r="M103" s="15">
        <v>8</v>
      </c>
      <c r="N103" s="15" t="s">
        <v>137</v>
      </c>
      <c r="O103" s="15">
        <v>1039.8</v>
      </c>
      <c r="P103" s="15">
        <v>-32.298000000000002</v>
      </c>
      <c r="Q103" s="15">
        <v>62.533000000000001</v>
      </c>
      <c r="R103" s="15">
        <f t="shared" si="50"/>
        <v>25.697111072519601</v>
      </c>
      <c r="S103" s="15">
        <f t="shared" ref="S103:S111" si="53">R103*(L103/100)*1000</f>
        <v>30.23755947796932</v>
      </c>
      <c r="U103" s="15">
        <f t="shared" si="35"/>
        <v>0</v>
      </c>
    </row>
    <row r="104" spans="1:21" s="15" customFormat="1" x14ac:dyDescent="0.25">
      <c r="A104" s="15">
        <v>203</v>
      </c>
      <c r="B104" s="15" t="s">
        <v>192</v>
      </c>
      <c r="C104" s="15" t="s">
        <v>20</v>
      </c>
      <c r="D104" s="15">
        <v>25</v>
      </c>
      <c r="E104" s="15" t="s">
        <v>223</v>
      </c>
      <c r="F104" s="15">
        <v>788.6</v>
      </c>
      <c r="G104" s="15">
        <v>37.040999999999997</v>
      </c>
      <c r="H104" s="15">
        <v>4.8079999999999998</v>
      </c>
      <c r="I104" s="15">
        <f t="shared" si="38"/>
        <v>1.2381776945525001E-2</v>
      </c>
      <c r="J104" s="15">
        <f t="shared" si="51"/>
        <v>8.2474010118229954E-4</v>
      </c>
      <c r="K104" s="15">
        <f>(I104/(1+I104))*100</f>
        <v>1.2230343559602861</v>
      </c>
      <c r="L104" s="15">
        <f t="shared" si="52"/>
        <v>8.0534734782234052E-2</v>
      </c>
      <c r="M104" s="15">
        <v>25</v>
      </c>
      <c r="N104" s="15" t="s">
        <v>223</v>
      </c>
      <c r="O104" s="15">
        <v>1005.5</v>
      </c>
      <c r="P104" s="15">
        <v>-35.829000000000001</v>
      </c>
      <c r="Q104" s="15">
        <v>23.908999999999999</v>
      </c>
      <c r="R104" s="15">
        <f t="shared" si="50"/>
        <v>62.600616869210306</v>
      </c>
      <c r="S104" s="15">
        <f t="shared" si="53"/>
        <v>50.415240767660983</v>
      </c>
      <c r="U104" s="15">
        <f t="shared" si="35"/>
        <v>0</v>
      </c>
    </row>
    <row r="105" spans="1:21" s="15" customFormat="1" x14ac:dyDescent="0.25">
      <c r="A105" s="15">
        <v>204</v>
      </c>
      <c r="B105" s="15" t="s">
        <v>192</v>
      </c>
      <c r="C105" s="15" t="s">
        <v>20</v>
      </c>
      <c r="D105" s="15">
        <v>25</v>
      </c>
      <c r="E105" s="15" t="s">
        <v>240</v>
      </c>
      <c r="F105" s="15">
        <v>789.2</v>
      </c>
      <c r="G105" s="15">
        <v>56.631999999999998</v>
      </c>
      <c r="H105" s="15">
        <v>4.2480000000000002</v>
      </c>
      <c r="I105" s="15">
        <f t="shared" si="38"/>
        <v>1.2615684179799998E-2</v>
      </c>
      <c r="J105" s="15">
        <f t="shared" si="51"/>
        <v>1.0586473354572967E-3</v>
      </c>
      <c r="K105" s="15">
        <f t="shared" ref="K105:K107" si="54">(I105/(1+I105))*100</f>
        <v>1.2458511532949907</v>
      </c>
      <c r="L105" s="15">
        <f t="shared" si="52"/>
        <v>0.1033515321169387</v>
      </c>
      <c r="M105" s="15">
        <v>25</v>
      </c>
      <c r="N105" s="15" t="s">
        <v>240</v>
      </c>
      <c r="O105" s="15">
        <v>1035</v>
      </c>
      <c r="P105" s="15">
        <v>-41.420999999999999</v>
      </c>
      <c r="Q105" s="15">
        <v>27.792000000000002</v>
      </c>
      <c r="R105" s="15">
        <f t="shared" si="50"/>
        <v>47.581734875612646</v>
      </c>
      <c r="S105" s="15">
        <f t="shared" si="53"/>
        <v>49.176452001765433</v>
      </c>
      <c r="U105" s="15">
        <f t="shared" si="35"/>
        <v>0</v>
      </c>
    </row>
    <row r="106" spans="1:21" s="15" customFormat="1" x14ac:dyDescent="0.25">
      <c r="A106" s="15">
        <v>205</v>
      </c>
      <c r="B106" s="15">
        <v>5</v>
      </c>
      <c r="C106" s="15" t="s">
        <v>20</v>
      </c>
      <c r="D106" s="15">
        <v>27</v>
      </c>
      <c r="E106" s="15" t="s">
        <v>195</v>
      </c>
      <c r="F106" s="15">
        <v>796.1</v>
      </c>
      <c r="G106" s="15">
        <v>21.088999999999999</v>
      </c>
      <c r="H106" s="15">
        <v>2.617</v>
      </c>
      <c r="I106" s="15">
        <f t="shared" si="38"/>
        <v>1.2191317642724998E-2</v>
      </c>
      <c r="J106" s="15">
        <f t="shared" si="51"/>
        <v>6.3428079838229699E-4</v>
      </c>
      <c r="K106" s="15">
        <f t="shared" si="54"/>
        <v>1.2044479566488624</v>
      </c>
      <c r="L106" s="15">
        <f t="shared" si="52"/>
        <v>6.1948335470810356E-2</v>
      </c>
      <c r="M106" s="15">
        <v>27</v>
      </c>
      <c r="N106" s="15" t="s">
        <v>195</v>
      </c>
      <c r="O106" s="15">
        <v>1026</v>
      </c>
      <c r="P106" s="15">
        <v>-34.973999999999997</v>
      </c>
      <c r="Q106" s="15">
        <v>41.896999999999998</v>
      </c>
      <c r="R106" s="16">
        <f>((H106/Q106)*$D$1)/256.4*(1/0.1*1000)</f>
        <v>58.333443799121518</v>
      </c>
      <c r="S106" s="15">
        <f t="shared" si="53"/>
        <v>36.136597456356427</v>
      </c>
      <c r="T106" s="16" t="s">
        <v>252</v>
      </c>
      <c r="U106" s="15">
        <f t="shared" si="35"/>
        <v>0</v>
      </c>
    </row>
    <row r="107" spans="1:21" s="15" customFormat="1" x14ac:dyDescent="0.25">
      <c r="A107" s="15">
        <v>206</v>
      </c>
      <c r="B107" s="15">
        <v>5</v>
      </c>
      <c r="C107" s="15" t="s">
        <v>20</v>
      </c>
      <c r="D107" s="15">
        <v>28</v>
      </c>
      <c r="E107" s="15" t="s">
        <v>196</v>
      </c>
      <c r="F107" s="15">
        <v>796.3</v>
      </c>
      <c r="G107" s="15">
        <v>14.917</v>
      </c>
      <c r="H107" s="15">
        <v>2.714</v>
      </c>
      <c r="I107" s="15">
        <f t="shared" si="38"/>
        <v>1.2117626894425E-2</v>
      </c>
      <c r="J107" s="15">
        <f t="shared" si="51"/>
        <v>5.6059005008229912E-4</v>
      </c>
      <c r="K107" s="15">
        <f t="shared" si="54"/>
        <v>1.1972548024488663</v>
      </c>
      <c r="L107" s="15">
        <f t="shared" si="52"/>
        <v>5.4755181270814246E-2</v>
      </c>
      <c r="M107" s="15">
        <v>28</v>
      </c>
      <c r="N107" s="15" t="s">
        <v>196</v>
      </c>
      <c r="O107" s="15">
        <v>1024.3</v>
      </c>
      <c r="P107" s="15">
        <v>-36.238999999999997</v>
      </c>
      <c r="Q107" s="15">
        <v>28.306000000000001</v>
      </c>
      <c r="R107" s="16">
        <f>((H107/Q107)*$D$1)/256.4*(1/0.1*1000)</f>
        <v>89.542282673430861</v>
      </c>
      <c r="S107" s="15">
        <f t="shared" si="53"/>
        <v>49.029039191861969</v>
      </c>
      <c r="T107" s="16" t="s">
        <v>252</v>
      </c>
      <c r="U107" s="15">
        <f t="shared" si="35"/>
        <v>0</v>
      </c>
    </row>
    <row r="108" spans="1:21" s="15" customFormat="1" x14ac:dyDescent="0.25">
      <c r="A108" s="15">
        <v>207</v>
      </c>
      <c r="B108" s="15">
        <v>6</v>
      </c>
      <c r="C108" s="15" t="s">
        <v>20</v>
      </c>
      <c r="D108" s="15">
        <v>19</v>
      </c>
      <c r="E108" s="15" t="s">
        <v>260</v>
      </c>
      <c r="F108" s="15">
        <v>793.2</v>
      </c>
      <c r="G108" s="15">
        <v>59.351999999999997</v>
      </c>
      <c r="H108" s="15">
        <v>2.46</v>
      </c>
      <c r="I108" s="15">
        <f t="shared" si="38"/>
        <v>1.26481596878E-2</v>
      </c>
      <c r="J108" s="15">
        <f t="shared" si="51"/>
        <v>1.0911228434572987E-3</v>
      </c>
      <c r="K108" s="15">
        <f t="shared" ref="K108:K109" si="55">(I108/(1+I108))*100</f>
        <v>1.2490181872941371</v>
      </c>
      <c r="L108" s="15">
        <f t="shared" si="52"/>
        <v>0.10651856611608501</v>
      </c>
      <c r="M108" s="15">
        <v>19</v>
      </c>
      <c r="N108" s="15" t="s">
        <v>260</v>
      </c>
      <c r="O108" s="15">
        <v>1033.9000000000001</v>
      </c>
      <c r="P108" s="15">
        <v>-38.667000000000002</v>
      </c>
      <c r="Q108" s="15">
        <v>23.36</v>
      </c>
      <c r="R108" s="15">
        <f t="shared" si="50"/>
        <v>32.782180294061085</v>
      </c>
      <c r="S108" s="15">
        <f t="shared" si="53"/>
        <v>34.919108390823645</v>
      </c>
      <c r="U108" s="15">
        <f t="shared" si="35"/>
        <v>0</v>
      </c>
    </row>
    <row r="109" spans="1:21" s="15" customFormat="1" x14ac:dyDescent="0.25">
      <c r="A109" s="15">
        <v>208</v>
      </c>
      <c r="B109" s="15">
        <v>6</v>
      </c>
      <c r="C109" s="15" t="s">
        <v>20</v>
      </c>
      <c r="D109" s="15">
        <v>20</v>
      </c>
      <c r="E109" s="15" t="s">
        <v>261</v>
      </c>
      <c r="F109" s="15">
        <v>793.6</v>
      </c>
      <c r="G109" s="15">
        <v>47.725999999999999</v>
      </c>
      <c r="H109" s="15">
        <v>3.71</v>
      </c>
      <c r="I109" s="15">
        <f t="shared" si="38"/>
        <v>1.2509350770149998E-2</v>
      </c>
      <c r="J109" s="15">
        <f t="shared" si="51"/>
        <v>9.5231392580729692E-4</v>
      </c>
      <c r="K109" s="15">
        <f t="shared" si="55"/>
        <v>1.2354800240249584</v>
      </c>
      <c r="L109" s="15">
        <f t="shared" si="52"/>
        <v>9.298040284690634E-2</v>
      </c>
      <c r="M109" s="15">
        <v>20</v>
      </c>
      <c r="N109" s="15" t="s">
        <v>261</v>
      </c>
      <c r="O109" s="15">
        <v>1036.2</v>
      </c>
      <c r="P109" s="15">
        <v>-39.466999999999999</v>
      </c>
      <c r="Q109" s="15">
        <v>26.908000000000001</v>
      </c>
      <c r="R109" s="15">
        <f t="shared" si="50"/>
        <v>42.920824533293505</v>
      </c>
      <c r="S109" s="15">
        <f t="shared" si="53"/>
        <v>39.90795555627011</v>
      </c>
      <c r="U109" s="15">
        <f t="shared" si="35"/>
        <v>0</v>
      </c>
    </row>
    <row r="110" spans="1:21" s="15" customFormat="1" x14ac:dyDescent="0.25">
      <c r="A110" s="15">
        <v>209</v>
      </c>
      <c r="B110" s="15" t="s">
        <v>259</v>
      </c>
      <c r="C110" s="15" t="s">
        <v>20</v>
      </c>
      <c r="D110" s="15">
        <v>25</v>
      </c>
      <c r="E110" s="15" t="s">
        <v>291</v>
      </c>
      <c r="F110" s="15">
        <v>775.6</v>
      </c>
      <c r="G110" s="15">
        <v>45.441000000000003</v>
      </c>
      <c r="H110" s="15">
        <v>3.0790000000000002</v>
      </c>
      <c r="I110" s="15">
        <f t="shared" si="38"/>
        <v>1.2482068955525E-2</v>
      </c>
      <c r="J110" s="15">
        <f t="shared" si="51"/>
        <v>9.2503211118229872E-4</v>
      </c>
      <c r="K110" s="15">
        <f t="shared" ref="K110:K111" si="56">(I110/(1+I110))*100</f>
        <v>1.2328187666969237</v>
      </c>
      <c r="L110" s="15">
        <f t="shared" si="52"/>
        <v>9.0319145518871657E-2</v>
      </c>
      <c r="M110" s="15">
        <v>25</v>
      </c>
      <c r="N110" s="15" t="s">
        <v>291</v>
      </c>
      <c r="O110" s="15">
        <v>1009.3</v>
      </c>
      <c r="P110" s="15">
        <v>-36.779000000000003</v>
      </c>
      <c r="Q110" s="15">
        <v>20.361999999999998</v>
      </c>
      <c r="R110" s="15">
        <f t="shared" si="50"/>
        <v>47.072235261476088</v>
      </c>
      <c r="S110" s="15">
        <f t="shared" si="53"/>
        <v>42.515240664798206</v>
      </c>
      <c r="U110" s="15">
        <f t="shared" si="35"/>
        <v>0</v>
      </c>
    </row>
    <row r="111" spans="1:21" s="15" customFormat="1" x14ac:dyDescent="0.25">
      <c r="A111" s="15">
        <v>210</v>
      </c>
      <c r="B111" s="15" t="s">
        <v>259</v>
      </c>
      <c r="C111" s="15" t="s">
        <v>20</v>
      </c>
      <c r="D111" s="15">
        <v>25</v>
      </c>
      <c r="E111" s="15" t="s">
        <v>311</v>
      </c>
      <c r="F111" s="15">
        <v>774.3</v>
      </c>
      <c r="G111" s="15">
        <v>29.577999999999999</v>
      </c>
      <c r="H111" s="15">
        <v>3.8220000000000001</v>
      </c>
      <c r="I111" s="15">
        <f t="shared" si="38"/>
        <v>1.229267227045E-2</v>
      </c>
      <c r="J111" s="15">
        <f t="shared" si="51"/>
        <v>7.3563542610729886E-4</v>
      </c>
      <c r="K111" s="15">
        <f t="shared" si="56"/>
        <v>1.2143397465160963</v>
      </c>
      <c r="L111" s="15">
        <f t="shared" si="52"/>
        <v>7.1840125338044292E-2</v>
      </c>
      <c r="M111" s="15">
        <v>25</v>
      </c>
      <c r="N111" s="15" t="s">
        <v>311</v>
      </c>
      <c r="O111" s="15">
        <v>990.7</v>
      </c>
      <c r="P111" s="15">
        <v>-35.520000000000003</v>
      </c>
      <c r="Q111" s="15">
        <v>22.385000000000002</v>
      </c>
      <c r="R111" s="15">
        <f t="shared" si="50"/>
        <v>53.150719729928355</v>
      </c>
      <c r="S111" s="15">
        <f t="shared" si="53"/>
        <v>38.183543672053169</v>
      </c>
      <c r="U111" s="15">
        <f t="shared" si="35"/>
        <v>0</v>
      </c>
    </row>
  </sheetData>
  <mergeCells count="2">
    <mergeCell ref="D4:L4"/>
    <mergeCell ref="M4:Q4"/>
  </mergeCells>
  <phoneticPr fontId="1" type="noConversion"/>
  <conditionalFormatting sqref="H1:H104857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BBBF-B65D-4C71-B21D-C409855E9866}">
  <dimension ref="A1:N49"/>
  <sheetViews>
    <sheetView topLeftCell="J1" workbookViewId="0">
      <selection activeCell="O35" sqref="O35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2" width="53.42578125" customWidth="1"/>
    <col min="13" max="13" width="46.85546875" customWidth="1"/>
    <col min="14" max="14" width="22.7109375" customWidth="1"/>
  </cols>
  <sheetData>
    <row r="1" spans="1:14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200</v>
      </c>
      <c r="J1" t="s">
        <v>201</v>
      </c>
      <c r="K1" t="s">
        <v>199</v>
      </c>
      <c r="L1" t="s">
        <v>206</v>
      </c>
      <c r="M1" t="s">
        <v>203</v>
      </c>
      <c r="N1" t="s">
        <v>204</v>
      </c>
    </row>
    <row r="2" spans="1:14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1392.1477928468289</v>
      </c>
      <c r="J2">
        <v>1734.2378061556303</v>
      </c>
      <c r="K2">
        <f>Table14[[#This Row],[TRL starting media TG 13C 16:0 (nmol/L)]]-Table14[[#This Row],[Media TG 13C 16:0 (nmol/L)]]</f>
        <v>342.09001330880142</v>
      </c>
      <c r="L2">
        <f>Table14[[#This Row],[TRL starting media TG 13C 16:0 (nmol/L)]]/Table14[[#This Row],[Protein (mg/mL)]]</f>
        <v>1218.1716033426819</v>
      </c>
      <c r="M2">
        <f>Table14[[#This Row],[Uncorrected Media TG 13C 16:0 disappearance (nmol/L)]]/Table14[[#This Row],[Protein (mg/mL)]]</f>
        <v>240.29250113263026</v>
      </c>
      <c r="N2" s="6">
        <f>(Table14[[#This Row],[Uncorrected Media TG 13C 16:0 disappearance (nmol/L)]]/Table14[[#This Row],[TRL starting media TG 13C 16:0 (nmol/L)]])*100</f>
        <v>19.72566923028446</v>
      </c>
    </row>
    <row r="3" spans="1:14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1270.2795931116193</v>
      </c>
      <c r="J3">
        <v>1734.2378061556303</v>
      </c>
      <c r="K3">
        <f>Table14[[#This Row],[TRL starting media TG 13C 16:0 (nmol/L)]]-Table14[[#This Row],[Media TG 13C 16:0 (nmol/L)]]</f>
        <v>463.95821304401102</v>
      </c>
      <c r="L3">
        <f>Table14[[#This Row],[TRL starting media TG 13C 16:0 (nmol/L)]]/Table14[[#This Row],[Protein (mg/mL)]]</f>
        <v>1356.8380884464868</v>
      </c>
      <c r="M3">
        <f>Table14[[#This Row],[Uncorrected Media TG 13C 16:0 disappearance (nmol/L)]]/Table14[[#This Row],[Protein (mg/mL)]]</f>
        <v>362.9929947734002</v>
      </c>
      <c r="N3" s="6">
        <f>(Table14[[#This Row],[Uncorrected Media TG 13C 16:0 disappearance (nmol/L)]]/Table14[[#This Row],[TRL starting media TG 13C 16:0 (nmol/L)]])*100</f>
        <v>26.752860040140046</v>
      </c>
    </row>
    <row r="4" spans="1:14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1364.4503702811983</v>
      </c>
      <c r="J4">
        <v>1734.2378061556303</v>
      </c>
      <c r="K4">
        <f>Table14[[#This Row],[TRL starting media TG 13C 16:0 (nmol/L)]]-Table14[[#This Row],[Media TG 13C 16:0 (nmol/L)]]</f>
        <v>369.78743587443205</v>
      </c>
      <c r="L4">
        <f>Table14[[#This Row],[TRL starting media TG 13C 16:0 (nmol/L)]]/Table14[[#This Row],[Protein (mg/mL)]]</f>
        <v>1184.9710987420165</v>
      </c>
      <c r="M4">
        <f>Table14[[#This Row],[Uncorrected Media TG 13C 16:0 disappearance (nmol/L)]]/Table14[[#This Row],[Protein (mg/mL)]]</f>
        <v>252.66859172011141</v>
      </c>
      <c r="N4" s="6">
        <f>(Table14[[#This Row],[Uncorrected Media TG 13C 16:0 disappearance (nmol/L)]]/Table14[[#This Row],[TRL starting media TG 13C 16:0 (nmol/L)]])*100</f>
        <v>21.322764073178519</v>
      </c>
    </row>
    <row r="5" spans="1:14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1195.7751127636236</v>
      </c>
      <c r="J5">
        <v>1736.9930228707078</v>
      </c>
      <c r="K5">
        <f>Table14[[#This Row],[TRL starting media TG 13C 16:0 (nmol/L)]]-Table14[[#This Row],[Media TG 13C 16:0 (nmol/L)]]</f>
        <v>541.21791010708421</v>
      </c>
      <c r="L5">
        <f>Table14[[#This Row],[TRL starting media TG 13C 16:0 (nmol/L)]]/Table14[[#This Row],[Protein (mg/mL)]]</f>
        <v>1686.9657171358992</v>
      </c>
      <c r="M5">
        <f>Table14[[#This Row],[Uncorrected Media TG 13C 16:0 disappearance (nmol/L)]]/Table14[[#This Row],[Protein (mg/mL)]]</f>
        <v>525.63024020767739</v>
      </c>
      <c r="N5" s="6">
        <f>(Table14[[#This Row],[Uncorrected Media TG 13C 16:0 disappearance (nmol/L)]]/Table14[[#This Row],[TRL starting media TG 13C 16:0 (nmol/L)]])*100</f>
        <v>31.158323780288981</v>
      </c>
    </row>
    <row r="6" spans="1:14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1186.8203459176691</v>
      </c>
      <c r="J6">
        <v>1736.9930228707078</v>
      </c>
      <c r="K6">
        <f>Table14[[#This Row],[TRL starting media TG 13C 16:0 (nmol/L)]]-Table14[[#This Row],[Media TG 13C 16:0 (nmol/L)]]</f>
        <v>550.17267695303872</v>
      </c>
      <c r="L6">
        <f>Table14[[#This Row],[TRL starting media TG 13C 16:0 (nmol/L)]]/Table14[[#This Row],[Protein (mg/mL)]]</f>
        <v>1243.2867224562281</v>
      </c>
      <c r="M6">
        <f>Table14[[#This Row],[Uncorrected Media TG 13C 16:0 disappearance (nmol/L)]]/Table14[[#This Row],[Protein (mg/mL)]]</f>
        <v>393.79685197781453</v>
      </c>
      <c r="N6" s="6">
        <f>(Table14[[#This Row],[Uncorrected Media TG 13C 16:0 disappearance (nmol/L)]]/Table14[[#This Row],[TRL starting media TG 13C 16:0 (nmol/L)]])*100</f>
        <v>31.673856469715396</v>
      </c>
    </row>
    <row r="7" spans="1:14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1150.2069329065716</v>
      </c>
      <c r="J7">
        <v>1736.9930228707078</v>
      </c>
      <c r="K7">
        <f>Table14[[#This Row],[TRL starting media TG 13C 16:0 (nmol/L)]]-Table14[[#This Row],[Media TG 13C 16:0 (nmol/L)]]</f>
        <v>586.78608996413618</v>
      </c>
      <c r="L7">
        <f>Table14[[#This Row],[TRL starting media TG 13C 16:0 (nmol/L)]]/Table14[[#This Row],[Protein (mg/mL)]]</f>
        <v>1145.1323072583496</v>
      </c>
      <c r="M7">
        <f>Table14[[#This Row],[Uncorrected Media TG 13C 16:0 disappearance (nmol/L)]]/Table14[[#This Row],[Protein (mg/mL)]]</f>
        <v>386.84537025785903</v>
      </c>
      <c r="N7" s="6">
        <f>(Table14[[#This Row],[Uncorrected Media TG 13C 16:0 disappearance (nmol/L)]]/Table14[[#This Row],[TRL starting media TG 13C 16:0 (nmol/L)]])*100</f>
        <v>33.781718305025876</v>
      </c>
    </row>
    <row r="8" spans="1:14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1422.5507314292977</v>
      </c>
      <c r="J8">
        <v>1734.2378061556303</v>
      </c>
      <c r="K8">
        <f>Table14[[#This Row],[TRL starting media TG 13C 16:0 (nmol/L)]]-Table14[[#This Row],[Media TG 13C 16:0 (nmol/L)]]</f>
        <v>311.68707472633264</v>
      </c>
      <c r="L8">
        <f>Table14[[#This Row],[TRL starting media TG 13C 16:0 (nmol/L)]]/Table14[[#This Row],[Protein (mg/mL)]]</f>
        <v>1512.0865819798996</v>
      </c>
      <c r="M8">
        <f>Table14[[#This Row],[Uncorrected Media TG 13C 16:0 disappearance (nmol/L)]]/Table14[[#This Row],[Protein (mg/mL)]]</f>
        <v>271.76079416409613</v>
      </c>
      <c r="N8" s="6">
        <f>(Table14[[#This Row],[Uncorrected Media TG 13C 16:0 disappearance (nmol/L)]]/Table14[[#This Row],[TRL starting media TG 13C 16:0 (nmol/L)]])*100</f>
        <v>17.972568330595017</v>
      </c>
    </row>
    <row r="9" spans="1:14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1482.8468766300491</v>
      </c>
      <c r="J9">
        <v>1734.2378061556303</v>
      </c>
      <c r="K9">
        <f>Table14[[#This Row],[TRL starting media TG 13C 16:0 (nmol/L)]]-Table14[[#This Row],[Media TG 13C 16:0 (nmol/L)]]</f>
        <v>251.39092952558121</v>
      </c>
      <c r="L9">
        <f>Table14[[#This Row],[TRL starting media TG 13C 16:0 (nmol/L)]]/Table14[[#This Row],[Protein (mg/mL)]]</f>
        <v>1265.3175356459139</v>
      </c>
      <c r="M9">
        <f>Table14[[#This Row],[Uncorrected Media TG 13C 16:0 disappearance (nmol/L)]]/Table14[[#This Row],[Protein (mg/mL)]]</f>
        <v>183.41737811388637</v>
      </c>
      <c r="N9" s="6">
        <f>(Table14[[#This Row],[Uncorrected Media TG 13C 16:0 disappearance (nmol/L)]]/Table14[[#This Row],[TRL starting media TG 13C 16:0 (nmol/L)]])*100</f>
        <v>14.495758807314424</v>
      </c>
    </row>
    <row r="10" spans="1:14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1513.0925720974949</v>
      </c>
      <c r="J10">
        <v>1734.2378061556303</v>
      </c>
      <c r="K10">
        <f>Table14[[#This Row],[TRL starting media TG 13C 16:0 (nmol/L)]]-Table14[[#This Row],[Media TG 13C 16:0 (nmol/L)]]</f>
        <v>221.14523405813543</v>
      </c>
      <c r="L10">
        <f>Table14[[#This Row],[TRL starting media TG 13C 16:0 (nmol/L)]]/Table14[[#This Row],[Protein (mg/mL)]]</f>
        <v>1584.2101765940074</v>
      </c>
      <c r="M10">
        <f>Table14[[#This Row],[Uncorrected Media TG 13C 16:0 disappearance (nmol/L)]]/Table14[[#This Row],[Protein (mg/mL)]]</f>
        <v>202.01412347063223</v>
      </c>
      <c r="N10" s="6">
        <f>(Table14[[#This Row],[Uncorrected Media TG 13C 16:0 disappearance (nmol/L)]]/Table14[[#This Row],[TRL starting media TG 13C 16:0 (nmol/L)]])*100</f>
        <v>12.751724894543665</v>
      </c>
    </row>
    <row r="11" spans="1:14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1560.5983198067865</v>
      </c>
      <c r="J11">
        <v>1736.9930228707078</v>
      </c>
      <c r="K11">
        <f>Table14[[#This Row],[TRL starting media TG 13C 16:0 (nmol/L)]]-Table14[[#This Row],[Media TG 13C 16:0 (nmol/L)]]</f>
        <v>176.39470306392127</v>
      </c>
      <c r="L11">
        <f>Table14[[#This Row],[TRL starting media TG 13C 16:0 (nmol/L)]]/Table14[[#This Row],[Protein (mg/mL)]]</f>
        <v>1220.1069358279094</v>
      </c>
      <c r="M11">
        <f>Table14[[#This Row],[Uncorrected Media TG 13C 16:0 disappearance (nmol/L)]]/Table14[[#This Row],[Protein (mg/mL)]]</f>
        <v>123.90400987097962</v>
      </c>
      <c r="N11" s="6">
        <f>(Table14[[#This Row],[Uncorrected Media TG 13C 16:0 disappearance (nmol/L)]]/Table14[[#This Row],[TRL starting media TG 13C 16:0 (nmol/L)]])*100</f>
        <v>10.155176258128879</v>
      </c>
    </row>
    <row r="12" spans="1:14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1538.4438627861896</v>
      </c>
      <c r="J12">
        <v>1736.9930228707078</v>
      </c>
      <c r="K12">
        <f>Table14[[#This Row],[TRL starting media TG 13C 16:0 (nmol/L)]]-Table14[[#This Row],[Media TG 13C 16:0 (nmol/L)]]</f>
        <v>198.54916008451823</v>
      </c>
      <c r="L12">
        <f>Table14[[#This Row],[TRL starting media TG 13C 16:0 (nmol/L)]]/Table14[[#This Row],[Protein (mg/mL)]]</f>
        <v>1448.3508504026602</v>
      </c>
      <c r="M12">
        <f>Table14[[#This Row],[Uncorrected Media TG 13C 16:0 disappearance (nmol/L)]]/Table14[[#This Row],[Protein (mg/mL)]]</f>
        <v>165.55555553118126</v>
      </c>
      <c r="N12" s="6">
        <f>(Table14[[#This Row],[Uncorrected Media TG 13C 16:0 disappearance (nmol/L)]]/Table14[[#This Row],[TRL starting media TG 13C 16:0 (nmol/L)]])*100</f>
        <v>11.430625078526706</v>
      </c>
    </row>
    <row r="13" spans="1:14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1625.1718890493703</v>
      </c>
      <c r="J13">
        <v>1736.9930228707078</v>
      </c>
      <c r="K13">
        <f>Table14[[#This Row],[TRL starting media TG 13C 16:0 (nmol/L)]]-Table14[[#This Row],[Media TG 13C 16:0 (nmol/L)]]</f>
        <v>111.82113382133753</v>
      </c>
      <c r="L13">
        <f>Table14[[#This Row],[TRL starting media TG 13C 16:0 (nmol/L)]]/Table14[[#This Row],[Protein (mg/mL)]]</f>
        <v>1448.3508504026602</v>
      </c>
      <c r="M13">
        <f>Table14[[#This Row],[Uncorrected Media TG 13C 16:0 disappearance (nmol/L)]]/Table14[[#This Row],[Protein (mg/mL)]]</f>
        <v>93.239427061981345</v>
      </c>
      <c r="N13" s="6">
        <f>(Table14[[#This Row],[Uncorrected Media TG 13C 16:0 disappearance (nmol/L)]]/Table14[[#This Row],[TRL starting media TG 13C 16:0 (nmol/L)]])*100</f>
        <v>6.4376271147325665</v>
      </c>
    </row>
    <row r="14" spans="1:14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  <c r="I14">
        <v>723.11230721605261</v>
      </c>
      <c r="J14">
        <v>1182.653918970014</v>
      </c>
      <c r="K14">
        <f>Table14[[#This Row],[TRL starting media TG 13C 16:0 (nmol/L)]]-Table14[[#This Row],[Media TG 13C 16:0 (nmol/L)]]</f>
        <v>459.54161175396143</v>
      </c>
      <c r="L14">
        <f>Table14[[#This Row],[TRL starting media TG 13C 16:0 (nmol/L)]]/Table14[[#This Row],[Protein (mg/mL)]]</f>
        <v>590.18854955017503</v>
      </c>
      <c r="M14">
        <f>Table14[[#This Row],[Uncorrected Media TG 13C 16:0 disappearance (nmol/L)]]/Table14[[#This Row],[Protein (mg/mL)]]</f>
        <v>229.32845606703373</v>
      </c>
      <c r="N14" s="6">
        <f>(Table14[[#This Row],[Uncorrected Media TG 13C 16:0 disappearance (nmol/L)]]/Table14[[#This Row],[TRL starting media TG 13C 16:0 (nmol/L)]])*100</f>
        <v>38.856812156356028</v>
      </c>
    </row>
    <row r="15" spans="1:14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  <c r="I15">
        <v>1066.8526061032128</v>
      </c>
      <c r="J15">
        <v>1182.653918970014</v>
      </c>
      <c r="K15">
        <f>Table14[[#This Row],[TRL starting media TG 13C 16:0 (nmol/L)]]-Table14[[#This Row],[Media TG 13C 16:0 (nmol/L)]]</f>
        <v>115.80131286680125</v>
      </c>
      <c r="L15">
        <f>Table14[[#This Row],[TRL starting media TG 13C 16:0 (nmol/L)]]/Table14[[#This Row],[Protein (mg/mL)]]</f>
        <v>515.57390353908943</v>
      </c>
      <c r="M15">
        <f>Table14[[#This Row],[Uncorrected Media TG 13C 16:0 disappearance (nmol/L)]]/Table14[[#This Row],[Protein (mg/mL)]]</f>
        <v>50.48318358568082</v>
      </c>
      <c r="N15" s="6">
        <f>(Table14[[#This Row],[Uncorrected Media TG 13C 16:0 disappearance (nmol/L)]]/Table14[[#This Row],[TRL starting media TG 13C 16:0 (nmol/L)]])*100</f>
        <v>9.7916483435537813</v>
      </c>
    </row>
    <row r="16" spans="1:14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  <c r="I16">
        <v>1135.4325372130004</v>
      </c>
      <c r="J16">
        <v>1182.653918970014</v>
      </c>
      <c r="K16">
        <f>Table14[[#This Row],[TRL starting media TG 13C 16:0 (nmol/L)]]-Table14[[#This Row],[Media TG 13C 16:0 (nmol/L)]]</f>
        <v>47.22138175701366</v>
      </c>
      <c r="L16">
        <f>Table14[[#This Row],[TRL starting media TG 13C 16:0 (nmol/L)]]/Table14[[#This Row],[Protein (mg/mL)]]</f>
        <v>521.90054872177268</v>
      </c>
      <c r="M16">
        <f>Table14[[#This Row],[Uncorrected Media TG 13C 16:0 disappearance (nmol/L)]]/Table14[[#This Row],[Protein (mg/mL)]]</f>
        <v>20.8386110721632</v>
      </c>
      <c r="N16" s="6">
        <f>(Table14[[#This Row],[Uncorrected Media TG 13C 16:0 disappearance (nmol/L)]]/Table14[[#This Row],[TRL starting media TG 13C 16:0 (nmol/L)]])*100</f>
        <v>3.9928317996983651</v>
      </c>
    </row>
    <row r="17" spans="1:14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  <c r="I17">
        <v>87.721708619741264</v>
      </c>
      <c r="J17">
        <v>1281.4643419847064</v>
      </c>
      <c r="K17">
        <f>Table14[[#This Row],[TRL starting media TG 13C 16:0 (nmol/L)]]-Table14[[#This Row],[Media TG 13C 16:0 (nmol/L)]]</f>
        <v>1193.7426333649651</v>
      </c>
      <c r="L17">
        <f>Table14[[#This Row],[TRL starting media TG 13C 16:0 (nmol/L)]]/Table14[[#This Row],[Protein (mg/mL)]]</f>
        <v>398.08200895709967</v>
      </c>
      <c r="M17">
        <f>Table14[[#This Row],[Uncorrected Media TG 13C 16:0 disappearance (nmol/L)]]/Table14[[#This Row],[Protein (mg/mL)]]</f>
        <v>370.83159483912902</v>
      </c>
      <c r="N17" s="6">
        <f>(Table14[[#This Row],[Uncorrected Media TG 13C 16:0 disappearance (nmol/L)]]/Table14[[#This Row],[TRL starting media TG 13C 16:0 (nmol/L)]])*100</f>
        <v>93.154572800373074</v>
      </c>
    </row>
    <row r="18" spans="1:14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  <c r="I18">
        <v>82.737739634057178</v>
      </c>
      <c r="J18">
        <v>1281.4643419847064</v>
      </c>
      <c r="K18">
        <f>Table14[[#This Row],[TRL starting media TG 13C 16:0 (nmol/L)]]-Table14[[#This Row],[Media TG 13C 16:0 (nmol/L)]]</f>
        <v>1198.7266023506493</v>
      </c>
      <c r="L18">
        <f>Table14[[#This Row],[TRL starting media TG 13C 16:0 (nmol/L)]]/Table14[[#This Row],[Protein (mg/mL)]]</f>
        <v>479.38898176294839</v>
      </c>
      <c r="M18">
        <f>Table14[[#This Row],[Uncorrected Media TG 13C 16:0 disappearance (nmol/L)]]/Table14[[#This Row],[Protein (mg/mL)]]</f>
        <v>448.43723425266774</v>
      </c>
      <c r="N18" s="6">
        <f>(Table14[[#This Row],[Uncorrected Media TG 13C 16:0 disappearance (nmol/L)]]/Table14[[#This Row],[TRL starting media TG 13C 16:0 (nmol/L)]])*100</f>
        <v>93.543500437482749</v>
      </c>
    </row>
    <row r="19" spans="1:14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  <c r="I19">
        <v>115.99834562614315</v>
      </c>
      <c r="J19">
        <v>1281.4643419847064</v>
      </c>
      <c r="K19">
        <f>Table14[[#This Row],[TRL starting media TG 13C 16:0 (nmol/L)]]-Table14[[#This Row],[Media TG 13C 16:0 (nmol/L)]]</f>
        <v>1165.4659963585632</v>
      </c>
      <c r="L19">
        <f>Table14[[#This Row],[TRL starting media TG 13C 16:0 (nmol/L)]]/Table14[[#This Row],[Protein (mg/mL)]]</f>
        <v>474.35288323419599</v>
      </c>
      <c r="M19">
        <f>Table14[[#This Row],[Uncorrected Media TG 13C 16:0 disappearance (nmol/L)]]/Table14[[#This Row],[Protein (mg/mL)]]</f>
        <v>431.41438865779793</v>
      </c>
      <c r="N19" s="6">
        <f>(Table14[[#This Row],[Uncorrected Media TG 13C 16:0 disappearance (nmol/L)]]/Table14[[#This Row],[TRL starting media TG 13C 16:0 (nmol/L)]])*100</f>
        <v>90.947984908695361</v>
      </c>
    </row>
    <row r="20" spans="1:14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  <c r="I20">
        <v>1103.8214566426141</v>
      </c>
      <c r="J20">
        <v>1182.653918970014</v>
      </c>
      <c r="K20">
        <f>Table14[[#This Row],[TRL starting media TG 13C 16:0 (nmol/L)]]-Table14[[#This Row],[Media TG 13C 16:0 (nmol/L)]]</f>
        <v>78.83246232739998</v>
      </c>
      <c r="L20">
        <f>Table14[[#This Row],[TRL starting media TG 13C 16:0 (nmol/L)]]/Table14[[#This Row],[Protein (mg/mL)]]</f>
        <v>682.93729553934463</v>
      </c>
      <c r="M20">
        <f>Table14[[#This Row],[Uncorrected Media TG 13C 16:0 disappearance (nmol/L)]]/Table14[[#This Row],[Protein (mg/mL)]]</f>
        <v>45.522724576492827</v>
      </c>
      <c r="N20" s="6">
        <f>(Table14[[#This Row],[Uncorrected Media TG 13C 16:0 disappearance (nmol/L)]]/Table14[[#This Row],[TRL starting media TG 13C 16:0 (nmol/L)]])*100</f>
        <v>6.6657253709568733</v>
      </c>
    </row>
    <row r="21" spans="1:14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  <c r="I21">
        <v>1083.968788331189</v>
      </c>
      <c r="J21">
        <v>1182.653918970014</v>
      </c>
      <c r="K21">
        <f>Table14[[#This Row],[TRL starting media TG 13C 16:0 (nmol/L)]]-Table14[[#This Row],[Media TG 13C 16:0 (nmol/L)]]</f>
        <v>98.685130638825058</v>
      </c>
      <c r="L21">
        <f>Table14[[#This Row],[TRL starting media TG 13C 16:0 (nmol/L)]]/Table14[[#This Row],[Protein (mg/mL)]]</f>
        <v>708.48002640487232</v>
      </c>
      <c r="M21">
        <f>Table14[[#This Row],[Uncorrected Media TG 13C 16:0 disappearance (nmol/L)]]/Table14[[#This Row],[Protein (mg/mL)]]</f>
        <v>59.118261766429548</v>
      </c>
      <c r="N21" s="6">
        <f>(Table14[[#This Row],[Uncorrected Media TG 13C 16:0 disappearance (nmol/L)]]/Table14[[#This Row],[TRL starting media TG 13C 16:0 (nmol/L)]])*100</f>
        <v>8.3443794550455639</v>
      </c>
    </row>
    <row r="22" spans="1:14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  <c r="I22">
        <v>1123.9335710933105</v>
      </c>
      <c r="J22">
        <v>1182.653918970014</v>
      </c>
      <c r="K22">
        <f>Table14[[#This Row],[TRL starting media TG 13C 16:0 (nmol/L)]]-Table14[[#This Row],[Media TG 13C 16:0 (nmol/L)]]</f>
        <v>58.720347876703499</v>
      </c>
      <c r="L22">
        <f>Table14[[#This Row],[TRL starting media TG 13C 16:0 (nmol/L)]]/Table14[[#This Row],[Protein (mg/mL)]]</f>
        <v>698.20142484394808</v>
      </c>
      <c r="M22">
        <f>Table14[[#This Row],[Uncorrected Media TG 13C 16:0 disappearance (nmol/L)]]/Table14[[#This Row],[Protein (mg/mL)]]</f>
        <v>34.666633997672648</v>
      </c>
      <c r="N22" s="6">
        <f>(Table14[[#This Row],[Uncorrected Media TG 13C 16:0 disappearance (nmol/L)]]/Table14[[#This Row],[TRL starting media TG 13C 16:0 (nmol/L)]])*100</f>
        <v>4.965133665463493</v>
      </c>
    </row>
    <row r="23" spans="1:14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  <c r="I23">
        <v>1030.1655936472023</v>
      </c>
      <c r="J23">
        <v>1281.4643419847064</v>
      </c>
      <c r="K23">
        <f>Table14[[#This Row],[TRL starting media TG 13C 16:0 (nmol/L)]]-Table14[[#This Row],[Media TG 13C 16:0 (nmol/L)]]</f>
        <v>251.29874833750409</v>
      </c>
      <c r="L23">
        <f>Table14[[#This Row],[TRL starting media TG 13C 16:0 (nmol/L)]]/Table14[[#This Row],[Protein (mg/mL)]]</f>
        <v>784.90777213542458</v>
      </c>
      <c r="M23">
        <f>Table14[[#This Row],[Uncorrected Media TG 13C 16:0 disappearance (nmol/L)]]/Table14[[#This Row],[Protein (mg/mL)]]</f>
        <v>153.92261355670644</v>
      </c>
      <c r="N23" s="6">
        <f>(Table14[[#This Row],[Uncorrected Media TG 13C 16:0 disappearance (nmol/L)]]/Table14[[#This Row],[TRL starting media TG 13C 16:0 (nmol/L)]])*100</f>
        <v>19.610280216482469</v>
      </c>
    </row>
    <row r="24" spans="1:14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  <c r="I24">
        <v>1014.7098542573782</v>
      </c>
      <c r="J24">
        <v>1281.4643419847064</v>
      </c>
      <c r="K24">
        <f>Table14[[#This Row],[TRL starting media TG 13C 16:0 (nmol/L)]]-Table14[[#This Row],[Media TG 13C 16:0 (nmol/L)]]</f>
        <v>266.75448772732818</v>
      </c>
      <c r="L24">
        <f>Table14[[#This Row],[TRL starting media TG 13C 16:0 (nmol/L)]]/Table14[[#This Row],[Protein (mg/mL)]]</f>
        <v>735.06251366379195</v>
      </c>
      <c r="M24">
        <f>Table14[[#This Row],[Uncorrected Media TG 13C 16:0 disappearance (nmol/L)]]/Table14[[#This Row],[Protein (mg/mL)]]</f>
        <v>153.01340650357881</v>
      </c>
      <c r="N24" s="6">
        <f>(Table14[[#This Row],[Uncorrected Media TG 13C 16:0 disappearance (nmol/L)]]/Table14[[#This Row],[TRL starting media TG 13C 16:0 (nmol/L)]])*100</f>
        <v>20.816380057379057</v>
      </c>
    </row>
    <row r="25" spans="1:14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  <c r="I25">
        <v>1072.4914401213341</v>
      </c>
      <c r="J25">
        <v>1281.4643419847064</v>
      </c>
      <c r="K25">
        <f>Table14[[#This Row],[TRL starting media TG 13C 16:0 (nmol/L)]]-Table14[[#This Row],[Media TG 13C 16:0 (nmol/L)]]</f>
        <v>208.97290186337227</v>
      </c>
      <c r="L25">
        <f>Table14[[#This Row],[TRL starting media TG 13C 16:0 (nmol/L)]]/Table14[[#This Row],[Protein (mg/mL)]]</f>
        <v>756.53596974477182</v>
      </c>
      <c r="M25">
        <f>Table14[[#This Row],[Uncorrected Media TG 13C 16:0 disappearance (nmol/L)]]/Table14[[#This Row],[Protein (mg/mL)]]</f>
        <v>123.37098410146176</v>
      </c>
      <c r="N25" s="6">
        <f>(Table14[[#This Row],[Uncorrected Media TG 13C 16:0 disappearance (nmol/L)]]/Table14[[#This Row],[TRL starting media TG 13C 16:0 (nmol/L)]])*100</f>
        <v>16.307352067223285</v>
      </c>
    </row>
    <row r="26" spans="1:14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1297.3430831474698</v>
      </c>
      <c r="J26">
        <v>2053.2830999059515</v>
      </c>
      <c r="K26">
        <f>Table14[[#This Row],[TRL starting media TG 13C 16:0 (nmol/L)]]-Table14[[#This Row],[Media TG 13C 16:0 (nmol/L)]]</f>
        <v>755.94001675848176</v>
      </c>
      <c r="L26">
        <f>Table14[[#This Row],[TRL starting media TG 13C 16:0 (nmol/L)]]/Table14[[#This Row],[Protein (mg/mL)]]</f>
        <v>1296.1421729150356</v>
      </c>
      <c r="M26">
        <f>Table14[[#This Row],[Uncorrected Media TG 13C 16:0 disappearance (nmol/L)]]/Table14[[#This Row],[Protein (mg/mL)]]</f>
        <v>477.18979226958328</v>
      </c>
      <c r="N26" s="6">
        <f>(Table14[[#This Row],[Uncorrected Media TG 13C 16:0 disappearance (nmol/L)]]/Table14[[#This Row],[TRL starting media TG 13C 16:0 (nmol/L)]])*100</f>
        <v>36.816161239193306</v>
      </c>
    </row>
    <row r="27" spans="1:14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1197.1791113596212</v>
      </c>
      <c r="J27">
        <v>2053.2830999059515</v>
      </c>
      <c r="K27">
        <f>Table14[[#This Row],[TRL starting media TG 13C 16:0 (nmol/L)]]-Table14[[#This Row],[Media TG 13C 16:0 (nmol/L)]]</f>
        <v>856.10398854633036</v>
      </c>
      <c r="L27">
        <f>Table14[[#This Row],[TRL starting media TG 13C 16:0 (nmol/L)]]/Table14[[#This Row],[Protein (mg/mL)]]</f>
        <v>1091.1766758754652</v>
      </c>
      <c r="M27">
        <f>Table14[[#This Row],[Uncorrected Media TG 13C 16:0 disappearance (nmol/L)]]/Table14[[#This Row],[Protein (mg/mL)]]</f>
        <v>454.95952529317577</v>
      </c>
      <c r="N27" s="6">
        <f>(Table14[[#This Row],[Uncorrected Media TG 13C 16:0 disappearance (nmol/L)]]/Table14[[#This Row],[TRL starting media TG 13C 16:0 (nmol/L)]])*100</f>
        <v>41.694396091096415</v>
      </c>
    </row>
    <row r="28" spans="1:14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1439.4647777702314</v>
      </c>
      <c r="J28">
        <v>2053.2830999059515</v>
      </c>
      <c r="K28">
        <f>Table14[[#This Row],[TRL starting media TG 13C 16:0 (nmol/L)]]-Table14[[#This Row],[Media TG 13C 16:0 (nmol/L)]]</f>
        <v>613.81832213572011</v>
      </c>
      <c r="L28">
        <f>Table14[[#This Row],[TRL starting media TG 13C 16:0 (nmol/L)]]/Table14[[#This Row],[Protein (mg/mL)]]</f>
        <v>1618.6042881037276</v>
      </c>
      <c r="M28">
        <f>Table14[[#This Row],[Uncorrected Media TG 13C 16:0 disappearance (nmol/L)]]/Table14[[#This Row],[Protein (mg/mL)]]</f>
        <v>483.87334818614119</v>
      </c>
      <c r="N28" s="6">
        <f>(Table14[[#This Row],[Uncorrected Media TG 13C 16:0 disappearance (nmol/L)]]/Table14[[#This Row],[TRL starting media TG 13C 16:0 (nmol/L)]])*100</f>
        <v>29.894480803150593</v>
      </c>
    </row>
    <row r="29" spans="1:14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1398.940737061235</v>
      </c>
      <c r="J29">
        <v>1650.6486230563742</v>
      </c>
      <c r="K29">
        <f>Table14[[#This Row],[TRL starting media TG 13C 16:0 (nmol/L)]]-Table14[[#This Row],[Media TG 13C 16:0 (nmol/L)]]</f>
        <v>251.70788599513912</v>
      </c>
      <c r="L29">
        <f>Table14[[#This Row],[TRL starting media TG 13C 16:0 (nmol/L)]]/Table14[[#This Row],[Protein (mg/mL)]]</f>
        <v>1034.0932221714663</v>
      </c>
      <c r="M29">
        <f>Table14[[#This Row],[Uncorrected Media TG 13C 16:0 disappearance (nmol/L)]]/Table14[[#This Row],[Protein (mg/mL)]]</f>
        <v>157.6891745698878</v>
      </c>
      <c r="N29" s="6">
        <f>(Table14[[#This Row],[Uncorrected Media TG 13C 16:0 disappearance (nmol/L)]]/Table14[[#This Row],[TRL starting media TG 13C 16:0 (nmol/L)]])*100</f>
        <v>15.249028925918331</v>
      </c>
    </row>
    <row r="30" spans="1:14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1385.5908523208154</v>
      </c>
      <c r="J30">
        <v>1650.6486230563742</v>
      </c>
      <c r="K30">
        <f>Table14[[#This Row],[TRL starting media TG 13C 16:0 (nmol/L)]]-Table14[[#This Row],[Media TG 13C 16:0 (nmol/L)]]</f>
        <v>265.05777073555873</v>
      </c>
      <c r="L30">
        <f>Table14[[#This Row],[TRL starting media TG 13C 16:0 (nmol/L)]]/Table14[[#This Row],[Protein (mg/mL)]]</f>
        <v>704.08128235912295</v>
      </c>
      <c r="M30">
        <f>Table14[[#This Row],[Uncorrected Media TG 13C 16:0 disappearance (nmol/L)]]/Table14[[#This Row],[Protein (mg/mL)]]</f>
        <v>113.05992838935592</v>
      </c>
      <c r="N30" s="6">
        <f>(Table14[[#This Row],[Uncorrected Media TG 13C 16:0 disappearance (nmol/L)]]/Table14[[#This Row],[TRL starting media TG 13C 16:0 (nmol/L)]])*100</f>
        <v>16.05779491971904</v>
      </c>
    </row>
    <row r="31" spans="1:14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1385.3741885792203</v>
      </c>
      <c r="J31">
        <v>1650.6486230563742</v>
      </c>
      <c r="K31">
        <f>Table14[[#This Row],[TRL starting media TG 13C 16:0 (nmol/L)]]-Table14[[#This Row],[Media TG 13C 16:0 (nmol/L)]]</f>
        <v>265.27443447715382</v>
      </c>
      <c r="L31">
        <f>Table14[[#This Row],[TRL starting media TG 13C 16:0 (nmol/L)]]/Table14[[#This Row],[Protein (mg/mL)]]</f>
        <v>1117.7986544990702</v>
      </c>
      <c r="M31">
        <f>Table14[[#This Row],[Uncorrected Media TG 13C 16:0 disappearance (nmol/L)]]/Table14[[#This Row],[Protein (mg/mL)]]</f>
        <v>179.6405375376109</v>
      </c>
      <c r="N31" s="6">
        <f>(Table14[[#This Row],[Uncorrected Media TG 13C 16:0 disappearance (nmol/L)]]/Table14[[#This Row],[TRL starting media TG 13C 16:0 (nmol/L)]])*100</f>
        <v>16.070920895688047</v>
      </c>
    </row>
    <row r="32" spans="1:14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  <c r="I32">
        <v>873.60112908154565</v>
      </c>
      <c r="J32">
        <f>AVERAGE($J$2:$J$31,$J$38:$J$49)</f>
        <v>1506.2869990390641</v>
      </c>
      <c r="K32">
        <f>Table14[[#This Row],[TRL starting media TG 13C 16:0 (nmol/L)]]-Table14[[#This Row],[Media TG 13C 16:0 (nmol/L)]]</f>
        <v>632.68586995751843</v>
      </c>
      <c r="L32">
        <f>Table14[[#This Row],[TRL starting media TG 13C 16:0 (nmol/L)]]/Table14[[#This Row],[Protein (mg/mL)]]</f>
        <v>845.87462113390438</v>
      </c>
      <c r="M32">
        <f>Table14[[#This Row],[Uncorrected Media TG 13C 16:0 disappearance (nmol/L)]]/Table14[[#This Row],[Protein (mg/mL)]]</f>
        <v>355.29279671702949</v>
      </c>
      <c r="N32" s="6">
        <f>(Table14[[#This Row],[Uncorrected Media TG 13C 16:0 disappearance (nmol/L)]]/Table14[[#This Row],[TRL starting media TG 13C 16:0 (nmol/L)]])*100</f>
        <v>42.003009410632927</v>
      </c>
    </row>
    <row r="33" spans="1:14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  <c r="I33">
        <v>797.48639456570277</v>
      </c>
      <c r="J33">
        <f t="shared" ref="J33:J36" si="0">AVERAGE($J$2:$J$31,$J$38:$J$49)</f>
        <v>1506.2869990390641</v>
      </c>
      <c r="K33">
        <f>Table14[[#This Row],[TRL starting media TG 13C 16:0 (nmol/L)]]-Table14[[#This Row],[Media TG 13C 16:0 (nmol/L)]]</f>
        <v>708.80060447336132</v>
      </c>
      <c r="L33">
        <f>Table14[[#This Row],[TRL starting media TG 13C 16:0 (nmol/L)]]/Table14[[#This Row],[Protein (mg/mL)]]</f>
        <v>902.35548687136281</v>
      </c>
      <c r="M33">
        <f>Table14[[#This Row],[Uncorrected Media TG 13C 16:0 disappearance (nmol/L)]]/Table14[[#This Row],[Protein (mg/mL)]]</f>
        <v>424.61371236178945</v>
      </c>
      <c r="N33" s="6">
        <f>(Table14[[#This Row],[Uncorrected Media TG 13C 16:0 disappearance (nmol/L)]]/Table14[[#This Row],[TRL starting media TG 13C 16:0 (nmol/L)]])*100</f>
        <v>47.056145669818619</v>
      </c>
    </row>
    <row r="34" spans="1:14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  <c r="I34">
        <v>1436.9135291581206</v>
      </c>
      <c r="J34">
        <f t="shared" si="0"/>
        <v>1506.2869990390641</v>
      </c>
      <c r="K34">
        <f>Table14[[#This Row],[TRL starting media TG 13C 16:0 (nmol/L)]]-Table14[[#This Row],[Media TG 13C 16:0 (nmol/L)]]</f>
        <v>69.373469880943503</v>
      </c>
      <c r="L34">
        <f>Table14[[#This Row],[TRL starting media TG 13C 16:0 (nmol/L)]]/Table14[[#This Row],[Protein (mg/mL)]]</f>
        <v>577.154369678075</v>
      </c>
      <c r="M34">
        <f>Table14[[#This Row],[Uncorrected Media TG 13C 16:0 disappearance (nmol/L)]]/Table14[[#This Row],[Protein (mg/mL)]]</f>
        <v>26.5813894079016</v>
      </c>
      <c r="N34" s="6">
        <f>(Table14[[#This Row],[Uncorrected Media TG 13C 16:0 disappearance (nmol/L)]]/Table14[[#This Row],[TRL starting media TG 13C 16:0 (nmol/L)]])*100</f>
        <v>4.6055944136277027</v>
      </c>
    </row>
    <row r="35" spans="1:14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  <c r="I35">
        <v>1364.0907952985306</v>
      </c>
      <c r="J35">
        <f t="shared" si="0"/>
        <v>1506.2869990390641</v>
      </c>
      <c r="K35">
        <f>Table14[[#This Row],[TRL starting media TG 13C 16:0 (nmol/L)]]-Table14[[#This Row],[Media TG 13C 16:0 (nmol/L)]]</f>
        <v>142.19620374053352</v>
      </c>
      <c r="L35">
        <f>Table14[[#This Row],[TRL starting media TG 13C 16:0 (nmol/L)]]/Table14[[#This Row],[Protein (mg/mL)]]</f>
        <v>698.89691536660621</v>
      </c>
      <c r="M35">
        <f>Table14[[#This Row],[Uncorrected Media TG 13C 16:0 disappearance (nmol/L)]]/Table14[[#This Row],[Protein (mg/mL)]]</f>
        <v>65.977126692655602</v>
      </c>
      <c r="N35" s="6">
        <f>(Table14[[#This Row],[Uncorrected Media TG 13C 16:0 disappearance (nmol/L)]]/Table14[[#This Row],[TRL starting media TG 13C 16:0 (nmol/L)]])*100</f>
        <v>9.4401799810559073</v>
      </c>
    </row>
    <row r="36" spans="1:14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  <c r="I36">
        <v>1412.5810904212096</v>
      </c>
      <c r="J36">
        <f t="shared" si="0"/>
        <v>1506.2869990390641</v>
      </c>
      <c r="K36">
        <f>Table14[[#This Row],[TRL starting media TG 13C 16:0 (nmol/L)]]-Table14[[#This Row],[Media TG 13C 16:0 (nmol/L)]]</f>
        <v>93.705908617854448</v>
      </c>
      <c r="L36">
        <f>Table14[[#This Row],[TRL starting media TG 13C 16:0 (nmol/L)]]/Table14[[#This Row],[Protein (mg/mL)]]</f>
        <v>466.01234647505186</v>
      </c>
      <c r="M36">
        <f>Table14[[#This Row],[Uncorrected Media TG 13C 16:0 disappearance (nmol/L)]]/Table14[[#This Row],[Protein (mg/mL)]]</f>
        <v>28.990564468418839</v>
      </c>
      <c r="N36" s="6">
        <f>(Table14[[#This Row],[Uncorrected Media TG 13C 16:0 disappearance (nmol/L)]]/Table14[[#This Row],[TRL starting media TG 13C 16:0 (nmol/L)]])*100</f>
        <v>6.2209863510495769</v>
      </c>
    </row>
    <row r="37" spans="1:14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  <c r="I37">
        <v>1334.8746442974052</v>
      </c>
      <c r="J37">
        <f>AVERAGE($J$2:$J$31,$J$38:$J$49)</f>
        <v>1506.2869990390641</v>
      </c>
      <c r="K37">
        <f>Table14[[#This Row],[TRL starting media TG 13C 16:0 (nmol/L)]]-Table14[[#This Row],[Media TG 13C 16:0 (nmol/L)]]</f>
        <v>171.41235474165887</v>
      </c>
      <c r="L37">
        <f>Table14[[#This Row],[TRL starting media TG 13C 16:0 (nmol/L)]]/Table14[[#This Row],[Protein (mg/mL)]]</f>
        <v>397.59528218099513</v>
      </c>
      <c r="M37">
        <f>Table14[[#This Row],[Uncorrected Media TG 13C 16:0 disappearance (nmol/L)]]/Table14[[#This Row],[Protein (mg/mL)]]</f>
        <v>45.24552332742482</v>
      </c>
      <c r="N37" s="6">
        <f>(Table14[[#This Row],[Uncorrected Media TG 13C 16:0 disappearance (nmol/L)]]/Table14[[#This Row],[TRL starting media TG 13C 16:0 (nmol/L)]])*100</f>
        <v>11.379793814260589</v>
      </c>
    </row>
    <row r="38" spans="1:14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  <c r="H38">
        <v>3.5196162158750006</v>
      </c>
      <c r="I38">
        <v>995.32279602948006</v>
      </c>
      <c r="J38">
        <v>1429.434105411442</v>
      </c>
      <c r="K38">
        <f>Table14[[#This Row],[TRL starting media TG 13C 16:0 (nmol/L)]]-Table14[[#This Row],[Media TG 13C 16:0 (nmol/L)]]</f>
        <v>434.11130938196197</v>
      </c>
      <c r="L38">
        <f>Table14[[#This Row],[TRL starting media TG 13C 16:0 (nmol/L)]]/Table14[[#This Row],[Protein (mg/mL)]]</f>
        <v>406.13351505884992</v>
      </c>
      <c r="M38">
        <f>Table14[[#This Row],[Uncorrected Media TG 13C 16:0 disappearance (nmol/L)]]/Table14[[#This Row],[Protein (mg/mL)]]</f>
        <v>123.34052429464641</v>
      </c>
      <c r="N38" s="6">
        <f>(Table14[[#This Row],[Uncorrected Media TG 13C 16:0 disappearance (nmol/L)]]/Table14[[#This Row],[TRL starting media TG 13C 16:0 (nmol/L)]])*100</f>
        <v>30.369452340512705</v>
      </c>
    </row>
    <row r="39" spans="1:14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  <c r="H39">
        <v>4.878398304000001</v>
      </c>
      <c r="I39">
        <v>930.86558989012644</v>
      </c>
      <c r="J39">
        <v>1429.434105411442</v>
      </c>
      <c r="K39">
        <f>Table14[[#This Row],[TRL starting media TG 13C 16:0 (nmol/L)]]-Table14[[#This Row],[Media TG 13C 16:0 (nmol/L)]]</f>
        <v>498.56851552131559</v>
      </c>
      <c r="L39">
        <f>Table14[[#This Row],[TRL starting media TG 13C 16:0 (nmol/L)]]/Table14[[#This Row],[Protein (mg/mL)]]</f>
        <v>293.0129965483527</v>
      </c>
      <c r="M39">
        <f>Table14[[#This Row],[Uncorrected Media TG 13C 16:0 disappearance (nmol/L)]]/Table14[[#This Row],[Protein (mg/mL)]]</f>
        <v>102.19922287044881</v>
      </c>
      <c r="N39" s="6">
        <f>(Table14[[#This Row],[Uncorrected Media TG 13C 16:0 disappearance (nmol/L)]]/Table14[[#This Row],[TRL starting media TG 13C 16:0 (nmol/L)]])*100</f>
        <v>34.87873373343151</v>
      </c>
    </row>
    <row r="40" spans="1:14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  <c r="H40">
        <v>4.736844052875</v>
      </c>
      <c r="I40">
        <v>770.64941511920324</v>
      </c>
      <c r="J40">
        <v>1429.434105411442</v>
      </c>
      <c r="K40">
        <f>Table14[[#This Row],[TRL starting media TG 13C 16:0 (nmol/L)]]-Table14[[#This Row],[Media TG 13C 16:0 (nmol/L)]]</f>
        <v>658.78469029223879</v>
      </c>
      <c r="L40">
        <f>Table14[[#This Row],[TRL starting media TG 13C 16:0 (nmol/L)]]/Table14[[#This Row],[Protein (mg/mL)]]</f>
        <v>301.76929817730758</v>
      </c>
      <c r="M40">
        <f>Table14[[#This Row],[Uncorrected Media TG 13C 16:0 disappearance (nmol/L)]]/Table14[[#This Row],[Protein (mg/mL)]]</f>
        <v>139.07671076745567</v>
      </c>
      <c r="N40" s="6">
        <f>(Table14[[#This Row],[Uncorrected Media TG 13C 16:0 disappearance (nmol/L)]]/Table14[[#This Row],[TRL starting media TG 13C 16:0 (nmol/L)]])*100</f>
        <v>46.087097530292738</v>
      </c>
    </row>
    <row r="41" spans="1:14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  <c r="H41">
        <v>3.9243386940000002</v>
      </c>
      <c r="I41">
        <v>865.36411279324489</v>
      </c>
      <c r="J41">
        <v>1327.2599363997854</v>
      </c>
      <c r="K41">
        <f>Table14[[#This Row],[TRL starting media TG 13C 16:0 (nmol/L)]]-Table14[[#This Row],[Media TG 13C 16:0 (nmol/L)]]</f>
        <v>461.89582360654049</v>
      </c>
      <c r="L41">
        <f>Table14[[#This Row],[TRL starting media TG 13C 16:0 (nmol/L)]]/Table14[[#This Row],[Protein (mg/mL)]]</f>
        <v>338.21238172664852</v>
      </c>
      <c r="M41">
        <f>Table14[[#This Row],[Uncorrected Media TG 13C 16:0 disappearance (nmol/L)]]/Table14[[#This Row],[Protein (mg/mL)]]</f>
        <v>117.70029541862486</v>
      </c>
      <c r="N41" s="6">
        <f>(Table14[[#This Row],[Uncorrected Media TG 13C 16:0 disappearance (nmol/L)]]/Table14[[#This Row],[TRL starting media TG 13C 16:0 (nmol/L)]])*100</f>
        <v>34.800705644701409</v>
      </c>
    </row>
    <row r="42" spans="1:14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  <c r="H42">
        <v>4.9724629635000008</v>
      </c>
      <c r="I42">
        <v>948.6673411185742</v>
      </c>
      <c r="J42">
        <v>1327.2599363997854</v>
      </c>
      <c r="K42">
        <f>Table14[[#This Row],[TRL starting media TG 13C 16:0 (nmol/L)]]-Table14[[#This Row],[Media TG 13C 16:0 (nmol/L)]]</f>
        <v>378.59259528121117</v>
      </c>
      <c r="L42">
        <f>Table14[[#This Row],[TRL starting media TG 13C 16:0 (nmol/L)]]/Table14[[#This Row],[Protein (mg/mL)]]</f>
        <v>266.92203564761354</v>
      </c>
      <c r="M42">
        <f>Table14[[#This Row],[Uncorrected Media TG 13C 16:0 disappearance (nmol/L)]]/Table14[[#This Row],[Protein (mg/mL)]]</f>
        <v>76.137841158444473</v>
      </c>
      <c r="N42" s="6">
        <f>(Table14[[#This Row],[Uncorrected Media TG 13C 16:0 disappearance (nmol/L)]]/Table14[[#This Row],[TRL starting media TG 13C 16:0 (nmol/L)]])*100</f>
        <v>28.524374532704567</v>
      </c>
    </row>
    <row r="43" spans="1:14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  <c r="H43">
        <v>4.5314080835000006</v>
      </c>
      <c r="I43">
        <v>818.03751876431534</v>
      </c>
      <c r="J43">
        <v>1327.2599363997854</v>
      </c>
      <c r="K43">
        <f>Table14[[#This Row],[TRL starting media TG 13C 16:0 (nmol/L)]]-Table14[[#This Row],[Media TG 13C 16:0 (nmol/L)]]</f>
        <v>509.22241763547004</v>
      </c>
      <c r="L43">
        <f>Table14[[#This Row],[TRL starting media TG 13C 16:0 (nmol/L)]]/Table14[[#This Row],[Protein (mg/mL)]]</f>
        <v>292.90231908988147</v>
      </c>
      <c r="M43">
        <f>Table14[[#This Row],[Uncorrected Media TG 13C 16:0 disappearance (nmol/L)]]/Table14[[#This Row],[Protein (mg/mL)]]</f>
        <v>112.37619924139635</v>
      </c>
      <c r="N43" s="6">
        <f>(Table14[[#This Row],[Uncorrected Media TG 13C 16:0 disappearance (nmol/L)]]/Table14[[#This Row],[TRL starting media TG 13C 16:0 (nmol/L)]])*100</f>
        <v>38.36644229741043</v>
      </c>
    </row>
    <row r="44" spans="1:14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  <c r="H44">
        <v>4.3407587435000003</v>
      </c>
      <c r="I44">
        <v>684.08738331843779</v>
      </c>
      <c r="J44">
        <v>1429.434105411442</v>
      </c>
      <c r="K44">
        <f>Table14[[#This Row],[TRL starting media TG 13C 16:0 (nmol/L)]]-Table14[[#This Row],[Media TG 13C 16:0 (nmol/L)]]</f>
        <v>745.34672209300425</v>
      </c>
      <c r="L44">
        <f>Table14[[#This Row],[TRL starting media TG 13C 16:0 (nmol/L)]]/Table14[[#This Row],[Protein (mg/mL)]]</f>
        <v>329.30512610310933</v>
      </c>
      <c r="M44">
        <f>Table14[[#This Row],[Uncorrected Media TG 13C 16:0 disappearance (nmol/L)]]/Table14[[#This Row],[Protein (mg/mL)]]</f>
        <v>171.70885693868883</v>
      </c>
      <c r="N44" s="6">
        <f>(Table14[[#This Row],[Uncorrected Media TG 13C 16:0 disappearance (nmol/L)]]/Table14[[#This Row],[TRL starting media TG 13C 16:0 (nmol/L)]])*100</f>
        <v>52.142782886691165</v>
      </c>
    </row>
    <row r="45" spans="1:14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  <c r="H45">
        <v>3.6333652874999993</v>
      </c>
      <c r="I45">
        <v>651.11858845093934</v>
      </c>
      <c r="J45">
        <v>1429.434105411442</v>
      </c>
      <c r="K45">
        <f>Table14[[#This Row],[TRL starting media TG 13C 16:0 (nmol/L)]]-Table14[[#This Row],[Media TG 13C 16:0 (nmol/L)]]</f>
        <v>778.31551696050269</v>
      </c>
      <c r="L45">
        <f>Table14[[#This Row],[TRL starting media TG 13C 16:0 (nmol/L)]]/Table14[[#This Row],[Protein (mg/mL)]]</f>
        <v>393.41877083737683</v>
      </c>
      <c r="M45">
        <f>Table14[[#This Row],[Uncorrected Media TG 13C 16:0 disappearance (nmol/L)]]/Table14[[#This Row],[Protein (mg/mL)]]</f>
        <v>214.21339594952653</v>
      </c>
      <c r="N45" s="6">
        <f>(Table14[[#This Row],[Uncorrected Media TG 13C 16:0 disappearance (nmol/L)]]/Table14[[#This Row],[TRL starting media TG 13C 16:0 (nmol/L)]])*100</f>
        <v>54.449205739111406</v>
      </c>
    </row>
    <row r="46" spans="1:14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  <c r="H46">
        <v>5.3772584000000014</v>
      </c>
      <c r="I46">
        <v>744.05245984564556</v>
      </c>
      <c r="J46">
        <v>1429.434105411442</v>
      </c>
      <c r="K46">
        <f>Table14[[#This Row],[TRL starting media TG 13C 16:0 (nmol/L)]]-Table14[[#This Row],[Media TG 13C 16:0 (nmol/L)]]</f>
        <v>685.38164556579648</v>
      </c>
      <c r="L46">
        <f>Table14[[#This Row],[TRL starting media TG 13C 16:0 (nmol/L)]]/Table14[[#This Row],[Protein (mg/mL)]]</f>
        <v>265.82953599764551</v>
      </c>
      <c r="M46">
        <f>Table14[[#This Row],[Uncorrected Media TG 13C 16:0 disappearance (nmol/L)]]/Table14[[#This Row],[Protein (mg/mL)]]</f>
        <v>127.45931003907052</v>
      </c>
      <c r="N46" s="6">
        <f>(Table14[[#This Row],[Uncorrected Media TG 13C 16:0 disappearance (nmol/L)]]/Table14[[#This Row],[TRL starting media TG 13C 16:0 (nmol/L)]])*100</f>
        <v>47.947760793668706</v>
      </c>
    </row>
    <row r="47" spans="1:14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  <c r="H47">
        <v>5.8386396875000015</v>
      </c>
      <c r="I47">
        <v>875.94604043278207</v>
      </c>
      <c r="J47">
        <v>1327.2599363997854</v>
      </c>
      <c r="K47">
        <f>Table14[[#This Row],[TRL starting media TG 13C 16:0 (nmol/L)]]-Table14[[#This Row],[Media TG 13C 16:0 (nmol/L)]]</f>
        <v>451.3138959670033</v>
      </c>
      <c r="L47">
        <f>Table14[[#This Row],[TRL starting media TG 13C 16:0 (nmol/L)]]/Table14[[#This Row],[Protein (mg/mL)]]</f>
        <v>227.32348756531914</v>
      </c>
      <c r="M47">
        <f>Table14[[#This Row],[Uncorrected Media TG 13C 16:0 disappearance (nmol/L)]]/Table14[[#This Row],[Protein (mg/mL)]]</f>
        <v>77.297781696175818</v>
      </c>
      <c r="N47" s="6">
        <f>(Table14[[#This Row],[Uncorrected Media TG 13C 16:0 disappearance (nmol/L)]]/Table14[[#This Row],[TRL starting media TG 13C 16:0 (nmol/L)]])*100</f>
        <v>34.003429440596221</v>
      </c>
    </row>
    <row r="48" spans="1:14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  <c r="H48">
        <v>5.2842505235000008</v>
      </c>
      <c r="I48">
        <v>750.83085298148592</v>
      </c>
      <c r="J48">
        <v>1327.2599363997854</v>
      </c>
      <c r="K48">
        <f>Table14[[#This Row],[TRL starting media TG 13C 16:0 (nmol/L)]]-Table14[[#This Row],[Media TG 13C 16:0 (nmol/L)]]</f>
        <v>576.42908341829946</v>
      </c>
      <c r="L48">
        <f>Table14[[#This Row],[TRL starting media TG 13C 16:0 (nmol/L)]]/Table14[[#This Row],[Protein (mg/mL)]]</f>
        <v>251.17278798520712</v>
      </c>
      <c r="M48">
        <f>Table14[[#This Row],[Uncorrected Media TG 13C 16:0 disappearance (nmol/L)]]/Table14[[#This Row],[Protein (mg/mL)]]</f>
        <v>109.0843594289894</v>
      </c>
      <c r="N48" s="6">
        <f>(Table14[[#This Row],[Uncorrected Media TG 13C 16:0 disappearance (nmol/L)]]/Table14[[#This Row],[TRL starting media TG 13C 16:0 (nmol/L)]])*100</f>
        <v>43.430007009920971</v>
      </c>
    </row>
    <row r="49" spans="1:14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  <c r="H49">
        <v>4.8940926828750007</v>
      </c>
      <c r="I49">
        <v>840.89667228632777</v>
      </c>
      <c r="J49">
        <v>1327.2599363997854</v>
      </c>
      <c r="K49">
        <f>Table14[[#This Row],[TRL starting media TG 13C 16:0 (nmol/L)]]-Table14[[#This Row],[Media TG 13C 16:0 (nmol/L)]]</f>
        <v>486.3632641134576</v>
      </c>
      <c r="L49">
        <f>Table14[[#This Row],[TRL starting media TG 13C 16:0 (nmol/L)]]/Table14[[#This Row],[Protein (mg/mL)]]</f>
        <v>271.19632226092125</v>
      </c>
      <c r="M49">
        <f>Table14[[#This Row],[Uncorrected Media TG 13C 16:0 disappearance (nmol/L)]]/Table14[[#This Row],[Protein (mg/mL)]]</f>
        <v>99.377616164748829</v>
      </c>
      <c r="N49" s="6">
        <f>(Table14[[#This Row],[Uncorrected Media TG 13C 16:0 disappearance (nmol/L)]]/Table14[[#This Row],[TRL starting media TG 13C 16:0 (nmol/L)]])*100</f>
        <v>36.64416070846876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E5B9-47A7-4CA2-B03F-A2A84027B87D}">
  <dimension ref="A1:M49"/>
  <sheetViews>
    <sheetView tabSelected="1" topLeftCell="A14" workbookViewId="0">
      <selection activeCell="K2" sqref="K2:K49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1" width="46.85546875" customWidth="1"/>
  </cols>
  <sheetData>
    <row r="1" spans="1:11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155</v>
      </c>
      <c r="J1" t="s">
        <v>197</v>
      </c>
      <c r="K1" t="s">
        <v>198</v>
      </c>
    </row>
    <row r="2" spans="1:11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137.97829365890814</v>
      </c>
      <c r="J2">
        <v>5.6343480140351838</v>
      </c>
      <c r="K2">
        <f>(Table142[[#This Row],[Uncorrected media 13C 16:0 (nmol/L)]]-Table142[[#This Row],[TRL starting media 13C 16:0 (nmol/L)]])/Table142[[#This Row],[Protein (mg/mL)]]</f>
        <v>92.961666437367455</v>
      </c>
    </row>
    <row r="3" spans="1:11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89.732113096925104</v>
      </c>
      <c r="J3">
        <v>5.6343480140351838</v>
      </c>
      <c r="K3">
        <f>(Table142[[#This Row],[Uncorrected media 13C 16:0 (nmol/L)]]-Table142[[#This Row],[TRL starting media 13C 16:0 (nmol/L)]])/Table142[[#This Row],[Protein (mg/mL)]]</f>
        <v>65.79665742072406</v>
      </c>
    </row>
    <row r="4" spans="1:11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65.516234725034465</v>
      </c>
      <c r="J4">
        <v>5.6343480140351838</v>
      </c>
      <c r="K4">
        <f>(Table142[[#This Row],[Uncorrected media 13C 16:0 (nmol/L)]]-Table142[[#This Row],[TRL starting media 13C 16:0 (nmol/L)]])/Table142[[#This Row],[Protein (mg/mL)]]</f>
        <v>40.916133207806439</v>
      </c>
    </row>
    <row r="5" spans="1:11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84.403189367385394</v>
      </c>
      <c r="J5">
        <v>30.23755947796932</v>
      </c>
      <c r="K5">
        <f>(Table142[[#This Row],[Uncorrected media 13C 16:0 (nmol/L)]]-Table142[[#This Row],[TRL starting media 13C 16:0 (nmol/L)]])/Table142[[#This Row],[Protein (mg/mL)]]</f>
        <v>52.605600291647214</v>
      </c>
    </row>
    <row r="6" spans="1:11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68.411890466658932</v>
      </c>
      <c r="J6">
        <v>30.23755947796932</v>
      </c>
      <c r="K6">
        <f>(Table142[[#This Row],[Uncorrected media 13C 16:0 (nmol/L)]]-Table142[[#This Row],[TRL starting media 13C 16:0 (nmol/L)]])/Table142[[#This Row],[Protein (mg/mL)]]</f>
        <v>27.324023891844909</v>
      </c>
    </row>
    <row r="7" spans="1:11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84.590075312688285</v>
      </c>
      <c r="J7">
        <v>30.23755947796932</v>
      </c>
      <c r="K7">
        <f>(Table142[[#This Row],[Uncorrected media 13C 16:0 (nmol/L)]]-Table142[[#This Row],[TRL starting media 13C 16:0 (nmol/L)]])/Table142[[#This Row],[Protein (mg/mL)]]</f>
        <v>35.832511152084557</v>
      </c>
    </row>
    <row r="8" spans="1:11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75.565213563007532</v>
      </c>
      <c r="J8">
        <v>5.6343480140351838</v>
      </c>
      <c r="K8">
        <f>(Table142[[#This Row],[Uncorrected media 13C 16:0 (nmol/L)]]-Table142[[#This Row],[TRL starting media 13C 16:0 (nmol/L)]])/Table142[[#This Row],[Protein (mg/mL)]]</f>
        <v>60.972908725386354</v>
      </c>
    </row>
    <row r="9" spans="1:11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79.07693544489301</v>
      </c>
      <c r="J9">
        <v>5.6343480140351838</v>
      </c>
      <c r="K9">
        <f>(Table142[[#This Row],[Uncorrected media 13C 16:0 (nmol/L)]]-Table142[[#This Row],[TRL starting media 13C 16:0 (nmol/L)]])/Table142[[#This Row],[Protein (mg/mL)]]</f>
        <v>53.584458492155157</v>
      </c>
    </row>
    <row r="10" spans="1:11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130.7692417621225</v>
      </c>
      <c r="J10">
        <v>5.6343480140351838</v>
      </c>
      <c r="K10">
        <f>(Table142[[#This Row],[Uncorrected media 13C 16:0 (nmol/L)]]-Table142[[#This Row],[TRL starting media 13C 16:0 (nmol/L)]])/Table142[[#This Row],[Protein (mg/mL)]]</f>
        <v>114.30956666904754</v>
      </c>
    </row>
    <row r="11" spans="1:11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82.684869714544746</v>
      </c>
      <c r="J11">
        <v>30.23755947796932</v>
      </c>
      <c r="K11">
        <f>(Table142[[#This Row],[Uncorrected media 13C 16:0 (nmol/L)]]-Table142[[#This Row],[TRL starting media 13C 16:0 (nmol/L)]])/Table142[[#This Row],[Protein (mg/mL)]]</f>
        <v>36.840290169620879</v>
      </c>
    </row>
    <row r="12" spans="1:11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85.057206277874712</v>
      </c>
      <c r="J12">
        <v>30.23755947796932</v>
      </c>
      <c r="K12">
        <f>(Table142[[#This Row],[Uncorrected media 13C 16:0 (nmol/L)]]-Table142[[#This Row],[TRL starting media 13C 16:0 (nmol/L)]])/Table142[[#This Row],[Protein (mg/mL)]]</f>
        <v>45.710075409627244</v>
      </c>
    </row>
    <row r="13" spans="1:11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74.444738628510422</v>
      </c>
      <c r="J13">
        <v>30.23755947796932</v>
      </c>
      <c r="K13">
        <f>(Table142[[#This Row],[Uncorrected media 13C 16:0 (nmol/L)]]-Table142[[#This Row],[TRL starting media 13C 16:0 (nmol/L)]])/Table142[[#This Row],[Protein (mg/mL)]]</f>
        <v>36.861118423360992</v>
      </c>
    </row>
    <row r="14" spans="1:11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  <c r="I14">
        <v>130.80767939472301</v>
      </c>
      <c r="J14">
        <v>50.415240767660983</v>
      </c>
      <c r="K14">
        <f>(Table142[[#This Row],[Uncorrected media 13C 16:0 (nmol/L)]]-Table142[[#This Row],[TRL starting media 13C 16:0 (nmol/L)]])/Table142[[#This Row],[Protein (mg/mL)]]</f>
        <v>40.118834417281633</v>
      </c>
    </row>
    <row r="15" spans="1:11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  <c r="I15">
        <v>207.4251508180854</v>
      </c>
      <c r="J15">
        <v>50.415240767660983</v>
      </c>
      <c r="K15">
        <f>(Table142[[#This Row],[Uncorrected media 13C 16:0 (nmol/L)]]-Table142[[#This Row],[TRL starting media 13C 16:0 (nmol/L)]])/Table142[[#This Row],[Protein (mg/mL)]]</f>
        <v>68.447929627222678</v>
      </c>
    </row>
    <row r="16" spans="1:11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  <c r="I16">
        <v>265.86765680006738</v>
      </c>
      <c r="J16">
        <v>50.415240767660983</v>
      </c>
      <c r="K16">
        <f>(Table142[[#This Row],[Uncorrected media 13C 16:0 (nmol/L)]]-Table142[[#This Row],[TRL starting media 13C 16:0 (nmol/L)]])/Table142[[#This Row],[Protein (mg/mL)]]</f>
        <v>95.078308495078488</v>
      </c>
    </row>
    <row r="17" spans="1:13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  <c r="I17">
        <v>15.183922953250132</v>
      </c>
      <c r="J17">
        <v>49.176452001765433</v>
      </c>
      <c r="K17">
        <f>(Table142[[#This Row],[Uncorrected media 13C 16:0 (nmol/L)]]-Table142[[#This Row],[TRL starting media 13C 16:0 (nmol/L)]])/Table142[[#This Row],[Protein (mg/mL)]]</f>
        <v>-10.55964946492989</v>
      </c>
    </row>
    <row r="18" spans="1:13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  <c r="I18">
        <v>17.664706313998131</v>
      </c>
      <c r="J18">
        <v>49.176452001765433</v>
      </c>
      <c r="K18">
        <f>(Table142[[#This Row],[Uncorrected media 13C 16:0 (nmol/L)]]-Table142[[#This Row],[TRL starting media 13C 16:0 (nmol/L)]])/Table142[[#This Row],[Protein (mg/mL)]]</f>
        <v>-11.78837614430635</v>
      </c>
    </row>
    <row r="19" spans="1:13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  <c r="I19">
        <v>5.4751952576263392</v>
      </c>
      <c r="J19">
        <v>49.176452001765433</v>
      </c>
      <c r="K19">
        <f>(Table142[[#This Row],[Uncorrected media 13C 16:0 (nmol/L)]]-Table142[[#This Row],[TRL starting media 13C 16:0 (nmol/L)]])/Table142[[#This Row],[Protein (mg/mL)]]</f>
        <v>-16.17666325809293</v>
      </c>
      <c r="M19" t="s">
        <v>251</v>
      </c>
    </row>
    <row r="20" spans="1:13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  <c r="I20">
        <v>107.24596907354335</v>
      </c>
      <c r="J20">
        <v>50.415240767660983</v>
      </c>
      <c r="K20">
        <f>(Table142[[#This Row],[Uncorrected media 13C 16:0 (nmol/L)]]-Table142[[#This Row],[TRL starting media 13C 16:0 (nmol/L)]])/Table142[[#This Row],[Protein (mg/mL)]]</f>
        <v>32.817566720239014</v>
      </c>
    </row>
    <row r="21" spans="1:13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  <c r="I21">
        <v>93.277738825973771</v>
      </c>
      <c r="J21">
        <v>50.415240767660983</v>
      </c>
      <c r="K21">
        <f>(Table142[[#This Row],[Uncorrected media 13C 16:0 (nmol/L)]]-Table142[[#This Row],[TRL starting media 13C 16:0 (nmol/L)]])/Table142[[#This Row],[Protein (mg/mL)]]</f>
        <v>25.677185243320693</v>
      </c>
    </row>
    <row r="22" spans="1:13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  <c r="I22">
        <v>140.47964858932454</v>
      </c>
      <c r="J22">
        <v>50.415240767660983</v>
      </c>
      <c r="K22">
        <f>(Table142[[#This Row],[Uncorrected media 13C 16:0 (nmol/L)]]-Table142[[#This Row],[TRL starting media 13C 16:0 (nmol/L)]])/Table142[[#This Row],[Protein (mg/mL)]]</f>
        <v>53.171174474758843</v>
      </c>
    </row>
    <row r="23" spans="1:13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  <c r="I23">
        <v>97.332782928704404</v>
      </c>
      <c r="J23">
        <v>49.176452001765433</v>
      </c>
      <c r="K23">
        <f>(Table142[[#This Row],[Uncorrected media 13C 16:0 (nmol/L)]]-Table142[[#This Row],[TRL starting media 13C 16:0 (nmol/L)]])/Table142[[#This Row],[Protein (mg/mL)]]</f>
        <v>29.496160902564554</v>
      </c>
    </row>
    <row r="24" spans="1:13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  <c r="I24">
        <v>93.342787592143964</v>
      </c>
      <c r="J24">
        <v>49.176452001765433</v>
      </c>
      <c r="K24">
        <f>(Table142[[#This Row],[Uncorrected media 13C 16:0 (nmol/L)]]-Table142[[#This Row],[TRL starting media 13C 16:0 (nmol/L)]])/Table142[[#This Row],[Protein (mg/mL)]]</f>
        <v>25.334312157372299</v>
      </c>
    </row>
    <row r="25" spans="1:13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  <c r="I25">
        <v>95.180922900916102</v>
      </c>
      <c r="J25">
        <v>49.176452001765433</v>
      </c>
      <c r="K25">
        <f>(Table142[[#This Row],[Uncorrected media 13C 16:0 (nmol/L)]]-Table142[[#This Row],[TRL starting media 13C 16:0 (nmol/L)]])/Table142[[#This Row],[Protein (mg/mL)]]</f>
        <v>27.159582880301052</v>
      </c>
    </row>
    <row r="26" spans="1:13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218.68897842808332</v>
      </c>
      <c r="J26">
        <v>36.136597456356427</v>
      </c>
      <c r="K26">
        <f>(Table142[[#This Row],[Uncorrected media 13C 16:0 (nmol/L)]]-Table142[[#This Row],[TRL starting media 13C 16:0 (nmol/L)]])/Table142[[#This Row],[Protein (mg/mL)]]</f>
        <v>115.23683205416017</v>
      </c>
    </row>
    <row r="27" spans="1:13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144.71001385084094</v>
      </c>
      <c r="J27">
        <v>36.136597456356427</v>
      </c>
      <c r="K27">
        <f>(Table142[[#This Row],[Uncorrected media 13C 16:0 (nmol/L)]]-Table142[[#This Row],[TRL starting media 13C 16:0 (nmol/L)]])/Table142[[#This Row],[Protein (mg/mL)]]</f>
        <v>57.699193839954596</v>
      </c>
    </row>
    <row r="28" spans="1:13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154.90217932073884</v>
      </c>
      <c r="J28">
        <v>36.136597456356427</v>
      </c>
      <c r="K28">
        <f>(Table142[[#This Row],[Uncorrected media 13C 16:0 (nmol/L)]]-Table142[[#This Row],[TRL starting media 13C 16:0 (nmol/L)]])/Table142[[#This Row],[Protein (mg/mL)]]</f>
        <v>93.622978776588965</v>
      </c>
    </row>
    <row r="29" spans="1:13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98.332706563258853</v>
      </c>
      <c r="J29">
        <v>49.029039191861969</v>
      </c>
      <c r="K29">
        <f>(Table142[[#This Row],[Uncorrected media 13C 16:0 (nmol/L)]]-Table142[[#This Row],[TRL starting media 13C 16:0 (nmol/L)]])/Table142[[#This Row],[Protein (mg/mL)]]</f>
        <v>30.887608389091255</v>
      </c>
    </row>
    <row r="30" spans="1:13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119.46120430984561</v>
      </c>
      <c r="J30">
        <v>49.029039191861969</v>
      </c>
      <c r="K30">
        <f>(Table142[[#This Row],[Uncorrected media 13C 16:0 (nmol/L)]]-Table142[[#This Row],[TRL starting media 13C 16:0 (nmol/L)]])/Table142[[#This Row],[Protein (mg/mL)]]</f>
        <v>30.042716810181947</v>
      </c>
    </row>
    <row r="31" spans="1:13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97.520621171938785</v>
      </c>
      <c r="J31">
        <v>49.029039191861969</v>
      </c>
      <c r="K31">
        <f>(Table142[[#This Row],[Uncorrected media 13C 16:0 (nmol/L)]]-Table142[[#This Row],[TRL starting media 13C 16:0 (nmol/L)]])/Table142[[#This Row],[Protein (mg/mL)]]</f>
        <v>32.837894349371787</v>
      </c>
    </row>
    <row r="32" spans="1:13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  <c r="I32">
        <v>44.427079310313864</v>
      </c>
      <c r="J32">
        <v>34.919108390823645</v>
      </c>
      <c r="K32">
        <f>(Table142[[#This Row],[Uncorrected media 13C 16:0 (nmol/L)]]-Table142[[#This Row],[TRL starting media 13C 16:0 (nmol/L)]])/Table142[[#This Row],[Protein (mg/mL)]]</f>
        <v>5.3393219913646712</v>
      </c>
    </row>
    <row r="33" spans="1:11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  <c r="I33">
        <v>66.701097791040297</v>
      </c>
      <c r="J33">
        <v>34.919108390823645</v>
      </c>
      <c r="K33">
        <f>(Table142[[#This Row],[Uncorrected media 13C 16:0 (nmol/L)]]-Table142[[#This Row],[TRL starting media 13C 16:0 (nmol/L)]])/Table142[[#This Row],[Protein (mg/mL)]]</f>
        <v>19.039301631939026</v>
      </c>
    </row>
    <row r="34" spans="1:11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  <c r="I34">
        <v>83.120800472087922</v>
      </c>
      <c r="J34">
        <v>34.919108390823645</v>
      </c>
      <c r="K34">
        <f>(Table142[[#This Row],[Uncorrected media 13C 16:0 (nmol/L)]]-Table142[[#This Row],[TRL starting media 13C 16:0 (nmol/L)]])/Table142[[#This Row],[Protein (mg/mL)]]</f>
        <v>18.469134519733885</v>
      </c>
    </row>
    <row r="35" spans="1:11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  <c r="I35">
        <v>47.087526544094963</v>
      </c>
      <c r="J35">
        <v>39.90795555627011</v>
      </c>
      <c r="K35">
        <f>(Table142[[#This Row],[Uncorrected media 13C 16:0 (nmol/L)]]-Table142[[#This Row],[TRL starting media 13C 16:0 (nmol/L)]])/Table142[[#This Row],[Protein (mg/mL)]]</f>
        <v>3.3312244082618125</v>
      </c>
    </row>
    <row r="36" spans="1:11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  <c r="I36">
        <v>37.837769355080205</v>
      </c>
      <c r="J36">
        <v>39.90795555627011</v>
      </c>
      <c r="K36">
        <f>(Table142[[#This Row],[Uncorrected media 13C 16:0 (nmol/L)]]-Table142[[#This Row],[TRL starting media 13C 16:0 (nmol/L)]])/Table142[[#This Row],[Protein (mg/mL)]]</f>
        <v>-0.64047046138765895</v>
      </c>
    </row>
    <row r="37" spans="1:11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  <c r="I37">
        <v>24.069075350240588</v>
      </c>
      <c r="J37">
        <v>39.90795555627011</v>
      </c>
      <c r="K37">
        <f>(Table142[[#This Row],[Uncorrected media 13C 16:0 (nmol/L)]]-Table142[[#This Row],[TRL starting media 13C 16:0 (nmol/L)]])/Table142[[#This Row],[Protein (mg/mL)]]</f>
        <v>-4.1807862970103002</v>
      </c>
    </row>
    <row r="38" spans="1:11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  <c r="H38">
        <v>3.5196162158750006</v>
      </c>
      <c r="I38">
        <v>185.22813069476891</v>
      </c>
      <c r="J38">
        <v>42.515240664798206</v>
      </c>
      <c r="K38">
        <f>(Table142[[#This Row],[Uncorrected media 13C 16:0 (nmol/L)]]-Table142[[#This Row],[TRL starting media 13C 16:0 (nmol/L)]])/Table142[[#This Row],[Protein (mg/mL)]]</f>
        <v>40.547855583308625</v>
      </c>
    </row>
    <row r="39" spans="1:11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  <c r="H39">
        <v>4.878398304000001</v>
      </c>
      <c r="I39">
        <v>193.72427838796045</v>
      </c>
      <c r="J39">
        <v>42.515240664798206</v>
      </c>
      <c r="K39">
        <f>(Table142[[#This Row],[Uncorrected media 13C 16:0 (nmol/L)]]-Table142[[#This Row],[TRL starting media 13C 16:0 (nmol/L)]])/Table142[[#This Row],[Protein (mg/mL)]]</f>
        <v>30.995631824318178</v>
      </c>
    </row>
    <row r="40" spans="1:11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  <c r="H40">
        <v>4.736844052875</v>
      </c>
      <c r="I40">
        <v>74.325386684513873</v>
      </c>
      <c r="J40">
        <v>42.515240664798206</v>
      </c>
      <c r="K40">
        <f>(Table142[[#This Row],[Uncorrected media 13C 16:0 (nmol/L)]]-Table142[[#This Row],[TRL starting media 13C 16:0 (nmol/L)]])/Table142[[#This Row],[Protein (mg/mL)]]</f>
        <v>6.7154725096783974</v>
      </c>
    </row>
    <row r="41" spans="1:11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  <c r="H41">
        <v>3.9243386940000002</v>
      </c>
      <c r="I41">
        <v>82.291453183870985</v>
      </c>
      <c r="J41">
        <v>38.183543672053169</v>
      </c>
      <c r="K41">
        <f>(Table142[[#This Row],[Uncorrected media 13C 16:0 (nmol/L)]]-Table142[[#This Row],[TRL starting media 13C 16:0 (nmol/L)]])/Table142[[#This Row],[Protein (mg/mL)]]</f>
        <v>11.239577659098405</v>
      </c>
    </row>
    <row r="42" spans="1:11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  <c r="H42">
        <v>4.9724629635000008</v>
      </c>
      <c r="I42">
        <v>121.71863009113964</v>
      </c>
      <c r="J42">
        <v>38.183543672053169</v>
      </c>
      <c r="K42">
        <f>(Table142[[#This Row],[Uncorrected media 13C 16:0 (nmol/L)]]-Table142[[#This Row],[TRL starting media 13C 16:0 (nmol/L)]])/Table142[[#This Row],[Protein (mg/mL)]]</f>
        <v>16.799539188581118</v>
      </c>
    </row>
    <row r="43" spans="1:11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  <c r="H43">
        <v>4.5314080835000006</v>
      </c>
      <c r="I43">
        <v>59.578439936358755</v>
      </c>
      <c r="J43">
        <v>38.183543672053169</v>
      </c>
      <c r="K43">
        <f>(Table142[[#This Row],[Uncorrected media 13C 16:0 (nmol/L)]]-Table142[[#This Row],[TRL starting media 13C 16:0 (nmol/L)]])/Table142[[#This Row],[Protein (mg/mL)]]</f>
        <v>4.7214675593243962</v>
      </c>
    </row>
    <row r="44" spans="1:11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  <c r="H44">
        <v>4.3407587435000003</v>
      </c>
      <c r="I44">
        <v>150.2045696389072</v>
      </c>
      <c r="J44">
        <v>42.515240664798206</v>
      </c>
      <c r="K44">
        <f>(Table142[[#This Row],[Uncorrected media 13C 16:0 (nmol/L)]]-Table142[[#This Row],[TRL starting media 13C 16:0 (nmol/L)]])/Table142[[#This Row],[Protein (mg/mL)]]</f>
        <v>24.808872212805344</v>
      </c>
    </row>
    <row r="45" spans="1:11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  <c r="H45">
        <v>3.6333652874999993</v>
      </c>
      <c r="I45">
        <v>155.04315719436605</v>
      </c>
      <c r="J45">
        <v>42.515240664798206</v>
      </c>
      <c r="K45">
        <f>(Table142[[#This Row],[Uncorrected media 13C 16:0 (nmol/L)]]-Table142[[#This Row],[TRL starting media 13C 16:0 (nmol/L)]])/Table142[[#This Row],[Protein (mg/mL)]]</f>
        <v>30.970713821894481</v>
      </c>
    </row>
    <row r="46" spans="1:11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  <c r="H46">
        <v>5.3772584000000014</v>
      </c>
      <c r="I46">
        <v>115.84307837257812</v>
      </c>
      <c r="J46">
        <v>42.515240664798206</v>
      </c>
      <c r="K46">
        <f>(Table142[[#This Row],[Uncorrected media 13C 16:0 (nmol/L)]]-Table142[[#This Row],[TRL starting media 13C 16:0 (nmol/L)]])/Table142[[#This Row],[Protein (mg/mL)]]</f>
        <v>13.636658730735329</v>
      </c>
    </row>
    <row r="47" spans="1:11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  <c r="H47">
        <v>5.8386396875000015</v>
      </c>
      <c r="I47">
        <v>111.69594518013514</v>
      </c>
      <c r="J47">
        <v>38.183543672053169</v>
      </c>
      <c r="K47">
        <f>(Table142[[#This Row],[Uncorrected media 13C 16:0 (nmol/L)]]-Table142[[#This Row],[TRL starting media 13C 16:0 (nmol/L)]])/Table142[[#This Row],[Protein (mg/mL)]]</f>
        <v>12.590672732462901</v>
      </c>
    </row>
    <row r="48" spans="1:11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  <c r="H48">
        <v>5.2842505235000008</v>
      </c>
      <c r="I48">
        <v>64.795547405290122</v>
      </c>
      <c r="J48">
        <v>38.183543672053169</v>
      </c>
      <c r="K48">
        <f>(Table142[[#This Row],[Uncorrected media 13C 16:0 (nmol/L)]]-Table142[[#This Row],[TRL starting media 13C 16:0 (nmol/L)]])/Table142[[#This Row],[Protein (mg/mL)]]</f>
        <v>5.0360980454822579</v>
      </c>
    </row>
    <row r="49" spans="1:11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  <c r="H49">
        <v>4.8940926828750007</v>
      </c>
      <c r="I49">
        <v>61.194000637577808</v>
      </c>
      <c r="J49">
        <v>38.183543672053169</v>
      </c>
      <c r="K49">
        <f>(Table142[[#This Row],[Uncorrected media 13C 16:0 (nmol/L)]]-Table142[[#This Row],[TRL starting media 13C 16:0 (nmol/L)]])/Table142[[#This Row],[Protein (mg/mL)]]</f>
        <v>4.7016798529461656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J97"/>
  <sheetViews>
    <sheetView topLeftCell="A70" workbookViewId="0">
      <selection activeCell="I88" sqref="I88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1" customWidth="1"/>
    <col min="10" max="10" width="39" customWidth="1"/>
  </cols>
  <sheetData>
    <row r="1" spans="1:10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153</v>
      </c>
      <c r="J1" t="s">
        <v>154</v>
      </c>
    </row>
    <row r="2" spans="1:10" x14ac:dyDescent="0.25">
      <c r="A2" t="s">
        <v>29</v>
      </c>
      <c r="B2">
        <v>1</v>
      </c>
      <c r="C2" t="s">
        <v>23</v>
      </c>
      <c r="D2" t="s">
        <v>25</v>
      </c>
      <c r="E2" t="s">
        <v>16</v>
      </c>
      <c r="F2" t="s">
        <v>19</v>
      </c>
      <c r="G2">
        <v>2</v>
      </c>
      <c r="H2">
        <v>1.6105425179999999</v>
      </c>
      <c r="I2">
        <v>62.987509879317621</v>
      </c>
      <c r="J2">
        <f>Table2[[#This Row],[Uncorrectedmedia 16:0 (nmol/L)]]/Table2[[#This Row],[Protein (mg/mL)]]</f>
        <v>39.109498305910371</v>
      </c>
    </row>
    <row r="3" spans="1:10" x14ac:dyDescent="0.25">
      <c r="A3" t="s">
        <v>30</v>
      </c>
      <c r="B3">
        <v>1</v>
      </c>
      <c r="C3" t="s">
        <v>23</v>
      </c>
      <c r="D3" t="s">
        <v>26</v>
      </c>
      <c r="E3" t="s">
        <v>16</v>
      </c>
      <c r="F3" t="s">
        <v>19</v>
      </c>
      <c r="G3">
        <v>2</v>
      </c>
      <c r="H3">
        <v>1.8536911395000002</v>
      </c>
      <c r="I3">
        <v>205.01322082594831</v>
      </c>
      <c r="J3">
        <f>Table2[[#This Row],[Uncorrectedmedia 16:0 (nmol/L)]]/Table2[[#This Row],[Protein (mg/mL)]]</f>
        <v>110.59729231982354</v>
      </c>
    </row>
    <row r="4" spans="1:10" x14ac:dyDescent="0.25">
      <c r="A4" t="s">
        <v>31</v>
      </c>
      <c r="B4">
        <v>1</v>
      </c>
      <c r="C4" t="s">
        <v>23</v>
      </c>
      <c r="D4" t="s">
        <v>27</v>
      </c>
      <c r="E4" t="s">
        <v>16</v>
      </c>
      <c r="F4" t="s">
        <v>19</v>
      </c>
      <c r="G4">
        <v>2</v>
      </c>
      <c r="H4">
        <v>1.1077408155000004</v>
      </c>
      <c r="I4">
        <v>40.59012836096484</v>
      </c>
      <c r="J4">
        <f>Table2[[#This Row],[Uncorrectedmedia 16:0 (nmol/L)]]/Table2[[#This Row],[Protein (mg/mL)]]</f>
        <v>36.642261251919024</v>
      </c>
    </row>
    <row r="5" spans="1:10" x14ac:dyDescent="0.25">
      <c r="A5" t="s">
        <v>32</v>
      </c>
      <c r="B5">
        <v>1</v>
      </c>
      <c r="C5" t="s">
        <v>23</v>
      </c>
      <c r="D5" t="s">
        <v>25</v>
      </c>
      <c r="E5" t="s">
        <v>16</v>
      </c>
      <c r="F5" t="s">
        <v>20</v>
      </c>
      <c r="G5">
        <v>2</v>
      </c>
      <c r="H5">
        <v>1.4236399874999996</v>
      </c>
      <c r="I5">
        <v>57.801114301397526</v>
      </c>
      <c r="J5">
        <f>Table2[[#This Row],[Uncorrectedmedia 16:0 (nmol/L)]]/Table2[[#This Row],[Protein (mg/mL)]]</f>
        <v>40.600934793142386</v>
      </c>
    </row>
    <row r="6" spans="1:10" x14ac:dyDescent="0.25">
      <c r="A6" t="s">
        <v>33</v>
      </c>
      <c r="B6">
        <v>1</v>
      </c>
      <c r="C6" t="s">
        <v>23</v>
      </c>
      <c r="D6" t="s">
        <v>26</v>
      </c>
      <c r="E6" t="s">
        <v>16</v>
      </c>
      <c r="F6" t="s">
        <v>20</v>
      </c>
      <c r="G6">
        <v>2</v>
      </c>
      <c r="H6">
        <v>1.2781464648750005</v>
      </c>
      <c r="I6">
        <v>61.053860845969325</v>
      </c>
      <c r="J6">
        <f>Table2[[#This Row],[Uncorrectedmedia 16:0 (nmol/L)]]/Table2[[#This Row],[Protein (mg/mL)]]</f>
        <v>47.76749967535234</v>
      </c>
    </row>
    <row r="7" spans="1:10" x14ac:dyDescent="0.25">
      <c r="A7" t="s">
        <v>34</v>
      </c>
      <c r="B7">
        <v>1</v>
      </c>
      <c r="C7" t="s">
        <v>23</v>
      </c>
      <c r="D7" t="s">
        <v>27</v>
      </c>
      <c r="E7" t="s">
        <v>16</v>
      </c>
      <c r="F7" t="s">
        <v>20</v>
      </c>
      <c r="G7">
        <v>2</v>
      </c>
      <c r="H7">
        <v>1.4635275138749999</v>
      </c>
      <c r="I7">
        <v>64.038040917466617</v>
      </c>
      <c r="J7">
        <f>Table2[[#This Row],[Uncorrectedmedia 16:0 (nmol/L)]]/Table2[[#This Row],[Protein (mg/mL)]]</f>
        <v>43.755952867542817</v>
      </c>
    </row>
    <row r="8" spans="1:10" x14ac:dyDescent="0.25">
      <c r="A8" t="s">
        <v>35</v>
      </c>
      <c r="B8">
        <v>1</v>
      </c>
      <c r="C8" t="s">
        <v>23</v>
      </c>
      <c r="D8" t="s">
        <v>25</v>
      </c>
      <c r="E8" t="s">
        <v>17</v>
      </c>
      <c r="F8" t="s">
        <v>19</v>
      </c>
      <c r="G8">
        <v>2</v>
      </c>
      <c r="H8">
        <v>1.6508449938750001</v>
      </c>
      <c r="I8">
        <v>44.950382410118756</v>
      </c>
      <c r="J8">
        <f>Table2[[#This Row],[Uncorrectedmedia 16:0 (nmol/L)]]/Table2[[#This Row],[Protein (mg/mL)]]</f>
        <v>27.228711706365296</v>
      </c>
    </row>
    <row r="9" spans="1:10" x14ac:dyDescent="0.25">
      <c r="A9" t="s">
        <v>36</v>
      </c>
      <c r="B9">
        <v>1</v>
      </c>
      <c r="C9" t="s">
        <v>23</v>
      </c>
      <c r="D9" t="s">
        <v>26</v>
      </c>
      <c r="E9" t="s">
        <v>17</v>
      </c>
      <c r="F9" t="s">
        <v>19</v>
      </c>
      <c r="G9">
        <v>2</v>
      </c>
      <c r="H9">
        <v>1.2124082355000003</v>
      </c>
      <c r="I9">
        <v>57.891819418095075</v>
      </c>
      <c r="J9">
        <f>Table2[[#This Row],[Uncorrectedmedia 16:0 (nmol/L)]]/Table2[[#This Row],[Protein (mg/mL)]]</f>
        <v>47.74944422430481</v>
      </c>
    </row>
    <row r="10" spans="1:10" x14ac:dyDescent="0.25">
      <c r="A10" t="s">
        <v>37</v>
      </c>
      <c r="B10">
        <v>1</v>
      </c>
      <c r="C10" t="s">
        <v>23</v>
      </c>
      <c r="D10" t="s">
        <v>27</v>
      </c>
      <c r="E10" t="s">
        <v>17</v>
      </c>
      <c r="F10" t="s">
        <v>19</v>
      </c>
      <c r="G10">
        <v>2</v>
      </c>
      <c r="H10">
        <v>1.3177079594999996</v>
      </c>
      <c r="I10">
        <v>41.058375494491543</v>
      </c>
      <c r="J10">
        <f>Table2[[#This Row],[Uncorrectedmedia 16:0 (nmol/L)]]/Table2[[#This Row],[Protein (mg/mL)]]</f>
        <v>31.158934116229382</v>
      </c>
    </row>
    <row r="11" spans="1:10" x14ac:dyDescent="0.25">
      <c r="A11" t="s">
        <v>38</v>
      </c>
      <c r="B11">
        <v>1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1.0296552000000001</v>
      </c>
      <c r="I11">
        <v>54.96869753302704</v>
      </c>
      <c r="J11">
        <f>Table2[[#This Row],[Uncorrectedmedia 16:0 (nmol/L)]]/Table2[[#This Row],[Protein (mg/mL)]]</f>
        <v>53.385538705604588</v>
      </c>
    </row>
    <row r="12" spans="1:10" x14ac:dyDescent="0.25">
      <c r="A12" t="s">
        <v>39</v>
      </c>
      <c r="B12">
        <v>1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1.3970977019999997</v>
      </c>
      <c r="I12">
        <v>46.723478568670984</v>
      </c>
      <c r="J12">
        <f>Table2[[#This Row],[Uncorrectedmedia 16:0 (nmol/L)]]/Table2[[#This Row],[Protein (mg/mL)]]</f>
        <v>33.443243448031232</v>
      </c>
    </row>
    <row r="13" spans="1:10" x14ac:dyDescent="0.25">
      <c r="A13" t="s">
        <v>40</v>
      </c>
      <c r="B13">
        <v>1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1.5168491988749999</v>
      </c>
      <c r="I13">
        <v>55.05746280334138</v>
      </c>
      <c r="J13">
        <f>Table2[[#This Row],[Uncorrectedmedia 16:0 (nmol/L)]]/Table2[[#This Row],[Protein (mg/mL)]]</f>
        <v>36.297255418782434</v>
      </c>
    </row>
    <row r="14" spans="1:10" x14ac:dyDescent="0.25">
      <c r="A14" t="s">
        <v>41</v>
      </c>
      <c r="B14">
        <v>2</v>
      </c>
      <c r="C14" t="s">
        <v>23</v>
      </c>
      <c r="D14" t="s">
        <v>25</v>
      </c>
      <c r="E14" t="s">
        <v>16</v>
      </c>
      <c r="F14" t="s">
        <v>19</v>
      </c>
      <c r="G14">
        <v>2</v>
      </c>
      <c r="H14">
        <v>1.1599954875000005</v>
      </c>
      <c r="I14">
        <v>47.587422126459167</v>
      </c>
      <c r="J14">
        <f>Table2[[#This Row],[Uncorrectedmedia 16:0 (nmol/L)]]/Table2[[#This Row],[Protein (mg/mL)]]</f>
        <v>41.023799350304927</v>
      </c>
    </row>
    <row r="15" spans="1:10" x14ac:dyDescent="0.25">
      <c r="A15" t="s">
        <v>42</v>
      </c>
      <c r="B15">
        <v>2</v>
      </c>
      <c r="C15" t="s">
        <v>23</v>
      </c>
      <c r="D15" t="s">
        <v>26</v>
      </c>
      <c r="E15" t="s">
        <v>16</v>
      </c>
      <c r="F15" t="s">
        <v>19</v>
      </c>
      <c r="G15">
        <v>2</v>
      </c>
      <c r="H15">
        <v>1.0816727580000003</v>
      </c>
      <c r="I15">
        <v>42.568920510193998</v>
      </c>
      <c r="J15">
        <f>Table2[[#This Row],[Uncorrectedmedia 16:0 (nmol/L)]]/Table2[[#This Row],[Protein (mg/mL)]]</f>
        <v>39.35471259246966</v>
      </c>
    </row>
    <row r="16" spans="1:10" x14ac:dyDescent="0.25">
      <c r="A16" t="s">
        <v>43</v>
      </c>
      <c r="B16">
        <v>2</v>
      </c>
      <c r="C16" t="s">
        <v>23</v>
      </c>
      <c r="D16" t="s">
        <v>27</v>
      </c>
      <c r="E16" t="s">
        <v>16</v>
      </c>
      <c r="F16" t="s">
        <v>19</v>
      </c>
      <c r="G16">
        <v>2</v>
      </c>
      <c r="H16">
        <v>1.7182133820000001</v>
      </c>
      <c r="I16">
        <v>44.705975962997499</v>
      </c>
      <c r="J16">
        <f>Table2[[#This Row],[Uncorrectedmedia 16:0 (nmol/L)]]/Table2[[#This Row],[Protein (mg/mL)]]</f>
        <v>26.018873110486282</v>
      </c>
    </row>
    <row r="17" spans="1:10" x14ac:dyDescent="0.25">
      <c r="A17" t="s">
        <v>44</v>
      </c>
      <c r="B17">
        <v>2</v>
      </c>
      <c r="C17" t="s">
        <v>23</v>
      </c>
      <c r="D17" t="s">
        <v>25</v>
      </c>
      <c r="E17" t="s">
        <v>16</v>
      </c>
      <c r="F17" t="s">
        <v>20</v>
      </c>
      <c r="G17">
        <v>2</v>
      </c>
      <c r="H17">
        <v>1.1469169998750004</v>
      </c>
      <c r="I17">
        <v>41.316191408359153</v>
      </c>
      <c r="J17">
        <f>Table2[[#This Row],[Uncorrectedmedia 16:0 (nmol/L)]]/Table2[[#This Row],[Protein (mg/mL)]]</f>
        <v>36.023697802772212</v>
      </c>
    </row>
    <row r="18" spans="1:10" x14ac:dyDescent="0.25">
      <c r="A18" t="s">
        <v>45</v>
      </c>
      <c r="B18">
        <v>2</v>
      </c>
      <c r="C18" t="s">
        <v>23</v>
      </c>
      <c r="D18" t="s">
        <v>26</v>
      </c>
      <c r="E18" t="s">
        <v>16</v>
      </c>
      <c r="F18" t="s">
        <v>20</v>
      </c>
      <c r="G18">
        <v>2</v>
      </c>
      <c r="H18">
        <v>1.3705949355</v>
      </c>
      <c r="I18">
        <v>49.570923675462737</v>
      </c>
      <c r="J18">
        <f>Table2[[#This Row],[Uncorrectedmedia 16:0 (nmol/L)]]/Table2[[#This Row],[Protein (mg/mL)]]</f>
        <v>36.167449909173207</v>
      </c>
    </row>
    <row r="19" spans="1:10" x14ac:dyDescent="0.25">
      <c r="A19" t="s">
        <v>46</v>
      </c>
      <c r="B19">
        <v>2</v>
      </c>
      <c r="C19" t="s">
        <v>23</v>
      </c>
      <c r="D19" t="s">
        <v>27</v>
      </c>
      <c r="E19" t="s">
        <v>16</v>
      </c>
      <c r="F19" t="s">
        <v>20</v>
      </c>
      <c r="G19">
        <v>2</v>
      </c>
      <c r="H19">
        <v>1.0947018468750003</v>
      </c>
      <c r="I19">
        <v>58.82720252639006</v>
      </c>
      <c r="J19">
        <f>Table2[[#This Row],[Uncorrectedmedia 16:0 (nmol/L)]]/Table2[[#This Row],[Protein (mg/mL)]]</f>
        <v>53.738104758224004</v>
      </c>
    </row>
    <row r="20" spans="1:10" x14ac:dyDescent="0.25">
      <c r="A20" t="s">
        <v>47</v>
      </c>
      <c r="B20">
        <v>2</v>
      </c>
      <c r="C20" t="s">
        <v>23</v>
      </c>
      <c r="D20" t="s">
        <v>25</v>
      </c>
      <c r="E20" t="s">
        <v>17</v>
      </c>
      <c r="F20" t="s">
        <v>19</v>
      </c>
      <c r="G20">
        <v>2</v>
      </c>
      <c r="H20">
        <v>1.4369259498750007</v>
      </c>
      <c r="I20">
        <v>49.65188258034437</v>
      </c>
      <c r="J20">
        <f>Table2[[#This Row],[Uncorrectedmedia 16:0 (nmol/L)]]/Table2[[#This Row],[Protein (mg/mL)]]</f>
        <v>34.554238918619035</v>
      </c>
    </row>
    <row r="21" spans="1:10" x14ac:dyDescent="0.25">
      <c r="A21" t="s">
        <v>48</v>
      </c>
      <c r="B21">
        <v>2</v>
      </c>
      <c r="C21" t="s">
        <v>23</v>
      </c>
      <c r="D21" t="s">
        <v>26</v>
      </c>
      <c r="E21" t="s">
        <v>17</v>
      </c>
      <c r="F21" t="s">
        <v>19</v>
      </c>
      <c r="G21">
        <v>2</v>
      </c>
      <c r="H21">
        <v>1.7317166988749999</v>
      </c>
      <c r="I21">
        <v>56.335902831310939</v>
      </c>
      <c r="J21">
        <f>Table2[[#This Row],[Uncorrectedmedia 16:0 (nmol/L)]]/Table2[[#This Row],[Protein (mg/mL)]]</f>
        <v>32.531823980163296</v>
      </c>
    </row>
    <row r="22" spans="1:10" x14ac:dyDescent="0.25">
      <c r="A22" t="s">
        <v>49</v>
      </c>
      <c r="B22">
        <v>2</v>
      </c>
      <c r="C22" t="s">
        <v>23</v>
      </c>
      <c r="D22" t="s">
        <v>27</v>
      </c>
      <c r="E22" t="s">
        <v>17</v>
      </c>
      <c r="F22" t="s">
        <v>19</v>
      </c>
      <c r="G22">
        <v>2</v>
      </c>
      <c r="H22">
        <v>1.7587529718750003</v>
      </c>
      <c r="I22">
        <v>54.366346606959254</v>
      </c>
      <c r="J22">
        <f>Table2[[#This Row],[Uncorrectedmedia 16:0 (nmol/L)]]/Table2[[#This Row],[Protein (mg/mL)]]</f>
        <v>30.911871920818694</v>
      </c>
    </row>
    <row r="23" spans="1:10" x14ac:dyDescent="0.25">
      <c r="A23" t="s">
        <v>50</v>
      </c>
      <c r="B23">
        <v>2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1.4236399874999996</v>
      </c>
      <c r="I23">
        <v>49.70384188615791</v>
      </c>
      <c r="J23">
        <f>Table2[[#This Row],[Uncorrectedmedia 16:0 (nmol/L)]]/Table2[[#This Row],[Protein (mg/mL)]]</f>
        <v>34.913210026813694</v>
      </c>
    </row>
    <row r="24" spans="1:10" x14ac:dyDescent="0.25">
      <c r="A24" t="s">
        <v>51</v>
      </c>
      <c r="B24">
        <v>2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1.1992902288750005</v>
      </c>
      <c r="I24">
        <v>52.185635090422402</v>
      </c>
      <c r="J24">
        <f>Table2[[#This Row],[Uncorrectedmedia 16:0 (nmol/L)]]/Table2[[#This Row],[Protein (mg/mL)]]</f>
        <v>43.513766587905387</v>
      </c>
    </row>
    <row r="25" spans="1:10" x14ac:dyDescent="0.25">
      <c r="A25" t="s">
        <v>52</v>
      </c>
      <c r="B25">
        <v>2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1.1992902288750005</v>
      </c>
      <c r="I25">
        <v>65.54111982529615</v>
      </c>
      <c r="J25">
        <f>Table2[[#This Row],[Uncorrectedmedia 16:0 (nmol/L)]]/Table2[[#This Row],[Protein (mg/mL)]]</f>
        <v>54.649923969427554</v>
      </c>
    </row>
    <row r="26" spans="1:10" x14ac:dyDescent="0.25">
      <c r="A26" t="s">
        <v>53</v>
      </c>
      <c r="B26">
        <v>3</v>
      </c>
      <c r="C26" t="s">
        <v>23</v>
      </c>
      <c r="D26" t="s">
        <v>25</v>
      </c>
      <c r="E26" t="s">
        <v>16</v>
      </c>
      <c r="F26" t="s">
        <v>19</v>
      </c>
      <c r="G26">
        <v>2</v>
      </c>
      <c r="H26">
        <v>1.9218005088749992</v>
      </c>
      <c r="I26">
        <v>22.472050324504629</v>
      </c>
      <c r="J26">
        <f>Table2[[#This Row],[Uncorrectedmedia 16:0 (nmol/L)]]/Table2[[#This Row],[Protein (mg/mL)]]</f>
        <v>11.69322737751772</v>
      </c>
    </row>
    <row r="27" spans="1:10" x14ac:dyDescent="0.25">
      <c r="A27" t="s">
        <v>54</v>
      </c>
      <c r="B27">
        <v>3</v>
      </c>
      <c r="C27" t="s">
        <v>23</v>
      </c>
      <c r="D27" t="s">
        <v>26</v>
      </c>
      <c r="E27" t="s">
        <v>16</v>
      </c>
      <c r="F27" t="s">
        <v>19</v>
      </c>
      <c r="G27">
        <v>2</v>
      </c>
      <c r="H27">
        <v>2.4615304155</v>
      </c>
      <c r="I27">
        <v>39.442765040158989</v>
      </c>
      <c r="J27">
        <f>Table2[[#This Row],[Uncorrectedmedia 16:0 (nmol/L)]]/Table2[[#This Row],[Protein (mg/mL)]]</f>
        <v>16.023675674203339</v>
      </c>
    </row>
    <row r="28" spans="1:10" x14ac:dyDescent="0.25">
      <c r="A28" t="s">
        <v>55</v>
      </c>
      <c r="B28">
        <v>3</v>
      </c>
      <c r="C28" t="s">
        <v>23</v>
      </c>
      <c r="D28" t="s">
        <v>27</v>
      </c>
      <c r="E28" t="s">
        <v>16</v>
      </c>
      <c r="F28" t="s">
        <v>19</v>
      </c>
      <c r="G28">
        <v>2</v>
      </c>
      <c r="H28">
        <v>2.0038577838749996</v>
      </c>
      <c r="I28">
        <v>61.715771602491408</v>
      </c>
      <c r="J28">
        <f>Table2[[#This Row],[Uncorrectedmedia 16:0 (nmol/L)]]/Table2[[#This Row],[Protein (mg/mL)]]</f>
        <v>30.798478863678298</v>
      </c>
    </row>
    <row r="29" spans="1:10" x14ac:dyDescent="0.25">
      <c r="A29" t="s">
        <v>56</v>
      </c>
      <c r="B29">
        <v>3</v>
      </c>
      <c r="C29" t="s">
        <v>23</v>
      </c>
      <c r="D29" t="s">
        <v>25</v>
      </c>
      <c r="E29" t="s">
        <v>16</v>
      </c>
      <c r="F29" t="s">
        <v>20</v>
      </c>
      <c r="G29">
        <v>2</v>
      </c>
      <c r="H29">
        <v>2.0038577838749996</v>
      </c>
      <c r="I29">
        <v>54.069190803095793</v>
      </c>
      <c r="J29">
        <f>Table2[[#This Row],[Uncorrectedmedia 16:0 (nmol/L)]]/Table2[[#This Row],[Protein (mg/mL)]]</f>
        <v>26.982548980366474</v>
      </c>
    </row>
    <row r="30" spans="1:10" x14ac:dyDescent="0.25">
      <c r="A30" t="s">
        <v>57</v>
      </c>
      <c r="B30">
        <v>3</v>
      </c>
      <c r="C30" t="s">
        <v>23</v>
      </c>
      <c r="D30" t="s">
        <v>26</v>
      </c>
      <c r="E30" t="s">
        <v>16</v>
      </c>
      <c r="F30" t="s">
        <v>20</v>
      </c>
      <c r="G30">
        <v>2</v>
      </c>
      <c r="H30">
        <v>2.2938591554999999</v>
      </c>
      <c r="I30">
        <v>66.786606928551194</v>
      </c>
      <c r="J30">
        <f>Table2[[#This Row],[Uncorrectedmedia 16:0 (nmol/L)]]/Table2[[#This Row],[Protein (mg/mL)]]</f>
        <v>29.115391312677829</v>
      </c>
    </row>
    <row r="31" spans="1:10" x14ac:dyDescent="0.25">
      <c r="A31" t="s">
        <v>58</v>
      </c>
      <c r="B31">
        <v>3</v>
      </c>
      <c r="C31" t="s">
        <v>23</v>
      </c>
      <c r="D31" t="s">
        <v>27</v>
      </c>
      <c r="E31" t="s">
        <v>16</v>
      </c>
      <c r="F31" t="s">
        <v>20</v>
      </c>
      <c r="G31">
        <v>2</v>
      </c>
      <c r="H31">
        <v>2.2660522619999997</v>
      </c>
      <c r="I31">
        <v>85.483251739900666</v>
      </c>
      <c r="J31">
        <f>Table2[[#This Row],[Uncorrectedmedia 16:0 (nmol/L)]]/Table2[[#This Row],[Protein (mg/mL)]]</f>
        <v>37.72342464178378</v>
      </c>
    </row>
    <row r="32" spans="1:10" x14ac:dyDescent="0.25">
      <c r="A32" t="s">
        <v>59</v>
      </c>
      <c r="B32">
        <v>3</v>
      </c>
      <c r="C32" t="s">
        <v>23</v>
      </c>
      <c r="D32" t="s">
        <v>25</v>
      </c>
      <c r="E32" t="s">
        <v>17</v>
      </c>
      <c r="F32" t="s">
        <v>19</v>
      </c>
      <c r="G32">
        <v>2</v>
      </c>
      <c r="H32">
        <v>1.8536911395000002</v>
      </c>
      <c r="I32">
        <v>501.64614110693594</v>
      </c>
      <c r="J32">
        <f>Table2[[#This Row],[Uncorrectedmedia 16:0 (nmol/L)]]/Table2[[#This Row],[Protein (mg/mL)]]</f>
        <v>270.62013213390338</v>
      </c>
    </row>
    <row r="33" spans="1:10" x14ac:dyDescent="0.25">
      <c r="A33" t="s">
        <v>60</v>
      </c>
      <c r="B33">
        <v>3</v>
      </c>
      <c r="C33" t="s">
        <v>23</v>
      </c>
      <c r="D33" t="s">
        <v>26</v>
      </c>
      <c r="E33" t="s">
        <v>17</v>
      </c>
      <c r="F33" t="s">
        <v>19</v>
      </c>
      <c r="G33">
        <v>2</v>
      </c>
      <c r="H33">
        <v>2.5599956538749997</v>
      </c>
      <c r="I33">
        <v>63.900120236547501</v>
      </c>
      <c r="J33">
        <f>Table2[[#This Row],[Uncorrectedmedia 16:0 (nmol/L)]]/Table2[[#This Row],[Protein (mg/mL)]]</f>
        <v>24.961026843863397</v>
      </c>
    </row>
    <row r="34" spans="1:10" x14ac:dyDescent="0.25">
      <c r="A34" t="s">
        <v>61</v>
      </c>
      <c r="B34">
        <v>3</v>
      </c>
      <c r="C34" t="s">
        <v>23</v>
      </c>
      <c r="D34" t="s">
        <v>27</v>
      </c>
      <c r="E34" t="s">
        <v>17</v>
      </c>
      <c r="F34" t="s">
        <v>19</v>
      </c>
      <c r="G34">
        <v>2</v>
      </c>
      <c r="H34">
        <v>2.7015000588749998</v>
      </c>
      <c r="I34">
        <v>63.366677252037682</v>
      </c>
      <c r="J34">
        <f>Table2[[#This Row],[Uncorrectedmedia 16:0 (nmol/L)]]/Table2[[#This Row],[Protein (mg/mL)]]</f>
        <v>23.456108040369916</v>
      </c>
    </row>
    <row r="35" spans="1:10" x14ac:dyDescent="0.25">
      <c r="A35" t="s">
        <v>62</v>
      </c>
      <c r="B35">
        <v>3</v>
      </c>
      <c r="C35" t="s">
        <v>23</v>
      </c>
      <c r="D35" t="s">
        <v>25</v>
      </c>
      <c r="E35" t="s">
        <v>17</v>
      </c>
      <c r="F35" t="s">
        <v>20</v>
      </c>
      <c r="G35">
        <v>2</v>
      </c>
      <c r="H35">
        <v>3.2190963498749996</v>
      </c>
      <c r="I35">
        <v>63.03032741739365</v>
      </c>
      <c r="J35">
        <f>Table2[[#This Row],[Uncorrectedmedia 16:0 (nmol/L)]]/Table2[[#This Row],[Protein (mg/mL)]]</f>
        <v>19.580130746891491</v>
      </c>
    </row>
    <row r="36" spans="1:10" x14ac:dyDescent="0.25">
      <c r="A36" t="s">
        <v>63</v>
      </c>
      <c r="B36">
        <v>3</v>
      </c>
      <c r="C36" t="s">
        <v>23</v>
      </c>
      <c r="D36" t="s">
        <v>26</v>
      </c>
      <c r="E36" t="s">
        <v>17</v>
      </c>
      <c r="F36" t="s">
        <v>20</v>
      </c>
      <c r="G36">
        <v>2</v>
      </c>
      <c r="H36">
        <v>2.673120139875</v>
      </c>
      <c r="I36">
        <v>134.43526517379587</v>
      </c>
      <c r="J36">
        <f>Table2[[#This Row],[Uncorrectedmedia 16:0 (nmol/L)]]/Table2[[#This Row],[Protein (mg/mL)]]</f>
        <v>50.291516332701121</v>
      </c>
    </row>
    <row r="37" spans="1:10" x14ac:dyDescent="0.25">
      <c r="A37" t="s">
        <v>64</v>
      </c>
      <c r="B37">
        <v>3</v>
      </c>
      <c r="C37" t="s">
        <v>23</v>
      </c>
      <c r="D37" t="s">
        <v>27</v>
      </c>
      <c r="E37" t="s">
        <v>17</v>
      </c>
      <c r="F37" t="s">
        <v>20</v>
      </c>
      <c r="G37">
        <v>2</v>
      </c>
      <c r="H37">
        <v>2.7015000588749998</v>
      </c>
      <c r="I37">
        <v>18.296847731416094</v>
      </c>
      <c r="J37">
        <f>Table2[[#This Row],[Uncorrectedmedia 16:0 (nmol/L)]]/Table2[[#This Row],[Protein (mg/mL)]]</f>
        <v>6.7728474301923756</v>
      </c>
    </row>
    <row r="38" spans="1:10" x14ac:dyDescent="0.25">
      <c r="A38" t="s">
        <v>65</v>
      </c>
      <c r="B38">
        <v>4</v>
      </c>
      <c r="C38" t="s">
        <v>23</v>
      </c>
      <c r="D38" t="s">
        <v>25</v>
      </c>
      <c r="E38" t="s">
        <v>16</v>
      </c>
      <c r="F38" t="s">
        <v>19</v>
      </c>
      <c r="G38">
        <v>2</v>
      </c>
      <c r="H38">
        <v>3.059583462</v>
      </c>
      <c r="I38">
        <v>21.45580986480088</v>
      </c>
      <c r="J38">
        <f>Table2[[#This Row],[Uncorrectedmedia 16:0 (nmol/L)]]/Table2[[#This Row],[Protein (mg/mL)]]</f>
        <v>7.0126571578392456</v>
      </c>
    </row>
    <row r="39" spans="1:10" x14ac:dyDescent="0.25">
      <c r="A39" t="s">
        <v>66</v>
      </c>
      <c r="B39">
        <v>4</v>
      </c>
      <c r="C39" t="s">
        <v>23</v>
      </c>
      <c r="D39" t="s">
        <v>26</v>
      </c>
      <c r="E39" t="s">
        <v>16</v>
      </c>
      <c r="F39" t="s">
        <v>19</v>
      </c>
      <c r="G39">
        <v>2</v>
      </c>
      <c r="H39">
        <v>2.3914944948749999</v>
      </c>
      <c r="I39">
        <v>70.479072405438373</v>
      </c>
      <c r="J39">
        <f>Table2[[#This Row],[Uncorrectedmedia 16:0 (nmol/L)]]/Table2[[#This Row],[Protein (mg/mL)]]</f>
        <v>29.470723247105873</v>
      </c>
    </row>
    <row r="40" spans="1:10" x14ac:dyDescent="0.25">
      <c r="A40" t="s">
        <v>67</v>
      </c>
      <c r="B40">
        <v>4</v>
      </c>
      <c r="C40" t="s">
        <v>23</v>
      </c>
      <c r="D40" t="s">
        <v>27</v>
      </c>
      <c r="E40" t="s">
        <v>16</v>
      </c>
      <c r="F40" t="s">
        <v>19</v>
      </c>
      <c r="G40">
        <v>2</v>
      </c>
      <c r="H40">
        <v>1.7993814795</v>
      </c>
      <c r="I40">
        <v>47.031902100614722</v>
      </c>
      <c r="J40">
        <f>Table2[[#This Row],[Uncorrectedmedia 16:0 (nmol/L)]]/Table2[[#This Row],[Protein (mg/mL)]]</f>
        <v>26.137816042034416</v>
      </c>
    </row>
    <row r="41" spans="1:10" x14ac:dyDescent="0.25">
      <c r="A41" t="s">
        <v>68</v>
      </c>
      <c r="B41">
        <v>4</v>
      </c>
      <c r="C41" t="s">
        <v>23</v>
      </c>
      <c r="D41" t="s">
        <v>25</v>
      </c>
      <c r="E41" t="s">
        <v>16</v>
      </c>
      <c r="F41" t="s">
        <v>20</v>
      </c>
      <c r="G41">
        <v>2</v>
      </c>
      <c r="H41">
        <v>1.7317166988749999</v>
      </c>
      <c r="I41">
        <v>56.353249039236836</v>
      </c>
      <c r="J41">
        <f>Table2[[#This Row],[Uncorrectedmedia 16:0 (nmol/L)]]/Table2[[#This Row],[Protein (mg/mL)]]</f>
        <v>32.541840750191071</v>
      </c>
    </row>
    <row r="42" spans="1:10" x14ac:dyDescent="0.25">
      <c r="A42" t="s">
        <v>69</v>
      </c>
      <c r="B42">
        <v>4</v>
      </c>
      <c r="C42" t="s">
        <v>23</v>
      </c>
      <c r="D42" t="s">
        <v>26</v>
      </c>
      <c r="E42" t="s">
        <v>16</v>
      </c>
      <c r="F42" t="s">
        <v>20</v>
      </c>
      <c r="G42">
        <v>2</v>
      </c>
      <c r="H42">
        <v>1.6692833600000001</v>
      </c>
      <c r="I42">
        <v>57.137655395576189</v>
      </c>
      <c r="J42">
        <f>Table2[[#This Row],[Uncorrectedmedia 16:0 (nmol/L)]]/Table2[[#This Row],[Protein (mg/mL)]]</f>
        <v>34.228853389861975</v>
      </c>
    </row>
    <row r="43" spans="1:10" x14ac:dyDescent="0.25">
      <c r="A43" t="s">
        <v>70</v>
      </c>
      <c r="B43">
        <v>4</v>
      </c>
      <c r="C43" t="s">
        <v>23</v>
      </c>
      <c r="D43" t="s">
        <v>27</v>
      </c>
      <c r="E43" t="s">
        <v>16</v>
      </c>
      <c r="F43" t="s">
        <v>20</v>
      </c>
      <c r="G43">
        <v>2</v>
      </c>
      <c r="H43">
        <v>1.6938577850000003</v>
      </c>
      <c r="I43">
        <v>74.97520956213242</v>
      </c>
      <c r="J43">
        <f>Table2[[#This Row],[Uncorrectedmedia 16:0 (nmol/L)]]/Table2[[#This Row],[Protein (mg/mL)]]</f>
        <v>44.262989624086067</v>
      </c>
    </row>
    <row r="44" spans="1:10" x14ac:dyDescent="0.25">
      <c r="A44" t="s">
        <v>71</v>
      </c>
      <c r="B44">
        <v>4</v>
      </c>
      <c r="C44" t="s">
        <v>23</v>
      </c>
      <c r="D44" t="s">
        <v>25</v>
      </c>
      <c r="E44" t="s">
        <v>17</v>
      </c>
      <c r="F44" t="s">
        <v>19</v>
      </c>
      <c r="G44">
        <v>2</v>
      </c>
      <c r="H44">
        <v>1.5241747399999999</v>
      </c>
      <c r="I44">
        <v>51.637127291161228</v>
      </c>
      <c r="J44">
        <f>Table2[[#This Row],[Uncorrectedmedia 16:0 (nmol/L)]]/Table2[[#This Row],[Protein (mg/mL)]]</f>
        <v>33.878744960148879</v>
      </c>
    </row>
    <row r="45" spans="1:10" x14ac:dyDescent="0.25">
      <c r="A45" t="s">
        <v>72</v>
      </c>
      <c r="B45">
        <v>4</v>
      </c>
      <c r="C45" t="s">
        <v>23</v>
      </c>
      <c r="D45" t="s">
        <v>26</v>
      </c>
      <c r="E45" t="s">
        <v>17</v>
      </c>
      <c r="F45" t="s">
        <v>19</v>
      </c>
      <c r="G45">
        <v>2</v>
      </c>
      <c r="H45">
        <v>1.7433406249999994</v>
      </c>
      <c r="I45">
        <v>71.860044764990818</v>
      </c>
      <c r="J45">
        <f>Table2[[#This Row],[Uncorrectedmedia 16:0 (nmol/L)]]/Table2[[#This Row],[Protein (mg/mL)]]</f>
        <v>41.219738549367449</v>
      </c>
    </row>
    <row r="46" spans="1:10" x14ac:dyDescent="0.25">
      <c r="A46" t="s">
        <v>73</v>
      </c>
      <c r="B46">
        <v>4</v>
      </c>
      <c r="C46" t="s">
        <v>23</v>
      </c>
      <c r="D46" t="s">
        <v>27</v>
      </c>
      <c r="E46" t="s">
        <v>17</v>
      </c>
      <c r="F46" t="s">
        <v>19</v>
      </c>
      <c r="G46">
        <v>2</v>
      </c>
      <c r="H46">
        <v>2.0758337600000001</v>
      </c>
      <c r="I46">
        <v>73.858676044067352</v>
      </c>
      <c r="J46">
        <f>Table2[[#This Row],[Uncorrectedmedia 16:0 (nmol/L)]]/Table2[[#This Row],[Protein (mg/mL)]]</f>
        <v>35.580246100278927</v>
      </c>
    </row>
    <row r="47" spans="1:10" x14ac:dyDescent="0.25">
      <c r="A47" t="s">
        <v>74</v>
      </c>
      <c r="B47">
        <v>4</v>
      </c>
      <c r="C47" t="s">
        <v>23</v>
      </c>
      <c r="D47" t="s">
        <v>25</v>
      </c>
      <c r="E47" t="s">
        <v>17</v>
      </c>
      <c r="F47" t="s">
        <v>20</v>
      </c>
      <c r="G47">
        <v>2</v>
      </c>
      <c r="H47">
        <v>1.6326304662499993</v>
      </c>
      <c r="I47">
        <v>58.842225721097932</v>
      </c>
      <c r="J47">
        <f>Table2[[#This Row],[Uncorrectedmedia 16:0 (nmol/L)]]/Table2[[#This Row],[Protein (mg/mL)]]</f>
        <v>36.041362045786798</v>
      </c>
    </row>
    <row r="48" spans="1:10" x14ac:dyDescent="0.25">
      <c r="A48" t="s">
        <v>75</v>
      </c>
      <c r="B48">
        <v>4</v>
      </c>
      <c r="C48" t="s">
        <v>23</v>
      </c>
      <c r="D48" t="s">
        <v>26</v>
      </c>
      <c r="E48" t="s">
        <v>17</v>
      </c>
      <c r="F48" t="s">
        <v>20</v>
      </c>
      <c r="G48">
        <v>2</v>
      </c>
      <c r="H48">
        <v>1.7433406250000003</v>
      </c>
      <c r="I48">
        <v>62.114507306584905</v>
      </c>
      <c r="J48">
        <f>Table2[[#This Row],[Uncorrectedmedia 16:0 (nmol/L)]]/Table2[[#This Row],[Protein (mg/mL)]]</f>
        <v>35.62958748040699</v>
      </c>
    </row>
    <row r="49" spans="1:10" x14ac:dyDescent="0.25">
      <c r="A49" t="s">
        <v>76</v>
      </c>
      <c r="B49">
        <v>4</v>
      </c>
      <c r="C49" t="s">
        <v>23</v>
      </c>
      <c r="D49" t="s">
        <v>27</v>
      </c>
      <c r="E49" t="s">
        <v>17</v>
      </c>
      <c r="F49" t="s">
        <v>20</v>
      </c>
      <c r="G49">
        <v>2</v>
      </c>
      <c r="H49">
        <v>1.6938577850000003</v>
      </c>
      <c r="I49">
        <v>71.363060846120888</v>
      </c>
      <c r="J49">
        <f>Table2[[#This Row],[Uncorrectedmedia 16:0 (nmol/L)]]/Table2[[#This Row],[Protein (mg/mL)]]</f>
        <v>42.130491401390508</v>
      </c>
    </row>
    <row r="50" spans="1:10" x14ac:dyDescent="0.25">
      <c r="A50" t="s">
        <v>77</v>
      </c>
      <c r="B50">
        <v>5</v>
      </c>
      <c r="C50" t="s">
        <v>23</v>
      </c>
      <c r="D50" t="s">
        <v>25</v>
      </c>
      <c r="E50" t="s">
        <v>16</v>
      </c>
      <c r="F50" t="s">
        <v>19</v>
      </c>
      <c r="G50">
        <v>2</v>
      </c>
      <c r="H50">
        <v>1.7932687849999995</v>
      </c>
      <c r="I50">
        <v>19.758683436514321</v>
      </c>
      <c r="J50">
        <f>Table2[[#This Row],[Uncorrectedmedia 16:0 (nmol/L)]]/Table2[[#This Row],[Protein (mg/mL)]]</f>
        <v>11.018249802700005</v>
      </c>
    </row>
    <row r="51" spans="1:10" x14ac:dyDescent="0.25">
      <c r="A51" t="s">
        <v>78</v>
      </c>
      <c r="B51">
        <v>5</v>
      </c>
      <c r="C51" t="s">
        <v>23</v>
      </c>
      <c r="D51" t="s">
        <v>26</v>
      </c>
      <c r="E51" t="s">
        <v>16</v>
      </c>
      <c r="F51" t="s">
        <v>19</v>
      </c>
      <c r="G51">
        <v>2</v>
      </c>
      <c r="H51">
        <v>1.3254649062499999</v>
      </c>
      <c r="I51">
        <v>44.531953135163093</v>
      </c>
      <c r="J51">
        <f>Table2[[#This Row],[Uncorrectedmedia 16:0 (nmol/L)]]/Table2[[#This Row],[Protein (mg/mL)]]</f>
        <v>33.597232884235858</v>
      </c>
    </row>
    <row r="52" spans="1:10" x14ac:dyDescent="0.25">
      <c r="A52" t="s">
        <v>79</v>
      </c>
      <c r="B52">
        <v>5</v>
      </c>
      <c r="C52" t="s">
        <v>23</v>
      </c>
      <c r="D52" t="s">
        <v>27</v>
      </c>
      <c r="E52" t="s">
        <v>16</v>
      </c>
      <c r="F52" t="s">
        <v>19</v>
      </c>
      <c r="G52">
        <v>2</v>
      </c>
      <c r="H52">
        <v>1.1238334962500003</v>
      </c>
      <c r="I52">
        <v>64.009306013286292</v>
      </c>
      <c r="J52">
        <f>Table2[[#This Row],[Uncorrectedmedia 16:0 (nmol/L)]]/Table2[[#This Row],[Protein (mg/mL)]]</f>
        <v>56.956218360524133</v>
      </c>
    </row>
    <row r="53" spans="1:10" x14ac:dyDescent="0.25">
      <c r="A53" t="s">
        <v>80</v>
      </c>
      <c r="B53">
        <v>5</v>
      </c>
      <c r="C53" t="s">
        <v>23</v>
      </c>
      <c r="D53" t="s">
        <v>25</v>
      </c>
      <c r="E53" t="s">
        <v>16</v>
      </c>
      <c r="F53" t="s">
        <v>20</v>
      </c>
      <c r="G53">
        <v>2</v>
      </c>
      <c r="H53">
        <v>1.5841495962500001</v>
      </c>
      <c r="I53">
        <v>75.779810512931221</v>
      </c>
      <c r="J53">
        <f>Table2[[#This Row],[Uncorrectedmedia 16:0 (nmol/L)]]/Table2[[#This Row],[Protein (mg/mL)]]</f>
        <v>47.836271708377311</v>
      </c>
    </row>
    <row r="54" spans="1:10" x14ac:dyDescent="0.25">
      <c r="A54" t="s">
        <v>81</v>
      </c>
      <c r="B54">
        <v>5</v>
      </c>
      <c r="C54" t="s">
        <v>23</v>
      </c>
      <c r="D54" t="s">
        <v>26</v>
      </c>
      <c r="E54" t="s">
        <v>16</v>
      </c>
      <c r="F54" t="s">
        <v>20</v>
      </c>
      <c r="G54">
        <v>2</v>
      </c>
      <c r="H54">
        <v>1.8817146162499998</v>
      </c>
      <c r="I54">
        <v>72.630252377790015</v>
      </c>
      <c r="J54">
        <f>Table2[[#This Row],[Uncorrectedmedia 16:0 (nmol/L)]]/Table2[[#This Row],[Protein (mg/mL)]]</f>
        <v>38.597910517659784</v>
      </c>
    </row>
    <row r="55" spans="1:10" x14ac:dyDescent="0.25">
      <c r="A55" t="s">
        <v>82</v>
      </c>
      <c r="B55">
        <v>5</v>
      </c>
      <c r="C55" t="s">
        <v>23</v>
      </c>
      <c r="D55" t="s">
        <v>27</v>
      </c>
      <c r="E55" t="s">
        <v>16</v>
      </c>
      <c r="F55" t="s">
        <v>20</v>
      </c>
      <c r="G55">
        <v>2</v>
      </c>
      <c r="H55">
        <v>1.2685516249999997</v>
      </c>
      <c r="I55">
        <v>88.199472013320886</v>
      </c>
      <c r="J55">
        <f>Table2[[#This Row],[Uncorrectedmedia 16:0 (nmol/L)]]/Table2[[#This Row],[Protein (mg/mL)]]</f>
        <v>69.527696212852916</v>
      </c>
    </row>
    <row r="56" spans="1:10" x14ac:dyDescent="0.25">
      <c r="A56" t="s">
        <v>83</v>
      </c>
      <c r="B56">
        <v>5</v>
      </c>
      <c r="C56" t="s">
        <v>23</v>
      </c>
      <c r="D56" t="s">
        <v>25</v>
      </c>
      <c r="E56" t="s">
        <v>17</v>
      </c>
      <c r="F56" t="s">
        <v>19</v>
      </c>
      <c r="G56">
        <v>2</v>
      </c>
      <c r="H56">
        <v>1.5003796249999999</v>
      </c>
      <c r="I56">
        <v>55.288475322055866</v>
      </c>
      <c r="J56">
        <f>Table2[[#This Row],[Uncorrectedmedia 16:0 (nmol/L)]]/Table2[[#This Row],[Protein (mg/mL)]]</f>
        <v>36.849657513881439</v>
      </c>
    </row>
    <row r="57" spans="1:10" x14ac:dyDescent="0.25">
      <c r="A57" t="s">
        <v>84</v>
      </c>
      <c r="B57">
        <v>5</v>
      </c>
      <c r="C57" t="s">
        <v>23</v>
      </c>
      <c r="D57" t="s">
        <v>26</v>
      </c>
      <c r="E57" t="s">
        <v>17</v>
      </c>
      <c r="F57" t="s">
        <v>19</v>
      </c>
      <c r="G57">
        <v>2</v>
      </c>
      <c r="H57">
        <v>1.4766958399999999</v>
      </c>
      <c r="I57">
        <v>73.843507593487629</v>
      </c>
      <c r="J57">
        <f>Table2[[#This Row],[Uncorrectedmedia 16:0 (nmol/L)]]/Table2[[#This Row],[Protein (mg/mL)]]</f>
        <v>50.005902091176502</v>
      </c>
    </row>
    <row r="58" spans="1:10" x14ac:dyDescent="0.25">
      <c r="A58" t="s">
        <v>85</v>
      </c>
      <c r="B58">
        <v>5</v>
      </c>
      <c r="C58" t="s">
        <v>23</v>
      </c>
      <c r="D58" t="s">
        <v>27</v>
      </c>
      <c r="E58" t="s">
        <v>17</v>
      </c>
      <c r="F58" t="s">
        <v>19</v>
      </c>
      <c r="G58">
        <v>2</v>
      </c>
      <c r="H58">
        <v>1.5480811849999991</v>
      </c>
      <c r="I58">
        <v>88.504562685468343</v>
      </c>
      <c r="J58">
        <f>Table2[[#This Row],[Uncorrectedmedia 16:0 (nmol/L)]]/Table2[[#This Row],[Protein (mg/mL)]]</f>
        <v>57.170491795279062</v>
      </c>
    </row>
    <row r="59" spans="1:10" x14ac:dyDescent="0.25">
      <c r="A59" t="s">
        <v>86</v>
      </c>
      <c r="B59">
        <v>5</v>
      </c>
      <c r="C59" t="s">
        <v>23</v>
      </c>
      <c r="D59" t="s">
        <v>25</v>
      </c>
      <c r="E59" t="s">
        <v>17</v>
      </c>
      <c r="F59" t="s">
        <v>20</v>
      </c>
      <c r="G59">
        <v>2</v>
      </c>
      <c r="H59">
        <v>1.5962280649999994</v>
      </c>
      <c r="I59">
        <v>81.175821278979925</v>
      </c>
      <c r="J59">
        <f>Table2[[#This Row],[Uncorrectedmedia 16:0 (nmol/L)]]/Table2[[#This Row],[Protein (mg/mL)]]</f>
        <v>50.85477636867634</v>
      </c>
    </row>
    <row r="60" spans="1:10" x14ac:dyDescent="0.25">
      <c r="A60" t="s">
        <v>87</v>
      </c>
      <c r="B60">
        <v>5</v>
      </c>
      <c r="C60" t="s">
        <v>23</v>
      </c>
      <c r="D60" t="s">
        <v>26</v>
      </c>
      <c r="E60" t="s">
        <v>17</v>
      </c>
      <c r="F60" t="s">
        <v>20</v>
      </c>
      <c r="G60">
        <v>2</v>
      </c>
      <c r="H60">
        <v>2.3444006599999998</v>
      </c>
      <c r="I60">
        <v>100.18704292869639</v>
      </c>
      <c r="J60">
        <f>Table2[[#This Row],[Uncorrectedmedia 16:0 (nmol/L)]]/Table2[[#This Row],[Protein (mg/mL)]]</f>
        <v>42.734607884258317</v>
      </c>
    </row>
    <row r="61" spans="1:10" x14ac:dyDescent="0.25">
      <c r="A61" t="s">
        <v>88</v>
      </c>
      <c r="B61">
        <v>5</v>
      </c>
      <c r="C61" t="s">
        <v>23</v>
      </c>
      <c r="D61" t="s">
        <v>27</v>
      </c>
      <c r="E61" t="s">
        <v>17</v>
      </c>
      <c r="F61" t="s">
        <v>20</v>
      </c>
      <c r="G61">
        <v>2</v>
      </c>
      <c r="H61">
        <v>1.4766958399999999</v>
      </c>
      <c r="I61">
        <v>76.252463331007718</v>
      </c>
      <c r="J61">
        <f>Table2[[#This Row],[Uncorrectedmedia 16:0 (nmol/L)]]/Table2[[#This Row],[Protein (mg/mL)]]</f>
        <v>51.637216863161015</v>
      </c>
    </row>
    <row r="62" spans="1:10" x14ac:dyDescent="0.25">
      <c r="A62" t="s">
        <v>89</v>
      </c>
      <c r="B62">
        <v>6</v>
      </c>
      <c r="C62" t="s">
        <v>23</v>
      </c>
      <c r="D62" t="s">
        <v>25</v>
      </c>
      <c r="E62" t="s">
        <v>16</v>
      </c>
      <c r="F62" t="s">
        <v>19</v>
      </c>
      <c r="G62">
        <v>6</v>
      </c>
      <c r="H62">
        <v>1.4413789062499998</v>
      </c>
      <c r="I62">
        <v>20.193470668648175</v>
      </c>
      <c r="J62">
        <f>Table2[[#This Row],[Uncorrectedmedia 16:0 (nmol/L)]]/Table2[[#This Row],[Protein (mg/mL)]]</f>
        <v>14.009828075800716</v>
      </c>
    </row>
    <row r="63" spans="1:10" x14ac:dyDescent="0.25">
      <c r="A63" t="s">
        <v>90</v>
      </c>
      <c r="B63">
        <v>6</v>
      </c>
      <c r="C63" t="s">
        <v>23</v>
      </c>
      <c r="D63" t="s">
        <v>26</v>
      </c>
      <c r="E63" t="s">
        <v>16</v>
      </c>
      <c r="F63" t="s">
        <v>19</v>
      </c>
      <c r="G63">
        <v>6</v>
      </c>
      <c r="H63">
        <v>1.1457916662499998</v>
      </c>
      <c r="I63">
        <v>46.07115986039949</v>
      </c>
      <c r="J63">
        <f>Table2[[#This Row],[Uncorrectedmedia 16:0 (nmol/L)]]/Table2[[#This Row],[Protein (mg/mL)]]</f>
        <v>40.209019857146735</v>
      </c>
    </row>
    <row r="64" spans="1:10" x14ac:dyDescent="0.25">
      <c r="A64" t="s">
        <v>91</v>
      </c>
      <c r="B64">
        <v>6</v>
      </c>
      <c r="C64" t="s">
        <v>23</v>
      </c>
      <c r="D64" t="s">
        <v>27</v>
      </c>
      <c r="E64" t="s">
        <v>16</v>
      </c>
      <c r="F64" t="s">
        <v>19</v>
      </c>
      <c r="G64">
        <v>6</v>
      </c>
      <c r="H64">
        <v>1.5003796249999999</v>
      </c>
      <c r="I64">
        <v>64.116497568062186</v>
      </c>
      <c r="J64">
        <f>Table2[[#This Row],[Uncorrectedmedia 16:0 (nmol/L)]]/Table2[[#This Row],[Protein (mg/mL)]]</f>
        <v>42.733516571222559</v>
      </c>
    </row>
    <row r="65" spans="1:10" x14ac:dyDescent="0.25">
      <c r="A65" t="s">
        <v>92</v>
      </c>
      <c r="B65">
        <v>6</v>
      </c>
      <c r="C65" t="s">
        <v>23</v>
      </c>
      <c r="D65" t="s">
        <v>25</v>
      </c>
      <c r="E65" t="s">
        <v>16</v>
      </c>
      <c r="F65" t="s">
        <v>20</v>
      </c>
      <c r="G65">
        <v>6</v>
      </c>
      <c r="H65">
        <v>1.7807449962499993</v>
      </c>
      <c r="I65">
        <v>34.320376619049405</v>
      </c>
      <c r="J65">
        <f>Table2[[#This Row],[Uncorrectedmedia 16:0 (nmol/L)]]/Table2[[#This Row],[Protein (mg/mL)]]</f>
        <v>19.273043973911669</v>
      </c>
    </row>
    <row r="66" spans="1:10" x14ac:dyDescent="0.25">
      <c r="A66" t="s">
        <v>93</v>
      </c>
      <c r="B66">
        <v>6</v>
      </c>
      <c r="C66" t="s">
        <v>23</v>
      </c>
      <c r="D66" t="s">
        <v>26</v>
      </c>
      <c r="E66" t="s">
        <v>16</v>
      </c>
      <c r="F66" t="s">
        <v>20</v>
      </c>
      <c r="G66">
        <v>6</v>
      </c>
      <c r="H66">
        <v>1.6692833599999997</v>
      </c>
      <c r="I66">
        <v>44.164405586981921</v>
      </c>
      <c r="J66">
        <f>Table2[[#This Row],[Uncorrectedmedia 16:0 (nmol/L)]]/Table2[[#This Row],[Protein (mg/mL)]]</f>
        <v>26.457105273595928</v>
      </c>
    </row>
    <row r="67" spans="1:10" x14ac:dyDescent="0.25">
      <c r="A67" t="s">
        <v>94</v>
      </c>
      <c r="B67">
        <v>6</v>
      </c>
      <c r="C67" t="s">
        <v>23</v>
      </c>
      <c r="D67" t="s">
        <v>27</v>
      </c>
      <c r="E67" t="s">
        <v>16</v>
      </c>
      <c r="F67" t="s">
        <v>20</v>
      </c>
      <c r="G67">
        <v>6</v>
      </c>
      <c r="H67">
        <v>2.6098511562500004</v>
      </c>
      <c r="I67">
        <v>49.348213510645692</v>
      </c>
      <c r="J67">
        <f>Table2[[#This Row],[Uncorrectedmedia 16:0 (nmol/L)]]/Table2[[#This Row],[Protein (mg/mL)]]</f>
        <v>18.908439813691267</v>
      </c>
    </row>
    <row r="68" spans="1:10" x14ac:dyDescent="0.25">
      <c r="A68" t="s">
        <v>95</v>
      </c>
      <c r="B68">
        <v>6</v>
      </c>
      <c r="C68" t="s">
        <v>23</v>
      </c>
      <c r="D68" t="s">
        <v>25</v>
      </c>
      <c r="E68" t="s">
        <v>17</v>
      </c>
      <c r="F68" t="s">
        <v>19</v>
      </c>
      <c r="G68">
        <v>6</v>
      </c>
      <c r="H68">
        <v>2.3994500000000003</v>
      </c>
      <c r="I68">
        <v>50.099790680457588</v>
      </c>
      <c r="J68">
        <f>Table2[[#This Row],[Uncorrectedmedia 16:0 (nmol/L)]]/Table2[[#This Row],[Protein (mg/mL)]]</f>
        <v>20.879697714250174</v>
      </c>
    </row>
    <row r="69" spans="1:10" x14ac:dyDescent="0.25">
      <c r="A69" t="s">
        <v>96</v>
      </c>
      <c r="B69">
        <v>6</v>
      </c>
      <c r="C69" t="s">
        <v>23</v>
      </c>
      <c r="D69" t="s">
        <v>26</v>
      </c>
      <c r="E69" t="s">
        <v>17</v>
      </c>
      <c r="F69" t="s">
        <v>19</v>
      </c>
      <c r="G69">
        <v>6</v>
      </c>
      <c r="H69">
        <v>2.1953111562499998</v>
      </c>
      <c r="I69">
        <v>61.232663396773468</v>
      </c>
      <c r="J69">
        <f>Table2[[#This Row],[Uncorrectedmedia 16:0 (nmol/L)]]/Table2[[#This Row],[Protein (mg/mL)]]</f>
        <v>27.892475844458541</v>
      </c>
    </row>
    <row r="70" spans="1:10" x14ac:dyDescent="0.25">
      <c r="A70" t="s">
        <v>97</v>
      </c>
      <c r="B70">
        <v>6</v>
      </c>
      <c r="C70" t="s">
        <v>23</v>
      </c>
      <c r="D70" t="s">
        <v>27</v>
      </c>
      <c r="E70" t="s">
        <v>17</v>
      </c>
      <c r="F70" t="s">
        <v>19</v>
      </c>
      <c r="G70">
        <v>6</v>
      </c>
      <c r="H70">
        <v>3.5299982600000002</v>
      </c>
      <c r="I70">
        <v>70.05252717098432</v>
      </c>
      <c r="J70">
        <f>Table2[[#This Row],[Uncorrectedmedia 16:0 (nmol/L)]]/Table2[[#This Row],[Protein (mg/mL)]]</f>
        <v>19.844918328935471</v>
      </c>
    </row>
    <row r="71" spans="1:10" x14ac:dyDescent="0.25">
      <c r="A71" t="s">
        <v>98</v>
      </c>
      <c r="B71">
        <v>6</v>
      </c>
      <c r="C71" t="s">
        <v>23</v>
      </c>
      <c r="D71" t="s">
        <v>25</v>
      </c>
      <c r="E71" t="s">
        <v>17</v>
      </c>
      <c r="F71" t="s">
        <v>20</v>
      </c>
      <c r="G71">
        <v>6</v>
      </c>
      <c r="H71">
        <v>2.1552348650000002</v>
      </c>
      <c r="I71">
        <v>49.641630522054001</v>
      </c>
      <c r="J71">
        <f>Table2[[#This Row],[Uncorrectedmedia 16:0 (nmol/L)]]/Table2[[#This Row],[Protein (mg/mL)]]</f>
        <v>23.033049125276655</v>
      </c>
    </row>
    <row r="72" spans="1:10" x14ac:dyDescent="0.25">
      <c r="A72" t="s">
        <v>99</v>
      </c>
      <c r="B72">
        <v>6</v>
      </c>
      <c r="C72" t="s">
        <v>23</v>
      </c>
      <c r="D72" t="s">
        <v>26</v>
      </c>
      <c r="E72" t="s">
        <v>17</v>
      </c>
      <c r="F72" t="s">
        <v>20</v>
      </c>
      <c r="G72">
        <v>6</v>
      </c>
      <c r="H72">
        <v>3.2322898962499993</v>
      </c>
      <c r="I72">
        <v>30.458250351522143</v>
      </c>
      <c r="J72">
        <f>Table2[[#This Row],[Uncorrectedmedia 16:0 (nmol/L)]]/Table2[[#This Row],[Protein (mg/mL)]]</f>
        <v>9.4231183863980892</v>
      </c>
    </row>
    <row r="73" spans="1:10" x14ac:dyDescent="0.25">
      <c r="A73" t="s">
        <v>100</v>
      </c>
      <c r="B73">
        <v>6</v>
      </c>
      <c r="C73" t="s">
        <v>23</v>
      </c>
      <c r="D73" t="s">
        <v>27</v>
      </c>
      <c r="E73" t="s">
        <v>17</v>
      </c>
      <c r="F73" t="s">
        <v>20</v>
      </c>
      <c r="G73">
        <v>6</v>
      </c>
      <c r="H73">
        <v>3.7884931399999995</v>
      </c>
      <c r="I73">
        <v>34.744007791686862</v>
      </c>
      <c r="J73">
        <f>Table2[[#This Row],[Uncorrectedmedia 16:0 (nmol/L)]]/Table2[[#This Row],[Protein (mg/mL)]]</f>
        <v>9.1709306333036853</v>
      </c>
    </row>
    <row r="74" spans="1:10" x14ac:dyDescent="0.25">
      <c r="A74" t="s">
        <v>101</v>
      </c>
      <c r="B74">
        <v>7</v>
      </c>
      <c r="C74" t="s">
        <v>23</v>
      </c>
      <c r="D74" t="s">
        <v>25</v>
      </c>
      <c r="E74" t="s">
        <v>16</v>
      </c>
      <c r="F74" t="s">
        <v>19</v>
      </c>
      <c r="G74">
        <v>6</v>
      </c>
      <c r="H74">
        <v>3.1270993778750005</v>
      </c>
      <c r="I74">
        <v>51.103174543219787</v>
      </c>
      <c r="J74">
        <f>Table2[[#This Row],[Uncorrectedmedia 16:0 (nmol/L)]]/Table2[[#This Row],[Protein (mg/mL)]]</f>
        <v>16.342037258165618</v>
      </c>
    </row>
    <row r="75" spans="1:10" x14ac:dyDescent="0.25">
      <c r="A75" t="s">
        <v>102</v>
      </c>
      <c r="B75">
        <v>7</v>
      </c>
      <c r="C75" t="s">
        <v>23</v>
      </c>
      <c r="D75" t="s">
        <v>26</v>
      </c>
      <c r="E75" t="s">
        <v>16</v>
      </c>
      <c r="F75" t="s">
        <v>19</v>
      </c>
      <c r="G75">
        <v>6</v>
      </c>
      <c r="H75">
        <v>3.1599581478750007</v>
      </c>
      <c r="I75">
        <v>75.352144608971983</v>
      </c>
      <c r="J75">
        <f>Table2[[#This Row],[Uncorrectedmedia 16:0 (nmol/L)]]/Table2[[#This Row],[Protein (mg/mL)]]</f>
        <v>23.845931206286568</v>
      </c>
    </row>
    <row r="76" spans="1:10" x14ac:dyDescent="0.25">
      <c r="A76" t="s">
        <v>103</v>
      </c>
      <c r="B76">
        <v>7</v>
      </c>
      <c r="C76" t="s">
        <v>23</v>
      </c>
      <c r="D76" t="s">
        <v>27</v>
      </c>
      <c r="E76" t="s">
        <v>16</v>
      </c>
      <c r="F76" t="s">
        <v>19</v>
      </c>
      <c r="G76">
        <v>6</v>
      </c>
      <c r="H76">
        <v>3.8598676159999998</v>
      </c>
      <c r="I76">
        <v>138.51935510965703</v>
      </c>
      <c r="J76">
        <f>Table2[[#This Row],[Uncorrectedmedia 16:0 (nmol/L)]]/Table2[[#This Row],[Protein (mg/mL)]]</f>
        <v>35.887074089138146</v>
      </c>
    </row>
    <row r="77" spans="1:10" x14ac:dyDescent="0.25">
      <c r="A77" t="s">
        <v>104</v>
      </c>
      <c r="B77">
        <v>7</v>
      </c>
      <c r="C77" t="s">
        <v>23</v>
      </c>
      <c r="D77" t="s">
        <v>25</v>
      </c>
      <c r="E77" t="s">
        <v>16</v>
      </c>
      <c r="F77" t="s">
        <v>20</v>
      </c>
      <c r="G77">
        <v>6</v>
      </c>
      <c r="H77">
        <v>3.5196162158750006</v>
      </c>
      <c r="I77">
        <v>210.14510498830742</v>
      </c>
      <c r="J77">
        <f>Table2[[#This Row],[Uncorrectedmedia 16:0 (nmol/L)]]/Table2[[#This Row],[Protein (mg/mL)]]</f>
        <v>59.706823727104549</v>
      </c>
    </row>
    <row r="78" spans="1:10" x14ac:dyDescent="0.25">
      <c r="A78" t="s">
        <v>105</v>
      </c>
      <c r="B78">
        <v>7</v>
      </c>
      <c r="C78" t="s">
        <v>23</v>
      </c>
      <c r="D78" t="s">
        <v>26</v>
      </c>
      <c r="E78" t="s">
        <v>16</v>
      </c>
      <c r="F78" t="s">
        <v>20</v>
      </c>
      <c r="G78">
        <v>6</v>
      </c>
      <c r="H78">
        <v>4.878398304000001</v>
      </c>
      <c r="I78">
        <v>123.37702692466743</v>
      </c>
      <c r="J78">
        <f>Table2[[#This Row],[Uncorrectedmedia 16:0 (nmol/L)]]/Table2[[#This Row],[Protein (mg/mL)]]</f>
        <v>25.290478398105684</v>
      </c>
    </row>
    <row r="79" spans="1:10" x14ac:dyDescent="0.25">
      <c r="A79" t="s">
        <v>106</v>
      </c>
      <c r="B79">
        <v>7</v>
      </c>
      <c r="C79" t="s">
        <v>23</v>
      </c>
      <c r="D79" t="s">
        <v>27</v>
      </c>
      <c r="E79" t="s">
        <v>16</v>
      </c>
      <c r="F79" t="s">
        <v>20</v>
      </c>
      <c r="G79">
        <v>6</v>
      </c>
      <c r="H79">
        <v>4.736844052875</v>
      </c>
      <c r="I79">
        <v>119.66211235211702</v>
      </c>
      <c r="J79">
        <f>Table2[[#This Row],[Uncorrectedmedia 16:0 (nmol/L)]]/Table2[[#This Row],[Protein (mg/mL)]]</f>
        <v>25.26199110977462</v>
      </c>
    </row>
    <row r="80" spans="1:10" x14ac:dyDescent="0.25">
      <c r="A80" t="s">
        <v>107</v>
      </c>
      <c r="B80">
        <v>7</v>
      </c>
      <c r="C80" t="s">
        <v>23</v>
      </c>
      <c r="D80" t="s">
        <v>25</v>
      </c>
      <c r="E80" t="s">
        <v>17</v>
      </c>
      <c r="F80" t="s">
        <v>19</v>
      </c>
      <c r="G80">
        <v>6</v>
      </c>
      <c r="H80">
        <v>3.8598676159999998</v>
      </c>
      <c r="I80">
        <v>86.907449949667352</v>
      </c>
      <c r="J80">
        <f>Table2[[#This Row],[Uncorrectedmedia 16:0 (nmol/L)]]/Table2[[#This Row],[Protein (mg/mL)]]</f>
        <v>22.515655611974065</v>
      </c>
    </row>
    <row r="81" spans="1:10" x14ac:dyDescent="0.25">
      <c r="A81" t="s">
        <v>108</v>
      </c>
      <c r="B81">
        <v>7</v>
      </c>
      <c r="C81" t="s">
        <v>23</v>
      </c>
      <c r="D81" t="s">
        <v>26</v>
      </c>
      <c r="E81" t="s">
        <v>17</v>
      </c>
      <c r="F81" t="s">
        <v>19</v>
      </c>
      <c r="G81">
        <v>6</v>
      </c>
      <c r="H81">
        <v>4.3248272658749993</v>
      </c>
      <c r="I81">
        <v>109.50907460013163</v>
      </c>
      <c r="J81">
        <f>Table2[[#This Row],[Uncorrectedmedia 16:0 (nmol/L)]]/Table2[[#This Row],[Protein (mg/mL)]]</f>
        <v>25.321028533142062</v>
      </c>
    </row>
    <row r="82" spans="1:10" x14ac:dyDescent="0.25">
      <c r="A82" t="s">
        <v>109</v>
      </c>
      <c r="B82">
        <v>7</v>
      </c>
      <c r="C82" t="s">
        <v>23</v>
      </c>
      <c r="D82" t="s">
        <v>27</v>
      </c>
      <c r="E82" t="s">
        <v>17</v>
      </c>
      <c r="F82" t="s">
        <v>19</v>
      </c>
      <c r="G82">
        <v>6</v>
      </c>
      <c r="H82">
        <v>4.1971315718749995</v>
      </c>
      <c r="I82">
        <v>111.47078516985178</v>
      </c>
      <c r="J82">
        <f>Table2[[#This Row],[Uncorrectedmedia 16:0 (nmol/L)]]/Table2[[#This Row],[Protein (mg/mL)]]</f>
        <v>26.558801710391471</v>
      </c>
    </row>
    <row r="83" spans="1:10" x14ac:dyDescent="0.25">
      <c r="A83" t="s">
        <v>110</v>
      </c>
      <c r="B83">
        <v>7</v>
      </c>
      <c r="C83" t="s">
        <v>23</v>
      </c>
      <c r="D83" t="s">
        <v>25</v>
      </c>
      <c r="E83" t="s">
        <v>17</v>
      </c>
      <c r="F83" t="s">
        <v>20</v>
      </c>
      <c r="G83">
        <v>6</v>
      </c>
      <c r="H83">
        <v>3.9243386940000002</v>
      </c>
      <c r="I83">
        <v>98.238193271012207</v>
      </c>
      <c r="J83">
        <f>Table2[[#This Row],[Uncorrectedmedia 16:0 (nmol/L)]]/Table2[[#This Row],[Protein (mg/mL)]]</f>
        <v>25.033056759654954</v>
      </c>
    </row>
    <row r="84" spans="1:10" x14ac:dyDescent="0.25">
      <c r="A84" t="s">
        <v>111</v>
      </c>
      <c r="B84">
        <v>7</v>
      </c>
      <c r="C84" t="s">
        <v>23</v>
      </c>
      <c r="D84" t="s">
        <v>26</v>
      </c>
      <c r="E84" t="s">
        <v>17</v>
      </c>
      <c r="F84" t="s">
        <v>20</v>
      </c>
      <c r="G84">
        <v>6</v>
      </c>
      <c r="H84">
        <v>4.9724629635000008</v>
      </c>
      <c r="I84">
        <v>118.41608733793798</v>
      </c>
      <c r="J84">
        <f>Table2[[#This Row],[Uncorrectedmedia 16:0 (nmol/L)]]/Table2[[#This Row],[Protein (mg/mL)]]</f>
        <v>23.814372918845766</v>
      </c>
    </row>
    <row r="85" spans="1:10" x14ac:dyDescent="0.25">
      <c r="A85" t="s">
        <v>112</v>
      </c>
      <c r="B85">
        <v>7</v>
      </c>
      <c r="C85" t="s">
        <v>23</v>
      </c>
      <c r="D85" t="s">
        <v>27</v>
      </c>
      <c r="E85" t="s">
        <v>17</v>
      </c>
      <c r="F85" t="s">
        <v>20</v>
      </c>
      <c r="G85">
        <v>6</v>
      </c>
      <c r="H85">
        <v>4.5314080835000006</v>
      </c>
      <c r="I85">
        <v>100.69342159161228</v>
      </c>
      <c r="J85">
        <f>Table2[[#This Row],[Uncorrectedmedia 16:0 (nmol/L)]]/Table2[[#This Row],[Protein (mg/mL)]]</f>
        <v>22.221221248702456</v>
      </c>
    </row>
    <row r="86" spans="1:10" x14ac:dyDescent="0.25">
      <c r="A86" t="s">
        <v>113</v>
      </c>
      <c r="B86">
        <v>8</v>
      </c>
      <c r="C86" t="s">
        <v>23</v>
      </c>
      <c r="D86" t="s">
        <v>25</v>
      </c>
      <c r="E86" t="s">
        <v>16</v>
      </c>
      <c r="F86" t="s">
        <v>19</v>
      </c>
      <c r="G86">
        <v>6</v>
      </c>
      <c r="H86">
        <v>5.0037636560000012</v>
      </c>
      <c r="I86">
        <v>48.465423906939158</v>
      </c>
      <c r="J86">
        <f>Table2[[#This Row],[Uncorrectedmedia 16:0 (nmol/L)]]/Table2[[#This Row],[Protein (mg/mL)]]</f>
        <v>9.6857939820607601</v>
      </c>
    </row>
    <row r="87" spans="1:10" x14ac:dyDescent="0.25">
      <c r="A87" t="s">
        <v>114</v>
      </c>
      <c r="B87">
        <v>8</v>
      </c>
      <c r="C87" t="s">
        <v>23</v>
      </c>
      <c r="D87" t="s">
        <v>26</v>
      </c>
      <c r="E87" t="s">
        <v>16</v>
      </c>
      <c r="F87" t="s">
        <v>19</v>
      </c>
      <c r="G87">
        <v>6</v>
      </c>
      <c r="H87">
        <v>6.1579789778750005</v>
      </c>
      <c r="I87">
        <v>154.89437024976962</v>
      </c>
      <c r="J87">
        <f>Table2[[#This Row],[Uncorrectedmedia 16:0 (nmol/L)]]/Table2[[#This Row],[Protein (mg/mL)]]</f>
        <v>25.153442518444692</v>
      </c>
    </row>
    <row r="88" spans="1:10" x14ac:dyDescent="0.25">
      <c r="A88" t="s">
        <v>115</v>
      </c>
      <c r="B88">
        <v>8</v>
      </c>
      <c r="C88" t="s">
        <v>23</v>
      </c>
      <c r="D88" t="s">
        <v>27</v>
      </c>
      <c r="E88" t="s">
        <v>16</v>
      </c>
      <c r="F88" t="s">
        <v>19</v>
      </c>
      <c r="G88">
        <v>6</v>
      </c>
      <c r="H88">
        <v>5.5625425340000012</v>
      </c>
      <c r="I88">
        <v>67.074701277958965</v>
      </c>
      <c r="J88">
        <f>Table2[[#This Row],[Uncorrectedmedia 16:0 (nmol/L)]]/Table2[[#This Row],[Protein (mg/mL)]]</f>
        <v>12.058281059062002</v>
      </c>
    </row>
    <row r="89" spans="1:10" x14ac:dyDescent="0.25">
      <c r="A89" t="s">
        <v>116</v>
      </c>
      <c r="B89">
        <v>8</v>
      </c>
      <c r="C89" t="s">
        <v>23</v>
      </c>
      <c r="D89" t="s">
        <v>25</v>
      </c>
      <c r="E89" t="s">
        <v>16</v>
      </c>
      <c r="F89" t="s">
        <v>20</v>
      </c>
      <c r="G89">
        <v>6</v>
      </c>
      <c r="H89">
        <v>4.3407587435000003</v>
      </c>
      <c r="I89">
        <v>68.777799738803452</v>
      </c>
      <c r="J89">
        <f>Table2[[#This Row],[Uncorrectedmedia 16:0 (nmol/L)]]/Table2[[#This Row],[Protein (mg/mL)]]</f>
        <v>15.844649242898759</v>
      </c>
    </row>
    <row r="90" spans="1:10" x14ac:dyDescent="0.25">
      <c r="A90" t="s">
        <v>117</v>
      </c>
      <c r="B90">
        <v>8</v>
      </c>
      <c r="C90" t="s">
        <v>23</v>
      </c>
      <c r="D90" t="s">
        <v>26</v>
      </c>
      <c r="E90" t="s">
        <v>16</v>
      </c>
      <c r="F90" t="s">
        <v>20</v>
      </c>
      <c r="G90">
        <v>6</v>
      </c>
      <c r="H90">
        <v>3.6333652874999993</v>
      </c>
      <c r="I90">
        <v>92.707309446246541</v>
      </c>
      <c r="J90">
        <f>Table2[[#This Row],[Uncorrectedmedia 16:0 (nmol/L)]]/Table2[[#This Row],[Protein (mg/mL)]]</f>
        <v>25.515548839856791</v>
      </c>
    </row>
    <row r="91" spans="1:10" x14ac:dyDescent="0.25">
      <c r="A91" t="s">
        <v>118</v>
      </c>
      <c r="B91">
        <v>8</v>
      </c>
      <c r="C91" t="s">
        <v>23</v>
      </c>
      <c r="D91" t="s">
        <v>27</v>
      </c>
      <c r="E91" t="s">
        <v>16</v>
      </c>
      <c r="F91" t="s">
        <v>20</v>
      </c>
      <c r="G91">
        <v>6</v>
      </c>
      <c r="H91">
        <v>5.3772584000000014</v>
      </c>
      <c r="I91">
        <v>105.36807026866229</v>
      </c>
      <c r="J91">
        <f>Table2[[#This Row],[Uncorrectedmedia 16:0 (nmol/L)]]/Table2[[#This Row],[Protein (mg/mL)]]</f>
        <v>19.595128675360339</v>
      </c>
    </row>
    <row r="92" spans="1:10" x14ac:dyDescent="0.25">
      <c r="A92" t="s">
        <v>119</v>
      </c>
      <c r="B92">
        <v>8</v>
      </c>
      <c r="C92" t="s">
        <v>23</v>
      </c>
      <c r="D92" t="s">
        <v>25</v>
      </c>
      <c r="E92" t="s">
        <v>17</v>
      </c>
      <c r="F92" t="s">
        <v>19</v>
      </c>
      <c r="G92">
        <v>6</v>
      </c>
      <c r="H92">
        <v>6.5791175628750018</v>
      </c>
      <c r="I92">
        <v>64.478439399858729</v>
      </c>
      <c r="J92">
        <f>Table2[[#This Row],[Uncorrectedmedia 16:0 (nmol/L)]]/Table2[[#This Row],[Protein (mg/mL)]]</f>
        <v>9.8004692549805057</v>
      </c>
    </row>
    <row r="93" spans="1:10" x14ac:dyDescent="0.25">
      <c r="A93" t="s">
        <v>120</v>
      </c>
      <c r="B93">
        <v>8</v>
      </c>
      <c r="C93" t="s">
        <v>23</v>
      </c>
      <c r="D93" t="s">
        <v>26</v>
      </c>
      <c r="E93" t="s">
        <v>17</v>
      </c>
      <c r="F93" t="s">
        <v>19</v>
      </c>
      <c r="G93">
        <v>6</v>
      </c>
      <c r="H93">
        <v>6.935866360875</v>
      </c>
      <c r="I93">
        <v>98.13075348631601</v>
      </c>
      <c r="J93">
        <f>Table2[[#This Row],[Uncorrectedmedia 16:0 (nmol/L)]]/Table2[[#This Row],[Protein (mg/mL)]]</f>
        <v>14.148305111509709</v>
      </c>
    </row>
    <row r="94" spans="1:10" x14ac:dyDescent="0.25">
      <c r="A94" t="s">
        <v>121</v>
      </c>
      <c r="B94">
        <v>8</v>
      </c>
      <c r="C94" t="s">
        <v>23</v>
      </c>
      <c r="D94" t="s">
        <v>27</v>
      </c>
      <c r="E94" t="s">
        <v>17</v>
      </c>
      <c r="F94" t="s">
        <v>19</v>
      </c>
      <c r="G94">
        <v>6</v>
      </c>
      <c r="H94">
        <v>6.7431117875000011</v>
      </c>
      <c r="I94">
        <v>79.071790911391162</v>
      </c>
      <c r="J94">
        <f>Table2[[#This Row],[Uncorrectedmedia 16:0 (nmol/L)]]/Table2[[#This Row],[Protein (mg/mL)]]</f>
        <v>11.726305807056317</v>
      </c>
    </row>
    <row r="95" spans="1:10" x14ac:dyDescent="0.25">
      <c r="A95" t="s">
        <v>122</v>
      </c>
      <c r="B95">
        <v>8</v>
      </c>
      <c r="C95" t="s">
        <v>23</v>
      </c>
      <c r="D95" t="s">
        <v>25</v>
      </c>
      <c r="E95" t="s">
        <v>17</v>
      </c>
      <c r="F95" t="s">
        <v>20</v>
      </c>
      <c r="G95">
        <v>6</v>
      </c>
      <c r="H95">
        <v>5.8386396875000015</v>
      </c>
      <c r="I95">
        <v>69.557728951102845</v>
      </c>
      <c r="J95">
        <f>Table2[[#This Row],[Uncorrectedmedia 16:0 (nmol/L)]]/Table2[[#This Row],[Protein (mg/mL)]]</f>
        <v>11.913345003977492</v>
      </c>
    </row>
    <row r="96" spans="1:10" x14ac:dyDescent="0.25">
      <c r="A96" t="s">
        <v>123</v>
      </c>
      <c r="B96">
        <v>8</v>
      </c>
      <c r="C96" t="s">
        <v>23</v>
      </c>
      <c r="D96" t="s">
        <v>26</v>
      </c>
      <c r="E96" t="s">
        <v>17</v>
      </c>
      <c r="F96" t="s">
        <v>20</v>
      </c>
      <c r="G96">
        <v>6</v>
      </c>
      <c r="H96">
        <v>5.2842505235000008</v>
      </c>
      <c r="I96">
        <v>73.525384583010407</v>
      </c>
      <c r="J96">
        <f>Table2[[#This Row],[Uncorrectedmedia 16:0 (nmol/L)]]/Table2[[#This Row],[Protein (mg/mL)]]</f>
        <v>13.914061087003722</v>
      </c>
    </row>
    <row r="97" spans="1:10" x14ac:dyDescent="0.25">
      <c r="A97" t="s">
        <v>124</v>
      </c>
      <c r="B97">
        <v>8</v>
      </c>
      <c r="C97" t="s">
        <v>23</v>
      </c>
      <c r="D97" t="s">
        <v>27</v>
      </c>
      <c r="E97" t="s">
        <v>17</v>
      </c>
      <c r="F97" t="s">
        <v>20</v>
      </c>
      <c r="G97">
        <v>6</v>
      </c>
      <c r="H97">
        <v>4.8940926828750007</v>
      </c>
      <c r="I97">
        <v>91.471523578741156</v>
      </c>
      <c r="J97">
        <f>Table2[[#This Row],[Uncorrectedmedia 16:0 (nmol/L)]]/Table2[[#This Row],[Protein (mg/mL)]]</f>
        <v>18.690190297950558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</vt:lpstr>
      <vt:lpstr>FA</vt:lpstr>
      <vt:lpstr>TRLs_TG</vt:lpstr>
      <vt:lpstr>TRLs_FA</vt:lpstr>
      <vt:lpstr>Unlabelled_FA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2024-08-28T14:04:40Z</dcterms:modified>
</cp:coreProperties>
</file>