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2800" yWindow="120" windowWidth="25600" windowHeight="16060" tabRatio="500"/>
  </bookViews>
  <sheets>
    <sheet name="EPS CALCULATO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8" i="1" l="1"/>
  <c r="G27" i="1"/>
  <c r="K27" i="1"/>
  <c r="G4" i="1"/>
  <c r="K4" i="1"/>
  <c r="G13" i="1"/>
  <c r="K13" i="1"/>
  <c r="G12" i="1"/>
  <c r="K12" i="1"/>
  <c r="G21" i="1"/>
  <c r="K21" i="1"/>
  <c r="G7" i="1"/>
  <c r="K7" i="1"/>
  <c r="G22" i="1"/>
  <c r="K22" i="1"/>
  <c r="K28" i="1"/>
  <c r="L35" i="1"/>
  <c r="L27" i="1"/>
  <c r="L4" i="1"/>
  <c r="L13" i="1"/>
  <c r="L12" i="1"/>
  <c r="L21" i="1"/>
  <c r="L7" i="1"/>
  <c r="L22" i="1"/>
  <c r="L28" i="1"/>
  <c r="L29" i="1"/>
  <c r="L30" i="1"/>
  <c r="L31" i="1"/>
  <c r="L33" i="1"/>
  <c r="L37" i="1"/>
  <c r="L36" i="1"/>
  <c r="L34" i="1"/>
  <c r="L32" i="1"/>
  <c r="G20" i="1"/>
  <c r="K20" i="1"/>
  <c r="L20" i="1"/>
  <c r="N31" i="1"/>
  <c r="O31" i="1"/>
  <c r="G5" i="1"/>
  <c r="K5" i="1"/>
  <c r="G6" i="1"/>
  <c r="K6" i="1"/>
  <c r="G8" i="1"/>
  <c r="K8" i="1"/>
  <c r="G9" i="1"/>
  <c r="K9" i="1"/>
  <c r="G10" i="1"/>
  <c r="K10" i="1"/>
  <c r="G11" i="1"/>
  <c r="K11" i="1"/>
  <c r="G14" i="1"/>
  <c r="K14" i="1"/>
  <c r="G15" i="1"/>
  <c r="K15" i="1"/>
  <c r="G16" i="1"/>
  <c r="K16" i="1"/>
  <c r="G17" i="1"/>
  <c r="K17" i="1"/>
  <c r="G18" i="1"/>
  <c r="K18" i="1"/>
  <c r="G19" i="1"/>
  <c r="K19" i="1"/>
  <c r="G23" i="1"/>
  <c r="K23" i="1"/>
  <c r="G24" i="1"/>
  <c r="K24" i="1"/>
  <c r="G25" i="1"/>
  <c r="K25" i="1"/>
  <c r="G26" i="1"/>
  <c r="K26" i="1"/>
  <c r="I47" i="1"/>
  <c r="I4" i="1"/>
  <c r="I12" i="1"/>
  <c r="I7" i="1"/>
  <c r="I9" i="1"/>
  <c r="I16" i="1"/>
  <c r="I22" i="1"/>
  <c r="I19" i="1"/>
  <c r="I10" i="1"/>
  <c r="I14" i="1"/>
  <c r="I15" i="1"/>
  <c r="I24" i="1"/>
  <c r="I13" i="1"/>
  <c r="I5" i="1"/>
  <c r="I6" i="1"/>
  <c r="I8" i="1"/>
  <c r="I11" i="1"/>
  <c r="I17" i="1"/>
  <c r="I18" i="1"/>
  <c r="I20" i="1"/>
  <c r="I21" i="1"/>
  <c r="I23" i="1"/>
  <c r="I25" i="1"/>
  <c r="I26" i="1"/>
  <c r="I27" i="1"/>
  <c r="L9" i="1"/>
  <c r="L16" i="1"/>
  <c r="L19" i="1"/>
  <c r="L10" i="1"/>
  <c r="L14" i="1"/>
  <c r="L15" i="1"/>
  <c r="L24" i="1"/>
  <c r="L5" i="1"/>
  <c r="L6" i="1"/>
  <c r="L8" i="1"/>
  <c r="L11" i="1"/>
  <c r="L17" i="1"/>
  <c r="L18" i="1"/>
  <c r="L23" i="1"/>
  <c r="L25" i="1"/>
  <c r="L26" i="1"/>
</calcChain>
</file>

<file path=xl/sharedStrings.xml><?xml version="1.0" encoding="utf-8"?>
<sst xmlns="http://schemas.openxmlformats.org/spreadsheetml/2006/main" count="59" uniqueCount="59">
  <si>
    <t>Type</t>
    <phoneticPr fontId="0" type="noConversion"/>
  </si>
  <si>
    <t>Firewalls</t>
  </si>
  <si>
    <t>Routers</t>
  </si>
  <si>
    <t>Web Servers</t>
  </si>
  <si>
    <t>VPN Terminators</t>
  </si>
  <si>
    <t>Proxy Servers</t>
  </si>
  <si>
    <t>Mail Servers</t>
  </si>
  <si>
    <t>DNS Servers</t>
  </si>
  <si>
    <t>Application Servers</t>
  </si>
  <si>
    <t>Databases</t>
  </si>
  <si>
    <t>Domain Controllers</t>
  </si>
  <si>
    <t>Switches</t>
  </si>
  <si>
    <t>Personal Computers</t>
  </si>
  <si>
    <t>VIP Personal Computers</t>
  </si>
  <si>
    <t>Host Intrusion Detection Systems</t>
  </si>
  <si>
    <t>Network Intrusion Detection Systems</t>
  </si>
  <si>
    <t>Active Directory /LDAP / Radius</t>
  </si>
  <si>
    <t>Cisco CPEs</t>
  </si>
  <si>
    <t>Antivirus/AntiSPAM</t>
  </si>
  <si>
    <t>Unix / Linux Server</t>
  </si>
  <si>
    <t>Vulnerability Scanner</t>
  </si>
  <si>
    <t>Windows Server</t>
  </si>
  <si>
    <t>Logs al día</t>
  </si>
  <si>
    <t>Logs/seg (eps)</t>
  </si>
  <si>
    <t>Bytes/log</t>
  </si>
  <si>
    <t>Firewalls LAN/INTERNO</t>
  </si>
  <si>
    <t>Firewalls DMZ/Externo</t>
  </si>
  <si>
    <t>EPS</t>
  </si>
  <si>
    <t>GB</t>
  </si>
  <si>
    <t>TB</t>
  </si>
  <si>
    <t>MB</t>
  </si>
  <si>
    <t>bytes</t>
  </si>
  <si>
    <t>Proxy Servers Extensivo</t>
  </si>
  <si>
    <t>LOG RETENTION DAYS</t>
  </si>
  <si>
    <t>TOTALS</t>
  </si>
  <si>
    <t>SUM</t>
  </si>
  <si>
    <t>MB/SEC</t>
  </si>
  <si>
    <t>DAILY GB</t>
  </si>
  <si>
    <t xml:space="preserve">STORAGE for LOG RETENTION </t>
  </si>
  <si>
    <t>Bandwith</t>
  </si>
  <si>
    <t>LOCATIONS</t>
  </si>
  <si>
    <t>#1</t>
  </si>
  <si>
    <t>#2</t>
  </si>
  <si>
    <t>#4</t>
  </si>
  <si>
    <t>#3</t>
  </si>
  <si>
    <t>LOGS GENERATION WINDOWS PER DAY in SECONDS</t>
  </si>
  <si>
    <t>NOT CHANGE</t>
  </si>
  <si>
    <t>ENTERPRISE LOGGERS NEEDED:</t>
  </si>
  <si>
    <t>STANDARD SENSORS NEEDED:</t>
  </si>
  <si>
    <t>STANDARD SERVERS NEEDED</t>
  </si>
  <si>
    <t>ENTERPRISE SERVERS NEEDED</t>
  </si>
  <si>
    <t>ENT SERVER</t>
  </si>
  <si>
    <t>STD SERVER</t>
  </si>
  <si>
    <t>STD SENSOR</t>
  </si>
  <si>
    <t>ENT LOGGERS</t>
  </si>
  <si>
    <t>STD LOGGERS</t>
  </si>
  <si>
    <t>STANDARD LOGGERS NEEDED:</t>
  </si>
  <si>
    <t>REMOTE SENSORS NEEDED:</t>
  </si>
  <si>
    <t>RTE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</si>
</sst>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9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1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164" fontId="3" fillId="3" borderId="1" xfId="1" applyNumberFormat="1" applyFont="1" applyFill="1" applyBorder="1" applyAlignment="1">
      <alignment horizontal="left"/>
    </xf>
    <xf numFmtId="164" fontId="3" fillId="3" borderId="1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2" fillId="2" borderId="1" xfId="1" applyNumberFormat="1" applyFont="1" applyFill="1" applyBorder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3" fillId="3" borderId="2" xfId="0" applyFont="1" applyFill="1" applyBorder="1" applyAlignment="1">
      <alignment horizontal="left"/>
    </xf>
    <xf numFmtId="164" fontId="3" fillId="3" borderId="2" xfId="1" applyNumberFormat="1" applyFont="1" applyFill="1" applyBorder="1" applyAlignment="1">
      <alignment horizontal="left"/>
    </xf>
    <xf numFmtId="164" fontId="3" fillId="3" borderId="2" xfId="1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64" fontId="0" fillId="4" borderId="1" xfId="1" applyNumberFormat="1" applyFont="1" applyFill="1" applyBorder="1" applyAlignment="1">
      <alignment horizontal="center"/>
    </xf>
    <xf numFmtId="43" fontId="3" fillId="3" borderId="1" xfId="1" applyNumberFormat="1" applyFont="1" applyFill="1" applyBorder="1" applyAlignment="1">
      <alignment horizontal="center"/>
    </xf>
    <xf numFmtId="0" fontId="6" fillId="0" borderId="6" xfId="0" applyFont="1" applyBorder="1" applyAlignment="1">
      <alignment horizontal="right"/>
    </xf>
    <xf numFmtId="0" fontId="3" fillId="5" borderId="1" xfId="0" applyFont="1" applyFill="1" applyBorder="1" applyAlignment="1">
      <alignment horizontal="center"/>
    </xf>
    <xf numFmtId="0" fontId="0" fillId="5" borderId="1" xfId="1" applyNumberFormat="1" applyFont="1" applyFill="1" applyBorder="1" applyAlignment="1">
      <alignment horizontal="center"/>
    </xf>
    <xf numFmtId="43" fontId="0" fillId="6" borderId="1" xfId="1" applyFont="1" applyFill="1" applyBorder="1" applyAlignment="1">
      <alignment horizont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164" fontId="2" fillId="2" borderId="1" xfId="1" applyNumberFormat="1" applyFont="1" applyFill="1" applyBorder="1" applyAlignment="1">
      <alignment horizontal="center" vertical="center" wrapText="1"/>
    </xf>
    <xf numFmtId="165" fontId="0" fillId="4" borderId="1" xfId="1" applyNumberFormat="1" applyFont="1" applyFill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64" fontId="7" fillId="7" borderId="1" xfId="66" applyNumberForma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8" borderId="3" xfId="0" applyFill="1" applyBorder="1"/>
    <xf numFmtId="0" fontId="0" fillId="8" borderId="4" xfId="0" applyFill="1" applyBorder="1"/>
    <xf numFmtId="164" fontId="6" fillId="8" borderId="6" xfId="1" applyNumberFormat="1" applyFont="1" applyFill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164" fontId="8" fillId="0" borderId="0" xfId="1" applyNumberFormat="1" applyFont="1" applyAlignment="1">
      <alignment horizontal="center"/>
    </xf>
    <xf numFmtId="164" fontId="0" fillId="0" borderId="0" xfId="0" applyNumberFormat="1"/>
    <xf numFmtId="0" fontId="2" fillId="9" borderId="5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0" fillId="0" borderId="4" xfId="0" applyBorder="1" applyAlignment="1">
      <alignment horizontal="center"/>
    </xf>
    <xf numFmtId="0" fontId="2" fillId="9" borderId="3" xfId="0" applyFont="1" applyFill="1" applyBorder="1" applyAlignment="1">
      <alignment horizontal="right" vertical="center"/>
    </xf>
    <xf numFmtId="0" fontId="2" fillId="9" borderId="4" xfId="0" applyFont="1" applyFill="1" applyBorder="1" applyAlignment="1">
      <alignment horizontal="right" vertical="center"/>
    </xf>
    <xf numFmtId="0" fontId="2" fillId="10" borderId="3" xfId="0" applyFont="1" applyFill="1" applyBorder="1" applyAlignment="1">
      <alignment horizontal="right" vertical="center"/>
    </xf>
    <xf numFmtId="0" fontId="2" fillId="10" borderId="4" xfId="0" applyFont="1" applyFill="1" applyBorder="1" applyAlignment="1">
      <alignment horizontal="right" vertical="center"/>
    </xf>
  </cellXfs>
  <cellStyles count="121">
    <cellStyle name="Énfasis6" xfId="66" builtinId="49"/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Millares" xfId="1" builtinId="3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7"/>
  <sheetViews>
    <sheetView tabSelected="1" topLeftCell="A21" zoomScale="150" zoomScaleNormal="150" zoomScalePageLayoutView="150" workbookViewId="0">
      <selection activeCell="L31" sqref="L31"/>
    </sheetView>
  </sheetViews>
  <sheetFormatPr baseColWidth="10" defaultRowHeight="15" x14ac:dyDescent="0"/>
  <cols>
    <col min="1" max="1" width="4.33203125" customWidth="1"/>
    <col min="2" max="2" width="24.33203125" bestFit="1" customWidth="1"/>
    <col min="3" max="6" width="4.6640625" customWidth="1"/>
    <col min="7" max="7" width="4.6640625" style="5" customWidth="1"/>
    <col min="8" max="8" width="10.6640625" customWidth="1"/>
    <col min="9" max="9" width="11.83203125" style="5" customWidth="1"/>
    <col min="10" max="11" width="11.83203125" style="7" customWidth="1"/>
    <col min="12" max="12" width="15.33203125" style="7" customWidth="1"/>
    <col min="13" max="13" width="2.33203125" customWidth="1"/>
    <col min="14" max="14" width="15" customWidth="1"/>
  </cols>
  <sheetData>
    <row r="1" spans="2:12">
      <c r="B1" s="27"/>
      <c r="C1" s="28"/>
      <c r="D1" s="28"/>
      <c r="E1" s="28"/>
      <c r="F1" s="28"/>
      <c r="G1" s="29" t="s">
        <v>33</v>
      </c>
      <c r="H1" s="17">
        <v>365</v>
      </c>
      <c r="J1" s="24"/>
    </row>
    <row r="2" spans="2:12">
      <c r="C2" s="39" t="s">
        <v>40</v>
      </c>
      <c r="D2" s="39"/>
      <c r="E2" s="39"/>
      <c r="F2" s="39"/>
      <c r="L2" s="25" t="s">
        <v>31</v>
      </c>
    </row>
    <row r="3" spans="2:12">
      <c r="B3" s="1" t="s">
        <v>0</v>
      </c>
      <c r="C3" s="1" t="s">
        <v>41</v>
      </c>
      <c r="D3" s="1" t="s">
        <v>42</v>
      </c>
      <c r="E3" s="1" t="s">
        <v>44</v>
      </c>
      <c r="F3" s="1" t="s">
        <v>43</v>
      </c>
      <c r="G3" s="1" t="s">
        <v>35</v>
      </c>
      <c r="H3" s="1" t="s">
        <v>22</v>
      </c>
      <c r="I3" s="1" t="s">
        <v>23</v>
      </c>
      <c r="J3" s="6" t="s">
        <v>24</v>
      </c>
      <c r="K3" s="6" t="s">
        <v>27</v>
      </c>
      <c r="L3" s="22" t="s">
        <v>39</v>
      </c>
    </row>
    <row r="4" spans="2:12">
      <c r="B4" s="2" t="s">
        <v>16</v>
      </c>
      <c r="C4" s="16">
        <v>0</v>
      </c>
      <c r="D4" s="16">
        <v>0</v>
      </c>
      <c r="E4" s="16">
        <v>0</v>
      </c>
      <c r="F4" s="16">
        <v>0</v>
      </c>
      <c r="G4" s="26">
        <f>SUM(C4:F4)</f>
        <v>0</v>
      </c>
      <c r="H4" s="3">
        <v>518000</v>
      </c>
      <c r="I4" s="14">
        <f t="shared" ref="I4:I27" si="0">H4/$I$47</f>
        <v>11.99074074074074</v>
      </c>
      <c r="J4" s="4">
        <v>800</v>
      </c>
      <c r="K4" s="4">
        <f>I4*G4</f>
        <v>0</v>
      </c>
      <c r="L4" s="4">
        <f>K4*J4</f>
        <v>0</v>
      </c>
    </row>
    <row r="5" spans="2:12">
      <c r="B5" s="2" t="s">
        <v>18</v>
      </c>
      <c r="C5" s="16">
        <v>0</v>
      </c>
      <c r="D5" s="16">
        <v>0</v>
      </c>
      <c r="E5" s="16">
        <v>0</v>
      </c>
      <c r="F5" s="16">
        <v>0</v>
      </c>
      <c r="G5" s="26">
        <f t="shared" ref="G5:G27" si="1">SUM(C5:F5)</f>
        <v>0</v>
      </c>
      <c r="H5" s="3">
        <v>86000</v>
      </c>
      <c r="I5" s="14">
        <f t="shared" si="0"/>
        <v>1.9907407407407407</v>
      </c>
      <c r="J5" s="4">
        <v>200</v>
      </c>
      <c r="K5" s="4">
        <f t="shared" ref="K5:K27" si="2">I5*G5</f>
        <v>0</v>
      </c>
      <c r="L5" s="4">
        <f t="shared" ref="L5:L27" si="3">K5*J5</f>
        <v>0</v>
      </c>
    </row>
    <row r="6" spans="2:12">
      <c r="B6" s="2" t="s">
        <v>8</v>
      </c>
      <c r="C6" s="16">
        <v>0</v>
      </c>
      <c r="D6" s="16">
        <v>0</v>
      </c>
      <c r="E6" s="16">
        <v>0</v>
      </c>
      <c r="F6" s="16">
        <v>0</v>
      </c>
      <c r="G6" s="26">
        <f t="shared" si="1"/>
        <v>0</v>
      </c>
      <c r="H6" s="3">
        <v>86000</v>
      </c>
      <c r="I6" s="14">
        <f t="shared" si="0"/>
        <v>1.9907407407407407</v>
      </c>
      <c r="J6" s="4">
        <v>500</v>
      </c>
      <c r="K6" s="4">
        <f t="shared" si="2"/>
        <v>0</v>
      </c>
      <c r="L6" s="4">
        <f t="shared" si="3"/>
        <v>0</v>
      </c>
    </row>
    <row r="7" spans="2:12">
      <c r="B7" s="2" t="s">
        <v>17</v>
      </c>
      <c r="C7" s="16">
        <v>0</v>
      </c>
      <c r="D7" s="16"/>
      <c r="E7" s="16"/>
      <c r="F7" s="16"/>
      <c r="G7" s="26">
        <f t="shared" si="1"/>
        <v>0</v>
      </c>
      <c r="H7" s="3">
        <v>172000</v>
      </c>
      <c r="I7" s="14">
        <f t="shared" si="0"/>
        <v>3.9814814814814814</v>
      </c>
      <c r="J7" s="4">
        <v>300</v>
      </c>
      <c r="K7" s="4">
        <f t="shared" si="2"/>
        <v>0</v>
      </c>
      <c r="L7" s="4">
        <f t="shared" si="3"/>
        <v>0</v>
      </c>
    </row>
    <row r="8" spans="2:12">
      <c r="B8" s="2" t="s">
        <v>9</v>
      </c>
      <c r="C8" s="16">
        <v>0</v>
      </c>
      <c r="D8" s="16">
        <v>0</v>
      </c>
      <c r="E8" s="16">
        <v>0</v>
      </c>
      <c r="F8" s="16">
        <v>0</v>
      </c>
      <c r="G8" s="26">
        <f t="shared" si="1"/>
        <v>0</v>
      </c>
      <c r="H8" s="3">
        <v>172000</v>
      </c>
      <c r="I8" s="14">
        <f t="shared" si="0"/>
        <v>3.9814814814814814</v>
      </c>
      <c r="J8" s="4">
        <v>300</v>
      </c>
      <c r="K8" s="4">
        <f t="shared" si="2"/>
        <v>0</v>
      </c>
      <c r="L8" s="4">
        <f t="shared" si="3"/>
        <v>0</v>
      </c>
    </row>
    <row r="9" spans="2:12">
      <c r="B9" s="2" t="s">
        <v>7</v>
      </c>
      <c r="C9" s="16">
        <v>0</v>
      </c>
      <c r="D9" s="16">
        <v>0</v>
      </c>
      <c r="E9" s="16">
        <v>0</v>
      </c>
      <c r="F9" s="16">
        <v>0</v>
      </c>
      <c r="G9" s="26">
        <f t="shared" si="1"/>
        <v>0</v>
      </c>
      <c r="H9" s="3">
        <v>1728000</v>
      </c>
      <c r="I9" s="14">
        <f t="shared" si="0"/>
        <v>40</v>
      </c>
      <c r="J9" s="4">
        <v>300</v>
      </c>
      <c r="K9" s="4">
        <f t="shared" si="2"/>
        <v>0</v>
      </c>
      <c r="L9" s="4">
        <f t="shared" si="3"/>
        <v>0</v>
      </c>
    </row>
    <row r="10" spans="2:12">
      <c r="B10" s="2" t="s">
        <v>10</v>
      </c>
      <c r="C10" s="16">
        <v>0</v>
      </c>
      <c r="D10" s="16">
        <v>0</v>
      </c>
      <c r="E10" s="16">
        <v>0</v>
      </c>
      <c r="F10" s="16">
        <v>0</v>
      </c>
      <c r="G10" s="26">
        <f t="shared" si="1"/>
        <v>0</v>
      </c>
      <c r="H10" s="3">
        <v>864000</v>
      </c>
      <c r="I10" s="14">
        <f t="shared" si="0"/>
        <v>20</v>
      </c>
      <c r="J10" s="4">
        <v>300</v>
      </c>
      <c r="K10" s="4">
        <f t="shared" si="2"/>
        <v>0</v>
      </c>
      <c r="L10" s="4">
        <f t="shared" si="3"/>
        <v>0</v>
      </c>
    </row>
    <row r="11" spans="2:12">
      <c r="B11" s="2" t="s">
        <v>26</v>
      </c>
      <c r="C11" s="16">
        <v>0</v>
      </c>
      <c r="D11" s="16">
        <v>0</v>
      </c>
      <c r="E11" s="16">
        <v>0</v>
      </c>
      <c r="F11" s="16">
        <v>0</v>
      </c>
      <c r="G11" s="26">
        <f t="shared" si="1"/>
        <v>0</v>
      </c>
      <c r="H11" s="3">
        <v>2600000</v>
      </c>
      <c r="I11" s="14">
        <f t="shared" si="0"/>
        <v>60.185185185185183</v>
      </c>
      <c r="J11" s="4">
        <v>300</v>
      </c>
      <c r="K11" s="4">
        <f t="shared" si="2"/>
        <v>0</v>
      </c>
      <c r="L11" s="4">
        <f t="shared" si="3"/>
        <v>0</v>
      </c>
    </row>
    <row r="12" spans="2:12">
      <c r="B12" s="2" t="s">
        <v>25</v>
      </c>
      <c r="C12" s="16">
        <v>0</v>
      </c>
      <c r="D12" s="16">
        <v>0</v>
      </c>
      <c r="E12" s="16">
        <v>0</v>
      </c>
      <c r="F12" s="16">
        <v>0</v>
      </c>
      <c r="G12" s="26">
        <f t="shared" si="1"/>
        <v>0</v>
      </c>
      <c r="H12" s="3">
        <v>800000</v>
      </c>
      <c r="I12" s="14">
        <f t="shared" si="0"/>
        <v>18.518518518518519</v>
      </c>
      <c r="J12" s="4">
        <v>300</v>
      </c>
      <c r="K12" s="4">
        <f t="shared" si="2"/>
        <v>0</v>
      </c>
      <c r="L12" s="4">
        <f t="shared" si="3"/>
        <v>0</v>
      </c>
    </row>
    <row r="13" spans="2:12">
      <c r="B13" s="2" t="s">
        <v>1</v>
      </c>
      <c r="C13" s="16">
        <v>0</v>
      </c>
      <c r="D13" s="16">
        <v>0</v>
      </c>
      <c r="E13" s="16">
        <v>0</v>
      </c>
      <c r="F13" s="16">
        <v>0</v>
      </c>
      <c r="G13" s="26">
        <f t="shared" si="1"/>
        <v>0</v>
      </c>
      <c r="H13" s="3">
        <v>80000</v>
      </c>
      <c r="I13" s="14">
        <f t="shared" si="0"/>
        <v>1.8518518518518519</v>
      </c>
      <c r="J13" s="4">
        <v>300</v>
      </c>
      <c r="K13" s="4">
        <f t="shared" si="2"/>
        <v>0</v>
      </c>
      <c r="L13" s="4">
        <f t="shared" si="3"/>
        <v>0</v>
      </c>
    </row>
    <row r="14" spans="2:12">
      <c r="B14" s="2" t="s">
        <v>14</v>
      </c>
      <c r="C14" s="16">
        <v>0</v>
      </c>
      <c r="D14" s="16">
        <v>0</v>
      </c>
      <c r="E14" s="16">
        <v>0</v>
      </c>
      <c r="F14" s="16">
        <v>0</v>
      </c>
      <c r="G14" s="26">
        <f t="shared" si="1"/>
        <v>0</v>
      </c>
      <c r="H14" s="3">
        <v>43000</v>
      </c>
      <c r="I14" s="14">
        <f t="shared" si="0"/>
        <v>0.99537037037037035</v>
      </c>
      <c r="J14" s="4">
        <v>400</v>
      </c>
      <c r="K14" s="4">
        <f t="shared" si="2"/>
        <v>0</v>
      </c>
      <c r="L14" s="4">
        <f t="shared" si="3"/>
        <v>0</v>
      </c>
    </row>
    <row r="15" spans="2:12">
      <c r="B15" s="2" t="s">
        <v>6</v>
      </c>
      <c r="C15" s="16">
        <v>0</v>
      </c>
      <c r="D15" s="16">
        <v>0</v>
      </c>
      <c r="E15" s="16">
        <v>0</v>
      </c>
      <c r="F15" s="16">
        <v>0</v>
      </c>
      <c r="G15" s="26">
        <f t="shared" si="1"/>
        <v>0</v>
      </c>
      <c r="H15" s="3">
        <v>2999000</v>
      </c>
      <c r="I15" s="14">
        <f t="shared" si="0"/>
        <v>69.421296296296291</v>
      </c>
      <c r="J15" s="4">
        <v>300</v>
      </c>
      <c r="K15" s="4">
        <f t="shared" si="2"/>
        <v>0</v>
      </c>
      <c r="L15" s="4">
        <f t="shared" si="3"/>
        <v>0</v>
      </c>
    </row>
    <row r="16" spans="2:12">
      <c r="B16" s="2" t="s">
        <v>15</v>
      </c>
      <c r="C16" s="16">
        <v>0</v>
      </c>
      <c r="D16" s="16">
        <v>0</v>
      </c>
      <c r="E16" s="16">
        <v>0</v>
      </c>
      <c r="F16" s="16">
        <v>0</v>
      </c>
      <c r="G16" s="26">
        <f t="shared" si="1"/>
        <v>0</v>
      </c>
      <c r="H16" s="3">
        <v>1728000</v>
      </c>
      <c r="I16" s="14">
        <f t="shared" si="0"/>
        <v>40</v>
      </c>
      <c r="J16" s="4">
        <v>400</v>
      </c>
      <c r="K16" s="4">
        <f t="shared" si="2"/>
        <v>0</v>
      </c>
      <c r="L16" s="4">
        <f t="shared" si="3"/>
        <v>0</v>
      </c>
    </row>
    <row r="17" spans="2:15">
      <c r="B17" s="2" t="s">
        <v>12</v>
      </c>
      <c r="C17" s="16">
        <v>0</v>
      </c>
      <c r="D17" s="16">
        <v>0</v>
      </c>
      <c r="E17" s="16">
        <v>0</v>
      </c>
      <c r="F17" s="16">
        <v>0</v>
      </c>
      <c r="G17" s="26">
        <f t="shared" si="1"/>
        <v>0</v>
      </c>
      <c r="H17" s="3">
        <v>8600</v>
      </c>
      <c r="I17" s="14">
        <f t="shared" si="0"/>
        <v>0.19907407407407407</v>
      </c>
      <c r="J17" s="4">
        <v>800</v>
      </c>
      <c r="K17" s="4">
        <f t="shared" si="2"/>
        <v>0</v>
      </c>
      <c r="L17" s="4">
        <f t="shared" si="3"/>
        <v>0</v>
      </c>
    </row>
    <row r="18" spans="2:15">
      <c r="B18" s="2" t="s">
        <v>32</v>
      </c>
      <c r="C18" s="16">
        <v>0</v>
      </c>
      <c r="D18" s="16">
        <v>0</v>
      </c>
      <c r="E18" s="16">
        <v>0</v>
      </c>
      <c r="F18" s="16">
        <v>0</v>
      </c>
      <c r="G18" s="26">
        <f t="shared" si="1"/>
        <v>0</v>
      </c>
      <c r="H18" s="3">
        <v>126400000</v>
      </c>
      <c r="I18" s="14">
        <f t="shared" si="0"/>
        <v>2925.9259259259261</v>
      </c>
      <c r="J18" s="4">
        <v>400</v>
      </c>
      <c r="K18" s="4">
        <f t="shared" si="2"/>
        <v>0</v>
      </c>
      <c r="L18" s="4">
        <f t="shared" si="3"/>
        <v>0</v>
      </c>
    </row>
    <row r="19" spans="2:15">
      <c r="B19" s="2" t="s">
        <v>5</v>
      </c>
      <c r="C19" s="16">
        <v>0</v>
      </c>
      <c r="D19" s="16">
        <v>0</v>
      </c>
      <c r="E19" s="16">
        <v>0</v>
      </c>
      <c r="F19" s="16">
        <v>0</v>
      </c>
      <c r="G19" s="26">
        <f t="shared" si="1"/>
        <v>0</v>
      </c>
      <c r="H19" s="3">
        <v>3000000</v>
      </c>
      <c r="I19" s="14">
        <f t="shared" si="0"/>
        <v>69.444444444444443</v>
      </c>
      <c r="J19" s="4">
        <v>400</v>
      </c>
      <c r="K19" s="4">
        <f t="shared" si="2"/>
        <v>0</v>
      </c>
      <c r="L19" s="4">
        <f t="shared" ref="L19" si="4">K19*J19</f>
        <v>0</v>
      </c>
    </row>
    <row r="20" spans="2:15">
      <c r="B20" s="2" t="s">
        <v>2</v>
      </c>
      <c r="C20" s="16">
        <v>0</v>
      </c>
      <c r="D20" s="16">
        <v>0</v>
      </c>
      <c r="E20" s="16">
        <v>0</v>
      </c>
      <c r="F20" s="16">
        <v>0</v>
      </c>
      <c r="G20" s="26">
        <f t="shared" si="1"/>
        <v>0</v>
      </c>
      <c r="H20" s="3">
        <v>43000</v>
      </c>
      <c r="I20" s="14">
        <f t="shared" si="0"/>
        <v>0.99537037037037035</v>
      </c>
      <c r="J20" s="4">
        <v>150</v>
      </c>
      <c r="K20" s="4">
        <f t="shared" si="2"/>
        <v>0</v>
      </c>
      <c r="L20" s="4">
        <f t="shared" si="3"/>
        <v>0</v>
      </c>
    </row>
    <row r="21" spans="2:15">
      <c r="B21" s="2" t="s">
        <v>11</v>
      </c>
      <c r="C21" s="16">
        <v>0</v>
      </c>
      <c r="D21" s="16">
        <v>0</v>
      </c>
      <c r="E21" s="16">
        <v>0</v>
      </c>
      <c r="F21" s="16">
        <v>0</v>
      </c>
      <c r="G21" s="26">
        <f t="shared" si="1"/>
        <v>0</v>
      </c>
      <c r="H21" s="3">
        <v>43000</v>
      </c>
      <c r="I21" s="14">
        <f t="shared" si="0"/>
        <v>0.99537037037037035</v>
      </c>
      <c r="J21" s="4">
        <v>150</v>
      </c>
      <c r="K21" s="4">
        <f t="shared" si="2"/>
        <v>0</v>
      </c>
      <c r="L21" s="4">
        <f t="shared" si="3"/>
        <v>0</v>
      </c>
    </row>
    <row r="22" spans="2:15">
      <c r="B22" s="2" t="s">
        <v>19</v>
      </c>
      <c r="C22" s="16">
        <v>0</v>
      </c>
      <c r="D22" s="16">
        <v>0</v>
      </c>
      <c r="E22" s="16">
        <v>0</v>
      </c>
      <c r="F22" s="16">
        <v>0</v>
      </c>
      <c r="G22" s="26">
        <f t="shared" si="1"/>
        <v>0</v>
      </c>
      <c r="H22" s="3">
        <v>8600</v>
      </c>
      <c r="I22" s="14">
        <f t="shared" si="0"/>
        <v>0.19907407407407407</v>
      </c>
      <c r="J22" s="4">
        <v>200</v>
      </c>
      <c r="K22" s="4">
        <f t="shared" si="2"/>
        <v>0</v>
      </c>
      <c r="L22" s="4">
        <f t="shared" si="3"/>
        <v>0</v>
      </c>
    </row>
    <row r="23" spans="2:15">
      <c r="B23" s="2" t="s">
        <v>13</v>
      </c>
      <c r="C23" s="16">
        <v>0</v>
      </c>
      <c r="D23" s="16">
        <v>0</v>
      </c>
      <c r="E23" s="16">
        <v>0</v>
      </c>
      <c r="F23" s="16">
        <v>0</v>
      </c>
      <c r="G23" s="26">
        <f t="shared" si="1"/>
        <v>0</v>
      </c>
      <c r="H23" s="3">
        <v>8600</v>
      </c>
      <c r="I23" s="14">
        <f t="shared" si="0"/>
        <v>0.19907407407407407</v>
      </c>
      <c r="J23" s="4">
        <v>800</v>
      </c>
      <c r="K23" s="4">
        <f t="shared" si="2"/>
        <v>0</v>
      </c>
      <c r="L23" s="4">
        <f t="shared" si="3"/>
        <v>0</v>
      </c>
    </row>
    <row r="24" spans="2:15">
      <c r="B24" s="2" t="s">
        <v>4</v>
      </c>
      <c r="C24" s="16">
        <v>0</v>
      </c>
      <c r="D24" s="16">
        <v>0</v>
      </c>
      <c r="E24" s="16">
        <v>0</v>
      </c>
      <c r="F24" s="16">
        <v>0</v>
      </c>
      <c r="G24" s="26">
        <f t="shared" si="1"/>
        <v>0</v>
      </c>
      <c r="H24" s="3">
        <v>43000</v>
      </c>
      <c r="I24" s="14">
        <f t="shared" si="0"/>
        <v>0.99537037037037035</v>
      </c>
      <c r="J24" s="4">
        <v>300</v>
      </c>
      <c r="K24" s="4">
        <f t="shared" si="2"/>
        <v>0</v>
      </c>
      <c r="L24" s="4">
        <f t="shared" si="3"/>
        <v>0</v>
      </c>
    </row>
    <row r="25" spans="2:15">
      <c r="B25" s="2" t="s">
        <v>20</v>
      </c>
      <c r="C25" s="16">
        <v>0</v>
      </c>
      <c r="D25" s="16">
        <v>0</v>
      </c>
      <c r="E25" s="16">
        <v>0</v>
      </c>
      <c r="F25" s="16">
        <v>0</v>
      </c>
      <c r="G25" s="26">
        <f t="shared" si="1"/>
        <v>0</v>
      </c>
      <c r="H25" s="3">
        <v>8600</v>
      </c>
      <c r="I25" s="14">
        <f t="shared" si="0"/>
        <v>0.19907407407407407</v>
      </c>
      <c r="J25" s="4">
        <v>500</v>
      </c>
      <c r="K25" s="4">
        <f t="shared" si="2"/>
        <v>0</v>
      </c>
      <c r="L25" s="4">
        <f t="shared" si="3"/>
        <v>0</v>
      </c>
    </row>
    <row r="26" spans="2:15">
      <c r="B26" s="2" t="s">
        <v>3</v>
      </c>
      <c r="C26" s="16">
        <v>0</v>
      </c>
      <c r="D26" s="16">
        <v>0</v>
      </c>
      <c r="E26" s="16">
        <v>0</v>
      </c>
      <c r="F26" s="16">
        <v>0</v>
      </c>
      <c r="G26" s="26">
        <f t="shared" si="1"/>
        <v>0</v>
      </c>
      <c r="H26" s="3">
        <v>430000</v>
      </c>
      <c r="I26" s="14">
        <f t="shared" si="0"/>
        <v>9.9537037037037042</v>
      </c>
      <c r="J26" s="4">
        <v>300</v>
      </c>
      <c r="K26" s="4">
        <f t="shared" si="2"/>
        <v>0</v>
      </c>
      <c r="L26" s="4">
        <f t="shared" si="3"/>
        <v>0</v>
      </c>
    </row>
    <row r="27" spans="2:15">
      <c r="B27" s="8" t="s">
        <v>21</v>
      </c>
      <c r="C27" s="16">
        <v>300</v>
      </c>
      <c r="D27" s="16">
        <v>0</v>
      </c>
      <c r="E27" s="16">
        <v>0</v>
      </c>
      <c r="F27" s="16">
        <v>0</v>
      </c>
      <c r="G27" s="26">
        <f t="shared" si="1"/>
        <v>300</v>
      </c>
      <c r="H27" s="9">
        <v>172000</v>
      </c>
      <c r="I27" s="14">
        <f t="shared" si="0"/>
        <v>3.9814814814814814</v>
      </c>
      <c r="J27" s="10">
        <v>800</v>
      </c>
      <c r="K27" s="4">
        <f t="shared" si="2"/>
        <v>1194.4444444444443</v>
      </c>
      <c r="L27" s="4">
        <f t="shared" si="3"/>
        <v>955555.5555555555</v>
      </c>
    </row>
    <row r="28" spans="2:15">
      <c r="B28" s="19" t="s">
        <v>34</v>
      </c>
      <c r="C28" s="20">
        <f>SUM(C4:C27)</f>
        <v>300</v>
      </c>
      <c r="D28" s="20"/>
      <c r="E28" s="20"/>
      <c r="F28" s="20"/>
      <c r="G28" s="11"/>
      <c r="H28" s="20"/>
      <c r="I28" s="20"/>
      <c r="J28" s="21"/>
      <c r="K28" s="13">
        <f>SUM(K4:K27)</f>
        <v>1194.4444444444443</v>
      </c>
      <c r="L28" s="13">
        <f>SUM(L4:L27)</f>
        <v>955555.5555555555</v>
      </c>
    </row>
    <row r="29" spans="2:15">
      <c r="B29" s="37" t="s">
        <v>36</v>
      </c>
      <c r="C29" s="38"/>
      <c r="D29" s="38"/>
      <c r="E29" s="38"/>
      <c r="F29" s="38"/>
      <c r="G29" s="38"/>
      <c r="H29" s="38"/>
      <c r="I29" s="38"/>
      <c r="J29" s="38"/>
      <c r="K29" s="12" t="s">
        <v>30</v>
      </c>
      <c r="L29" s="23">
        <f>L28/(1024*1024)</f>
        <v>0.91128879123263884</v>
      </c>
    </row>
    <row r="30" spans="2:15">
      <c r="B30" s="37" t="s">
        <v>37</v>
      </c>
      <c r="C30" s="38"/>
      <c r="D30" s="38"/>
      <c r="E30" s="38"/>
      <c r="F30" s="38"/>
      <c r="G30" s="38"/>
      <c r="H30" s="38"/>
      <c r="I30" s="38"/>
      <c r="J30" s="38"/>
      <c r="K30" s="12" t="s">
        <v>28</v>
      </c>
      <c r="L30" s="13">
        <f>(L29*I47)/1024</f>
        <v>38.444995880126953</v>
      </c>
    </row>
    <row r="31" spans="2:15">
      <c r="B31" s="37" t="s">
        <v>38</v>
      </c>
      <c r="C31" s="38"/>
      <c r="D31" s="38"/>
      <c r="E31" s="38"/>
      <c r="F31" s="38"/>
      <c r="G31" s="38"/>
      <c r="H31" s="38"/>
      <c r="I31" s="38"/>
      <c r="J31" s="38"/>
      <c r="K31" s="12" t="s">
        <v>29</v>
      </c>
      <c r="L31" s="13">
        <f>(L30*H1)/1024</f>
        <v>13.703538570553064</v>
      </c>
      <c r="N31" s="34">
        <f>L31/7</f>
        <v>1.9576483672218663</v>
      </c>
      <c r="O31" s="34">
        <f>N31/2.2</f>
        <v>0.88984016691903012</v>
      </c>
    </row>
    <row r="32" spans="2:15">
      <c r="B32" s="40" t="s">
        <v>47</v>
      </c>
      <c r="C32" s="41"/>
      <c r="D32" s="41"/>
      <c r="E32" s="41"/>
      <c r="F32" s="41"/>
      <c r="G32" s="41"/>
      <c r="H32" s="41"/>
      <c r="I32" s="41"/>
      <c r="J32" s="41"/>
      <c r="K32" s="35" t="s">
        <v>54</v>
      </c>
      <c r="L32" s="13">
        <f>ROUNDUP(L31/7/2.2,0)</f>
        <v>1</v>
      </c>
    </row>
    <row r="33" spans="2:12">
      <c r="B33" s="40" t="s">
        <v>56</v>
      </c>
      <c r="C33" s="41"/>
      <c r="D33" s="41"/>
      <c r="E33" s="41"/>
      <c r="F33" s="41"/>
      <c r="G33" s="41"/>
      <c r="H33" s="41"/>
      <c r="I33" s="41"/>
      <c r="J33" s="41"/>
      <c r="K33" s="35" t="s">
        <v>55</v>
      </c>
      <c r="L33" s="13">
        <f>ROUNDUP(L31/7/2.2,0)</f>
        <v>1</v>
      </c>
    </row>
    <row r="34" spans="2:12">
      <c r="B34" s="42" t="s">
        <v>48</v>
      </c>
      <c r="C34" s="43"/>
      <c r="D34" s="43"/>
      <c r="E34" s="43"/>
      <c r="F34" s="43"/>
      <c r="G34" s="43"/>
      <c r="H34" s="43"/>
      <c r="I34" s="43"/>
      <c r="J34" s="43"/>
      <c r="K34" s="36" t="s">
        <v>53</v>
      </c>
      <c r="L34" s="13">
        <f>ROUNDUP(K28/2500,0)</f>
        <v>1</v>
      </c>
    </row>
    <row r="35" spans="2:12">
      <c r="B35" s="42" t="s">
        <v>57</v>
      </c>
      <c r="C35" s="43"/>
      <c r="D35" s="43"/>
      <c r="E35" s="43"/>
      <c r="F35" s="43"/>
      <c r="G35" s="43"/>
      <c r="H35" s="43"/>
      <c r="I35" s="43"/>
      <c r="J35" s="43"/>
      <c r="K35" s="36" t="s">
        <v>58</v>
      </c>
      <c r="L35" s="13">
        <f>ROUNDUP(K28/500,0)</f>
        <v>3</v>
      </c>
    </row>
    <row r="36" spans="2:12">
      <c r="B36" s="37" t="s">
        <v>49</v>
      </c>
      <c r="C36" s="38"/>
      <c r="D36" s="38"/>
      <c r="E36" s="38"/>
      <c r="F36" s="38"/>
      <c r="G36" s="38"/>
      <c r="H36" s="38"/>
      <c r="I36" s="38"/>
      <c r="J36" s="38"/>
      <c r="K36" s="12" t="s">
        <v>52</v>
      </c>
      <c r="L36" s="13">
        <f>ROUNDUP(K28/5000,0)</f>
        <v>1</v>
      </c>
    </row>
    <row r="37" spans="2:12">
      <c r="B37" s="37" t="s">
        <v>50</v>
      </c>
      <c r="C37" s="38"/>
      <c r="D37" s="38"/>
      <c r="E37" s="38"/>
      <c r="F37" s="38"/>
      <c r="G37" s="38"/>
      <c r="H37" s="38"/>
      <c r="I37" s="38"/>
      <c r="J37" s="38"/>
      <c r="K37" s="12" t="s">
        <v>51</v>
      </c>
      <c r="L37" s="13">
        <f>ROUNDUP(K28/10000,0)</f>
        <v>1</v>
      </c>
    </row>
    <row r="47" spans="2:12">
      <c r="B47" s="31"/>
      <c r="C47" s="32"/>
      <c r="D47" s="32"/>
      <c r="E47" s="32"/>
      <c r="F47" s="32"/>
      <c r="G47" s="30"/>
      <c r="H47" s="15" t="s">
        <v>45</v>
      </c>
      <c r="I47" s="18">
        <f>60*60*12</f>
        <v>43200</v>
      </c>
      <c r="J47" s="33" t="s">
        <v>46</v>
      </c>
    </row>
  </sheetData>
  <sortState ref="B7:E27">
    <sortCondition ref="B6"/>
  </sortState>
  <mergeCells count="10">
    <mergeCell ref="B34:J34"/>
    <mergeCell ref="B36:J36"/>
    <mergeCell ref="B37:J37"/>
    <mergeCell ref="B33:J33"/>
    <mergeCell ref="B35:J35"/>
    <mergeCell ref="B29:J29"/>
    <mergeCell ref="B30:J30"/>
    <mergeCell ref="B31:J31"/>
    <mergeCell ref="C2:F2"/>
    <mergeCell ref="B32:J3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EPS CALCULATOR</vt:lpstr>
    </vt:vector>
  </TitlesOfParts>
  <Company>xtremobyte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izquierdo</dc:creator>
  <cp:lastModifiedBy>jose antonio izquierdo lopez</cp:lastModifiedBy>
  <dcterms:created xsi:type="dcterms:W3CDTF">2012-02-29T08:05:41Z</dcterms:created>
  <dcterms:modified xsi:type="dcterms:W3CDTF">2014-11-18T18:12:58Z</dcterms:modified>
</cp:coreProperties>
</file>