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Vesta_Risk_Manager\Etapa de inicio\Estimacion\"/>
    </mc:Choice>
  </mc:AlternateContent>
  <xr:revisionPtr revIDLastSave="0" documentId="13_ncr:1_{A4678744-F67F-473B-A6DE-BD0555C0769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aso probable" sheetId="1" r:id="rId1"/>
    <sheet name="Caso pesimista" sheetId="4" r:id="rId2"/>
    <sheet name="Caso optimista" sheetId="5" r:id="rId3"/>
  </sheets>
  <definedNames>
    <definedName name="solver_eng" localSheetId="2">1</definedName>
    <definedName name="solver_eng" localSheetId="1">1</definedName>
    <definedName name="solver_eng" localSheetId="0">1</definedName>
    <definedName name="solver_neg" localSheetId="2">1</definedName>
    <definedName name="solver_neg" localSheetId="1">1</definedName>
    <definedName name="solver_neg" localSheetId="0">1</definedName>
    <definedName name="solver_num" localSheetId="2">0</definedName>
    <definedName name="solver_num" localSheetId="1">0</definedName>
    <definedName name="solver_num" localSheetId="0">0</definedName>
    <definedName name="solver_opt" localSheetId="2">'Caso optimista'!$D$78</definedName>
    <definedName name="solver_opt" localSheetId="1">'Caso pesimista'!$D$78</definedName>
    <definedName name="solver_opt" localSheetId="0">'Caso probable'!$D$78</definedName>
    <definedName name="solver_typ" localSheetId="2">1</definedName>
    <definedName name="solver_typ" localSheetId="1">1</definedName>
    <definedName name="solver_typ" localSheetId="0">1</definedName>
    <definedName name="solver_val" localSheetId="2">0</definedName>
    <definedName name="solver_val" localSheetId="1">0</definedName>
    <definedName name="solver_val" localSheetId="0">0</definedName>
    <definedName name="solver_ver" localSheetId="2">3</definedName>
    <definedName name="solver_ver" localSheetId="1">3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87" i="5" l="1"/>
  <c r="G71" i="5"/>
  <c r="D78" i="5" s="1"/>
  <c r="G68" i="5"/>
  <c r="G67" i="5"/>
  <c r="G66" i="5"/>
  <c r="G65" i="5"/>
  <c r="G64" i="5"/>
  <c r="G63" i="5"/>
  <c r="G62" i="5"/>
  <c r="G61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F36" i="5" s="1"/>
  <c r="E15" i="5"/>
  <c r="E10" i="5"/>
  <c r="G10" i="5" s="1"/>
  <c r="G9" i="5"/>
  <c r="E9" i="5"/>
  <c r="E8" i="5"/>
  <c r="G8" i="5" s="1"/>
  <c r="C87" i="4"/>
  <c r="G71" i="4"/>
  <c r="D78" i="4" s="1"/>
  <c r="G68" i="4"/>
  <c r="G67" i="4"/>
  <c r="G66" i="4"/>
  <c r="G65" i="4"/>
  <c r="G64" i="4"/>
  <c r="G63" i="4"/>
  <c r="G62" i="4"/>
  <c r="G61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E10" i="4"/>
  <c r="G10" i="4" s="1"/>
  <c r="G9" i="4"/>
  <c r="E9" i="4"/>
  <c r="E8" i="4"/>
  <c r="G8" i="4" s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C87" i="1"/>
  <c r="C88" i="1" s="1"/>
  <c r="G71" i="1"/>
  <c r="D78" i="1" s="1"/>
  <c r="G68" i="1"/>
  <c r="G67" i="1"/>
  <c r="G66" i="1"/>
  <c r="G65" i="1"/>
  <c r="G64" i="1"/>
  <c r="G63" i="1"/>
  <c r="G62" i="1"/>
  <c r="G61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F15" i="1"/>
  <c r="E15" i="1"/>
  <c r="E10" i="1"/>
  <c r="G10" i="1" s="1"/>
  <c r="E9" i="1"/>
  <c r="G9" i="1" s="1"/>
  <c r="E8" i="1"/>
  <c r="G8" i="1" s="1"/>
  <c r="G69" i="5" l="1"/>
  <c r="G70" i="5" s="1"/>
  <c r="G56" i="5"/>
  <c r="G57" i="5" s="1"/>
  <c r="G69" i="4"/>
  <c r="G70" i="4" s="1"/>
  <c r="G56" i="4"/>
  <c r="G57" i="4" s="1"/>
  <c r="F36" i="4"/>
  <c r="G11" i="5"/>
  <c r="F39" i="5" s="1"/>
  <c r="G74" i="5" s="1"/>
  <c r="C88" i="5"/>
  <c r="C78" i="5"/>
  <c r="G11" i="4"/>
  <c r="F39" i="4" s="1"/>
  <c r="C88" i="4"/>
  <c r="C78" i="4"/>
  <c r="G56" i="1"/>
  <c r="G57" i="1" s="1"/>
  <c r="F36" i="1"/>
  <c r="G69" i="1"/>
  <c r="G70" i="1" s="1"/>
  <c r="G11" i="1"/>
  <c r="C78" i="1"/>
  <c r="G74" i="4" l="1"/>
  <c r="B80" i="5"/>
  <c r="B81" i="5" s="1"/>
  <c r="D80" i="5"/>
  <c r="D81" i="5" s="1"/>
  <c r="F88" i="5" s="1"/>
  <c r="D93" i="5" s="1"/>
  <c r="C80" i="5"/>
  <c r="C81" i="5" s="1"/>
  <c r="D80" i="4"/>
  <c r="D81" i="4" s="1"/>
  <c r="C80" i="4"/>
  <c r="C81" i="4" s="1"/>
  <c r="B80" i="4"/>
  <c r="B81" i="4" s="1"/>
  <c r="F39" i="1"/>
  <c r="G74" i="1" s="1"/>
  <c r="D80" i="1" s="1"/>
  <c r="D81" i="1" s="1"/>
  <c r="D86" i="5" l="1"/>
  <c r="D87" i="5"/>
  <c r="D88" i="5"/>
  <c r="B93" i="5" s="1"/>
  <c r="E86" i="5"/>
  <c r="E87" i="5"/>
  <c r="F86" i="5"/>
  <c r="F87" i="5"/>
  <c r="E88" i="5"/>
  <c r="C93" i="5" s="1"/>
  <c r="D86" i="4"/>
  <c r="D87" i="4"/>
  <c r="D88" i="4"/>
  <c r="B93" i="4" s="1"/>
  <c r="F87" i="4"/>
  <c r="F86" i="4"/>
  <c r="F88" i="4"/>
  <c r="D93" i="4" s="1"/>
  <c r="E86" i="4"/>
  <c r="E87" i="4"/>
  <c r="E88" i="4"/>
  <c r="C93" i="4" s="1"/>
  <c r="B80" i="1"/>
  <c r="B81" i="1" s="1"/>
  <c r="D87" i="1" s="1"/>
  <c r="C80" i="1"/>
  <c r="C81" i="1" s="1"/>
  <c r="E86" i="1" s="1"/>
  <c r="F87" i="1"/>
  <c r="F86" i="1"/>
  <c r="F88" i="1"/>
  <c r="D93" i="1" s="1"/>
  <c r="D88" i="1" l="1"/>
  <c r="B93" i="1" s="1"/>
  <c r="E87" i="1"/>
  <c r="E88" i="1"/>
  <c r="C93" i="1" s="1"/>
  <c r="D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ED0961F5-08D9-4952-8B11-C61236EE3CE3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EAB3731D-6D49-43F1-B1AC-CC7A2AE060A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13F247A7-4818-4B40-A311-BACACC69FE4C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2D34DA94-6195-4397-BE89-76B2899F45D7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C4A44277-A6D2-404A-9300-9CF07600F8C7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58BD76A7-A569-4CB9-A4BD-7229E737DE46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8845A56E-41AE-479F-A4B2-23BA35470B16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49CE9345-9A4A-481B-A6BF-B5ED61545B0C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AED51B2E-FCC5-4F90-8875-7B1394B7AB09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95063E0A-6157-4F33-BB7D-9C18DCF9BB1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F5731206-8407-40FC-BDA0-D93D22C9A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4A473175-6B69-46D1-9D27-0B6A291ADACA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7C8E15A5-4853-48B9-91FD-5FB0DBEC209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C5BB23D3-052F-4362-95F2-F8F15C79F4C6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02374BE9-3437-4FB0-B56D-67848C8B4CFE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B0EC0932-45FB-4F9E-B306-25787EBB1E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476DDB65-CB37-46E9-86C2-E0772F3AEB8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F807C02E-BBF7-4C1B-B3A1-F3CBC2E9851C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70124003-DA65-4F7F-B9ED-A3C2404DFAF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728D3082-1BEA-4F5D-B70A-E3526A6E0E27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72ADEB0E-4B96-4E42-9AC0-7DBD64224318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2564109B-8A68-4DA3-897B-49A2E759CA21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5364697F-A4DA-47B6-9A54-7D4426711C3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AF99C7F2-3996-4B44-8185-D38C284F9747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BF7EB90D-76EC-4B1D-865C-033EC504BC0F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377CCEC1-FC5E-42A0-AE28-3C1AEFB1D455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19049D00-16DC-4375-9246-DCC8F85AAA3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A9244C9-40D0-4847-AA7C-6236649D0598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452BA2F-70FC-476F-AFAA-CBF513A5EAAE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3" authorId="0" shapeId="0" xr:uid="{46547443-F3A5-4B6F-9BAB-E9EEAAF0636E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4" authorId="0" shapeId="0" xr:uid="{79FFA4B7-BDFD-4629-BE45-9BD00EB06462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5" authorId="0" shapeId="0" xr:uid="{ED30FD73-07B4-4DBD-9FB7-0CA2AF509F8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6" authorId="0" shapeId="0" xr:uid="{002D9607-2EA8-4C8C-A265-82F93DCE3371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7" authorId="0" shapeId="0" xr:uid="{CC130F16-DC24-46D9-A404-A931A55F823C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8" authorId="0" shapeId="0" xr:uid="{67DD838C-5963-40EE-AE40-FBA55ECD8141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9" authorId="0" shapeId="0" xr:uid="{F1A87E42-E198-4A8F-A738-153953B6F25C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0" authorId="0" shapeId="0" xr:uid="{B4748446-CE98-41C9-8678-2C84CE85B0E1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1" authorId="0" shapeId="0" xr:uid="{3B014E6E-371C-4E5B-ADF2-EA23AA78D6C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2" authorId="0" shapeId="0" xr:uid="{4DC2650D-8A27-4C5B-A2BD-EB72BE1FD68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3" authorId="0" shapeId="0" xr:uid="{20D0F190-A4EB-49E7-977D-89C81C3EE1FB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4" authorId="0" shapeId="0" xr:uid="{F0769020-44C3-49AC-9C4D-D2B0F591C703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5" authorId="0" shapeId="0" xr:uid="{A2BBD176-100E-4927-81C6-446AEAF0AB95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1" authorId="0" shapeId="0" xr:uid="{190F6B49-75FF-45A7-976F-05FF10C96ED7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2" authorId="0" shapeId="0" xr:uid="{8C057E80-5925-43C1-8A5B-2986E97BD8F7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3" authorId="0" shapeId="0" xr:uid="{6D5DE80F-EDF1-4B1B-BF8F-CC6DCE921916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4" authorId="0" shapeId="0" xr:uid="{34EE381D-D8F9-4C79-9AF5-147B98DA8B9B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5" authorId="0" shapeId="0" xr:uid="{B7502E86-09AF-44CC-8763-C4E68719BA86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6" authorId="0" shapeId="0" xr:uid="{49D57766-28D9-4E7C-B84B-D49D0DADB6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7" authorId="0" shapeId="0" xr:uid="{8C98DA0A-A923-4695-B4BC-8427F3B305CE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8" authorId="0" shapeId="0" xr:uid="{AEFCFE1A-C42A-46E0-8261-37007A467E6C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8" authorId="0" shapeId="0" xr:uid="{1A479B50-7B3A-451F-87E2-89712E8BC5A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4" authorId="0" shapeId="0" xr:uid="{12051588-D50A-4AF1-9200-A0C3399DCA7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7" authorId="0" shapeId="0" xr:uid="{6F2C9E66-8204-4A80-9A78-A839A7A8074F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0" authorId="0" shapeId="0" xr:uid="{DE11652D-765D-41F3-AC48-89FF2EE19E0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<sst xmlns="http://schemas.openxmlformats.org/spreadsheetml/2006/main" count="489" uniqueCount="122">
  <si>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</si>
  <si>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</si>
  <si>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</si>
  <si>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</si>
  <si>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</si>
  <si>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</si>
  <si>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</si>
  <si>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</si>
  <si>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</si>
  <si>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</si>
  <si>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</si>
  <si>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</si>
  <si>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</si>
  <si>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>Simple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</si>
  <si>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</si>
  <si>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</si>
  <si>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</si>
  <si>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</si>
  <si>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</si>
  <si>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</si>
  <si>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1, 1a, 1b, 1c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</si>
  <si>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</si>
  <si>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</si>
  <si>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</si>
  <si>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</si>
  <si>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</si>
  <si>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</si>
  <si>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</si>
  <si>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</si>
  <si>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</si>
  <si>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</si>
  <si>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</si>
  <si>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</si>
  <si>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</si>
  <si>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</si>
  <si>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</si>
  <si>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</si>
  <si>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</si>
  <si>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</si>
  <si>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</si>
  <si>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</si>
  <si>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</si>
  <si>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</si>
  <si>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</si>
  <si>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</si>
  <si>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</si>
  <si>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</si>
  <si>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</si>
  <si>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</si>
  <si>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</si>
  <si>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</si>
  <si>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</si>
  <si>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</si>
  <si>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</si>
  <si>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</si>
  <si>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</si>
  <si>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</si>
  <si>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</si>
  <si>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</si>
  <si>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</si>
  <si>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</si>
  <si>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</si>
  <si>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</si>
  <si>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</si>
  <si>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</si>
  <si>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</si>
  <si>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</si>
  <si>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</si>
  <si>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</si>
  <si>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</si>
  <si>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</si>
  <si>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</si>
  <si>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</si>
  <si>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</si>
  <si>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</si>
  <si>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</si>
  <si>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</si>
  <si>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</si>
  <si>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</si>
  <si>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</si>
  <si>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</si>
  <si>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</si>
  <si>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</si>
  <si>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</si>
  <si>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</si>
  <si>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</si>
  <si>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</si>
  <si>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</si>
  <si>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</si>
  <si>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</si>
  <si>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</si>
  <si>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</si>
  <si>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</si>
  <si>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</si>
  <si>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</si>
  <si>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</si>
  <si>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Espectador</t>
  </si>
  <si>
    <t>Desarrollador</t>
  </si>
  <si>
    <t>Usuario con acceso solo lectura</t>
  </si>
  <si>
    <t>Usuario con acceso de escritura sobre los proyectos de los que participa</t>
  </si>
  <si>
    <t>Usuario con acceso total al sistema</t>
  </si>
  <si>
    <t>CU2: Registrar usuario</t>
  </si>
  <si>
    <t>CU1: Iniciar sesion</t>
  </si>
  <si>
    <t>CU3: Crear proyecto</t>
  </si>
  <si>
    <t>CU4: Modificar proyecto</t>
  </si>
  <si>
    <t>CU5: Añadir riesgo</t>
  </si>
  <si>
    <t>CU6: Modificar lista de riesgos</t>
  </si>
  <si>
    <t>CU7: Crear clasificación de riesgos</t>
  </si>
  <si>
    <t>CU8: Modificar clasificación de riesgos</t>
  </si>
  <si>
    <t>CU9: Crear tareas</t>
  </si>
  <si>
    <t>CU10: Modificar tareas</t>
  </si>
  <si>
    <t>CU11: Vincular tareas</t>
  </si>
  <si>
    <t>CU12: Notificar acciones</t>
  </si>
  <si>
    <t>CU13: Añadir criterios de evaluación</t>
  </si>
  <si>
    <t>CU14: Modificar criterios de evaluación</t>
  </si>
  <si>
    <t>CU15: Priorizar riesgos</t>
  </si>
  <si>
    <t>CU16: Mostrar graficos de métricas</t>
  </si>
  <si>
    <t>CU17: Cargar plantilla</t>
  </si>
  <si>
    <t>CU18: Cargar preguntas frecuentes</t>
  </si>
  <si>
    <t>CU19: Realizar informes</t>
  </si>
  <si>
    <t>CU20: Realizar resumenes</t>
  </si>
  <si>
    <t>CU21: Exportar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</si>
</sst>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76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9B576756-FC9C-4BB1-8C65-D62F261E857D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6F894F9E-F87D-588B-A3CB-BFFD85F1F62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BFB43F9E-BBFF-0C53-F2C9-DF183BD58EBC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2200269-A81D-C8CD-7521-67A9B08B4F1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6BD764A-C46A-4FF9-A738-BF13248B2686}"/>
            </a:ext>
          </a:extLst>
        </xdr:cNvPr>
        <xdr:cNvGrpSpPr/>
      </xdr:nvGrpSpPr>
      <xdr:grpSpPr>
        <a:xfrm>
          <a:off x="600075" y="24850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559BD6-431D-D042-3A65-7BD6EC27CAE3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00EC280-3D5D-2F34-3536-37125276AD93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9048478A-E4B7-6F23-2154-FB00626F661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83" workbookViewId="0">
      <selection activeCell="G79" sqref="G7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10</v>
      </c>
      <c r="G9" s="22">
        <f t="shared" si="1"/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0</v>
      </c>
      <c r="G10" s="22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29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3</v>
      </c>
      <c r="E15" s="22" t="str">
        <f t="shared" ref="E15:E35" si="2">IF($D15&gt;0,IF($D15&lt;=3,"Simple",IF(AND($D15&gt;3,$D15&lt;7),"Intermedio",IF($D15&gt;=7,"Complejo","error"))),"-")</f>
        <v>Simple</v>
      </c>
      <c r="F15" s="22">
        <f t="shared" ref="F15:F3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2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2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2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3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2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2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2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5</v>
      </c>
      <c r="E26" s="22" t="str">
        <f t="shared" si="2"/>
        <v>Intermedio</v>
      </c>
      <c r="F26" s="22">
        <f t="shared" si="3"/>
        <v>10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5</v>
      </c>
      <c r="E27" s="22" t="str">
        <f t="shared" si="2"/>
        <v>Intermedio</v>
      </c>
      <c r="F27" s="22">
        <f t="shared" si="3"/>
        <v>10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2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2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3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6</v>
      </c>
      <c r="E33" s="22" t="str">
        <f t="shared" si="2"/>
        <v>Intermedio</v>
      </c>
      <c r="F33" s="22">
        <f t="shared" si="3"/>
        <v>10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120</v>
      </c>
      <c r="C34" s="19"/>
      <c r="D34" s="32">
        <v>6</v>
      </c>
      <c r="E34" s="22" t="str">
        <f t="shared" si="2"/>
        <v>Intermedio</v>
      </c>
      <c r="F34" s="22">
        <f t="shared" si="3"/>
        <v>10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121</v>
      </c>
      <c r="C35" s="33"/>
      <c r="D35" s="34">
        <v>7</v>
      </c>
      <c r="E35" s="22" t="str">
        <f t="shared" si="2"/>
        <v>Complejo</v>
      </c>
      <c r="F35" s="22">
        <f t="shared" si="3"/>
        <v>15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155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184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0</v>
      </c>
      <c r="G43" s="41">
        <f t="shared" ref="G43:G55" si="4">E43*F43</f>
        <v>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3</v>
      </c>
      <c r="G44" s="41">
        <f t="shared" si="4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3</v>
      </c>
      <c r="G45" s="41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3</v>
      </c>
      <c r="G46" s="41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1</v>
      </c>
      <c r="G47" s="41">
        <f t="shared" si="4"/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5</v>
      </c>
      <c r="G48" s="41">
        <f t="shared" si="4"/>
        <v>2.5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5</v>
      </c>
      <c r="G49" s="41">
        <f t="shared" si="4"/>
        <v>2.5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4</v>
      </c>
      <c r="G50" s="41">
        <f t="shared" si="4"/>
        <v>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0</v>
      </c>
      <c r="G51" s="41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3</v>
      </c>
      <c r="G52" s="41">
        <f t="shared" si="4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0</v>
      </c>
      <c r="G53" s="41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3</v>
      </c>
      <c r="G54" s="41">
        <f t="shared" si="4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0</v>
      </c>
      <c r="G55" s="41">
        <f t="shared" si="4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32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0.91999999999999993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3</v>
      </c>
      <c r="G61" s="41">
        <f t="shared" ref="G61:G68" si="5">E61*F61</f>
        <v>4.5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3</v>
      </c>
      <c r="G62" s="41">
        <f t="shared" si="5"/>
        <v>1.5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3</v>
      </c>
      <c r="G63" s="41">
        <f t="shared" si="5"/>
        <v>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3</v>
      </c>
      <c r="G64" s="41">
        <f t="shared" si="5"/>
        <v>1.5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5</v>
      </c>
      <c r="G65" s="41">
        <f t="shared" si="5"/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3</v>
      </c>
      <c r="G66" s="41">
        <f t="shared" si="5"/>
        <v>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3</v>
      </c>
      <c r="G67" s="41">
        <f t="shared" si="5"/>
        <v>-3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3</v>
      </c>
      <c r="G68" s="41">
        <f t="shared" si="5"/>
        <v>-3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15.5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0.93499999999999994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158.27679999999995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20</v>
      </c>
      <c r="D78" s="53">
        <f>IF($G$71&gt;=5,$G$78*(36/20),IF(AND($G$71&gt;2,$G$71&lt;=4),$G$78*(28/20), IF(AND($G$71&gt;=0,$G$71&lt;=2),$G$78,"error")))</f>
        <v>3</v>
      </c>
      <c r="E78" s="3"/>
      <c r="F78" s="1"/>
      <c r="G78" s="54">
        <v>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3165.5359999999991</v>
      </c>
      <c r="C80" s="52">
        <f t="shared" si="6"/>
        <v>3165.5359999999991</v>
      </c>
      <c r="D80" s="52">
        <f t="shared" si="6"/>
        <v>474.83039999999983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17.985999999999994</v>
      </c>
      <c r="C81" s="56">
        <f t="shared" si="7"/>
        <v>17.985999999999994</v>
      </c>
      <c r="D81" s="57">
        <f t="shared" si="7"/>
        <v>2.6978999999999989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6" si="8">$C86/$C$86*B$81</f>
        <v>17.985999999999994</v>
      </c>
      <c r="E86" s="56">
        <f t="shared" si="8"/>
        <v>17.985999999999994</v>
      </c>
      <c r="F86" s="56">
        <f t="shared" si="8"/>
        <v>2.6978999999999989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ref="D87:F87" si="9">$C87/$C$86*B$81</f>
        <v>26.978999999999985</v>
      </c>
      <c r="E87" s="52">
        <f t="shared" si="9"/>
        <v>26.978999999999985</v>
      </c>
      <c r="F87" s="52">
        <f t="shared" si="9"/>
        <v>4.0468499999999974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ref="D88:F88" si="10">$C88/$C$86*B$81</f>
        <v>44.964999999999982</v>
      </c>
      <c r="E88" s="56">
        <f t="shared" si="10"/>
        <v>44.964999999999982</v>
      </c>
      <c r="F88" s="56">
        <f t="shared" si="10"/>
        <v>6.7447499999999971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14.988333333333328</v>
      </c>
      <c r="C93" s="65">
        <f>$E$88/$B$90</f>
        <v>14.988333333333328</v>
      </c>
      <c r="D93" s="65">
        <f>$F$88/$B$90</f>
        <v>2.2482499999999992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  <mergeCell ref="B69:F69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90" xr:uid="{00000000-0002-0000-0000-000001000000}">
      <formula1>1</formula1>
      <formula2>9</formula2>
    </dataValidation>
  </dataValidations>
  <hyperlinks>
    <hyperlink ref="H43" r:id="rId1" location="v=onepage&amp;q=e7%20part-time%20members&amp;f=false" xr:uid="{00000000-0004-0000-0000-000000000000}"/>
    <hyperlink ref="H61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57ED-EB23-46B6-A323-7E574C09713D}">
  <dimension ref="A1:Z1014"/>
  <sheetViews>
    <sheetView tabSelected="1" topLeftCell="A84" workbookViewId="0">
      <selection activeCell="G79" sqref="G7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20</v>
      </c>
      <c r="G9" s="22">
        <f t="shared" si="1"/>
        <v>40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5</v>
      </c>
      <c r="G10" s="22">
        <f t="shared" si="1"/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54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7</v>
      </c>
      <c r="E15" s="22" t="str">
        <f t="shared" ref="E15:E35" si="2">IF($D15&gt;0,IF($D15&lt;=3,"Simple",IF(AND($D15&gt;3,$D15&lt;7),"Intermedio",IF($D15&gt;=7,"Complejo","error"))),"-")</f>
        <v>Complejo</v>
      </c>
      <c r="F15" s="22">
        <f t="shared" ref="F15:F35" si="3">IF($D15&gt;0,IF($D15&lt;=3,5,IF(AND($D15&gt;3,$D15&lt;7),10,IF($D15&gt;=7,15,"error"))),0)</f>
        <v>15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7</v>
      </c>
      <c r="E16" s="22" t="str">
        <f t="shared" si="2"/>
        <v>Complejo</v>
      </c>
      <c r="F16" s="22">
        <f t="shared" si="3"/>
        <v>15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7</v>
      </c>
      <c r="E17" s="22" t="str">
        <f t="shared" si="2"/>
        <v>Complejo</v>
      </c>
      <c r="F17" s="22">
        <f t="shared" si="3"/>
        <v>15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7</v>
      </c>
      <c r="E18" s="22" t="str">
        <f t="shared" si="2"/>
        <v>Complejo</v>
      </c>
      <c r="F18" s="22">
        <f t="shared" si="3"/>
        <v>15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7</v>
      </c>
      <c r="E19" s="22" t="str">
        <f t="shared" si="2"/>
        <v>Complejo</v>
      </c>
      <c r="F19" s="22">
        <f t="shared" si="3"/>
        <v>15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7</v>
      </c>
      <c r="E20" s="22" t="str">
        <f t="shared" si="2"/>
        <v>Complejo</v>
      </c>
      <c r="F20" s="22">
        <f t="shared" si="3"/>
        <v>15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7</v>
      </c>
      <c r="E21" s="22" t="str">
        <f t="shared" si="2"/>
        <v>Complejo</v>
      </c>
      <c r="F21" s="22">
        <f t="shared" si="3"/>
        <v>15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7</v>
      </c>
      <c r="E22" s="22" t="str">
        <f t="shared" si="2"/>
        <v>Complejo</v>
      </c>
      <c r="F22" s="22">
        <f t="shared" si="3"/>
        <v>15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7</v>
      </c>
      <c r="E23" s="22" t="str">
        <f t="shared" si="2"/>
        <v>Complejo</v>
      </c>
      <c r="F23" s="22">
        <f t="shared" si="3"/>
        <v>15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7</v>
      </c>
      <c r="E24" s="22" t="str">
        <f t="shared" si="2"/>
        <v>Complejo</v>
      </c>
      <c r="F24" s="22">
        <f t="shared" si="3"/>
        <v>15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7</v>
      </c>
      <c r="E25" s="22" t="str">
        <f t="shared" si="2"/>
        <v>Complejo</v>
      </c>
      <c r="F25" s="22">
        <f t="shared" si="3"/>
        <v>15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7</v>
      </c>
      <c r="E26" s="22" t="str">
        <f t="shared" si="2"/>
        <v>Complejo</v>
      </c>
      <c r="F26" s="22">
        <f t="shared" si="3"/>
        <v>15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7</v>
      </c>
      <c r="E27" s="22" t="str">
        <f t="shared" si="2"/>
        <v>Complejo</v>
      </c>
      <c r="F27" s="22">
        <f t="shared" si="3"/>
        <v>15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7</v>
      </c>
      <c r="E28" s="22" t="str">
        <f t="shared" si="2"/>
        <v>Complejo</v>
      </c>
      <c r="F28" s="22">
        <f t="shared" si="3"/>
        <v>15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7</v>
      </c>
      <c r="E29" s="22" t="str">
        <f t="shared" si="2"/>
        <v>Complejo</v>
      </c>
      <c r="F29" s="22">
        <f t="shared" si="3"/>
        <v>15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7</v>
      </c>
      <c r="E30" s="22" t="str">
        <f t="shared" si="2"/>
        <v>Complejo</v>
      </c>
      <c r="F30" s="22">
        <f t="shared" si="3"/>
        <v>15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7</v>
      </c>
      <c r="E31" s="22" t="str">
        <f t="shared" si="2"/>
        <v>Complejo</v>
      </c>
      <c r="F31" s="22">
        <f t="shared" si="3"/>
        <v>15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7</v>
      </c>
      <c r="E32" s="22" t="str">
        <f t="shared" si="2"/>
        <v>Complejo</v>
      </c>
      <c r="F32" s="22">
        <f t="shared" si="3"/>
        <v>15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7</v>
      </c>
      <c r="E33" s="22" t="str">
        <f t="shared" si="2"/>
        <v>Complejo</v>
      </c>
      <c r="F33" s="22">
        <f t="shared" si="3"/>
        <v>15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120</v>
      </c>
      <c r="C34" s="19"/>
      <c r="D34" s="32">
        <v>7</v>
      </c>
      <c r="E34" s="22" t="str">
        <f t="shared" si="2"/>
        <v>Complejo</v>
      </c>
      <c r="F34" s="22">
        <f t="shared" si="3"/>
        <v>15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121</v>
      </c>
      <c r="C35" s="33"/>
      <c r="D35" s="32">
        <v>7</v>
      </c>
      <c r="E35" s="22" t="str">
        <f t="shared" si="2"/>
        <v>Complejo</v>
      </c>
      <c r="F35" s="22">
        <f t="shared" si="3"/>
        <v>15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315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369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5</v>
      </c>
      <c r="G43" s="41">
        <f t="shared" ref="G43:G55" si="4">E43*F43</f>
        <v>10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5</v>
      </c>
      <c r="G44" s="41">
        <f t="shared" si="4"/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5</v>
      </c>
      <c r="G45" s="41">
        <f t="shared" si="4"/>
        <v>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5</v>
      </c>
      <c r="G46" s="41">
        <f t="shared" si="4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5</v>
      </c>
      <c r="G47" s="41">
        <f t="shared" si="4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5</v>
      </c>
      <c r="G48" s="41">
        <f t="shared" si="4"/>
        <v>2.5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5</v>
      </c>
      <c r="G49" s="41">
        <f t="shared" si="4"/>
        <v>2.5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5</v>
      </c>
      <c r="G50" s="41">
        <f t="shared" si="4"/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5</v>
      </c>
      <c r="G51" s="41">
        <f t="shared" si="4"/>
        <v>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5</v>
      </c>
      <c r="G52" s="41">
        <f t="shared" si="4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5</v>
      </c>
      <c r="G53" s="41">
        <f t="shared" si="4"/>
        <v>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5</v>
      </c>
      <c r="G54" s="41">
        <f t="shared" si="4"/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5</v>
      </c>
      <c r="G55" s="41">
        <f t="shared" si="4"/>
        <v>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75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1.35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0</v>
      </c>
      <c r="G61" s="41">
        <f t="shared" ref="G61:G68" si="5">E61*F61</f>
        <v>0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0</v>
      </c>
      <c r="G62" s="41">
        <f t="shared" si="5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0</v>
      </c>
      <c r="G63" s="41">
        <f t="shared" si="5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0</v>
      </c>
      <c r="G64" s="41">
        <f t="shared" si="5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0</v>
      </c>
      <c r="G65" s="41">
        <f t="shared" si="5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0</v>
      </c>
      <c r="G66" s="41">
        <f t="shared" si="5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5</v>
      </c>
      <c r="G67" s="41">
        <f t="shared" si="5"/>
        <v>-5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5</v>
      </c>
      <c r="G68" s="41">
        <f t="shared" si="5"/>
        <v>-5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-10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1.7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846.85500000000002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36</v>
      </c>
      <c r="D78" s="53">
        <f>IF($G$71&gt;=5,$G$78*(36/20),IF(AND($G$71&gt;2,$G$71&lt;=4),$G$78*(28/20), IF(AND($G$71&gt;=0,$G$71&lt;=2),$G$78,"error")))</f>
        <v>5.4</v>
      </c>
      <c r="E78" s="3"/>
      <c r="F78" s="1"/>
      <c r="G78" s="54">
        <v>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16937.099999999999</v>
      </c>
      <c r="C80" s="52">
        <f t="shared" si="6"/>
        <v>30486.78</v>
      </c>
      <c r="D80" s="52">
        <f t="shared" si="6"/>
        <v>4573.0170000000007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96.233522727272714</v>
      </c>
      <c r="C81" s="56">
        <f t="shared" si="7"/>
        <v>173.22034090909091</v>
      </c>
      <c r="D81" s="57">
        <f t="shared" si="7"/>
        <v>25.983051136363642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8" si="8">$C86/$C$86*B$81</f>
        <v>96.233522727272714</v>
      </c>
      <c r="E86" s="56">
        <f t="shared" si="8"/>
        <v>173.22034090909091</v>
      </c>
      <c r="F86" s="56">
        <f t="shared" si="8"/>
        <v>25.983051136363642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si="8"/>
        <v>144.35028409090904</v>
      </c>
      <c r="E87" s="52">
        <f t="shared" si="8"/>
        <v>259.83051136363633</v>
      </c>
      <c r="F87" s="52">
        <f t="shared" si="8"/>
        <v>38.974576704545456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si="8"/>
        <v>240.58380681818178</v>
      </c>
      <c r="E88" s="56">
        <f t="shared" si="8"/>
        <v>433.0508522727273</v>
      </c>
      <c r="F88" s="56">
        <f t="shared" si="8"/>
        <v>64.957627840909112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80.194602272727266</v>
      </c>
      <c r="C93" s="65">
        <f>$E$88/$B$90</f>
        <v>144.3502840909091</v>
      </c>
      <c r="D93" s="65">
        <f>$F$88/$B$90</f>
        <v>21.652542613636371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69:F69"/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</mergeCells>
  <dataValidations count="2">
    <dataValidation type="decimal" allowBlank="1" showInputMessage="1" showErrorMessage="1" prompt="Entre 1 y 9 personas." sqref="B90" xr:uid="{F682C689-ABD9-4472-BCB3-329CB727CF18}">
      <formula1>1</formula1>
      <formula2>9</formula2>
    </dataValidation>
    <dataValidation type="list" allowBlank="1" showErrorMessage="1" sqref="C8:C10" xr:uid="{4EFC22F7-0D72-4BB6-BD33-8407864F2DD3}">
      <formula1>"Simple,Intermedio,Complejo"</formula1>
    </dataValidation>
  </dataValidations>
  <hyperlinks>
    <hyperlink ref="H43" r:id="rId1" location="v=onepage&amp;q=e7%20part-time%20members&amp;f=false" xr:uid="{5B9EDF71-A057-4B51-B695-F955F019663C}"/>
    <hyperlink ref="H61" r:id="rId2" location="v=onepage&amp;q=e7%20part-time%20members&amp;f=false" xr:uid="{93529A2E-4EC0-426E-AA22-99718A3A248B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A009-6EFF-41BE-A968-1D5276E404FD}">
  <dimension ref="A1:Z1014"/>
  <sheetViews>
    <sheetView topLeftCell="A86" workbookViewId="0">
      <selection activeCell="G79" sqref="G7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95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94</v>
      </c>
      <c r="C8" s="20" t="s">
        <v>11</v>
      </c>
      <c r="D8" s="21" t="s">
        <v>100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97</v>
      </c>
      <c r="C9" s="20" t="s">
        <v>12</v>
      </c>
      <c r="D9" s="21" t="s">
        <v>99</v>
      </c>
      <c r="E9" s="22">
        <f t="shared" si="0"/>
        <v>2</v>
      </c>
      <c r="F9" s="23">
        <v>10</v>
      </c>
      <c r="G9" s="22">
        <f t="shared" si="1"/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96</v>
      </c>
      <c r="C10" s="20" t="s">
        <v>13</v>
      </c>
      <c r="D10" s="21" t="s">
        <v>98</v>
      </c>
      <c r="E10" s="22">
        <f t="shared" si="0"/>
        <v>1</v>
      </c>
      <c r="F10" s="23">
        <v>0</v>
      </c>
      <c r="G10" s="22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67" t="s">
        <v>14</v>
      </c>
      <c r="D11" s="68"/>
      <c r="E11" s="68"/>
      <c r="F11" s="69"/>
      <c r="G11" s="26">
        <f>SUM(G8:G10)</f>
        <v>29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15</v>
      </c>
      <c r="B14" s="17" t="s">
        <v>16</v>
      </c>
      <c r="C14" s="17" t="s">
        <v>17</v>
      </c>
      <c r="D14" s="18" t="s">
        <v>18</v>
      </c>
      <c r="E14" s="18" t="s">
        <v>19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102</v>
      </c>
      <c r="C15" s="19"/>
      <c r="D15" s="32">
        <v>1</v>
      </c>
      <c r="E15" s="22" t="str">
        <f t="shared" ref="E15:E35" si="2">IF($D15&gt;0,IF($D15&lt;=3,"Simple",IF(AND($D15&gt;3,$D15&lt;7),"Intermedio",IF($D15&gt;=7,"Complejo","error"))),"-")</f>
        <v>Simple</v>
      </c>
      <c r="F15" s="22">
        <f t="shared" ref="F15:F3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101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103</v>
      </c>
      <c r="C17" s="19"/>
      <c r="D17" s="32">
        <v>1</v>
      </c>
      <c r="E17" s="22" t="str">
        <f t="shared" si="2"/>
        <v>Simple</v>
      </c>
      <c r="F17" s="22">
        <f t="shared" si="3"/>
        <v>5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104</v>
      </c>
      <c r="C18" s="19"/>
      <c r="D18" s="32">
        <v>1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106</v>
      </c>
      <c r="C20" s="19"/>
      <c r="D20" s="32">
        <v>1</v>
      </c>
      <c r="E20" s="22" t="str">
        <f t="shared" si="2"/>
        <v>Simple</v>
      </c>
      <c r="F20" s="22">
        <f t="shared" si="3"/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107</v>
      </c>
      <c r="C21" s="19"/>
      <c r="D21" s="32">
        <v>1</v>
      </c>
      <c r="E21" s="22" t="str">
        <f t="shared" si="2"/>
        <v>Simple</v>
      </c>
      <c r="F21" s="22">
        <f t="shared" si="3"/>
        <v>5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 t="s">
        <v>108</v>
      </c>
      <c r="C22" s="19"/>
      <c r="D22" s="32">
        <v>1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9" t="s">
        <v>109</v>
      </c>
      <c r="C23" s="19"/>
      <c r="D23" s="32">
        <v>1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9" t="s">
        <v>110</v>
      </c>
      <c r="C24" s="19"/>
      <c r="D24" s="32">
        <v>1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9" t="s">
        <v>111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9" t="s">
        <v>112</v>
      </c>
      <c r="C26" s="19"/>
      <c r="D26" s="32">
        <v>1</v>
      </c>
      <c r="E26" s="22" t="str">
        <f t="shared" si="2"/>
        <v>Simple</v>
      </c>
      <c r="F26" s="22">
        <f t="shared" si="3"/>
        <v>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9" t="s">
        <v>113</v>
      </c>
      <c r="C27" s="19" t="s">
        <v>20</v>
      </c>
      <c r="D27" s="32">
        <v>1</v>
      </c>
      <c r="E27" s="22" t="str">
        <f t="shared" si="2"/>
        <v>Simple</v>
      </c>
      <c r="F27" s="22">
        <f t="shared" si="3"/>
        <v>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9" t="s">
        <v>114</v>
      </c>
      <c r="C28" s="19"/>
      <c r="D28" s="32">
        <v>1</v>
      </c>
      <c r="E28" s="22" t="str">
        <f t="shared" si="2"/>
        <v>Simple</v>
      </c>
      <c r="F28" s="22">
        <f t="shared" si="3"/>
        <v>5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9" t="s">
        <v>115</v>
      </c>
      <c r="C29" s="19"/>
      <c r="D29" s="32">
        <v>1</v>
      </c>
      <c r="E29" s="22" t="str">
        <f t="shared" si="2"/>
        <v>Simple</v>
      </c>
      <c r="F29" s="22">
        <f t="shared" si="3"/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9" t="s">
        <v>116</v>
      </c>
      <c r="C30" s="19"/>
      <c r="D30" s="32">
        <v>1</v>
      </c>
      <c r="E30" s="22" t="str">
        <f t="shared" si="2"/>
        <v>Simple</v>
      </c>
      <c r="F30" s="22">
        <f t="shared" si="3"/>
        <v>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9" t="s">
        <v>117</v>
      </c>
      <c r="C31" s="19"/>
      <c r="D31" s="32">
        <v>1</v>
      </c>
      <c r="E31" s="22" t="str">
        <f t="shared" si="2"/>
        <v>Simple</v>
      </c>
      <c r="F31" s="22">
        <f t="shared" si="3"/>
        <v>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19" t="s">
        <v>118</v>
      </c>
      <c r="C32" s="19"/>
      <c r="D32" s="32">
        <v>1</v>
      </c>
      <c r="E32" s="22" t="str">
        <f t="shared" si="2"/>
        <v>Simple</v>
      </c>
      <c r="F32" s="22">
        <f t="shared" si="3"/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9" t="s">
        <v>119</v>
      </c>
      <c r="C33" s="19"/>
      <c r="D33" s="32">
        <v>1</v>
      </c>
      <c r="E33" s="22" t="str">
        <f t="shared" si="2"/>
        <v>Simple</v>
      </c>
      <c r="F33" s="22">
        <f t="shared" si="3"/>
        <v>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19" t="s">
        <v>120</v>
      </c>
      <c r="C34" s="19"/>
      <c r="D34" s="32">
        <v>1</v>
      </c>
      <c r="E34" s="22" t="str">
        <f t="shared" si="2"/>
        <v>Simple</v>
      </c>
      <c r="F34" s="22">
        <f t="shared" si="3"/>
        <v>5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19" t="s">
        <v>121</v>
      </c>
      <c r="C35" s="33"/>
      <c r="D35" s="32">
        <v>1</v>
      </c>
      <c r="E35" s="22" t="str">
        <f t="shared" si="2"/>
        <v>Simple</v>
      </c>
      <c r="F35" s="22">
        <f t="shared" si="3"/>
        <v>5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5"/>
      <c r="C36" s="73" t="s">
        <v>21</v>
      </c>
      <c r="D36" s="74"/>
      <c r="E36" s="75"/>
      <c r="F36" s="36">
        <f>SUM(F15:F35)</f>
        <v>105</v>
      </c>
      <c r="G36" s="1"/>
      <c r="H36" s="16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1"/>
      <c r="C37" s="1"/>
      <c r="D37" s="2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6" t="s">
        <v>22</v>
      </c>
      <c r="B39" s="37"/>
      <c r="C39" s="67" t="s">
        <v>23</v>
      </c>
      <c r="D39" s="68"/>
      <c r="E39" s="69"/>
      <c r="F39" s="26">
        <f>G11+F36</f>
        <v>134</v>
      </c>
      <c r="G39" s="1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1"/>
      <c r="C40" s="1"/>
      <c r="D40" s="2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6" t="s">
        <v>24</v>
      </c>
      <c r="B42" s="18" t="s">
        <v>25</v>
      </c>
      <c r="C42" s="18" t="s">
        <v>26</v>
      </c>
      <c r="D42" s="17" t="s">
        <v>27</v>
      </c>
      <c r="E42" s="17" t="s">
        <v>8</v>
      </c>
      <c r="F42" s="17" t="s">
        <v>28</v>
      </c>
      <c r="G42" s="17" t="s">
        <v>29</v>
      </c>
      <c r="H42" s="1" t="s">
        <v>30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7.75" customHeight="1" x14ac:dyDescent="0.2">
      <c r="A43" s="1"/>
      <c r="B43" s="38" t="s">
        <v>31</v>
      </c>
      <c r="C43" s="38" t="s">
        <v>32</v>
      </c>
      <c r="D43" s="39" t="s">
        <v>33</v>
      </c>
      <c r="E43" s="40">
        <v>2</v>
      </c>
      <c r="F43" s="23">
        <v>0</v>
      </c>
      <c r="G43" s="41">
        <f t="shared" ref="G43:G55" si="4">E43*F43</f>
        <v>0</v>
      </c>
      <c r="H43" s="42" t="s">
        <v>34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8" t="s">
        <v>35</v>
      </c>
      <c r="C44" s="38" t="s">
        <v>32</v>
      </c>
      <c r="D44" s="39" t="s">
        <v>33</v>
      </c>
      <c r="E44" s="41">
        <v>2</v>
      </c>
      <c r="F44" s="23">
        <v>0</v>
      </c>
      <c r="G44" s="41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8" t="s">
        <v>36</v>
      </c>
      <c r="C45" s="38" t="s">
        <v>32</v>
      </c>
      <c r="D45" s="39" t="s">
        <v>33</v>
      </c>
      <c r="E45" s="41">
        <v>1</v>
      </c>
      <c r="F45" s="23">
        <v>0</v>
      </c>
      <c r="G45" s="41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8" t="s">
        <v>37</v>
      </c>
      <c r="C46" s="38" t="s">
        <v>32</v>
      </c>
      <c r="D46" s="39" t="s">
        <v>33</v>
      </c>
      <c r="E46" s="41">
        <v>1</v>
      </c>
      <c r="F46" s="23">
        <v>0</v>
      </c>
      <c r="G46" s="41">
        <f t="shared" si="4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38" t="s">
        <v>38</v>
      </c>
      <c r="C47" s="38" t="s">
        <v>32</v>
      </c>
      <c r="D47" s="39" t="s">
        <v>33</v>
      </c>
      <c r="E47" s="40">
        <v>1</v>
      </c>
      <c r="F47" s="23">
        <v>0</v>
      </c>
      <c r="G47" s="41">
        <f t="shared" si="4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38" t="s">
        <v>39</v>
      </c>
      <c r="C48" s="38" t="s">
        <v>32</v>
      </c>
      <c r="D48" s="39" t="s">
        <v>33</v>
      </c>
      <c r="E48" s="40">
        <v>0.5</v>
      </c>
      <c r="F48" s="23">
        <v>0</v>
      </c>
      <c r="G48" s="41">
        <f t="shared" si="4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38" t="s">
        <v>40</v>
      </c>
      <c r="C49" s="38" t="s">
        <v>32</v>
      </c>
      <c r="D49" s="39" t="s">
        <v>33</v>
      </c>
      <c r="E49" s="40">
        <v>0.5</v>
      </c>
      <c r="F49" s="23">
        <v>0</v>
      </c>
      <c r="G49" s="41">
        <f t="shared" si="4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38" t="s">
        <v>41</v>
      </c>
      <c r="C50" s="38" t="s">
        <v>32</v>
      </c>
      <c r="D50" s="39" t="s">
        <v>33</v>
      </c>
      <c r="E50" s="40">
        <v>2</v>
      </c>
      <c r="F50" s="23">
        <v>0</v>
      </c>
      <c r="G50" s="41">
        <f t="shared" si="4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38" t="s">
        <v>42</v>
      </c>
      <c r="C51" s="38" t="s">
        <v>32</v>
      </c>
      <c r="D51" s="39" t="s">
        <v>33</v>
      </c>
      <c r="E51" s="40">
        <v>1</v>
      </c>
      <c r="F51" s="23">
        <v>0</v>
      </c>
      <c r="G51" s="41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38" t="s">
        <v>43</v>
      </c>
      <c r="C52" s="38" t="s">
        <v>32</v>
      </c>
      <c r="D52" s="39" t="s">
        <v>33</v>
      </c>
      <c r="E52" s="40">
        <v>1</v>
      </c>
      <c r="F52" s="23">
        <v>0</v>
      </c>
      <c r="G52" s="41">
        <f t="shared" si="4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8" t="s">
        <v>44</v>
      </c>
      <c r="C53" s="38" t="s">
        <v>32</v>
      </c>
      <c r="D53" s="39" t="s">
        <v>33</v>
      </c>
      <c r="E53" s="41">
        <v>1</v>
      </c>
      <c r="F53" s="23">
        <v>0</v>
      </c>
      <c r="G53" s="41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38" t="s">
        <v>45</v>
      </c>
      <c r="C54" s="38" t="s">
        <v>32</v>
      </c>
      <c r="D54" s="39" t="s">
        <v>33</v>
      </c>
      <c r="E54" s="41">
        <v>1</v>
      </c>
      <c r="F54" s="23">
        <v>0</v>
      </c>
      <c r="G54" s="41">
        <f t="shared" si="4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38" t="s">
        <v>46</v>
      </c>
      <c r="C55" s="38" t="s">
        <v>32</v>
      </c>
      <c r="D55" s="39" t="s">
        <v>33</v>
      </c>
      <c r="E55" s="40">
        <v>1</v>
      </c>
      <c r="F55" s="23">
        <v>0</v>
      </c>
      <c r="G55" s="41">
        <f t="shared" si="4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67" t="s">
        <v>47</v>
      </c>
      <c r="C56" s="68"/>
      <c r="D56" s="68"/>
      <c r="E56" s="68"/>
      <c r="F56" s="69"/>
      <c r="G56" s="43">
        <f>SUM(G43:G55)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67" t="s">
        <v>48</v>
      </c>
      <c r="C57" s="68"/>
      <c r="D57" s="68"/>
      <c r="E57" s="68"/>
      <c r="F57" s="69"/>
      <c r="G57" s="36">
        <f>0.6+(0.01*G56)</f>
        <v>0.6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44"/>
      <c r="C59" s="44"/>
      <c r="D59" s="45"/>
      <c r="E59" s="44"/>
      <c r="F59" s="44"/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6" t="s">
        <v>49</v>
      </c>
      <c r="B60" s="18" t="s">
        <v>50</v>
      </c>
      <c r="C60" s="18" t="s">
        <v>51</v>
      </c>
      <c r="D60" s="17" t="s">
        <v>52</v>
      </c>
      <c r="E60" s="17" t="s">
        <v>8</v>
      </c>
      <c r="F60" s="17" t="s">
        <v>28</v>
      </c>
      <c r="G60" s="17" t="s">
        <v>29</v>
      </c>
      <c r="H60" s="1" t="s">
        <v>53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"/>
      <c r="B61" s="46" t="s">
        <v>54</v>
      </c>
      <c r="C61" s="38" t="s">
        <v>55</v>
      </c>
      <c r="D61" s="39" t="s">
        <v>33</v>
      </c>
      <c r="E61" s="40">
        <v>1.5</v>
      </c>
      <c r="F61" s="23">
        <v>5</v>
      </c>
      <c r="G61" s="41">
        <f t="shared" ref="G61:G68" si="5">E61*F61</f>
        <v>7.5</v>
      </c>
      <c r="H61" s="42" t="s">
        <v>34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46" t="s">
        <v>56</v>
      </c>
      <c r="C62" s="38" t="s">
        <v>55</v>
      </c>
      <c r="D62" s="39" t="s">
        <v>33</v>
      </c>
      <c r="E62" s="40">
        <v>0.5</v>
      </c>
      <c r="F62" s="23">
        <v>5</v>
      </c>
      <c r="G62" s="41">
        <f t="shared" si="5"/>
        <v>2.5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46" t="s">
        <v>57</v>
      </c>
      <c r="C63" s="38" t="s">
        <v>55</v>
      </c>
      <c r="D63" s="39" t="s">
        <v>33</v>
      </c>
      <c r="E63" s="40">
        <v>1</v>
      </c>
      <c r="F63" s="23">
        <v>5</v>
      </c>
      <c r="G63" s="41">
        <f t="shared" si="5"/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46" t="s">
        <v>58</v>
      </c>
      <c r="C64" s="38" t="s">
        <v>55</v>
      </c>
      <c r="D64" s="39" t="s">
        <v>33</v>
      </c>
      <c r="E64" s="40">
        <v>0.5</v>
      </c>
      <c r="F64" s="23">
        <v>5</v>
      </c>
      <c r="G64" s="41">
        <f t="shared" si="5"/>
        <v>2.5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46" t="s">
        <v>59</v>
      </c>
      <c r="C65" s="38" t="s">
        <v>60</v>
      </c>
      <c r="D65" s="39" t="s">
        <v>33</v>
      </c>
      <c r="E65" s="40">
        <v>1</v>
      </c>
      <c r="F65" s="23">
        <v>5</v>
      </c>
      <c r="G65" s="41">
        <f t="shared" si="5"/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46" t="s">
        <v>61</v>
      </c>
      <c r="C66" s="38" t="s">
        <v>62</v>
      </c>
      <c r="D66" s="39" t="s">
        <v>33</v>
      </c>
      <c r="E66" s="40">
        <v>2</v>
      </c>
      <c r="F66" s="23">
        <v>5</v>
      </c>
      <c r="G66" s="41">
        <f t="shared" si="5"/>
        <v>10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46" t="s">
        <v>63</v>
      </c>
      <c r="C67" s="38" t="s">
        <v>64</v>
      </c>
      <c r="D67" s="39" t="s">
        <v>33</v>
      </c>
      <c r="E67" s="40">
        <v>-1</v>
      </c>
      <c r="F67" s="23">
        <v>0</v>
      </c>
      <c r="G67" s="41">
        <f t="shared" si="5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46" t="s">
        <v>65</v>
      </c>
      <c r="C68" s="38" t="s">
        <v>66</v>
      </c>
      <c r="D68" s="39" t="s">
        <v>33</v>
      </c>
      <c r="E68" s="40">
        <v>-1</v>
      </c>
      <c r="F68" s="23">
        <v>0</v>
      </c>
      <c r="G68" s="41">
        <f t="shared" si="5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67" t="s">
        <v>67</v>
      </c>
      <c r="C69" s="68"/>
      <c r="D69" s="68"/>
      <c r="E69" s="68"/>
      <c r="F69" s="69"/>
      <c r="G69" s="17">
        <f>SUM(G61:G68)</f>
        <v>32.5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67" t="s">
        <v>68</v>
      </c>
      <c r="C70" s="68"/>
      <c r="D70" s="68"/>
      <c r="E70" s="68"/>
      <c r="F70" s="69"/>
      <c r="G70" s="17">
        <f>1.4 + (-0.03*G69)</f>
        <v>0.42499999999999993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25"/>
      <c r="C71" s="47"/>
      <c r="D71" s="48"/>
      <c r="E71" s="47"/>
      <c r="F71" s="49" t="s">
        <v>69</v>
      </c>
      <c r="G71" s="17">
        <f>COUNTIF($F$61:$F$66,"&lt;3")+COUNTIF($F$67:$F$68,"&gt;3")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27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70</v>
      </c>
      <c r="B74" s="70" t="s">
        <v>71</v>
      </c>
      <c r="C74" s="68"/>
      <c r="D74" s="68"/>
      <c r="E74" s="68"/>
      <c r="F74" s="69"/>
      <c r="G74" s="50">
        <f>F39*G57*G70</f>
        <v>34.169999999999987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1" t="s">
        <v>72</v>
      </c>
      <c r="B77" s="18" t="s">
        <v>73</v>
      </c>
      <c r="C77" s="18" t="s">
        <v>74</v>
      </c>
      <c r="D77" s="18" t="s">
        <v>75</v>
      </c>
      <c r="E77" s="3"/>
      <c r="F77" s="1"/>
      <c r="G77" s="18" t="s">
        <v>76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2">
        <v>20</v>
      </c>
      <c r="C78" s="52">
        <f>IF($G$71&gt;=5,36,IF(AND(G$71&gt;2,$G$71&lt;=4),28, IF(AND($G$71&gt;=0,$G$71&lt;=2),20,"error")))</f>
        <v>20</v>
      </c>
      <c r="D78" s="53">
        <f>IF($G$71&gt;=5,$G$78*(36/20),IF(AND($G$71&gt;2,$G$71&lt;=4),$G$78*(28/20), IF(AND($G$71&gt;=0,$G$71&lt;=2),$G$78,"error")))</f>
        <v>3</v>
      </c>
      <c r="E78" s="3"/>
      <c r="F78" s="1"/>
      <c r="G78" s="54">
        <v>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71" t="s">
        <v>77</v>
      </c>
      <c r="C79" s="68"/>
      <c r="D79" s="69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55" t="s">
        <v>78</v>
      </c>
      <c r="B80" s="52">
        <f t="shared" ref="B80:D80" si="6">$G$74*B78</f>
        <v>683.39999999999975</v>
      </c>
      <c r="C80" s="52">
        <f t="shared" si="6"/>
        <v>683.39999999999975</v>
      </c>
      <c r="D80" s="52">
        <f t="shared" si="6"/>
        <v>102.50999999999996</v>
      </c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55" t="s">
        <v>79</v>
      </c>
      <c r="B81" s="56">
        <f t="shared" ref="B81:D81" si="7">B80/(22*8)</f>
        <v>3.882954545454544</v>
      </c>
      <c r="C81" s="56">
        <f t="shared" si="7"/>
        <v>3.882954545454544</v>
      </c>
      <c r="D81" s="57">
        <f t="shared" si="7"/>
        <v>0.58244318181818155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6" t="s">
        <v>80</v>
      </c>
      <c r="B84" s="58" t="s">
        <v>81</v>
      </c>
      <c r="C84" s="59"/>
      <c r="D84" s="48"/>
      <c r="E84" s="47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"/>
      <c r="B85" s="37" t="s">
        <v>82</v>
      </c>
      <c r="C85" s="17" t="s">
        <v>83</v>
      </c>
      <c r="D85" s="50" t="s">
        <v>84</v>
      </c>
      <c r="E85" s="50" t="s">
        <v>85</v>
      </c>
      <c r="F85" s="50" t="s">
        <v>86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1"/>
      <c r="B86" s="61" t="s">
        <v>87</v>
      </c>
      <c r="C86" s="62">
        <v>0.4</v>
      </c>
      <c r="D86" s="56">
        <f t="shared" ref="D86:F88" si="8">$C86/$C$86*B$81</f>
        <v>3.882954545454544</v>
      </c>
      <c r="E86" s="56">
        <f t="shared" si="8"/>
        <v>3.882954545454544</v>
      </c>
      <c r="F86" s="56">
        <f t="shared" si="8"/>
        <v>0.58244318181818155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">
      <c r="A87" s="1"/>
      <c r="B87" s="61" t="s">
        <v>88</v>
      </c>
      <c r="C87" s="62">
        <f>1-C86</f>
        <v>0.6</v>
      </c>
      <c r="D87" s="52">
        <f t="shared" si="8"/>
        <v>5.8244318181818153</v>
      </c>
      <c r="E87" s="52">
        <f t="shared" si="8"/>
        <v>5.8244318181818153</v>
      </c>
      <c r="F87" s="52">
        <f t="shared" si="8"/>
        <v>0.87366477272727217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">
      <c r="A88" s="1"/>
      <c r="B88" s="63"/>
      <c r="C88" s="62">
        <f>SUM(C86:C87)</f>
        <v>1</v>
      </c>
      <c r="D88" s="56">
        <f t="shared" si="8"/>
        <v>9.7073863636363598</v>
      </c>
      <c r="E88" s="56">
        <f t="shared" si="8"/>
        <v>9.7073863636363598</v>
      </c>
      <c r="F88" s="56">
        <f t="shared" si="8"/>
        <v>1.4561079545454538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">
      <c r="A89" s="1"/>
      <c r="B89" s="1"/>
      <c r="C89" s="1"/>
      <c r="D89" s="2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">
      <c r="A90" s="16" t="s">
        <v>89</v>
      </c>
      <c r="B90" s="23">
        <v>3</v>
      </c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">
      <c r="A91" s="1"/>
      <c r="B91" s="1"/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">
      <c r="A92" s="16" t="s">
        <v>90</v>
      </c>
      <c r="B92" s="50" t="s">
        <v>91</v>
      </c>
      <c r="C92" s="50" t="s">
        <v>92</v>
      </c>
      <c r="D92" s="50" t="s">
        <v>93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">
      <c r="A93" s="64"/>
      <c r="B93" s="65">
        <f>$D$88/$B$90</f>
        <v>3.2357954545454533</v>
      </c>
      <c r="C93" s="65">
        <f>$E$88/$B$90</f>
        <v>3.2357954545454533</v>
      </c>
      <c r="D93" s="65">
        <f>$F$88/$B$90</f>
        <v>0.48536931818181794</v>
      </c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6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6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6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6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6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6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6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6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6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6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6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6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6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10">
    <mergeCell ref="B69:F69"/>
    <mergeCell ref="B70:F70"/>
    <mergeCell ref="B74:F74"/>
    <mergeCell ref="B79:D79"/>
    <mergeCell ref="B2:G2"/>
    <mergeCell ref="C11:F11"/>
    <mergeCell ref="C36:E36"/>
    <mergeCell ref="C39:E39"/>
    <mergeCell ref="B56:F56"/>
    <mergeCell ref="B57:F57"/>
  </mergeCells>
  <dataValidations count="2">
    <dataValidation type="list" allowBlank="1" showErrorMessage="1" sqref="C8:C10" xr:uid="{7022435B-367C-4E5D-B3D1-1146108F11D3}">
      <formula1>"Simple,Intermedio,Complejo"</formula1>
    </dataValidation>
    <dataValidation type="decimal" allowBlank="1" showInputMessage="1" showErrorMessage="1" prompt="Entre 1 y 9 personas." sqref="B90" xr:uid="{0D2094CB-0133-490C-8A9E-6475F20453F9}">
      <formula1>1</formula1>
      <formula2>9</formula2>
    </dataValidation>
  </dataValidations>
  <hyperlinks>
    <hyperlink ref="H43" r:id="rId1" location="v=onepage&amp;q=e7%20part-time%20members&amp;f=false" xr:uid="{8B32ECA6-4384-4FE3-B95F-17119F2AD137}"/>
    <hyperlink ref="H61" r:id="rId2" location="v=onepage&amp;q=e7%20part-time%20members&amp;f=false" xr:uid="{042854E2-2E10-44AB-9A2E-1CC0577E248A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Caso pesimista</vt:lpstr>
      <vt:lpstr>Caso optimista</vt:lpstr>
      <vt:lpstr>'Caso optimista'!solver_opt</vt:lpstr>
      <vt:lpstr>'Caso pesimista'!solver_opt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2024-09-10T00:41:57Z</dcterms:modified>
</cp:coreProperties>
</file>