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Agustin\Desktop\UNI\Repositorios\Vesta_Risk_Manager\3. Etapa de construcción\Iteración 4\Estimación\"/>
    </mc:Choice>
  </mc:AlternateContent>
  <xr:revisionPtr revIDLastSave="0" documentId="13_ncr:1_{7EE6B337-054C-4CCD-B06B-70642B554F63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Caso probable" sheetId="2" r:id="rId1"/>
    <sheet name="Peor caso" sheetId="3" r:id="rId2"/>
    <sheet name="Mejor caso" sheetId="4" r:id="rId3"/>
  </sheets>
  <definedNames>
    <definedName name="solver_eng" localSheetId="0">1</definedName>
    <definedName name="solver_eng" localSheetId="2">1</definedName>
    <definedName name="solver_eng" localSheetId="1">1</definedName>
    <definedName name="solver_neg" localSheetId="0">1</definedName>
    <definedName name="solver_neg" localSheetId="2">1</definedName>
    <definedName name="solver_neg" localSheetId="1">1</definedName>
    <definedName name="solver_num" localSheetId="0">0</definedName>
    <definedName name="solver_num" localSheetId="2">0</definedName>
    <definedName name="solver_num" localSheetId="1">0</definedName>
    <definedName name="solver_opt" localSheetId="0">'Caso probable'!$D$69</definedName>
    <definedName name="solver_opt" localSheetId="2">'Mejor caso'!$D$69</definedName>
    <definedName name="solver_opt" localSheetId="1">'Peor caso'!$D$69</definedName>
    <definedName name="solver_typ" localSheetId="0">1</definedName>
    <definedName name="solver_typ" localSheetId="2">1</definedName>
    <definedName name="solver_typ" localSheetId="1">1</definedName>
    <definedName name="solver_val" localSheetId="0">0</definedName>
    <definedName name="solver_val" localSheetId="2">0</definedName>
    <definedName name="solver_val" localSheetId="1">0</definedName>
    <definedName name="solver_ver" localSheetId="0">3</definedName>
    <definedName name="solver_ver" localSheetId="2">3</definedName>
    <definedName name="solver_ver" localSheetId="1">3</definedName>
  </definedNames>
  <calcPr calcId="181029"/>
  <extLst>
    <ext uri="GoogleSheetsCustomDataVersion2">
      <go:sheetsCustomData xmlns:go="http://customooxmlschemas.google.com/" r:id="rId7" roundtripDataChecksum="W3D30vHY9y9+Ie6HyTqo/6enMiqbfCq2/B16iAFO0HY="/>
    </ext>
  </extLst>
</workbook>
</file>

<file path=xl/calcChain.xml><?xml version="1.0" encoding="utf-8"?>
<calcChain xmlns="http://schemas.openxmlformats.org/spreadsheetml/2006/main">
  <c r="C78" i="4" l="1"/>
  <c r="G62" i="4"/>
  <c r="D69" i="4" s="1"/>
  <c r="G59" i="4"/>
  <c r="G58" i="4"/>
  <c r="G57" i="4"/>
  <c r="G56" i="4"/>
  <c r="G55" i="4"/>
  <c r="G54" i="4"/>
  <c r="G53" i="4"/>
  <c r="G52" i="4"/>
  <c r="G46" i="4"/>
  <c r="G45" i="4"/>
  <c r="G44" i="4"/>
  <c r="G43" i="4"/>
  <c r="G42" i="4"/>
  <c r="G41" i="4"/>
  <c r="G40" i="4"/>
  <c r="G39" i="4"/>
  <c r="G38" i="4"/>
  <c r="G37" i="4"/>
  <c r="G36" i="4"/>
  <c r="G35" i="4"/>
  <c r="G47" i="4" s="1"/>
  <c r="G48" i="4" s="1"/>
  <c r="G34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F27" i="4" s="1"/>
  <c r="E16" i="4"/>
  <c r="F15" i="4"/>
  <c r="E15" i="4"/>
  <c r="G10" i="4"/>
  <c r="E9" i="4"/>
  <c r="G9" i="4" s="1"/>
  <c r="G8" i="4"/>
  <c r="G11" i="4" s="1"/>
  <c r="E8" i="4"/>
  <c r="C78" i="3"/>
  <c r="G62" i="3"/>
  <c r="D69" i="3" s="1"/>
  <c r="G59" i="3"/>
  <c r="G58" i="3"/>
  <c r="G57" i="3"/>
  <c r="G56" i="3"/>
  <c r="G55" i="3"/>
  <c r="G54" i="3"/>
  <c r="G53" i="3"/>
  <c r="G52" i="3"/>
  <c r="G46" i="3"/>
  <c r="G45" i="3"/>
  <c r="G44" i="3"/>
  <c r="G43" i="3"/>
  <c r="G42" i="3"/>
  <c r="G41" i="3"/>
  <c r="G40" i="3"/>
  <c r="G39" i="3"/>
  <c r="G38" i="3"/>
  <c r="G37" i="3"/>
  <c r="G36" i="3"/>
  <c r="G35" i="3"/>
  <c r="G47" i="3" s="1"/>
  <c r="G48" i="3" s="1"/>
  <c r="G34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F27" i="3" s="1"/>
  <c r="E16" i="3"/>
  <c r="F15" i="3"/>
  <c r="E15" i="3"/>
  <c r="G10" i="3"/>
  <c r="E9" i="3"/>
  <c r="G9" i="3" s="1"/>
  <c r="E8" i="3"/>
  <c r="G8" i="3" s="1"/>
  <c r="G11" i="3" s="1"/>
  <c r="F30" i="3" s="1"/>
  <c r="C79" i="2"/>
  <c r="C78" i="2"/>
  <c r="G62" i="2"/>
  <c r="D69" i="2" s="1"/>
  <c r="G59" i="2"/>
  <c r="G58" i="2"/>
  <c r="G57" i="2"/>
  <c r="G56" i="2"/>
  <c r="G55" i="2"/>
  <c r="G54" i="2"/>
  <c r="G53" i="2"/>
  <c r="G52" i="2"/>
  <c r="G46" i="2"/>
  <c r="G45" i="2"/>
  <c r="G44" i="2"/>
  <c r="G43" i="2"/>
  <c r="G42" i="2"/>
  <c r="G41" i="2"/>
  <c r="G40" i="2"/>
  <c r="G39" i="2"/>
  <c r="G38" i="2"/>
  <c r="G37" i="2"/>
  <c r="G36" i="2"/>
  <c r="G35" i="2"/>
  <c r="G47" i="2" s="1"/>
  <c r="G48" i="2" s="1"/>
  <c r="G34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G10" i="2"/>
  <c r="E9" i="2"/>
  <c r="G9" i="2" s="1"/>
  <c r="G8" i="2"/>
  <c r="G11" i="2" s="1"/>
  <c r="E8" i="2"/>
  <c r="G60" i="3" l="1"/>
  <c r="G61" i="3" s="1"/>
  <c r="G65" i="3"/>
  <c r="G60" i="4"/>
  <c r="G61" i="4" s="1"/>
  <c r="F30" i="4"/>
  <c r="C69" i="4"/>
  <c r="C79" i="4"/>
  <c r="D71" i="3"/>
  <c r="D72" i="3" s="1"/>
  <c r="B71" i="3"/>
  <c r="B72" i="3" s="1"/>
  <c r="D77" i="3" s="1"/>
  <c r="C79" i="3"/>
  <c r="C69" i="3"/>
  <c r="C71" i="3" s="1"/>
  <c r="C72" i="3" s="1"/>
  <c r="F27" i="2"/>
  <c r="F30" i="2" s="1"/>
  <c r="G65" i="2" s="1"/>
  <c r="G60" i="2"/>
  <c r="G61" i="2" s="1"/>
  <c r="C69" i="2"/>
  <c r="D78" i="3" l="1"/>
  <c r="G65" i="4"/>
  <c r="C71" i="4" s="1"/>
  <c r="C72" i="4" s="1"/>
  <c r="E77" i="3"/>
  <c r="E78" i="3"/>
  <c r="E79" i="3"/>
  <c r="C84" i="3" s="1"/>
  <c r="D79" i="3"/>
  <c r="B84" i="3" s="1"/>
  <c r="F79" i="3"/>
  <c r="D84" i="3" s="1"/>
  <c r="F78" i="3"/>
  <c r="F77" i="3"/>
  <c r="B71" i="2"/>
  <c r="B72" i="2" s="1"/>
  <c r="D71" i="2"/>
  <c r="D72" i="2" s="1"/>
  <c r="C71" i="2"/>
  <c r="C72" i="2" s="1"/>
  <c r="D71" i="4" l="1"/>
  <c r="D72" i="4" s="1"/>
  <c r="F79" i="4" s="1"/>
  <c r="D84" i="4" s="1"/>
  <c r="B71" i="4"/>
  <c r="B72" i="4" s="1"/>
  <c r="D79" i="4" s="1"/>
  <c r="B84" i="4" s="1"/>
  <c r="E77" i="4"/>
  <c r="E78" i="4"/>
  <c r="F77" i="4"/>
  <c r="D78" i="4"/>
  <c r="E79" i="4"/>
  <c r="C84" i="4" s="1"/>
  <c r="E77" i="2"/>
  <c r="E78" i="2"/>
  <c r="E79" i="2"/>
  <c r="C84" i="2" s="1"/>
  <c r="F77" i="2"/>
  <c r="F78" i="2"/>
  <c r="F79" i="2"/>
  <c r="D84" i="2" s="1"/>
  <c r="D77" i="2"/>
  <c r="D78" i="2"/>
  <c r="D79" i="2"/>
  <c r="B84" i="2" s="1"/>
  <c r="F78" i="4" l="1"/>
  <c r="D7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7C9462A5-D536-48E2-8272-D1435FE89E15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5B385C6A-AF83-453B-9918-FF56D6C43B51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D7F8BEF6-9419-48C6-8D0D-D8BB9195C716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AD68CDE8-86FF-45DC-B424-FF899C5E85F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41C55D5E-6593-4499-BD75-AE5839E36AB0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DB173264-09CA-4EC5-A9D4-C31F08B80AE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E624392-230E-4AA8-B05C-AE36B2A4E0E4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1C8A31CF-BDDA-4EB8-A181-6745EDE1089E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B09A320C-851B-402A-BDB2-7FD3F309B8BF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F5E4D4A1-08CF-43AA-A055-9463B34DADA9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57BF448C-768F-4C3B-AFA8-859C76EFD857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DAF0954-CBB7-4C6D-A946-5960D93BD7D6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86DF7553-8328-43FC-9E11-C0128CF13A4A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0642A8-29EC-43C2-9D41-0DF2A71B863F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B6335E4B-9544-4FC4-B3AC-7F983807B3EC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B6E5837F-F5D8-4DFD-AE28-6D81B1EBE28F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3664DB7E-6D0E-4B41-A58B-8C192E162FEE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88926EA3-3AC5-4D22-A46F-B702E1BD97B1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2FD9CBA6-FF1D-4321-A43F-58AE5406244A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15248449-FB66-4285-9B1E-A6BC4EBAF5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202B2E93-4B66-4B74-A787-36F5276F27BE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1962B507-7610-41E8-9DFB-2BD8A3CFE705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D55A44DA-2715-432E-A888-E4C25FE89E22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C4429C4F-3E54-4A47-BD6D-DB3F0478FE4D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C9476C94-B849-4175-AEC3-3D12854A440B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FFB5F970-1135-4EEA-AD0D-FE72748EF90E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BDC8DA00-6D85-4F31-8205-F8264D9BC3AD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353A4C59-B722-411D-9819-145A853D98F6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B329115F-F81A-4F2E-B55E-05281A414E2C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6C4057D3-B24B-4906-B4D1-4695F949D7A8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B7A2C87A-DE5C-420E-92B5-458790457E83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8B7D6C65-4595-4533-9881-A66D2EC0D6DA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B380D35F-1264-43FB-9963-CA7F418FC99B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3DE444CA-2361-48A1-8D61-F3507FFDA817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92E0697A-EED8-4374-B13B-590A5E6C1E8B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98245082-8B30-4305-9A35-21A3CCDB28EE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421E73F0-18D3-490D-B3F9-604D3E518B75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B5A4AE51-08CF-4DFB-B242-AA9C5310DC60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39179D89-1276-4425-9D9E-E0B303EE19A2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B6E1F6AB-A8E8-40CD-8BC2-F200E33C41C5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13EAFA1B-4909-4C97-BA2B-4BED8AD2872E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FC9D609C-5504-4D91-89F3-08AF191260E9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5E88C61C-3AFE-4CFE-B636-32FC247ED063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B1C5CD07-F41B-42EA-A17F-28C72E4AEB46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DBAECE1B-4D85-476E-940C-33253A662488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615C19E7-7EBC-47BC-8EBA-C9C380CDB3B4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AAB422AE-306D-4183-9025-977C2FA99A29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678604B2-3527-4F35-A458-1BDA8579A410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0A385078-2F4F-431D-87EC-B6E74B7CA62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16A3B874-EF62-46D8-8105-C37C7C176C96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899BDE1-2F5A-4AF6-93E7-0AF46F26D513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5E78D4DB-87BB-4B39-BC9B-486DCB511894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DEC86D97-09F7-4769-A186-FD1C07EFC9C8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106460FF-9C74-421D-8A1A-0D3B4E2276E8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" authorId="0" shapeId="0" xr:uid="{97051414-9417-4240-B263-F84A36E749EF}">
      <text>
        <r>
          <rPr>
            <sz val="10"/>
            <color rgb="FF000000"/>
            <rFont val="Arial"/>
            <scheme val="minor"/>
          </rPr>
          <t>======
ID#AAAA4EXGEYI
Autor    (2023-08-29 20:18:46)
Complejo: =3
  - Operador a través de Interfaz Gráfica de Usuario (GUI)
Intermedio: -&gt; 2 
  - Otro sistema a través de un protocolo (TCP/IP, HTTP, SOAP)
  - Operador humano a través de interfaz de comandos de texto (CLI)
Simple: -&gt; 1
  - Otro sistema a través de una Interfaz de Programación de Aplicaciones (API)</t>
        </r>
      </text>
    </comment>
    <comment ref="C14" authorId="0" shapeId="0" xr:uid="{8CE024BF-F68F-45AD-AC53-720FF12B59F7}">
      <text>
        <r>
          <rPr>
            <sz val="10"/>
            <color rgb="FF000000"/>
            <rFont val="Arial"/>
            <scheme val="minor"/>
          </rPr>
          <t>======
ID#AAAA4EXGEY0
Ejemplo    (2023-08-29 20:18:46)
contar transacciones
Flujo.Ppal.: transacciones 1, 2, 3, 4. 
Flujo Alt.: 0 transaccioines. 
Excepciones.: N/A -&gt; 0 transacciones
-&gt; suma = 4 transacciones</t>
        </r>
      </text>
    </comment>
    <comment ref="B34" authorId="0" shapeId="0" xr:uid="{1CEB23CB-676D-49DF-878C-E9B73C2701DA}">
      <text>
        <r>
          <rPr>
            <sz val="10"/>
            <color rgb="FF000000"/>
            <rFont val="Arial"/>
            <scheme val="minor"/>
          </rPr>
          <t>======
ID#AAAA4EXGEXg
Autor    (2023-08-29 20:18:46)
¿Arquitectura centralizada o distribuida?</t>
        </r>
      </text>
    </comment>
    <comment ref="B35" authorId="0" shapeId="0" xr:uid="{3D1D7B85-6214-4925-B695-A449CB076538}">
      <text>
        <r>
          <rPr>
            <sz val="10"/>
            <color rgb="FF000000"/>
            <rFont val="Arial"/>
            <scheme val="minor"/>
          </rPr>
          <t>======
ID#AAAA4EXGEYo
Autor    (2023-08-29 20:18:46)
¿Cuál es la importancia del tiempo de respuesta de la aplicación para el usuario final?</t>
        </r>
      </text>
    </comment>
    <comment ref="B36" authorId="0" shapeId="0" xr:uid="{EA433C24-90FD-4081-ADBB-0452F74F0546}">
      <text>
        <r>
          <rPr>
            <sz val="10"/>
            <color rgb="FF000000"/>
            <rFont val="Arial"/>
            <scheme val="minor"/>
          </rPr>
          <t>======
ID#AAAA4EXGEX4
Autor    (2023-08-29 20:18:46)
¿La aplicacion está diseñada para que el usuario incremente SU eficiencia (no solo cumpla su cometido)?</t>
        </r>
      </text>
    </comment>
    <comment ref="B37" authorId="0" shapeId="0" xr:uid="{3278712D-9A98-4FA6-B423-488DC8D9874C}">
      <text>
        <r>
          <rPr>
            <sz val="10"/>
            <color rgb="FF000000"/>
            <rFont val="Arial"/>
            <scheme val="minor"/>
          </rPr>
          <t>======
ID#AAAA4EXGEXQ
Autor    (2023-08-29 20:18:46)
¿La aplicación requiere de algoritmos complejos?</t>
        </r>
      </text>
    </comment>
    <comment ref="B38" authorId="0" shapeId="0" xr:uid="{01A4C3E6-D75F-4553-BF0B-335C6A493F62}">
      <text>
        <r>
          <rPr>
            <sz val="10"/>
            <color rgb="FF000000"/>
            <rFont val="Arial"/>
            <scheme val="minor"/>
          </rPr>
          <t>======
ID#AAAA4EXGEYQ
Autor    (2023-08-29 20:18:46)
¿La aplicación requiere diseñarse para ser altamente reusable?</t>
        </r>
      </text>
    </comment>
    <comment ref="B39" authorId="0" shapeId="0" xr:uid="{4EDB10F0-A8EE-41FF-B33C-2A793C7CF4D4}">
      <text>
        <r>
          <rPr>
            <sz val="10"/>
            <color rgb="FF000000"/>
            <rFont val="Arial"/>
            <scheme val="minor"/>
          </rPr>
          <t>======
ID#AAAA4EXGEXU
Autor    (2023-08-29 20:18:46)
¿La aplicación debe ser de fácil instalación (para usuarios sin capacidad técnica) o no?</t>
        </r>
      </text>
    </comment>
    <comment ref="B40" authorId="0" shapeId="0" xr:uid="{61232254-1228-4BC8-A00D-7355E6006F70}">
      <text>
        <r>
          <rPr>
            <sz val="10"/>
            <color rgb="FF000000"/>
            <rFont val="Arial"/>
            <scheme val="minor"/>
          </rPr>
          <t>======
ID#AAAA4EXGEYY
Autor    (2023-08-29 20:18:46)
¿Hay requerimientos especiales respecto de la facilidad de uso?</t>
        </r>
      </text>
    </comment>
    <comment ref="B41" authorId="0" shapeId="0" xr:uid="{54151096-0C1E-4FC8-A6B4-DF58DAD504BD}">
      <text>
        <r>
          <rPr>
            <sz val="10"/>
            <color rgb="FF000000"/>
            <rFont val="Arial"/>
            <scheme val="minor"/>
          </rPr>
          <t>======
ID#AAAA4EXGEYw
Autor    (2023-08-29 20:18:46)
¿La aplicación, debe funcionar en más de una plataforma?</t>
        </r>
      </text>
    </comment>
    <comment ref="B42" authorId="0" shapeId="0" xr:uid="{A1828A75-EEEB-4689-AD87-3CF04E2C331C}">
      <text>
        <r>
          <rPr>
            <sz val="10"/>
            <color rgb="FF000000"/>
            <rFont val="Arial"/>
            <scheme val="minor"/>
          </rPr>
          <t>======
ID#AAAA4EXGEYg
Autor    (2023-08-29 20:18:46)
¿El cliente requiere que la aplicación se pueda cambiar fácilmente en el futuro?</t>
        </r>
      </text>
    </comment>
    <comment ref="B43" authorId="0" shapeId="0" xr:uid="{29D13F85-2E34-4D10-A939-D3C95AEE5B11}">
      <text>
        <r>
          <rPr>
            <sz val="10"/>
            <color rgb="FF000000"/>
            <rFont val="Arial"/>
            <scheme val="minor"/>
          </rPr>
          <t>======
ID#AAAA4EXGEXc
Autor    (2023-08-29 20:18:46)
¿Hace falta consideraciones especiales para el acceso concurrente (paralelo) a datos y otros recursos?</t>
        </r>
      </text>
    </comment>
    <comment ref="B44" authorId="0" shapeId="0" xr:uid="{D9C99EAA-4F1C-4236-956A-9258E9761BB4}">
      <text>
        <r>
          <rPr>
            <sz val="10"/>
            <color rgb="FF000000"/>
            <rFont val="Arial"/>
            <scheme val="minor"/>
          </rPr>
          <t>======
ID#AAAA4EXGEXs
Autor    (2023-08-29 20:18:46)
¿Es suficiente con las prestaciones de seguridad normales, o hace falta algo especial?</t>
        </r>
      </text>
    </comment>
    <comment ref="B45" authorId="0" shapeId="0" xr:uid="{935CDE97-9D73-4A18-91BB-8940EAB36757}">
      <text>
        <r>
          <rPr>
            <sz val="10"/>
            <color rgb="FF000000"/>
            <rFont val="Arial"/>
            <scheme val="minor"/>
          </rPr>
          <t>======
ID#AAAA4EXGEXk
Autor    (2023-08-29 20:18:46)
¿Nuestro código usará componentes COTS, librerías frameworks ya desarrollados? Si así fuera, reducirá la carga de trabajo de desarrollo.</t>
        </r>
      </text>
    </comment>
    <comment ref="B46" authorId="0" shapeId="0" xr:uid="{49184C67-303A-4479-A257-10C575FF03BA}">
      <text>
        <r>
          <rPr>
            <sz val="10"/>
            <color rgb="FF000000"/>
            <rFont val="Arial"/>
            <scheme val="minor"/>
          </rPr>
          <t>======
ID#AAAA4EXGEYs
Autor    (2023-08-29 20:18:46)
¿Se requiere formación específica para los Usuarios?</t>
        </r>
      </text>
    </comment>
    <comment ref="B52" authorId="0" shapeId="0" xr:uid="{D73732E7-1124-4913-B3DF-20183F666D14}">
      <text>
        <r>
          <rPr>
            <sz val="10"/>
            <color rgb="FF000000"/>
            <rFont val="Arial"/>
            <scheme val="minor"/>
          </rPr>
          <t>======
ID#AAAA4EXGEYU
Autor    (2023-08-29 20:18:46)
Debe reflejar el hecho de que el equipo conoce el proceso y el lenguaje de modelado (p.ej.: RUP, UML). Puede ser cualquier otro proceso.</t>
        </r>
      </text>
    </comment>
    <comment ref="B53" authorId="0" shapeId="0" xr:uid="{98707DE3-FEBB-4C35-A16A-13374E8844C2}">
      <text>
        <r>
          <rPr>
            <sz val="10"/>
            <color rgb="FF000000"/>
            <rFont val="Arial"/>
            <scheme val="minor"/>
          </rPr>
          <t>======
ID#AAAA4EXGEX8
Autor    (2023-08-29 20:18:46)
¿Ya trabajado el equipo en el area (dominio) de la aplicación?</t>
        </r>
      </text>
    </comment>
    <comment ref="B54" authorId="0" shapeId="0" xr:uid="{E8D23EA0-1E69-4342-93E1-3854C2CB8B59}">
      <text>
        <r>
          <rPr>
            <sz val="10"/>
            <color rgb="FF000000"/>
            <rFont val="Arial"/>
            <scheme val="minor"/>
          </rPr>
          <t>======
ID#AAAA4EXGEXw
Autor    (2023-08-29 20:18:46)
Se refiere exclusivamente a la experiencia en el análisis, modelado, diseño y progrmación  mediante el paradigma de OO.</t>
        </r>
      </text>
    </comment>
    <comment ref="B55" authorId="0" shapeId="0" xr:uid="{5DBD3456-AF79-43CD-B14B-1355E3147C0E}">
      <text>
        <r>
          <rPr>
            <sz val="10"/>
            <color rgb="FF000000"/>
            <rFont val="Arial"/>
            <scheme val="minor"/>
          </rPr>
          <t>======
ID#AAAA4EXGEXY
Autor    (2023-08-29 20:18:46)
Se refiere a la experiencia en el análisis de requerimientos y modelado orientado a objetos del Analista Principal.</t>
        </r>
      </text>
    </comment>
    <comment ref="B56" authorId="0" shapeId="0" xr:uid="{D4819CD9-CE5E-4826-8814-2C68814E96E4}">
      <text>
        <r>
          <rPr>
            <sz val="10"/>
            <color rgb="FF000000"/>
            <rFont val="Arial"/>
            <scheme val="minor"/>
          </rPr>
          <t>======
ID#AAAA4EXGEXo
Autor    (2023-08-29 20:18:46)
Motivación del equipo.</t>
        </r>
      </text>
    </comment>
    <comment ref="B57" authorId="0" shapeId="0" xr:uid="{1D98EE1C-D305-41C8-B620-8C2C09F700A7}">
      <text>
        <r>
          <rPr>
            <sz val="10"/>
            <color rgb="FF000000"/>
            <rFont val="Arial"/>
            <scheme val="minor"/>
          </rPr>
          <t>======
ID#AAAA4EXGEY4
Autor    (2023-08-29 20:18:46)
Evalúa si los analistas han sido capaces de mantener estables los requerimientos en el pasado, minimizando los cambios del software.</t>
        </r>
      </text>
    </comment>
    <comment ref="B58" authorId="0" shapeId="0" xr:uid="{FFEA8CED-5CB4-4CE0-9CE3-A51660409BD7}">
      <text>
        <r>
          <rPr>
            <sz val="10"/>
            <color rgb="FF000000"/>
            <rFont val="Arial"/>
            <scheme val="minor"/>
          </rPr>
          <t>======
ID#AAAA4EXGEYM
Autor    (2023-08-29 20:18:46)
Este es un factor con signo opuesto a los factores E6 y anteriores. Cuanto mayor la evaluación, peor el resultado.</t>
        </r>
      </text>
    </comment>
    <comment ref="B59" authorId="0" shapeId="0" xr:uid="{83F0C2E0-01C0-4D9C-BC31-7FB3ABC406A5}">
      <text>
        <r>
          <rPr>
            <sz val="10"/>
            <color rgb="FF000000"/>
            <rFont val="Arial"/>
            <scheme val="minor"/>
          </rPr>
          <t>======
ID#AAAA4EXGEYc
Autor    (2023-08-29 20:18:46)
Este es un factor con signo opuesto a los factores E6 y anteriores. Cuanto mayor la evaluación, peor el resultado.</t>
        </r>
      </text>
    </comment>
    <comment ref="G69" authorId="0" shapeId="0" xr:uid="{269B49DF-F50F-4FEE-A230-1EBB0D1F45F5}">
      <text>
        <r>
          <rPr>
            <sz val="10"/>
            <color rgb="FF000000"/>
            <rFont val="Arial"/>
            <scheme val="minor"/>
          </rPr>
          <t>======
ID#AAAA4EXGEYA
Autor    (2023-08-29 20:18:46)
Este valor lo debe rellenar el propio estimador mediante una medición pequeña que se use como muestra. 
Como valor orientativo
Java15 (07/2020), muy principiante, autodidacta -&gt;2.5hh/AUCP
Es una Estadística que debe actualizarse proyecto a proyecto.</t>
        </r>
      </text>
    </comment>
    <comment ref="B75" authorId="0" shapeId="0" xr:uid="{9A0430E0-8824-4536-82D6-F9FA456CC4A1}">
      <text>
        <r>
          <rPr>
            <sz val="10"/>
            <color rgb="FF000000"/>
            <rFont val="Arial"/>
            <scheme val="minor"/>
          </rPr>
          <t>======
ID#AAAA4EXGEYE
Autor    (2023-08-29 20:18:46)
Esta distribución es una referencia. Proyecto a proyecto debe actualizarse mediante  ESTADISTICAS.</t>
        </r>
      </text>
    </comment>
    <comment ref="B78" authorId="0" shapeId="0" xr:uid="{976FED63-E4C1-4F07-9FA0-27B391D7A0F2}">
      <text>
        <r>
          <rPr>
            <sz val="10"/>
            <color rgb="FF000000"/>
            <rFont val="Arial"/>
            <scheme val="minor"/>
          </rPr>
          <t>======
ID#AAAA4EXGEYk
Autor    (2023-08-29 20:18:46)
Análisis/Diseño/Pruebas/Sobrecarga</t>
        </r>
      </text>
    </comment>
    <comment ref="B81" authorId="0" shapeId="0" xr:uid="{761C661E-A384-4846-93A0-328EB94D2E43}">
      <text>
        <r>
          <rPr>
            <sz val="10"/>
            <color rgb="FF000000"/>
            <rFont val="Arial"/>
            <scheme val="minor"/>
          </rPr>
          <t>======
ID#AAAA4EXGEX0
Autor    (2023-08-29 20:18:46)
Lo debe sugerir el estimador.</t>
        </r>
      </text>
    </comment>
  </commentList>
</comments>
</file>

<file path=xl/sharedStrings.xml><?xml version="1.0" encoding="utf-8"?>
<sst xmlns="http://schemas.openxmlformats.org/spreadsheetml/2006/main" count="495" uniqueCount="134">
  <si>
    <t>ESTIMACIÓN por PUNTOS de CASO de USO</t>
  </si>
  <si>
    <t>Proyecto:</t>
  </si>
  <si>
    <t>Gestor de Proyecto:</t>
  </si>
  <si>
    <t>Collareda Agustín, Frey Hugo, Hernandez Cintia</t>
  </si>
  <si>
    <t>1. PESO DE LOS ACTORES</t>
  </si>
  <si>
    <t>Actor</t>
  </si>
  <si>
    <t>Factor de Peso Actores</t>
  </si>
  <si>
    <t>Descripción</t>
  </si>
  <si>
    <t>Peso</t>
  </si>
  <si>
    <t>Número actores</t>
  </si>
  <si>
    <t>Valor ponderado</t>
  </si>
  <si>
    <t>Complejo</t>
  </si>
  <si>
    <t xml:space="preserve">Peso Total Actores, sin ajustar (UAW) </t>
  </si>
  <si>
    <t>2. PESO DE LOS CU</t>
  </si>
  <si>
    <t>Casos de Uso</t>
  </si>
  <si>
    <t>Comentario</t>
  </si>
  <si>
    <t>Número de transacciones</t>
  </si>
  <si>
    <t>Complejidad</t>
  </si>
  <si>
    <t xml:space="preserve">Peso Total CU, sin ajustar (UUCW) </t>
  </si>
  <si>
    <t>3. PCU SIN AJUSTE</t>
  </si>
  <si>
    <r>
      <rPr>
        <b/>
        <sz val="12"/>
        <color theme="1"/>
        <rFont val="Calibri"/>
      </rPr>
      <t xml:space="preserve">Puntos de CU No Ajustados: </t>
    </r>
    <r>
      <rPr>
        <b/>
        <sz val="12"/>
        <color rgb="FFFF0000"/>
        <rFont val="Calibri"/>
      </rPr>
      <t>UUCP = UAW + UUCW</t>
    </r>
  </si>
  <si>
    <t>4. COMPLEJIDAD TECNICA</t>
  </si>
  <si>
    <t>Factores de Peso Técnicos</t>
  </si>
  <si>
    <t>Escala de asignación</t>
  </si>
  <si>
    <t>Características especiales</t>
  </si>
  <si>
    <t>Evaluación</t>
  </si>
  <si>
    <t>Impacto</t>
  </si>
  <si>
    <t>Ver 4.2 Use Case Point Analysis e11</t>
  </si>
  <si>
    <t>T1  Sistema Distribuido</t>
  </si>
  <si>
    <t>0=no importante  5=esencial</t>
  </si>
  <si>
    <t>Object-Oriented Analysis and Design for Information Systems: Modeling with UML, OCL, and IFML</t>
  </si>
  <si>
    <t>T2  Objetivos de Desempeño o Tiempo de Respuesta</t>
  </si>
  <si>
    <t>T3  Eficiencia Usuario Final</t>
  </si>
  <si>
    <t>T4  Procesamiento Interno Complejo</t>
  </si>
  <si>
    <t>T5  Código Debe Ser Reusable</t>
  </si>
  <si>
    <t>T6  Facilidad de Instalación</t>
  </si>
  <si>
    <t>T7  Facilidad de Uso</t>
  </si>
  <si>
    <t>T8  Portabilidad</t>
  </si>
  <si>
    <t>T9  Facilidad de Cambio</t>
  </si>
  <si>
    <t>T10 Concurrencia</t>
  </si>
  <si>
    <t>T11 Incluye Características Especiales de Seguridad</t>
  </si>
  <si>
    <t>T12 Acceso Directo a Código de Terceros</t>
  </si>
  <si>
    <t>T13 Necesidades de formación para los Usuarios</t>
  </si>
  <si>
    <r>
      <rPr>
        <b/>
        <sz val="12"/>
        <color theme="1"/>
        <rFont val="Calibri"/>
      </rPr>
      <t xml:space="preserve">Factores Técnicos: TF = </t>
    </r>
    <r>
      <rPr>
        <b/>
        <sz val="12"/>
        <color theme="1"/>
        <rFont val="Calibri"/>
      </rPr>
      <t xml:space="preserve">∑ </t>
    </r>
    <r>
      <rPr>
        <b/>
        <sz val="12"/>
        <color theme="1"/>
        <rFont val="Calibri"/>
      </rPr>
      <t xml:space="preserve">(Peso * Evaluacion ) </t>
    </r>
  </si>
  <si>
    <r>
      <rPr>
        <b/>
        <sz val="12"/>
        <color theme="1"/>
        <rFont val="Calibri"/>
      </rPr>
      <t xml:space="preserve">Factor de Complejidad Técnica:  </t>
    </r>
    <r>
      <rPr>
        <b/>
        <sz val="12"/>
        <color rgb="FFFF0000"/>
        <rFont val="Calibri"/>
      </rPr>
      <t xml:space="preserve">TCF = 0,06 + 0,01*TC </t>
    </r>
  </si>
  <si>
    <t>5. FACTORES DEL ENTORNO</t>
  </si>
  <si>
    <t>Factores de Peso Ambientales del Equipo</t>
  </si>
  <si>
    <t>Escala de 0 a 5</t>
  </si>
  <si>
    <t>Razón</t>
  </si>
  <si>
    <t>Ver 4.2 Use Case Point Analysis e17</t>
  </si>
  <si>
    <t>E1 Familiaridad con un Proceso Definido</t>
  </si>
  <si>
    <t>0 = sin experiencia, 3=media, 5=experto</t>
  </si>
  <si>
    <t>E2 Experiencia en el Dominio de Aplicación</t>
  </si>
  <si>
    <t>E3 Experiencia en Orientación a Objetos</t>
  </si>
  <si>
    <t>E4 Capacidad de Liderazgo del  Analista Principal</t>
  </si>
  <si>
    <t>E5 Motivación</t>
  </si>
  <si>
    <t>0=sin, 3=media, 5=alta</t>
  </si>
  <si>
    <t>E6 Requerimientos Estables</t>
  </si>
  <si>
    <t>0=extremadamente inestable, 5=no cambian</t>
  </si>
  <si>
    <t>E7 Miembros a Tiempo Parcial</t>
  </si>
  <si>
    <t>0=0% tiempo parcial, 1=h/10% t. parcial, 2=h/20% t. parcial, 3=h/40% t. parcial, 4=h/60% t. parcial, 5= más de 60% t. parcial</t>
  </si>
  <si>
    <t>E8 Dificultad con el lenguaje de Programación</t>
  </si>
  <si>
    <t>0=todos miembros muy experimentados. 1= Mayoría +2años experiencia. 2. Todos +18 meses experiencia 3. Mayoría +18 meses experiencia 4. Pocos hasta 1 año experiencia 5. Ninguno experiencia</t>
  </si>
  <si>
    <t xml:space="preserve">Factores Ambientales: EF = ∑ (Peso * Evaluacion ) </t>
  </si>
  <si>
    <r>
      <rPr>
        <b/>
        <sz val="12"/>
        <color theme="1"/>
        <rFont val="Calibri"/>
      </rPr>
      <t xml:space="preserve">Factor de Complejidad Ambiental: </t>
    </r>
    <r>
      <rPr>
        <b/>
        <sz val="12"/>
        <color rgb="FFFF0000"/>
        <rFont val="Calibri"/>
      </rPr>
      <t>ECF = 1.4 + (-0.03*EF)</t>
    </r>
  </si>
  <si>
    <t>FPA desfavorables</t>
  </si>
  <si>
    <t>6. PCU AJUSTADOS</t>
  </si>
  <si>
    <r>
      <rPr>
        <b/>
        <sz val="12"/>
        <color theme="1"/>
        <rFont val="Calibri"/>
      </rPr>
      <t xml:space="preserve">Puntos de Casos de Uso Ajustados: AUCP = </t>
    </r>
    <r>
      <rPr>
        <b/>
        <sz val="12"/>
        <color rgb="FFFF0000"/>
        <rFont val="Calibri"/>
      </rPr>
      <t>UUCP * TCF * ECF</t>
    </r>
  </si>
  <si>
    <t>7. ESFUERZO CODIFICACION</t>
  </si>
  <si>
    <t>h-h / AUCP: Karner</t>
  </si>
  <si>
    <t>h-h / AUCP: Schneider &amp; Winters</t>
  </si>
  <si>
    <t>h-h / AUCP: Estadística propia</t>
  </si>
  <si>
    <t>h-h/UCP: Velocidad propia</t>
  </si>
  <si>
    <t>Esfuerzo</t>
  </si>
  <si>
    <t>Esfuerzo (h-h)</t>
  </si>
  <si>
    <t>Esfuerzo (mes-h)</t>
  </si>
  <si>
    <t>8. ESFUERZO TOTAL</t>
  </si>
  <si>
    <t>Distribución Esfuerzo por Tarea</t>
  </si>
  <si>
    <t>Actividad</t>
  </si>
  <si>
    <t>Porcentaje</t>
  </si>
  <si>
    <t>Karner
(m-h)</t>
  </si>
  <si>
    <t>Sch&amp;Win
(m-h)</t>
  </si>
  <si>
    <t>Propia
(m-h)</t>
  </si>
  <si>
    <t>Codificación</t>
  </si>
  <si>
    <t>Actividades restantes</t>
  </si>
  <si>
    <t>9. NUMERO PERSONAS</t>
  </si>
  <si>
    <t>10. DURACION PROYECTO</t>
  </si>
  <si>
    <t>Karner
(m)</t>
  </si>
  <si>
    <t>Sch&amp;Win
(m)</t>
  </si>
  <si>
    <t>Propia
(m)</t>
  </si>
  <si>
    <t>Administrador</t>
  </si>
  <si>
    <t>Vesta Risk Manager</t>
  </si>
  <si>
    <t>Desarrollador</t>
  </si>
  <si>
    <t>Usuario con acceso total al sistema</t>
  </si>
  <si>
    <t>CU1: Autentificarse</t>
  </si>
  <si>
    <t>CU2: Administrar acceso al sistema</t>
  </si>
  <si>
    <t>CU3: Administrar proyectos</t>
  </si>
  <si>
    <t>1</t>
  </si>
  <si>
    <t>Buena experiencia con el paradigma OO</t>
  </si>
  <si>
    <t>Poca probabilidad de que cambien los requerimientos</t>
  </si>
  <si>
    <t>Todos los miembros trabajaran a tiempo parcial</t>
  </si>
  <si>
    <t>Lider de proyecto</t>
  </si>
  <si>
    <t>CU4: Añadir riesgo a la lista</t>
  </si>
  <si>
    <t>CU5: Modificar lista de riesgos</t>
  </si>
  <si>
    <t>CU6: Administrar categorias de riesgo</t>
  </si>
  <si>
    <t>CU7: Realizar evaluación de riesgos</t>
  </si>
  <si>
    <t>CU8: Añadir plan de acción</t>
  </si>
  <si>
    <t>CU9: Modificar plan de acción</t>
  </si>
  <si>
    <t xml:space="preserve">Usuario con acceso a las funciones basicas de un proyecto </t>
  </si>
  <si>
    <t>Usuario con acceso a todas las funciones de un proyecto</t>
  </si>
  <si>
    <t>No sera un sistema distribuido</t>
  </si>
  <si>
    <t>Cierto grado de desempeño necesario</t>
  </si>
  <si>
    <t>Debe mejorar la eficiencia del usuario final</t>
  </si>
  <si>
    <t>No requiere algoritmos demasiado complejos</t>
  </si>
  <si>
    <t>La reusabilidad no es una caracteristica primordial</t>
  </si>
  <si>
    <t>Debe ser facil de instalar</t>
  </si>
  <si>
    <t>Debe ser facil de utilizar</t>
  </si>
  <si>
    <t>Aplicación web</t>
  </si>
  <si>
    <t>Irrelevante</t>
  </si>
  <si>
    <t>Debe permitir cierto grado de concurrencia</t>
  </si>
  <si>
    <t>No requiere un nivel de seguridad tan elevado</t>
  </si>
  <si>
    <t>Utilizara UARGflow</t>
  </si>
  <si>
    <t>No se requiere</t>
  </si>
  <si>
    <t>Capacidad intermedia</t>
  </si>
  <si>
    <t>CU11: Exportar archivos</t>
  </si>
  <si>
    <t>CU12: Realizar análisis de riesgos</t>
  </si>
  <si>
    <t>CU10: Realizar y solicitar informes</t>
  </si>
  <si>
    <t>Se posee buen conocimiento sobre el area de gestión de riesgos</t>
  </si>
  <si>
    <t>El equipo se siente algo motivado</t>
  </si>
  <si>
    <t>Algunos miembros tienen poco conocimiento de php</t>
  </si>
  <si>
    <t>Implementación terminada</t>
  </si>
  <si>
    <t>Se conoce el proceso y se tiene algo de practica</t>
  </si>
  <si>
    <t>2</t>
  </si>
  <si>
    <t>Equipo muy desmotivado a seguir con el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</si>
</sst>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15" x14ac:knownFonts="1">
    <font>
      <sz val="10"/>
      <color rgb="FF000000"/>
      <name val="Arial"/>
      <scheme val="minor"/>
    </font>
    <font>
      <sz val="12"/>
      <color theme="1"/>
      <name val="Calibri"/>
    </font>
    <font>
      <b/>
      <sz val="16"/>
      <color theme="1"/>
      <name val="Calibri"/>
    </font>
    <font>
      <sz val="10"/>
      <name val="Arial"/>
    </font>
    <font>
      <b/>
      <sz val="12"/>
      <color theme="1"/>
      <name val="Calibri"/>
    </font>
    <font>
      <sz val="12"/>
      <color rgb="FF3F3F76"/>
      <name val="Calibri"/>
    </font>
    <font>
      <b/>
      <sz val="12"/>
      <color rgb="FFFA7D00"/>
      <name val="Calibri"/>
    </font>
    <font>
      <b/>
      <sz val="12"/>
      <color rgb="FF3F3F3F"/>
      <name val="Calibri"/>
    </font>
    <font>
      <u/>
      <sz val="10"/>
      <color theme="10"/>
      <name val="Arial"/>
    </font>
    <font>
      <b/>
      <sz val="11"/>
      <color rgb="FFFA7D00"/>
      <name val="Calibri"/>
    </font>
    <font>
      <b/>
      <sz val="12"/>
      <color rgb="FF002060"/>
      <name val="Calibri"/>
    </font>
    <font>
      <b/>
      <sz val="12"/>
      <color rgb="FF3F3F76"/>
      <name val="Calibri"/>
    </font>
    <font>
      <b/>
      <sz val="12"/>
      <color rgb="FFFF0000"/>
      <name val="Calibri"/>
    </font>
    <font>
      <sz val="12"/>
      <color rgb="FF3F3F76"/>
      <name val="Calibri"/>
      <family val="2"/>
    </font>
    <font>
      <sz val="12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  <fill>
      <patternFill patternType="solid">
        <fgColor theme="9" tint="0.39997558519241921"/>
        <bgColor rgb="FFF2F2F2"/>
      </patternFill>
    </fill>
  </fills>
  <borders count="1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vertical="center"/>
    </xf>
    <xf numFmtId="0" fontId="1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4" fillId="2" borderId="9" xfId="0" applyFont="1" applyFill="1" applyBorder="1" applyAlignment="1">
      <alignment horizontal="center" vertical="center" wrapText="1"/>
    </xf>
    <xf numFmtId="49" fontId="4" fillId="2" borderId="9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vertical="center"/>
    </xf>
    <xf numFmtId="0" fontId="6" fillId="4" borderId="9" xfId="0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4" fillId="0" borderId="9" xfId="0" applyFont="1" applyBorder="1" applyAlignment="1">
      <alignment vertical="center" wrapText="1"/>
    </xf>
    <xf numFmtId="49" fontId="4" fillId="0" borderId="1" xfId="0" applyNumberFormat="1" applyFont="1" applyBorder="1" applyAlignment="1">
      <alignment horizontal="right" vertical="center" wrapText="1"/>
    </xf>
    <xf numFmtId="0" fontId="7" fillId="4" borderId="9" xfId="0" applyFont="1" applyFill="1" applyBorder="1" applyAlignment="1">
      <alignment horizontal="center" vertical="center" wrapText="1"/>
    </xf>
    <xf numFmtId="49" fontId="4" fillId="0" borderId="0" xfId="0" applyNumberFormat="1" applyFont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49" fontId="4" fillId="0" borderId="0" xfId="0" applyNumberFormat="1" applyFont="1" applyAlignment="1">
      <alignment vertical="center" wrapText="1"/>
    </xf>
    <xf numFmtId="0" fontId="4" fillId="0" borderId="0" xfId="0" applyFont="1" applyAlignment="1">
      <alignment horizontal="right" vertical="center" wrapText="1"/>
    </xf>
    <xf numFmtId="49" fontId="4" fillId="0" borderId="0" xfId="0" applyNumberFormat="1" applyFont="1" applyAlignment="1">
      <alignment vertical="center"/>
    </xf>
    <xf numFmtId="0" fontId="5" fillId="3" borderId="9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vertical="center" wrapText="1"/>
    </xf>
    <xf numFmtId="49" fontId="1" fillId="0" borderId="9" xfId="0" applyNumberFormat="1" applyFont="1" applyBorder="1" applyAlignment="1">
      <alignment vertical="center" wrapText="1"/>
    </xf>
    <xf numFmtId="49" fontId="5" fillId="3" borderId="9" xfId="0" applyNumberFormat="1" applyFont="1" applyFill="1" applyBorder="1" applyAlignment="1">
      <alignment horizontal="left" vertical="center"/>
    </xf>
    <xf numFmtId="49" fontId="1" fillId="4" borderId="9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8" fillId="0" borderId="0" xfId="0" applyFont="1" applyAlignment="1">
      <alignment vertical="top" wrapText="1"/>
    </xf>
    <xf numFmtId="0" fontId="9" fillId="4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9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49" fontId="1" fillId="0" borderId="2" xfId="0" applyNumberFormat="1" applyFont="1" applyBorder="1" applyAlignment="1">
      <alignment vertical="center" wrapText="1"/>
    </xf>
    <xf numFmtId="0" fontId="4" fillId="0" borderId="2" xfId="0" applyFont="1" applyBorder="1" applyAlignment="1">
      <alignment horizontal="right" vertical="center"/>
    </xf>
    <xf numFmtId="164" fontId="4" fillId="2" borderId="9" xfId="0" applyNumberFormat="1" applyFont="1" applyFill="1" applyBorder="1" applyAlignment="1">
      <alignment horizontal="center" vertical="center" wrapText="1"/>
    </xf>
    <xf numFmtId="0" fontId="10" fillId="5" borderId="12" xfId="0" applyFont="1" applyFill="1" applyBorder="1" applyAlignment="1">
      <alignment vertical="center" wrapText="1"/>
    </xf>
    <xf numFmtId="164" fontId="1" fillId="2" borderId="9" xfId="0" applyNumberFormat="1" applyFont="1" applyFill="1" applyBorder="1" applyAlignment="1">
      <alignment horizontal="center" vertical="center"/>
    </xf>
    <xf numFmtId="2" fontId="1" fillId="2" borderId="9" xfId="0" applyNumberFormat="1" applyFont="1" applyFill="1" applyBorder="1" applyAlignment="1">
      <alignment horizontal="center" vertical="center"/>
    </xf>
    <xf numFmtId="164" fontId="5" fillId="3" borderId="9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164" fontId="4" fillId="2" borderId="9" xfId="0" applyNumberFormat="1" applyFont="1" applyFill="1" applyBorder="1" applyAlignment="1">
      <alignment horizontal="center" vertical="center"/>
    </xf>
    <xf numFmtId="165" fontId="4" fillId="2" borderId="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9" xfId="0" applyFont="1" applyFill="1" applyBorder="1" applyAlignment="1">
      <alignment horizontal="left" vertical="center" wrapText="1"/>
    </xf>
    <xf numFmtId="9" fontId="11" fillId="3" borderId="9" xfId="0" applyNumberFormat="1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vertical="center" wrapText="1"/>
    </xf>
    <xf numFmtId="2" fontId="1" fillId="0" borderId="0" xfId="0" applyNumberFormat="1" applyFont="1" applyAlignment="1">
      <alignment vertical="center" wrapText="1"/>
    </xf>
    <xf numFmtId="164" fontId="1" fillId="0" borderId="9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right" vertical="center" wrapText="1"/>
    </xf>
    <xf numFmtId="0" fontId="13" fillId="3" borderId="9" xfId="0" applyFont="1" applyFill="1" applyBorder="1" applyAlignment="1">
      <alignment vertical="center"/>
    </xf>
    <xf numFmtId="49" fontId="14" fillId="0" borderId="9" xfId="0" applyNumberFormat="1" applyFont="1" applyBorder="1" applyAlignment="1">
      <alignment vertical="center" wrapText="1"/>
    </xf>
    <xf numFmtId="49" fontId="5" fillId="3" borderId="14" xfId="0" applyNumberFormat="1" applyFont="1" applyFill="1" applyBorder="1" applyAlignment="1">
      <alignment vertical="center"/>
    </xf>
    <xf numFmtId="0" fontId="5" fillId="3" borderId="14" xfId="0" applyFont="1" applyFill="1" applyBorder="1" applyAlignment="1">
      <alignment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49" fontId="5" fillId="3" borderId="13" xfId="0" applyNumberFormat="1" applyFont="1" applyFill="1" applyBorder="1" applyAlignment="1">
      <alignment vertical="center"/>
    </xf>
    <xf numFmtId="0" fontId="5" fillId="3" borderId="13" xfId="0" applyFont="1" applyFill="1" applyBorder="1" applyAlignment="1">
      <alignment vertical="center" wrapText="1"/>
    </xf>
    <xf numFmtId="49" fontId="1" fillId="6" borderId="9" xfId="0" applyNumberFormat="1" applyFont="1" applyFill="1" applyBorder="1" applyAlignment="1">
      <alignment horizontal="center" vertical="center" wrapText="1"/>
    </xf>
    <xf numFmtId="0" fontId="6" fillId="4" borderId="13" xfId="0" applyFont="1" applyFill="1" applyBorder="1" applyAlignment="1">
      <alignment horizontal="center" vertical="center" wrapText="1"/>
    </xf>
    <xf numFmtId="0" fontId="5" fillId="3" borderId="13" xfId="0" applyFont="1" applyFill="1" applyBorder="1" applyAlignment="1">
      <alignment horizontal="center" vertical="center" wrapText="1"/>
    </xf>
    <xf numFmtId="0" fontId="5" fillId="3" borderId="15" xfId="0" applyFont="1" applyFill="1" applyBorder="1" applyAlignment="1">
      <alignment vertical="center"/>
    </xf>
    <xf numFmtId="0" fontId="5" fillId="3" borderId="16" xfId="0" applyFont="1" applyFill="1" applyBorder="1" applyAlignment="1">
      <alignment vertical="center"/>
    </xf>
    <xf numFmtId="49" fontId="4" fillId="0" borderId="1" xfId="0" applyNumberFormat="1" applyFont="1" applyBorder="1" applyAlignment="1">
      <alignment horizontal="right" vertical="center" wrapText="1"/>
    </xf>
    <xf numFmtId="0" fontId="3" fillId="0" borderId="2" xfId="0" applyFont="1" applyBorder="1"/>
    <xf numFmtId="0" fontId="3" fillId="0" borderId="3" xfId="0" applyFont="1" applyBorder="1"/>
    <xf numFmtId="0" fontId="4" fillId="0" borderId="1" xfId="0" applyFont="1" applyBorder="1" applyAlignment="1">
      <alignment horizontal="righ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right" vertical="center" wrapText="1"/>
    </xf>
    <xf numFmtId="0" fontId="3" fillId="0" borderId="7" xfId="0" applyFont="1" applyBorder="1"/>
    <xf numFmtId="0" fontId="3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738239CB-3001-4582-9D25-CB199179BE64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F574D50D-AA50-34A4-A967-867E10ADE91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E78D5DD9-E7C7-8687-FDEB-67D6EC69F7F5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70BCE08B-95C5-EF0D-A402-A9F2A0457487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E6D92503-B695-454A-A69D-1EB70CBD480C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23CE0BE1-BE8F-E015-7412-5F776FEC9AC2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F859FAB3-F52B-770B-5B1F-66330B3FC75D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60F6BF6A-2C63-50A3-04F9-C219C6B1A8EA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600075</xdr:colOff>
      <xdr:row>68</xdr:row>
      <xdr:rowOff>0</xdr:rowOff>
    </xdr:from>
    <xdr:ext cx="4381500" cy="2667000"/>
    <xdr:grpSp>
      <xdr:nvGrpSpPr>
        <xdr:cNvPr id="2" name="Shape 2">
          <a:extLst>
            <a:ext uri="{FF2B5EF4-FFF2-40B4-BE49-F238E27FC236}">
              <a16:creationId xmlns:a16="http://schemas.microsoft.com/office/drawing/2014/main" id="{B727CB98-D56A-4AD3-9481-EF3341A7D127}"/>
            </a:ext>
          </a:extLst>
        </xdr:cNvPr>
        <xdr:cNvGrpSpPr/>
      </xdr:nvGrpSpPr>
      <xdr:grpSpPr>
        <a:xfrm>
          <a:off x="600075" y="21678900"/>
          <a:ext cx="4381500" cy="2667000"/>
          <a:chOff x="3155250" y="2446500"/>
          <a:chExt cx="4381500" cy="2667000"/>
        </a:xfrm>
      </xdr:grpSpPr>
      <xdr:grpSp>
        <xdr:nvGrpSpPr>
          <xdr:cNvPr id="3" name="Shape 3">
            <a:extLst>
              <a:ext uri="{FF2B5EF4-FFF2-40B4-BE49-F238E27FC236}">
                <a16:creationId xmlns:a16="http://schemas.microsoft.com/office/drawing/2014/main" id="{BB0D1B3E-B4DD-7A04-D96F-ABC5D54C9827}"/>
              </a:ext>
            </a:extLst>
          </xdr:cNvPr>
          <xdr:cNvGrpSpPr/>
        </xdr:nvGrpSpPr>
        <xdr:grpSpPr>
          <a:xfrm>
            <a:off x="3155250" y="2446500"/>
            <a:ext cx="4381500" cy="2667000"/>
            <a:chOff x="3160013" y="2451263"/>
            <a:chExt cx="4371975" cy="2657475"/>
          </a:xfrm>
        </xdr:grpSpPr>
        <xdr:sp macro="" textlink="">
          <xdr:nvSpPr>
            <xdr:cNvPr id="4" name="Shape 4">
              <a:extLst>
                <a:ext uri="{FF2B5EF4-FFF2-40B4-BE49-F238E27FC236}">
                  <a16:creationId xmlns:a16="http://schemas.microsoft.com/office/drawing/2014/main" id="{0C5E974C-5595-8E87-B4A4-DBE2402B0776}"/>
                </a:ext>
              </a:extLst>
            </xdr:cNvPr>
            <xdr:cNvSpPr/>
          </xdr:nvSpPr>
          <xdr:spPr>
            <a:xfrm>
              <a:off x="3160013" y="2451263"/>
              <a:ext cx="4371975" cy="2657475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cxnSp macro="">
          <xdr:nvCxnSpPr>
            <xdr:cNvPr id="5" name="Shape 5">
              <a:extLst>
                <a:ext uri="{FF2B5EF4-FFF2-40B4-BE49-F238E27FC236}">
                  <a16:creationId xmlns:a16="http://schemas.microsoft.com/office/drawing/2014/main" id="{09AE4AE4-8025-2B40-F5F3-B055D04960BD}"/>
                </a:ext>
              </a:extLst>
            </xdr:cNvPr>
            <xdr:cNvCxnSpPr/>
          </xdr:nvCxnSpPr>
          <xdr:spPr>
            <a:xfrm>
              <a:off x="3160013" y="2451263"/>
              <a:ext cx="4371975" cy="2657475"/>
            </a:xfrm>
            <a:prstGeom prst="straightConnector1">
              <a:avLst/>
            </a:prstGeom>
            <a:noFill/>
            <a:ln w="9525" cap="flat" cmpd="sng">
              <a:solidFill>
                <a:srgbClr val="4A7DBA"/>
              </a:solidFill>
              <a:prstDash val="solid"/>
              <a:round/>
              <a:headEnd type="none" w="sm" len="sm"/>
              <a:tailEnd type="triangle" w="med" len="med"/>
            </a:ln>
          </xdr:spPr>
        </xdr:cxnSp>
      </xdr:grpSp>
    </xdr:grpSp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1" Type="http://schemas.openxmlformats.org/officeDocument/2006/relationships/hyperlink" Target="https://books.google.es/books?id=fCRCAgAAQBAJ&amp;pg=SL5-PA21&amp;lpg=SL5-PA21&amp;dq=e7+part-time+members&amp;source=bl&amp;ots=axt2kcgaRB&amp;sig=oTuGqYOrGRKLHV8dIJGh1OuVAS0&amp;hl=es&amp;sa=X&amp;ved=0ahUKEwj187-GzYvTAhWGj5AKHYP_AqcQ6AEIODAE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6D330-16AE-4450-A708-C57D486A9214}">
  <dimension ref="A1:Z1005"/>
  <sheetViews>
    <sheetView topLeftCell="A80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3</v>
      </c>
      <c r="G56" s="37">
        <f t="shared" si="5"/>
        <v>3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28.5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0.54499999999999993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40.983999999999988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819.67999999999972</v>
      </c>
      <c r="C71" s="48">
        <f t="shared" si="6"/>
        <v>819.67999999999972</v>
      </c>
      <c r="D71" s="48">
        <f t="shared" si="6"/>
        <v>327.8719999999999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4.6572727272727255</v>
      </c>
      <c r="C72" s="52">
        <f t="shared" si="7"/>
        <v>4.6572727272727255</v>
      </c>
      <c r="D72" s="53">
        <f t="shared" si="7"/>
        <v>1.8629090909090904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4.6572727272727255</v>
      </c>
      <c r="E77" s="52">
        <f t="shared" si="8"/>
        <v>4.6572727272727255</v>
      </c>
      <c r="F77" s="52">
        <f t="shared" si="8"/>
        <v>1.8629090909090904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6.9859090909090868</v>
      </c>
      <c r="E78" s="48">
        <f t="shared" si="8"/>
        <v>6.9859090909090868</v>
      </c>
      <c r="F78" s="48">
        <f t="shared" si="8"/>
        <v>2.7943636363636353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11.643181818181814</v>
      </c>
      <c r="E79" s="52">
        <f t="shared" si="8"/>
        <v>11.643181818181814</v>
      </c>
      <c r="F79" s="52">
        <f>$C79/$C$77*D$72</f>
        <v>4.6572727272727263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3.8810606060606045</v>
      </c>
      <c r="C84" s="61">
        <f>$E$79/$B$81</f>
        <v>3.8810606060606045</v>
      </c>
      <c r="D84" s="61">
        <f>$F$79/$B$81</f>
        <v>1.552424242424242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E8A49A43-40E8-4314-9386-70CE7696400F}">
      <formula1>1</formula1>
      <formula2>9</formula2>
    </dataValidation>
    <dataValidation type="list" allowBlank="1" showErrorMessage="1" sqref="C8:C10" xr:uid="{009BD041-84D8-408D-9252-AAE6308B3F3E}">
      <formula1>"Simple,Intermedio,Complejo"</formula1>
    </dataValidation>
  </dataValidations>
  <hyperlinks>
    <hyperlink ref="H34" r:id="rId1" location="v=onepage&amp;q=e7%20part-time%20members&amp;f=false" xr:uid="{07D810B4-EC98-42C0-B3B3-6919B42BF052}"/>
    <hyperlink ref="H52" r:id="rId2" location="v=onepage&amp;q=e7%20part-time%20members&amp;f=false" xr:uid="{7EF89139-33F9-4058-AF84-2F28C8C47DAC}"/>
  </hyperlinks>
  <pageMargins left="0.75" right="0.75" top="1" bottom="1" header="0" footer="0"/>
  <pageSetup orientation="portrait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7FC31-6284-4C82-8355-EB2189EF8B8B}">
  <dimension ref="A1:Z1005"/>
  <sheetViews>
    <sheetView topLeftCell="A80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133</v>
      </c>
      <c r="E56" s="36">
        <v>1</v>
      </c>
      <c r="F56" s="21">
        <v>0</v>
      </c>
      <c r="G56" s="37">
        <f t="shared" si="5"/>
        <v>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4</v>
      </c>
      <c r="G59" s="37">
        <f t="shared" si="5"/>
        <v>8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25.5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0.6349999999999999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3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47.751999999999988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28</v>
      </c>
      <c r="D69" s="49">
        <f>IF($G$62&gt;=5,$G$69*(36/20),IF(AND($G$62&gt;2,$G$62&lt;=4),$G$69*(28/20), IF(AND($G$62&gt;=0,$G$62&lt;=2),$G$69,"error")))</f>
        <v>11.2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955.03999999999974</v>
      </c>
      <c r="C71" s="48">
        <f t="shared" si="6"/>
        <v>1337.0559999999996</v>
      </c>
      <c r="D71" s="48">
        <f t="shared" si="6"/>
        <v>534.82239999999979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5.4263636363636349</v>
      </c>
      <c r="C72" s="52">
        <f t="shared" si="7"/>
        <v>7.5969090909090884</v>
      </c>
      <c r="D72" s="53">
        <f t="shared" si="7"/>
        <v>3.038763636363635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5.4263636363636349</v>
      </c>
      <c r="E77" s="52">
        <f t="shared" si="8"/>
        <v>7.5969090909090884</v>
      </c>
      <c r="F77" s="52">
        <f t="shared" si="8"/>
        <v>3.038763636363635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8.139545454545452</v>
      </c>
      <c r="E78" s="48">
        <f t="shared" si="8"/>
        <v>11.395363636363632</v>
      </c>
      <c r="F78" s="48">
        <f t="shared" si="8"/>
        <v>4.5581454545454516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13.565909090909088</v>
      </c>
      <c r="E79" s="52">
        <f t="shared" si="8"/>
        <v>18.99227272727272</v>
      </c>
      <c r="F79" s="52">
        <f>$C79/$C$77*D$72</f>
        <v>7.5969090909090875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4.5219696969696956</v>
      </c>
      <c r="C84" s="61">
        <f>$E$79/$B$81</f>
        <v>6.3307575757575734</v>
      </c>
      <c r="D84" s="61">
        <f>$F$79/$B$81</f>
        <v>2.5323030303030292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list" allowBlank="1" showErrorMessage="1" sqref="C8:C10" xr:uid="{19514331-9DFA-478C-B364-6DF6332E2921}">
      <formula1>"Simple,Intermedio,Complejo"</formula1>
    </dataValidation>
    <dataValidation type="decimal" allowBlank="1" showInputMessage="1" showErrorMessage="1" prompt="Entre 1 y 9 personas." sqref="B81" xr:uid="{2E89F016-56F6-406C-8451-2AEEB96E4E92}">
      <formula1>1</formula1>
      <formula2>9</formula2>
    </dataValidation>
  </dataValidations>
  <hyperlinks>
    <hyperlink ref="H34" r:id="rId1" location="v=onepage&amp;q=e7%20part-time%20members&amp;f=false" xr:uid="{AA76FE41-2660-4DB8-BCBD-6F882559ACBB}"/>
    <hyperlink ref="H52" r:id="rId2" location="v=onepage&amp;q=e7%20part-time%20members&amp;f=false" xr:uid="{F9387E1B-D53F-45A3-A6BD-AB068B5E5AC5}"/>
  </hyperlinks>
  <pageMargins left="0.75" right="0.75" top="1" bottom="1" header="0" footer="0"/>
  <pageSetup orientation="portrait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0C9C2-5CC6-4E76-BEFB-B3D41B765E8A}">
  <dimension ref="A1:Z1005"/>
  <sheetViews>
    <sheetView tabSelected="1" topLeftCell="A32" workbookViewId="0">
      <selection activeCell="G70" sqref="G70"/>
    </sheetView>
  </sheetViews>
  <sheetFormatPr baseColWidth="10" defaultColWidth="12.5703125" defaultRowHeight="15" customHeight="1" x14ac:dyDescent="0.2"/>
  <cols>
    <col min="1" max="1" width="27.7109375" customWidth="1"/>
    <col min="2" max="2" width="32.140625" customWidth="1"/>
    <col min="3" max="3" width="33.42578125" customWidth="1"/>
    <col min="4" max="4" width="38.5703125" customWidth="1"/>
    <col min="5" max="5" width="13.5703125" customWidth="1"/>
    <col min="6" max="6" width="16.140625" customWidth="1"/>
    <col min="7" max="7" width="16.7109375" customWidth="1"/>
    <col min="8" max="8" width="34.42578125" customWidth="1"/>
    <col min="9" max="9" width="10.5703125" customWidth="1"/>
    <col min="10" max="10" width="13.7109375" customWidth="1"/>
    <col min="11" max="26" width="9.140625" customWidth="1"/>
  </cols>
  <sheetData>
    <row r="1" spans="1:26" ht="27.75" customHeight="1" x14ac:dyDescent="0.2">
      <c r="A1" s="1"/>
      <c r="B1" s="1"/>
      <c r="C1" s="1"/>
      <c r="D1" s="2"/>
      <c r="E1" s="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27.75" customHeight="1" x14ac:dyDescent="0.2">
      <c r="A2" s="4"/>
      <c r="B2" s="82" t="s">
        <v>0</v>
      </c>
      <c r="C2" s="78"/>
      <c r="D2" s="78"/>
      <c r="E2" s="78"/>
      <c r="F2" s="78"/>
      <c r="G2" s="79"/>
      <c r="H2" s="5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27.75" customHeight="1" x14ac:dyDescent="0.2">
      <c r="A3" s="4"/>
      <c r="B3" s="6" t="s">
        <v>1</v>
      </c>
      <c r="C3" s="4" t="s">
        <v>91</v>
      </c>
      <c r="D3" s="7"/>
      <c r="E3" s="7"/>
      <c r="F3" s="7"/>
      <c r="G3" s="8"/>
      <c r="H3" s="7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7.75" customHeight="1" x14ac:dyDescent="0.2">
      <c r="A4" s="4"/>
      <c r="B4" s="9" t="s">
        <v>2</v>
      </c>
      <c r="C4" s="10" t="s">
        <v>3</v>
      </c>
      <c r="D4" s="11"/>
      <c r="E4" s="12"/>
      <c r="F4" s="12"/>
      <c r="G4" s="13"/>
      <c r="H4" s="7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27.75" customHeight="1" x14ac:dyDescent="0.2">
      <c r="A5" s="1"/>
      <c r="B5" s="14"/>
      <c r="C5" s="1"/>
      <c r="D5" s="15"/>
      <c r="E5" s="15"/>
      <c r="F5" s="15"/>
      <c r="G5" s="15"/>
      <c r="H5" s="15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27.75" customHeight="1" x14ac:dyDescent="0.2">
      <c r="A6" s="1"/>
      <c r="B6" s="1"/>
      <c r="C6" s="1"/>
      <c r="D6" s="2"/>
      <c r="E6" s="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6" t="s">
        <v>4</v>
      </c>
      <c r="B7" s="17" t="s">
        <v>5</v>
      </c>
      <c r="C7" s="18" t="s">
        <v>6</v>
      </c>
      <c r="D7" s="18" t="s">
        <v>7</v>
      </c>
      <c r="E7" s="17" t="s">
        <v>8</v>
      </c>
      <c r="F7" s="17" t="s">
        <v>9</v>
      </c>
      <c r="G7" s="17" t="s">
        <v>10</v>
      </c>
      <c r="H7" s="15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 spans="1:26" ht="27.75" customHeight="1" x14ac:dyDescent="0.2">
      <c r="A8" s="1"/>
      <c r="B8" s="19" t="s">
        <v>90</v>
      </c>
      <c r="C8" s="65" t="s">
        <v>11</v>
      </c>
      <c r="D8" s="66" t="s">
        <v>93</v>
      </c>
      <c r="E8" s="67">
        <f t="shared" ref="E8:E9" si="0">IF(C8="Simple",1,IF(C8="Intermedio",2,IF(C8="Complejo",3,"error")))</f>
        <v>3</v>
      </c>
      <c r="F8" s="68">
        <v>4</v>
      </c>
      <c r="G8" s="67">
        <f t="shared" ref="G8:G10" si="1">E8*F8</f>
        <v>12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27.75" customHeight="1" x14ac:dyDescent="0.2">
      <c r="A9" s="1"/>
      <c r="B9" s="75" t="s">
        <v>92</v>
      </c>
      <c r="C9" s="70" t="s">
        <v>11</v>
      </c>
      <c r="D9" s="71" t="s">
        <v>108</v>
      </c>
      <c r="E9" s="73">
        <f t="shared" si="0"/>
        <v>3</v>
      </c>
      <c r="F9" s="74">
        <v>7</v>
      </c>
      <c r="G9" s="73">
        <f t="shared" si="1"/>
        <v>21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27.75" customHeight="1" x14ac:dyDescent="0.2">
      <c r="A10" s="1"/>
      <c r="B10" s="76" t="s">
        <v>101</v>
      </c>
      <c r="C10" s="70" t="s">
        <v>11</v>
      </c>
      <c r="D10" s="71" t="s">
        <v>109</v>
      </c>
      <c r="E10" s="73">
        <v>3</v>
      </c>
      <c r="F10" s="74">
        <v>9</v>
      </c>
      <c r="G10" s="73">
        <f t="shared" si="1"/>
        <v>27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7.75" customHeight="1" x14ac:dyDescent="0.2">
      <c r="A11" s="1"/>
      <c r="B11" s="22"/>
      <c r="C11" s="83" t="s">
        <v>12</v>
      </c>
      <c r="D11" s="84"/>
      <c r="E11" s="84"/>
      <c r="F11" s="85"/>
      <c r="G11" s="69">
        <f>SUM(G8:G10)</f>
        <v>60</v>
      </c>
      <c r="H11" s="1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27.75" customHeight="1" x14ac:dyDescent="0.2">
      <c r="A12" s="1"/>
      <c r="B12" s="16"/>
      <c r="C12" s="25"/>
      <c r="D12" s="3"/>
      <c r="E12" s="3"/>
      <c r="F12" s="3"/>
      <c r="G12" s="26"/>
      <c r="H12" s="1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27.75" customHeight="1" x14ac:dyDescent="0.2">
      <c r="A13" s="1"/>
      <c r="B13" s="16"/>
      <c r="C13" s="27"/>
      <c r="D13" s="27"/>
      <c r="E13" s="28"/>
      <c r="F13" s="16"/>
      <c r="G13" s="16"/>
      <c r="H13" s="1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27.75" customHeight="1" x14ac:dyDescent="0.2">
      <c r="A14" s="16" t="s">
        <v>13</v>
      </c>
      <c r="B14" s="17" t="s">
        <v>14</v>
      </c>
      <c r="C14" s="17" t="s">
        <v>15</v>
      </c>
      <c r="D14" s="18" t="s">
        <v>16</v>
      </c>
      <c r="E14" s="18" t="s">
        <v>17</v>
      </c>
      <c r="F14" s="17" t="s">
        <v>8</v>
      </c>
      <c r="G14" s="15"/>
      <c r="H14" s="15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9"/>
      <c r="U14" s="1"/>
      <c r="V14" s="1"/>
      <c r="W14" s="1"/>
      <c r="X14" s="1"/>
      <c r="Y14" s="1"/>
      <c r="Z14" s="1"/>
    </row>
    <row r="15" spans="1:26" ht="27.75" customHeight="1" x14ac:dyDescent="0.2">
      <c r="A15" s="1"/>
      <c r="B15" s="19" t="s">
        <v>94</v>
      </c>
      <c r="C15" s="19" t="s">
        <v>130</v>
      </c>
      <c r="D15" s="30">
        <v>0</v>
      </c>
      <c r="E15" s="20" t="str">
        <f t="shared" ref="E15:E26" si="2">IF($D15&gt;0,IF($D15&lt;=3,"Simple",IF(AND($D15&gt;3,$D15&lt;7),"Intermedio",IF($D15&gt;=7,"Complejo","error"))),"-")</f>
        <v>-</v>
      </c>
      <c r="F15" s="20">
        <f t="shared" ref="F15:F26" si="3">IF($D15&gt;0,IF($D15&lt;=3,5,IF(AND($D15&gt;3,$D15&lt;7),10,IF($D15&gt;=7,15,"error"))),0)</f>
        <v>0</v>
      </c>
      <c r="G15" s="1"/>
      <c r="H15" s="1"/>
      <c r="I15" s="1"/>
      <c r="J15" s="1"/>
      <c r="K15" s="29"/>
      <c r="L15" s="1"/>
      <c r="M15" s="1"/>
      <c r="N15" s="1"/>
      <c r="O15" s="1"/>
      <c r="P15" s="1"/>
      <c r="Q15" s="1"/>
      <c r="R15" s="1"/>
      <c r="S15" s="1"/>
      <c r="T15" s="29"/>
      <c r="U15" s="1"/>
      <c r="V15" s="1"/>
      <c r="W15" s="1"/>
      <c r="X15" s="1"/>
      <c r="Y15" s="1"/>
      <c r="Z15" s="1"/>
    </row>
    <row r="16" spans="1:26" ht="27.75" customHeight="1" x14ac:dyDescent="0.2">
      <c r="A16" s="1"/>
      <c r="B16" s="19" t="s">
        <v>95</v>
      </c>
      <c r="C16" s="19" t="s">
        <v>130</v>
      </c>
      <c r="D16" s="30">
        <v>0</v>
      </c>
      <c r="E16" s="20" t="str">
        <f t="shared" si="2"/>
        <v>-</v>
      </c>
      <c r="F16" s="20">
        <f t="shared" si="3"/>
        <v>0</v>
      </c>
      <c r="G16" s="1"/>
      <c r="H16" s="1"/>
      <c r="I16" s="1"/>
      <c r="J16" s="1"/>
      <c r="K16" s="29"/>
      <c r="L16" s="1"/>
      <c r="M16" s="1"/>
      <c r="N16" s="1"/>
      <c r="O16" s="1"/>
      <c r="P16" s="1"/>
      <c r="Q16" s="1"/>
      <c r="R16" s="1"/>
      <c r="S16" s="1"/>
      <c r="T16" s="29"/>
      <c r="U16" s="1"/>
      <c r="V16" s="1"/>
      <c r="W16" s="1"/>
      <c r="X16" s="1"/>
      <c r="Y16" s="1"/>
      <c r="Z16" s="1"/>
    </row>
    <row r="17" spans="1:26" ht="27.75" customHeight="1" x14ac:dyDescent="0.2">
      <c r="A17" s="1"/>
      <c r="B17" s="19" t="s">
        <v>96</v>
      </c>
      <c r="C17" s="19" t="s">
        <v>130</v>
      </c>
      <c r="D17" s="30">
        <v>0</v>
      </c>
      <c r="E17" s="20" t="str">
        <f>IF($D17&gt;0,IF($D17&lt;=3,"Simple",IF(AND($D17&gt;3,$D17&lt;7),"Intermedio",IF($D17&gt;=7,"Complejo","error"))),"-")</f>
        <v>-</v>
      </c>
      <c r="F17" s="20">
        <f>IF($D17&gt;0,IF($D17&lt;=3,5,IF(AND($D17&gt;3,$D17&lt;7),10,IF($D17&gt;=7,15,"error"))),0)</f>
        <v>0</v>
      </c>
      <c r="G17" s="1"/>
      <c r="H17" s="1"/>
      <c r="I17" s="1"/>
      <c r="J17" s="1"/>
      <c r="K17" s="29"/>
      <c r="L17" s="1"/>
      <c r="M17" s="1"/>
      <c r="N17" s="1"/>
      <c r="O17" s="1"/>
      <c r="P17" s="1"/>
      <c r="Q17" s="1"/>
      <c r="R17" s="1"/>
      <c r="S17" s="1"/>
      <c r="T17" s="29"/>
      <c r="U17" s="1"/>
      <c r="V17" s="1"/>
      <c r="W17" s="1"/>
      <c r="X17" s="1"/>
      <c r="Y17" s="1"/>
      <c r="Z17" s="1"/>
    </row>
    <row r="18" spans="1:26" ht="27.75" customHeight="1" x14ac:dyDescent="0.2">
      <c r="A18" s="1"/>
      <c r="B18" s="19" t="s">
        <v>102</v>
      </c>
      <c r="C18" s="19" t="s">
        <v>130</v>
      </c>
      <c r="D18" s="30">
        <v>0</v>
      </c>
      <c r="E18" s="20" t="str">
        <f>IF($D18&gt;0,IF($D18&lt;=3,"Simple",IF(AND($D18&gt;3,$D18&lt;7),"Intermedio",IF($D18&gt;=7,"Complejo","error"))),"-")</f>
        <v>-</v>
      </c>
      <c r="F18" s="20">
        <f>IF($D18&gt;0,IF($D18&lt;=3,5,IF(AND($D18&gt;3,$D18&lt;7),10,IF($D18&gt;=7,15,"error"))),0)</f>
        <v>0</v>
      </c>
      <c r="G18" s="1"/>
      <c r="H18" s="1"/>
      <c r="I18" s="1"/>
      <c r="J18" s="1"/>
      <c r="K18" s="29"/>
      <c r="L18" s="1"/>
      <c r="M18" s="1"/>
      <c r="N18" s="1"/>
      <c r="O18" s="1"/>
      <c r="P18" s="1"/>
      <c r="Q18" s="1"/>
      <c r="R18" s="1"/>
      <c r="S18" s="1"/>
      <c r="T18" s="29"/>
      <c r="U18" s="1"/>
      <c r="V18" s="1"/>
      <c r="W18" s="1"/>
      <c r="X18" s="1"/>
      <c r="Y18" s="1"/>
      <c r="Z18" s="1"/>
    </row>
    <row r="19" spans="1:26" ht="27.75" customHeight="1" x14ac:dyDescent="0.2">
      <c r="A19" s="1"/>
      <c r="B19" s="19" t="s">
        <v>103</v>
      </c>
      <c r="C19" s="19" t="s">
        <v>130</v>
      </c>
      <c r="D19" s="30">
        <v>0</v>
      </c>
      <c r="E19" s="20" t="str">
        <f t="shared" si="2"/>
        <v>-</v>
      </c>
      <c r="F19" s="20">
        <f t="shared" si="3"/>
        <v>0</v>
      </c>
      <c r="G19" s="1"/>
      <c r="H19" s="1"/>
      <c r="I19" s="1"/>
      <c r="J19" s="1"/>
      <c r="K19" s="29"/>
      <c r="L19" s="1"/>
      <c r="M19" s="1"/>
      <c r="N19" s="1"/>
      <c r="O19" s="1"/>
      <c r="P19" s="1"/>
      <c r="Q19" s="1"/>
      <c r="R19" s="1"/>
      <c r="S19" s="1"/>
      <c r="T19" s="29"/>
      <c r="U19" s="1"/>
      <c r="V19" s="1"/>
      <c r="W19" s="1"/>
      <c r="X19" s="1"/>
      <c r="Y19" s="1"/>
      <c r="Z19" s="1"/>
    </row>
    <row r="20" spans="1:26" ht="27.75" customHeight="1" x14ac:dyDescent="0.2">
      <c r="A20" s="1"/>
      <c r="B20" s="19" t="s">
        <v>104</v>
      </c>
      <c r="C20" s="19"/>
      <c r="D20" s="30">
        <v>3</v>
      </c>
      <c r="E20" s="20" t="str">
        <f t="shared" si="2"/>
        <v>Simple</v>
      </c>
      <c r="F20" s="20">
        <f t="shared" si="3"/>
        <v>5</v>
      </c>
      <c r="G20" s="1"/>
      <c r="H20" s="1"/>
      <c r="I20" s="1"/>
      <c r="J20" s="1"/>
      <c r="K20" s="29"/>
      <c r="L20" s="1"/>
      <c r="M20" s="1"/>
      <c r="N20" s="1"/>
      <c r="O20" s="1"/>
      <c r="P20" s="1"/>
      <c r="Q20" s="1"/>
      <c r="R20" s="1"/>
      <c r="S20" s="1"/>
      <c r="T20" s="29"/>
      <c r="U20" s="1"/>
      <c r="V20" s="1"/>
      <c r="W20" s="1"/>
      <c r="X20" s="1"/>
      <c r="Y20" s="1"/>
      <c r="Z20" s="1"/>
    </row>
    <row r="21" spans="1:26" ht="27.75" customHeight="1" x14ac:dyDescent="0.2">
      <c r="A21" s="1"/>
      <c r="B21" s="63" t="s">
        <v>105</v>
      </c>
      <c r="C21" s="19" t="s">
        <v>130</v>
      </c>
      <c r="D21" s="30">
        <v>0</v>
      </c>
      <c r="E21" s="20" t="str">
        <f t="shared" si="2"/>
        <v>-</v>
      </c>
      <c r="F21" s="20">
        <f t="shared" si="3"/>
        <v>0</v>
      </c>
      <c r="G21" s="1"/>
      <c r="H21" s="1"/>
      <c r="I21" s="1"/>
      <c r="J21" s="1"/>
      <c r="K21" s="29"/>
      <c r="L21" s="1"/>
      <c r="M21" s="1"/>
      <c r="N21" s="1"/>
      <c r="O21" s="1"/>
      <c r="P21" s="1"/>
      <c r="Q21" s="1"/>
      <c r="R21" s="1"/>
      <c r="S21" s="1"/>
      <c r="T21" s="29"/>
      <c r="U21" s="1"/>
      <c r="V21" s="1"/>
      <c r="W21" s="1"/>
      <c r="X21" s="1"/>
      <c r="Y21" s="1"/>
      <c r="Z21" s="1"/>
    </row>
    <row r="22" spans="1:26" ht="27.75" customHeight="1" x14ac:dyDescent="0.2">
      <c r="A22" s="1"/>
      <c r="B22" s="63" t="s">
        <v>106</v>
      </c>
      <c r="C22" s="19" t="s">
        <v>130</v>
      </c>
      <c r="D22" s="30">
        <v>0</v>
      </c>
      <c r="E22" s="20" t="str">
        <f t="shared" si="2"/>
        <v>-</v>
      </c>
      <c r="F22" s="20">
        <f t="shared" si="3"/>
        <v>0</v>
      </c>
      <c r="G22" s="1"/>
      <c r="H22" s="1"/>
      <c r="I22" s="1"/>
      <c r="J22" s="1"/>
      <c r="K22" s="29"/>
      <c r="L22" s="1"/>
      <c r="M22" s="1"/>
      <c r="N22" s="1"/>
      <c r="O22" s="1"/>
      <c r="P22" s="1"/>
      <c r="Q22" s="1"/>
      <c r="R22" s="1"/>
      <c r="S22" s="1"/>
      <c r="T22" s="29"/>
      <c r="U22" s="1"/>
      <c r="V22" s="1"/>
      <c r="W22" s="1"/>
      <c r="X22" s="1"/>
      <c r="Y22" s="1"/>
      <c r="Z22" s="1"/>
    </row>
    <row r="23" spans="1:26" ht="27.75" customHeight="1" x14ac:dyDescent="0.2">
      <c r="A23" s="1"/>
      <c r="B23" s="63" t="s">
        <v>107</v>
      </c>
      <c r="C23" s="19" t="s">
        <v>130</v>
      </c>
      <c r="D23" s="30">
        <v>0</v>
      </c>
      <c r="E23" s="20" t="str">
        <f t="shared" si="2"/>
        <v>-</v>
      </c>
      <c r="F23" s="20">
        <f t="shared" si="3"/>
        <v>0</v>
      </c>
      <c r="G23" s="1"/>
      <c r="H23" s="1"/>
      <c r="I23" s="1"/>
      <c r="J23" s="1"/>
      <c r="K23" s="29"/>
      <c r="L23" s="1"/>
      <c r="M23" s="1"/>
      <c r="N23" s="1"/>
      <c r="O23" s="1"/>
      <c r="P23" s="1"/>
      <c r="Q23" s="1"/>
      <c r="R23" s="1"/>
      <c r="S23" s="1"/>
      <c r="T23" s="29"/>
      <c r="U23" s="1"/>
      <c r="V23" s="1"/>
      <c r="W23" s="1"/>
      <c r="X23" s="1"/>
      <c r="Y23" s="1"/>
      <c r="Z23" s="1"/>
    </row>
    <row r="24" spans="1:26" ht="27.75" customHeight="1" x14ac:dyDescent="0.2">
      <c r="A24" s="1"/>
      <c r="B24" s="63" t="s">
        <v>126</v>
      </c>
      <c r="C24" s="19"/>
      <c r="D24" s="30">
        <v>5</v>
      </c>
      <c r="E24" s="20" t="str">
        <f t="shared" si="2"/>
        <v>Intermedio</v>
      </c>
      <c r="F24" s="20">
        <f t="shared" si="3"/>
        <v>10</v>
      </c>
      <c r="G24" s="1"/>
      <c r="H24" s="1"/>
      <c r="I24" s="1"/>
      <c r="J24" s="1"/>
      <c r="K24" s="29"/>
      <c r="L24" s="1"/>
      <c r="M24" s="1"/>
      <c r="N24" s="1"/>
      <c r="O24" s="1"/>
      <c r="P24" s="1"/>
      <c r="Q24" s="1"/>
      <c r="R24" s="1"/>
      <c r="S24" s="1"/>
      <c r="T24" s="29"/>
      <c r="U24" s="1"/>
      <c r="V24" s="1"/>
      <c r="W24" s="1"/>
      <c r="X24" s="1"/>
      <c r="Y24" s="1"/>
      <c r="Z24" s="1"/>
    </row>
    <row r="25" spans="1:26" ht="27.75" customHeight="1" x14ac:dyDescent="0.2">
      <c r="A25" s="1"/>
      <c r="B25" s="63" t="s">
        <v>124</v>
      </c>
      <c r="C25" s="19"/>
      <c r="D25" s="30">
        <v>3</v>
      </c>
      <c r="E25" s="20" t="str">
        <f t="shared" si="2"/>
        <v>Simple</v>
      </c>
      <c r="F25" s="20">
        <f t="shared" si="3"/>
        <v>5</v>
      </c>
      <c r="G25" s="1"/>
      <c r="H25" s="1"/>
      <c r="I25" s="1"/>
      <c r="J25" s="1"/>
      <c r="K25" s="29"/>
      <c r="L25" s="1"/>
      <c r="M25" s="1"/>
      <c r="N25" s="1"/>
      <c r="O25" s="1"/>
      <c r="P25" s="1"/>
      <c r="Q25" s="1"/>
      <c r="R25" s="1"/>
      <c r="S25" s="1"/>
      <c r="T25" s="29"/>
      <c r="U25" s="1"/>
      <c r="V25" s="1"/>
      <c r="W25" s="1"/>
      <c r="X25" s="1"/>
      <c r="Y25" s="1"/>
      <c r="Z25" s="1"/>
    </row>
    <row r="26" spans="1:26" ht="27.75" customHeight="1" x14ac:dyDescent="0.2">
      <c r="A26" s="1"/>
      <c r="B26" s="63" t="s">
        <v>125</v>
      </c>
      <c r="C26" s="19" t="s">
        <v>130</v>
      </c>
      <c r="D26" s="30">
        <v>0</v>
      </c>
      <c r="E26" s="20" t="str">
        <f t="shared" si="2"/>
        <v>-</v>
      </c>
      <c r="F26" s="20">
        <f t="shared" si="3"/>
        <v>0</v>
      </c>
      <c r="G26" s="1"/>
      <c r="H26" s="1"/>
      <c r="I26" s="1"/>
      <c r="J26" s="1"/>
      <c r="K26" s="29"/>
      <c r="L26" s="1"/>
      <c r="M26" s="1"/>
      <c r="N26" s="1"/>
      <c r="O26" s="1"/>
      <c r="P26" s="1"/>
      <c r="Q26" s="1"/>
      <c r="R26" s="1"/>
      <c r="S26" s="1"/>
      <c r="T26" s="29"/>
      <c r="U26" s="1"/>
      <c r="V26" s="1"/>
      <c r="W26" s="1"/>
      <c r="X26" s="1"/>
      <c r="Y26" s="1"/>
      <c r="Z26" s="1"/>
    </row>
    <row r="27" spans="1:26" ht="27.75" customHeight="1" x14ac:dyDescent="0.2">
      <c r="A27" s="1"/>
      <c r="B27" s="31"/>
      <c r="C27" s="83" t="s">
        <v>18</v>
      </c>
      <c r="D27" s="84"/>
      <c r="E27" s="85"/>
      <c r="F27" s="32">
        <f>SUM(F15:F26)</f>
        <v>20</v>
      </c>
      <c r="G27" s="1"/>
      <c r="H27" s="16"/>
      <c r="I27" s="1"/>
      <c r="J27" s="1"/>
      <c r="K27" s="29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7.75" customHeight="1" x14ac:dyDescent="0.2">
      <c r="A28" s="1"/>
      <c r="B28" s="1"/>
      <c r="C28" s="1"/>
      <c r="D28" s="2"/>
      <c r="E28" s="3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27.75" customHeight="1" x14ac:dyDescent="0.2">
      <c r="A29" s="1"/>
      <c r="B29" s="1"/>
      <c r="C29" s="1"/>
      <c r="D29" s="2"/>
      <c r="E29" s="3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27.75" customHeight="1" x14ac:dyDescent="0.2">
      <c r="A30" s="16" t="s">
        <v>19</v>
      </c>
      <c r="B30" s="33"/>
      <c r="C30" s="77" t="s">
        <v>20</v>
      </c>
      <c r="D30" s="78"/>
      <c r="E30" s="79"/>
      <c r="F30" s="24">
        <f>G11+F27</f>
        <v>80</v>
      </c>
      <c r="G30" s="1"/>
      <c r="H30" s="16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27.75" customHeight="1" x14ac:dyDescent="0.2">
      <c r="A31" s="1"/>
      <c r="B31" s="1"/>
      <c r="C31" s="1"/>
      <c r="D31" s="2"/>
      <c r="E31" s="3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7.75" customHeight="1" x14ac:dyDescent="0.2">
      <c r="A32" s="1"/>
      <c r="B32" s="3"/>
      <c r="C32" s="1"/>
      <c r="D32" s="2"/>
      <c r="E32" s="3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27.75" customHeight="1" x14ac:dyDescent="0.2">
      <c r="A33" s="16" t="s">
        <v>21</v>
      </c>
      <c r="B33" s="18" t="s">
        <v>22</v>
      </c>
      <c r="C33" s="18" t="s">
        <v>23</v>
      </c>
      <c r="D33" s="17" t="s">
        <v>24</v>
      </c>
      <c r="E33" s="17" t="s">
        <v>8</v>
      </c>
      <c r="F33" s="17" t="s">
        <v>25</v>
      </c>
      <c r="G33" s="17" t="s">
        <v>26</v>
      </c>
      <c r="H33" s="1" t="s">
        <v>27</v>
      </c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spans="1:26" ht="27.75" customHeight="1" x14ac:dyDescent="0.2">
      <c r="A34" s="1"/>
      <c r="B34" s="34" t="s">
        <v>28</v>
      </c>
      <c r="C34" s="34" t="s">
        <v>29</v>
      </c>
      <c r="D34" s="35" t="s">
        <v>110</v>
      </c>
      <c r="E34" s="36">
        <v>2</v>
      </c>
      <c r="F34" s="21">
        <v>0</v>
      </c>
      <c r="G34" s="37">
        <f t="shared" ref="G34:G46" si="4">E34*F34</f>
        <v>0</v>
      </c>
      <c r="H34" s="38" t="s">
        <v>30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34" t="s">
        <v>31</v>
      </c>
      <c r="C35" s="34" t="s">
        <v>29</v>
      </c>
      <c r="D35" s="35" t="s">
        <v>111</v>
      </c>
      <c r="E35" s="37">
        <v>2</v>
      </c>
      <c r="F35" s="21">
        <v>3</v>
      </c>
      <c r="G35" s="37">
        <f t="shared" si="4"/>
        <v>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27.75" customHeight="1" x14ac:dyDescent="0.2">
      <c r="A36" s="1"/>
      <c r="B36" s="34" t="s">
        <v>32</v>
      </c>
      <c r="C36" s="34" t="s">
        <v>29</v>
      </c>
      <c r="D36" s="35" t="s">
        <v>112</v>
      </c>
      <c r="E36" s="37">
        <v>1</v>
      </c>
      <c r="F36" s="21">
        <v>4</v>
      </c>
      <c r="G36" s="37">
        <f t="shared" si="4"/>
        <v>4</v>
      </c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34" t="s">
        <v>33</v>
      </c>
      <c r="C37" s="34" t="s">
        <v>29</v>
      </c>
      <c r="D37" s="35" t="s">
        <v>113</v>
      </c>
      <c r="E37" s="37">
        <v>1</v>
      </c>
      <c r="F37" s="21">
        <v>1</v>
      </c>
      <c r="G37" s="37">
        <f t="shared" si="4"/>
        <v>1</v>
      </c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27.75" customHeight="1" x14ac:dyDescent="0.2">
      <c r="A38" s="1"/>
      <c r="B38" s="34" t="s">
        <v>34</v>
      </c>
      <c r="C38" s="34" t="s">
        <v>29</v>
      </c>
      <c r="D38" s="35" t="s">
        <v>114</v>
      </c>
      <c r="E38" s="36">
        <v>1</v>
      </c>
      <c r="F38" s="21">
        <v>2</v>
      </c>
      <c r="G38" s="37">
        <f t="shared" si="4"/>
        <v>2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27.75" customHeight="1" x14ac:dyDescent="0.2">
      <c r="A39" s="1"/>
      <c r="B39" s="34" t="s">
        <v>35</v>
      </c>
      <c r="C39" s="34" t="s">
        <v>29</v>
      </c>
      <c r="D39" s="35" t="s">
        <v>115</v>
      </c>
      <c r="E39" s="72" t="s">
        <v>97</v>
      </c>
      <c r="F39" s="21">
        <v>5</v>
      </c>
      <c r="G39" s="37">
        <f t="shared" si="4"/>
        <v>5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27.75" customHeight="1" x14ac:dyDescent="0.2">
      <c r="A40" s="1"/>
      <c r="B40" s="34" t="s">
        <v>36</v>
      </c>
      <c r="C40" s="34" t="s">
        <v>29</v>
      </c>
      <c r="D40" s="35" t="s">
        <v>116</v>
      </c>
      <c r="E40" s="72" t="s">
        <v>97</v>
      </c>
      <c r="F40" s="21">
        <v>5</v>
      </c>
      <c r="G40" s="37">
        <f t="shared" si="4"/>
        <v>5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27.75" customHeight="1" x14ac:dyDescent="0.2">
      <c r="A41" s="1"/>
      <c r="B41" s="34" t="s">
        <v>37</v>
      </c>
      <c r="C41" s="34" t="s">
        <v>29</v>
      </c>
      <c r="D41" s="35" t="s">
        <v>117</v>
      </c>
      <c r="E41" s="36">
        <v>2</v>
      </c>
      <c r="F41" s="21">
        <v>2</v>
      </c>
      <c r="G41" s="37">
        <f t="shared" si="4"/>
        <v>4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27.75" customHeight="1" x14ac:dyDescent="0.2">
      <c r="A42" s="1"/>
      <c r="B42" s="34" t="s">
        <v>38</v>
      </c>
      <c r="C42" s="34" t="s">
        <v>29</v>
      </c>
      <c r="D42" s="35" t="s">
        <v>118</v>
      </c>
      <c r="E42" s="36">
        <v>1</v>
      </c>
      <c r="F42" s="21">
        <v>0</v>
      </c>
      <c r="G42" s="37">
        <f t="shared" si="4"/>
        <v>0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27.75" customHeight="1" x14ac:dyDescent="0.2">
      <c r="A43" s="1"/>
      <c r="B43" s="34" t="s">
        <v>39</v>
      </c>
      <c r="C43" s="34" t="s">
        <v>29</v>
      </c>
      <c r="D43" s="35" t="s">
        <v>119</v>
      </c>
      <c r="E43" s="36">
        <v>1</v>
      </c>
      <c r="F43" s="21">
        <v>3</v>
      </c>
      <c r="G43" s="37">
        <f t="shared" si="4"/>
        <v>3</v>
      </c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34" t="s">
        <v>40</v>
      </c>
      <c r="C44" s="34" t="s">
        <v>29</v>
      </c>
      <c r="D44" s="35" t="s">
        <v>120</v>
      </c>
      <c r="E44" s="37">
        <v>1</v>
      </c>
      <c r="F44" s="21">
        <v>0</v>
      </c>
      <c r="G44" s="37">
        <f t="shared" si="4"/>
        <v>0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34" t="s">
        <v>41</v>
      </c>
      <c r="C45" s="34" t="s">
        <v>29</v>
      </c>
      <c r="D45" s="35" t="s">
        <v>121</v>
      </c>
      <c r="E45" s="37">
        <v>1</v>
      </c>
      <c r="F45" s="21">
        <v>3</v>
      </c>
      <c r="G45" s="37">
        <f t="shared" si="4"/>
        <v>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34" t="s">
        <v>42</v>
      </c>
      <c r="C46" s="34" t="s">
        <v>29</v>
      </c>
      <c r="D46" s="35" t="s">
        <v>122</v>
      </c>
      <c r="E46" s="36">
        <v>1</v>
      </c>
      <c r="F46" s="21">
        <v>1</v>
      </c>
      <c r="G46" s="37">
        <f t="shared" si="4"/>
        <v>1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27.75" customHeight="1" x14ac:dyDescent="0.2">
      <c r="A47" s="1"/>
      <c r="B47" s="77" t="s">
        <v>43</v>
      </c>
      <c r="C47" s="78"/>
      <c r="D47" s="78"/>
      <c r="E47" s="78"/>
      <c r="F47" s="79"/>
      <c r="G47" s="39">
        <f>SUM(G34:G46)</f>
        <v>34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27.75" customHeight="1" x14ac:dyDescent="0.2">
      <c r="A48" s="1"/>
      <c r="B48" s="77" t="s">
        <v>44</v>
      </c>
      <c r="C48" s="78"/>
      <c r="D48" s="78"/>
      <c r="E48" s="78"/>
      <c r="F48" s="79"/>
      <c r="G48" s="32">
        <f>0.6+(0.01*G47)</f>
        <v>0.94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27.75" customHeight="1" x14ac:dyDescent="0.2">
      <c r="A49" s="1"/>
      <c r="B49" s="25"/>
      <c r="C49" s="3"/>
      <c r="D49" s="3"/>
      <c r="E49" s="3"/>
      <c r="F49" s="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27.75" customHeight="1" x14ac:dyDescent="0.2">
      <c r="A50" s="1"/>
      <c r="B50" s="40"/>
      <c r="C50" s="40"/>
      <c r="D50" s="41"/>
      <c r="E50" s="40"/>
      <c r="F50" s="40"/>
      <c r="G50" s="4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6" t="s">
        <v>45</v>
      </c>
      <c r="B51" s="18" t="s">
        <v>46</v>
      </c>
      <c r="C51" s="18" t="s">
        <v>47</v>
      </c>
      <c r="D51" s="17" t="s">
        <v>48</v>
      </c>
      <c r="E51" s="17" t="s">
        <v>8</v>
      </c>
      <c r="F51" s="17" t="s">
        <v>25</v>
      </c>
      <c r="G51" s="17" t="s">
        <v>26</v>
      </c>
      <c r="H51" s="1" t="s">
        <v>49</v>
      </c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spans="1:26" ht="15.75" customHeight="1" x14ac:dyDescent="0.2">
      <c r="A52" s="1"/>
      <c r="B52" s="42" t="s">
        <v>50</v>
      </c>
      <c r="C52" s="34" t="s">
        <v>51</v>
      </c>
      <c r="D52" s="35" t="s">
        <v>131</v>
      </c>
      <c r="E52" s="36">
        <v>1.5</v>
      </c>
      <c r="F52" s="21">
        <v>4</v>
      </c>
      <c r="G52" s="37">
        <f t="shared" ref="G52:G59" si="5">E52*F52</f>
        <v>6</v>
      </c>
      <c r="H52" s="38" t="s">
        <v>30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42" t="s">
        <v>52</v>
      </c>
      <c r="C53" s="34" t="s">
        <v>51</v>
      </c>
      <c r="D53" s="35" t="s">
        <v>127</v>
      </c>
      <c r="E53" s="36">
        <v>0.5</v>
      </c>
      <c r="F53" s="21">
        <v>4</v>
      </c>
      <c r="G53" s="37">
        <f t="shared" si="5"/>
        <v>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42" t="s">
        <v>53</v>
      </c>
      <c r="C54" s="34" t="s">
        <v>51</v>
      </c>
      <c r="D54" s="35" t="s">
        <v>98</v>
      </c>
      <c r="E54" s="36">
        <v>1</v>
      </c>
      <c r="F54" s="21">
        <v>3</v>
      </c>
      <c r="G54" s="37">
        <f t="shared" si="5"/>
        <v>3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42" t="s">
        <v>54</v>
      </c>
      <c r="C55" s="34" t="s">
        <v>51</v>
      </c>
      <c r="D55" s="35" t="s">
        <v>123</v>
      </c>
      <c r="E55" s="36">
        <v>0.5</v>
      </c>
      <c r="F55" s="21">
        <v>3</v>
      </c>
      <c r="G55" s="37">
        <f t="shared" si="5"/>
        <v>1.5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27.75" customHeight="1" x14ac:dyDescent="0.2">
      <c r="A56" s="1"/>
      <c r="B56" s="42" t="s">
        <v>55</v>
      </c>
      <c r="C56" s="34" t="s">
        <v>56</v>
      </c>
      <c r="D56" s="35" t="s">
        <v>128</v>
      </c>
      <c r="E56" s="36">
        <v>1</v>
      </c>
      <c r="F56" s="21">
        <v>4</v>
      </c>
      <c r="G56" s="37">
        <f t="shared" si="5"/>
        <v>4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42" t="s">
        <v>57</v>
      </c>
      <c r="C57" s="34" t="s">
        <v>58</v>
      </c>
      <c r="D57" s="35" t="s">
        <v>99</v>
      </c>
      <c r="E57" s="36">
        <v>2</v>
      </c>
      <c r="F57" s="21">
        <v>5</v>
      </c>
      <c r="G57" s="37">
        <f t="shared" si="5"/>
        <v>10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42" t="s">
        <v>59</v>
      </c>
      <c r="C58" s="64" t="s">
        <v>60</v>
      </c>
      <c r="D58" s="35" t="s">
        <v>100</v>
      </c>
      <c r="E58" s="36">
        <v>-1</v>
      </c>
      <c r="F58" s="21">
        <v>5</v>
      </c>
      <c r="G58" s="37">
        <f t="shared" si="5"/>
        <v>-5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42" t="s">
        <v>61</v>
      </c>
      <c r="C59" s="64" t="s">
        <v>62</v>
      </c>
      <c r="D59" s="35" t="s">
        <v>129</v>
      </c>
      <c r="E59" s="36" t="s">
        <v>132</v>
      </c>
      <c r="F59" s="21">
        <v>5</v>
      </c>
      <c r="G59" s="37">
        <f t="shared" si="5"/>
        <v>10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27.75" customHeight="1" x14ac:dyDescent="0.2">
      <c r="A60" s="1"/>
      <c r="B60" s="77" t="s">
        <v>63</v>
      </c>
      <c r="C60" s="78"/>
      <c r="D60" s="78"/>
      <c r="E60" s="78"/>
      <c r="F60" s="79"/>
      <c r="G60" s="17">
        <f>SUM(G52:G59)</f>
        <v>31.5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27.75" customHeight="1" x14ac:dyDescent="0.2">
      <c r="A61" s="1"/>
      <c r="B61" s="77" t="s">
        <v>64</v>
      </c>
      <c r="C61" s="78"/>
      <c r="D61" s="78"/>
      <c r="E61" s="78"/>
      <c r="F61" s="79"/>
      <c r="G61" s="17">
        <f>1.4 + (-0.03*G60)</f>
        <v>0.45499999999999996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27.75" customHeight="1" x14ac:dyDescent="0.2">
      <c r="A62" s="1"/>
      <c r="B62" s="23"/>
      <c r="C62" s="43"/>
      <c r="D62" s="44"/>
      <c r="E62" s="43"/>
      <c r="F62" s="45" t="s">
        <v>65</v>
      </c>
      <c r="G62" s="17">
        <f>COUNTIF($F$52:$F$57,"&lt;3")+COUNTIF($F$58:$F$59,"&gt;3")</f>
        <v>2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27.75" customHeight="1" x14ac:dyDescent="0.2">
      <c r="A63" s="1"/>
      <c r="B63" s="25"/>
      <c r="C63" s="3"/>
      <c r="D63" s="3"/>
      <c r="E63" s="3"/>
      <c r="F63" s="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27.75" customHeight="1" x14ac:dyDescent="0.2">
      <c r="A64" s="1"/>
      <c r="B64" s="1"/>
      <c r="C64" s="1"/>
      <c r="D64" s="2"/>
      <c r="E64" s="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27.75" customHeight="1" x14ac:dyDescent="0.2">
      <c r="A65" s="16" t="s">
        <v>66</v>
      </c>
      <c r="B65" s="80" t="s">
        <v>67</v>
      </c>
      <c r="C65" s="78"/>
      <c r="D65" s="78"/>
      <c r="E65" s="78"/>
      <c r="F65" s="79"/>
      <c r="G65" s="46">
        <f>F30*G48*G61</f>
        <v>34.215999999999994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27.75" customHeight="1" x14ac:dyDescent="0.2">
      <c r="A66" s="1"/>
      <c r="B66" s="1"/>
      <c r="C66" s="1"/>
      <c r="D66" s="2"/>
      <c r="E66" s="3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27.75" customHeight="1" x14ac:dyDescent="0.2">
      <c r="A67" s="1"/>
      <c r="B67" s="1"/>
      <c r="C67" s="1"/>
      <c r="D67" s="2"/>
      <c r="E67" s="3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7" t="s">
        <v>68</v>
      </c>
      <c r="B68" s="18" t="s">
        <v>69</v>
      </c>
      <c r="C68" s="18" t="s">
        <v>70</v>
      </c>
      <c r="D68" s="18" t="s">
        <v>71</v>
      </c>
      <c r="E68" s="3"/>
      <c r="F68" s="1"/>
      <c r="G68" s="18" t="s">
        <v>72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27.75" customHeight="1" x14ac:dyDescent="0.2">
      <c r="A69" s="1"/>
      <c r="B69" s="48">
        <v>20</v>
      </c>
      <c r="C69" s="48">
        <f>IF($G$62&gt;=5,36,IF(AND(G$62&gt;2,$G$62&lt;=4),28, IF(AND($G$62&gt;=0,$G$62&lt;=2),20,"error")))</f>
        <v>20</v>
      </c>
      <c r="D69" s="49">
        <f>IF($G$62&gt;=5,$G$69*(36/20),IF(AND($G$62&gt;2,$G$62&lt;=4),$G$69*(28/20), IF(AND($G$62&gt;=0,$G$62&lt;=2),$G$69,"error")))</f>
        <v>8</v>
      </c>
      <c r="E69" s="3"/>
      <c r="F69" s="1"/>
      <c r="G69" s="50">
        <v>8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27.75" customHeight="1" x14ac:dyDescent="0.2">
      <c r="A70" s="1"/>
      <c r="B70" s="81" t="s">
        <v>73</v>
      </c>
      <c r="C70" s="78"/>
      <c r="D70" s="79"/>
      <c r="E70" s="3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27.75" customHeight="1" x14ac:dyDescent="0.2">
      <c r="A71" s="51" t="s">
        <v>74</v>
      </c>
      <c r="B71" s="48">
        <f t="shared" ref="B71:D71" si="6">$G$65*B69</f>
        <v>684.31999999999994</v>
      </c>
      <c r="C71" s="48">
        <f t="shared" si="6"/>
        <v>684.31999999999994</v>
      </c>
      <c r="D71" s="48">
        <f t="shared" si="6"/>
        <v>273.72799999999995</v>
      </c>
      <c r="E71" s="3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27.75" customHeight="1" x14ac:dyDescent="0.2">
      <c r="A72" s="51" t="s">
        <v>75</v>
      </c>
      <c r="B72" s="52">
        <f t="shared" ref="B72:D72" si="7">B71/(22*8)</f>
        <v>3.8881818181818177</v>
      </c>
      <c r="C72" s="52">
        <f t="shared" si="7"/>
        <v>3.8881818181818177</v>
      </c>
      <c r="D72" s="53">
        <f t="shared" si="7"/>
        <v>1.5552727272727269</v>
      </c>
      <c r="E72" s="3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27.75" customHeight="1" x14ac:dyDescent="0.2">
      <c r="A73" s="1"/>
      <c r="B73" s="1"/>
      <c r="C73" s="1"/>
      <c r="D73" s="2"/>
      <c r="E73" s="3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27.75" customHeight="1" x14ac:dyDescent="0.2">
      <c r="A74" s="1"/>
      <c r="B74" s="1"/>
      <c r="C74" s="1"/>
      <c r="D74" s="1"/>
      <c r="E74" s="3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27.75" customHeight="1" x14ac:dyDescent="0.2">
      <c r="A75" s="16" t="s">
        <v>76</v>
      </c>
      <c r="B75" s="54" t="s">
        <v>77</v>
      </c>
      <c r="C75" s="55"/>
      <c r="D75" s="44"/>
      <c r="E75" s="43"/>
      <c r="F75" s="56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27.75" customHeight="1" x14ac:dyDescent="0.2">
      <c r="A76" s="1"/>
      <c r="B76" s="33" t="s">
        <v>78</v>
      </c>
      <c r="C76" s="17" t="s">
        <v>79</v>
      </c>
      <c r="D76" s="46" t="s">
        <v>80</v>
      </c>
      <c r="E76" s="46" t="s">
        <v>81</v>
      </c>
      <c r="F76" s="46" t="s">
        <v>82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27.75" customHeight="1" x14ac:dyDescent="0.2">
      <c r="A77" s="1"/>
      <c r="B77" s="57" t="s">
        <v>83</v>
      </c>
      <c r="C77" s="58">
        <v>0.4</v>
      </c>
      <c r="D77" s="52">
        <f t="shared" ref="D77:F79" si="8">$C77/$C$77*B$72</f>
        <v>3.8881818181818177</v>
      </c>
      <c r="E77" s="52">
        <f t="shared" si="8"/>
        <v>3.8881818181818177</v>
      </c>
      <c r="F77" s="52">
        <f t="shared" si="8"/>
        <v>1.5552727272727269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27.75" customHeight="1" x14ac:dyDescent="0.2">
      <c r="A78" s="1"/>
      <c r="B78" s="57" t="s">
        <v>84</v>
      </c>
      <c r="C78" s="58">
        <f>1-C77</f>
        <v>0.6</v>
      </c>
      <c r="D78" s="48">
        <f t="shared" si="8"/>
        <v>5.8322727272727262</v>
      </c>
      <c r="E78" s="48">
        <f t="shared" si="8"/>
        <v>5.8322727272727262</v>
      </c>
      <c r="F78" s="48">
        <f t="shared" si="8"/>
        <v>2.3329090909090899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27.75" customHeight="1" x14ac:dyDescent="0.2">
      <c r="A79" s="1"/>
      <c r="B79" s="59"/>
      <c r="C79" s="58">
        <f>SUM(C77:C78)</f>
        <v>1</v>
      </c>
      <c r="D79" s="52">
        <f t="shared" si="8"/>
        <v>9.7204545454545439</v>
      </c>
      <c r="E79" s="52">
        <f t="shared" si="8"/>
        <v>9.7204545454545439</v>
      </c>
      <c r="F79" s="52">
        <f>$C79/$C$77*D$72</f>
        <v>3.8881818181818173</v>
      </c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27.75" customHeight="1" x14ac:dyDescent="0.2">
      <c r="A80" s="1"/>
      <c r="B80" s="1"/>
      <c r="C80" s="1"/>
      <c r="D80" s="2"/>
      <c r="E80" s="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27.75" customHeight="1" x14ac:dyDescent="0.2">
      <c r="A81" s="16" t="s">
        <v>85</v>
      </c>
      <c r="B81" s="21">
        <v>3</v>
      </c>
      <c r="C81" s="1"/>
      <c r="D81" s="2"/>
      <c r="E81" s="3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27.75" customHeight="1" x14ac:dyDescent="0.2">
      <c r="A82" s="1"/>
      <c r="B82" s="1"/>
      <c r="C82" s="1"/>
      <c r="D82" s="2"/>
      <c r="E82" s="3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27.75" customHeight="1" x14ac:dyDescent="0.2">
      <c r="A83" s="16" t="s">
        <v>86</v>
      </c>
      <c r="B83" s="46" t="s">
        <v>87</v>
      </c>
      <c r="C83" s="46" t="s">
        <v>88</v>
      </c>
      <c r="D83" s="46" t="s">
        <v>89</v>
      </c>
      <c r="E83" s="3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27.75" customHeight="1" x14ac:dyDescent="0.2">
      <c r="A84" s="60"/>
      <c r="B84" s="61">
        <f>$D$79/$B$81</f>
        <v>3.2401515151515148</v>
      </c>
      <c r="C84" s="61">
        <f>$E$79/$B$81</f>
        <v>3.2401515151515148</v>
      </c>
      <c r="D84" s="61">
        <f>$F$79/$B$81</f>
        <v>1.2960606060606057</v>
      </c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</row>
    <row r="85" spans="1:26" ht="15.75" customHeight="1" x14ac:dyDescent="0.2">
      <c r="A85" s="60"/>
      <c r="B85" s="60"/>
      <c r="C85" s="60"/>
      <c r="D85" s="60"/>
      <c r="E85" s="62"/>
      <c r="F85" s="60"/>
      <c r="G85" s="60"/>
      <c r="H85" s="60"/>
      <c r="I85" s="60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</row>
    <row r="86" spans="1:26" ht="15.75" customHeight="1" x14ac:dyDescent="0.2">
      <c r="A86" s="60"/>
      <c r="B86" s="60"/>
      <c r="C86" s="60"/>
      <c r="D86" s="60"/>
      <c r="E86" s="62"/>
      <c r="F86" s="60"/>
      <c r="G86" s="60"/>
      <c r="H86" s="60"/>
      <c r="I86" s="60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</row>
    <row r="87" spans="1:26" ht="15.75" customHeight="1" x14ac:dyDescent="0.2">
      <c r="A87" s="60"/>
      <c r="B87" s="60"/>
      <c r="C87" s="60"/>
      <c r="D87" s="60"/>
      <c r="E87" s="62"/>
      <c r="F87" s="60"/>
      <c r="G87" s="60"/>
      <c r="H87" s="60"/>
      <c r="I87" s="60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</row>
    <row r="88" spans="1:26" ht="15.75" customHeight="1" x14ac:dyDescent="0.2">
      <c r="A88" s="60"/>
      <c r="B88" s="60"/>
      <c r="C88" s="60"/>
      <c r="D88" s="60"/>
      <c r="E88" s="62"/>
      <c r="F88" s="60"/>
      <c r="G88" s="60"/>
      <c r="H88" s="60"/>
      <c r="I88" s="60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</row>
    <row r="89" spans="1:26" ht="15.75" customHeight="1" x14ac:dyDescent="0.2">
      <c r="A89" s="60"/>
      <c r="B89" s="60"/>
      <c r="C89" s="60"/>
      <c r="D89" s="60"/>
      <c r="E89" s="62"/>
      <c r="F89" s="60"/>
      <c r="G89" s="60"/>
      <c r="H89" s="60"/>
      <c r="I89" s="60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</row>
    <row r="90" spans="1:26" ht="15.75" customHeight="1" x14ac:dyDescent="0.2">
      <c r="A90" s="60"/>
      <c r="B90" s="60"/>
      <c r="C90" s="60"/>
      <c r="D90" s="60"/>
      <c r="E90" s="62"/>
      <c r="F90" s="60"/>
      <c r="G90" s="60"/>
      <c r="H90" s="60"/>
      <c r="I90" s="60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</row>
    <row r="91" spans="1:26" ht="15.75" customHeight="1" x14ac:dyDescent="0.2">
      <c r="A91" s="60"/>
      <c r="B91" s="60"/>
      <c r="C91" s="60"/>
      <c r="D91" s="60"/>
      <c r="E91" s="62"/>
      <c r="F91" s="60"/>
      <c r="G91" s="60"/>
      <c r="H91" s="60"/>
      <c r="I91" s="60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</row>
    <row r="92" spans="1:26" ht="15.75" customHeight="1" x14ac:dyDescent="0.2">
      <c r="A92" s="60"/>
      <c r="B92" s="60"/>
      <c r="C92" s="60"/>
      <c r="D92" s="60"/>
      <c r="E92" s="62"/>
      <c r="F92" s="60"/>
      <c r="G92" s="60"/>
      <c r="H92" s="60"/>
      <c r="I92" s="60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</row>
    <row r="93" spans="1:26" ht="15.75" customHeight="1" x14ac:dyDescent="0.2">
      <c r="A93" s="60"/>
      <c r="B93" s="60"/>
      <c r="C93" s="60"/>
      <c r="D93" s="60"/>
      <c r="E93" s="62"/>
      <c r="F93" s="60"/>
      <c r="G93" s="60"/>
      <c r="H93" s="60"/>
      <c r="I93" s="60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</row>
    <row r="94" spans="1:26" ht="15.75" customHeight="1" x14ac:dyDescent="0.2">
      <c r="A94" s="60"/>
      <c r="B94" s="60"/>
      <c r="C94" s="60"/>
      <c r="D94" s="60"/>
      <c r="E94" s="62"/>
      <c r="F94" s="60"/>
      <c r="G94" s="60"/>
      <c r="H94" s="60"/>
      <c r="I94" s="60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</row>
    <row r="95" spans="1:26" ht="15.75" customHeight="1" x14ac:dyDescent="0.2">
      <c r="A95" s="60"/>
      <c r="B95" s="60"/>
      <c r="C95" s="60"/>
      <c r="D95" s="60"/>
      <c r="E95" s="62"/>
      <c r="F95" s="60"/>
      <c r="G95" s="60"/>
      <c r="H95" s="60"/>
      <c r="I95" s="60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</row>
    <row r="96" spans="1:26" ht="15.75" customHeight="1" x14ac:dyDescent="0.2">
      <c r="A96" s="60"/>
      <c r="B96" s="60"/>
      <c r="C96" s="60"/>
      <c r="D96" s="60"/>
      <c r="E96" s="62"/>
      <c r="F96" s="60"/>
      <c r="G96" s="60"/>
      <c r="H96" s="60"/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</row>
    <row r="97" spans="1:26" ht="15.75" customHeight="1" x14ac:dyDescent="0.2">
      <c r="A97" s="60"/>
      <c r="B97" s="60"/>
      <c r="C97" s="60"/>
      <c r="D97" s="60"/>
      <c r="E97" s="62"/>
      <c r="F97" s="60"/>
      <c r="G97" s="60"/>
      <c r="H97" s="60"/>
      <c r="I97" s="60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</row>
    <row r="98" spans="1:26" ht="15.75" customHeight="1" x14ac:dyDescent="0.2">
      <c r="A98" s="60"/>
      <c r="B98" s="60"/>
      <c r="C98" s="60"/>
      <c r="D98" s="60"/>
      <c r="E98" s="62"/>
      <c r="F98" s="60"/>
      <c r="G98" s="60"/>
      <c r="H98" s="60"/>
      <c r="I98" s="60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</row>
    <row r="99" spans="1:26" ht="15.75" customHeight="1" x14ac:dyDescent="0.2">
      <c r="A99" s="60"/>
      <c r="B99" s="60"/>
      <c r="C99" s="60"/>
      <c r="D99" s="60"/>
      <c r="E99" s="62"/>
      <c r="F99" s="60"/>
      <c r="G99" s="60"/>
      <c r="H99" s="60"/>
      <c r="I99" s="60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</row>
    <row r="100" spans="1:26" ht="15.75" customHeight="1" x14ac:dyDescent="0.2">
      <c r="A100" s="60"/>
      <c r="B100" s="60"/>
      <c r="C100" s="60"/>
      <c r="D100" s="60"/>
      <c r="E100" s="62"/>
      <c r="F100" s="60"/>
      <c r="G100" s="60"/>
      <c r="H100" s="60"/>
      <c r="I100" s="60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</row>
    <row r="101" spans="1:26" ht="15.75" customHeight="1" x14ac:dyDescent="0.2">
      <c r="A101" s="1"/>
      <c r="B101" s="1"/>
      <c r="C101" s="1"/>
      <c r="D101" s="2"/>
      <c r="E101" s="3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3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3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3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3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3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3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3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3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3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3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3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3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3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3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3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3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3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3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3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3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3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3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3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3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3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3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3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3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3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3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3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3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3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3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3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3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3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3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3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3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3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3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3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3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3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3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3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3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3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3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3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3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3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3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3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3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3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3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3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3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3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3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3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3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3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3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3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3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3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3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3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3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3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3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3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3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3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3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3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3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3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3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3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3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3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3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3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3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3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3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3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3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3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3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3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3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3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3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3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3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3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3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3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3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3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3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3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3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3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3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3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3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3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3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3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3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3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3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3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3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3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3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3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3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3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3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3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3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3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3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3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3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3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3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3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3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3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3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3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3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3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3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3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3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3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3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3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3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3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3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3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3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3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3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3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3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3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3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3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3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3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3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3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3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3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3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3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3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3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3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3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3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3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3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3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3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3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3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3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3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3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3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3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3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3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3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3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3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3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3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3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3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3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3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3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3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3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3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3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3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3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3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3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3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3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3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3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3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3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3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3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3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3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3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3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3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3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3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3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3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3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3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3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3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3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3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3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3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3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3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3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3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3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3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3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3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3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3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3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3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3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3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3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3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3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3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3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3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3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3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3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3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3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3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3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3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3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3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3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3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3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3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3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3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3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3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3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3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3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3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3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3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3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3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3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3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3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3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3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3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3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3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3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3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3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3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3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3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3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3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3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3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3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3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3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3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3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3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3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3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3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3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3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3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3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3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3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3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3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3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3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3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3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3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3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3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3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3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3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3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3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3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3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3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3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3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3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3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3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3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3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3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3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3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3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3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3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3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3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3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3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3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3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3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3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3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3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3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3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3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3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3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3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3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3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3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3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3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3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3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3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3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3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3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3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3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3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3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3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3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3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3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3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3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3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3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3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3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3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3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3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3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3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3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3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3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3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3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3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3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3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3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3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3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3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3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3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3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3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3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3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3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3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3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3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3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3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3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3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3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3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3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3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3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3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3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3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3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3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3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3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3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3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3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3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3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3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3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3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3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3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3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3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3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3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3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3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3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3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3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3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3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3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3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3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3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3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3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3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3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3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3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3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3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3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3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3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3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3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3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3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3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3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3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3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3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3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3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3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3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3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3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3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3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3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3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3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3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3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3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3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3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3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3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3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3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3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3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3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3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3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3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3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3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3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3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3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3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3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3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3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3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3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3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3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3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3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3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3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3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3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3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3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3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3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3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3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3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3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3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3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3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3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3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3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3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3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3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3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3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3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3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3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3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3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3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3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3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3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3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3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3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3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3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3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3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3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3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3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3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3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3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3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3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3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3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3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3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3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3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3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3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3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3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3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3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3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3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3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3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3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3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3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3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3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3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3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3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3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3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3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3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3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3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3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3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3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3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3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3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3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3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3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3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3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3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3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3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3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3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3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3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3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3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3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3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3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3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3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3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3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3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3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3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3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3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3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3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3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3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3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3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3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3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3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3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3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3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3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3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3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3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3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3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3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3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3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3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3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3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3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3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3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3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3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3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3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3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3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3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3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3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3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3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3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3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3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3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3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3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3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3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3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3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3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3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3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3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3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3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3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3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3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3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3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3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3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3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3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3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3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3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3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3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3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3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3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3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3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3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3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3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3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3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3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3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3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3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3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3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3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3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3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3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3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3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3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3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3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3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3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3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3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3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3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3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3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3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3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3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3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3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3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3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3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3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3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3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3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3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3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3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3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3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3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3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3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3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3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3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3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3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3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3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3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3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3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3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3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3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3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3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3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3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3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3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3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3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3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3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3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3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3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3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3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3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3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3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3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3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3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3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3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3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3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3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3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3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3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3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3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3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3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3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3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3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3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3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3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3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3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3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3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3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3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3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3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3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3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3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3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3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3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3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3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3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3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3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3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3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3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3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3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3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3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3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3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3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3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3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3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3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3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3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3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3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3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3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3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3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3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3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3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3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3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3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3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3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3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3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3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3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3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3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3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3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3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3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3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3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3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3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3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3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3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3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3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3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3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3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3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3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3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3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3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3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3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3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3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3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3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3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3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3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3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mergeCells count="10">
    <mergeCell ref="B60:F60"/>
    <mergeCell ref="B61:F61"/>
    <mergeCell ref="B65:F65"/>
    <mergeCell ref="B70:D70"/>
    <mergeCell ref="B2:G2"/>
    <mergeCell ref="C11:F11"/>
    <mergeCell ref="C27:E27"/>
    <mergeCell ref="C30:E30"/>
    <mergeCell ref="B47:F47"/>
    <mergeCell ref="B48:F48"/>
  </mergeCells>
  <dataValidations count="2">
    <dataValidation type="decimal" allowBlank="1" showInputMessage="1" showErrorMessage="1" prompt="Entre 1 y 9 personas." sqref="B81" xr:uid="{948066BF-AEDB-49DA-BB06-A2117F09DAD2}">
      <formula1>1</formula1>
      <formula2>9</formula2>
    </dataValidation>
    <dataValidation type="list" allowBlank="1" showErrorMessage="1" sqref="C8:C10" xr:uid="{A7694C25-CF70-4268-8D64-ED299FA778DD}">
      <formula1>"Simple,Intermedio,Complejo"</formula1>
    </dataValidation>
  </dataValidations>
  <hyperlinks>
    <hyperlink ref="H34" r:id="rId1" location="v=onepage&amp;q=e7%20part-time%20members&amp;f=false" xr:uid="{08CFBCE0-AA6D-46B1-9363-D11BB6B4D479}"/>
    <hyperlink ref="H52" r:id="rId2" location="v=onepage&amp;q=e7%20part-time%20members&amp;f=false" xr:uid="{3039283B-0D88-4D78-B99B-5962FC351585}"/>
  </hyperlinks>
  <pageMargins left="0.75" right="0.75" top="1" bottom="1" header="0" footer="0"/>
  <pageSetup orientation="portrait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Caso probable</vt:lpstr>
      <vt:lpstr>Peor caso</vt:lpstr>
      <vt:lpstr>Mejor caso</vt:lpstr>
      <vt:lpstr>'Caso probable'!solver_opt</vt:lpstr>
      <vt:lpstr>'Mejor caso'!solver_opt</vt:lpstr>
      <vt:lpstr>'Peor caso'!solver_opt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Cintia Hernández</dc:creator>
  <cp:lastModifiedBy>Agustin Collareda</cp:lastModifiedBy>
  <dcterms:created xsi:type="dcterms:W3CDTF">2021-09-16T15:20:38Z</dcterms:created>
  <dcterms:modified xsi:type="dcterms:W3CDTF">2025-06-06T00:05:57Z</dcterms:modified>
</cp:coreProperties>
</file>