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gustin\Desktop\UNI\Analista de sistemas\Tercer año\Segundo cuatrimestre\Laboratorio de desarrollo de software\Git\develop\2. Etapa de elaboración\Iteración 2\Estimación\"/>
    </mc:Choice>
  </mc:AlternateContent>
  <xr:revisionPtr revIDLastSave="0" documentId="13_ncr:1_{A5634257-CCD9-4123-BEA4-9354B2252EE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aso probable" sheetId="1" r:id="rId1"/>
  </sheets>
  <definedNames>
    <definedName name="solver_eng" localSheetId="0">1</definedName>
    <definedName name="solver_neg" localSheetId="0">1</definedName>
    <definedName name="solver_num" localSheetId="0">0</definedName>
    <definedName name="solver_opt" localSheetId="0">'Caso probable'!$D$71</definedName>
    <definedName name="solver_typ" localSheetId="0">1</definedName>
    <definedName name="solver_val" localSheetId="0">0</definedName>
    <definedName name="solver_ver" localSheetId="0">3</definedName>
  </definedNames>
  <calcPr calcId="181029"/>
  <extLst>
    <ext uri="GoogleSheetsCustomDataVersion2">
      <go:sheetsCustomData xmlns:go="http://customooxmlschemas.google.com/" r:id="rId7" roundtripDataChecksum="W3D30vHY9y9+Ie6HyTqo/6enMiqbfCq2/B16iAFO0HY="/>
    </ext>
  </extLst>
</workbook>
</file>

<file path=xl/calcChain.xml><?xml version="1.0" encoding="utf-8"?>
<calcChain xmlns="http://schemas.openxmlformats.org/spreadsheetml/2006/main">
  <c r="E24" i="1" l="1"/>
  <c r="F24" i="1"/>
  <c r="G10" i="1"/>
  <c r="F19" i="1"/>
  <c r="E19" i="1"/>
  <c r="E11" i="1"/>
  <c r="G11" i="1" s="1"/>
  <c r="C80" i="1"/>
  <c r="E17" i="1"/>
  <c r="F17" i="1"/>
  <c r="E18" i="1"/>
  <c r="F18" i="1"/>
  <c r="E20" i="1"/>
  <c r="F20" i="1"/>
  <c r="E21" i="1"/>
  <c r="F21" i="1"/>
  <c r="E22" i="1"/>
  <c r="F22" i="1"/>
  <c r="E23" i="1"/>
  <c r="F23" i="1"/>
  <c r="E25" i="1"/>
  <c r="F25" i="1"/>
  <c r="E26" i="1"/>
  <c r="F26" i="1"/>
  <c r="E27" i="1"/>
  <c r="F27" i="1"/>
  <c r="E28" i="1"/>
  <c r="F28" i="1"/>
  <c r="C81" i="1"/>
  <c r="G64" i="1"/>
  <c r="D71" i="1" s="1"/>
  <c r="G61" i="1"/>
  <c r="G60" i="1"/>
  <c r="G59" i="1"/>
  <c r="G58" i="1"/>
  <c r="G57" i="1"/>
  <c r="G56" i="1"/>
  <c r="G55" i="1"/>
  <c r="G54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F16" i="1"/>
  <c r="E16" i="1"/>
  <c r="E9" i="1"/>
  <c r="G9" i="1" s="1"/>
  <c r="E8" i="1"/>
  <c r="G8" i="1" s="1"/>
  <c r="G12" i="1" l="1"/>
  <c r="G49" i="1"/>
  <c r="G50" i="1" s="1"/>
  <c r="F29" i="1"/>
  <c r="G62" i="1"/>
  <c r="G63" i="1" s="1"/>
  <c r="C71" i="1"/>
  <c r="F32" i="1" l="1"/>
  <c r="G67" i="1" s="1"/>
  <c r="D73" i="1" s="1"/>
  <c r="D74" i="1" s="1"/>
  <c r="F81" i="1" s="1"/>
  <c r="D86" i="1" s="1"/>
  <c r="B73" i="1" l="1"/>
  <c r="B74" i="1" s="1"/>
  <c r="D80" i="1" s="1"/>
  <c r="C73" i="1"/>
  <c r="C74" i="1" s="1"/>
  <c r="E79" i="1" s="1"/>
  <c r="F80" i="1"/>
  <c r="F79" i="1"/>
  <c r="D81" i="1" l="1"/>
  <c r="B86" i="1" s="1"/>
  <c r="E80" i="1"/>
  <c r="E81" i="1"/>
  <c r="C86" i="1" s="1"/>
  <c r="D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000-00000D000000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5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6" authorId="0" shapeId="0" xr:uid="{00000000-0006-0000-0000-000017000000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7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8" authorId="0" shapeId="0" xr:uid="{00000000-0006-0000-0000-000011000000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9" authorId="0" shapeId="0" xr:uid="{00000000-0006-0000-0000-00001B000000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40" authorId="0" shapeId="0" xr:uid="{00000000-0006-0000-0000-00000B000000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41" authorId="0" shapeId="0" xr:uid="{00000000-0006-0000-0000-00001A000000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2" authorId="0" shapeId="0" xr:uid="{00000000-0006-0000-0000-000009000000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3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4" authorId="0" shapeId="0" xr:uid="{00000000-0006-0000-0000-000007000000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5" authorId="0" shapeId="0" xr:uid="{00000000-0006-0000-0000-000018000000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6" authorId="0" shapeId="0" xr:uid="{00000000-0006-0000-0000-000014000000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7" authorId="0" shapeId="0" xr:uid="{00000000-0006-0000-0000-000016000000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8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4" authorId="0" shapeId="0" xr:uid="{00000000-0006-0000-0000-00000A000000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5" authorId="0" shapeId="0" xr:uid="{00000000-0006-0000-0000-000010000000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6" authorId="0" shapeId="0" xr:uid="{00000000-0006-0000-0000-000012000000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7" authorId="0" shapeId="0" xr:uid="{00000000-0006-0000-0000-000019000000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8" authorId="0" shapeId="0" xr:uid="{00000000-0006-0000-0000-000015000000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9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60" authorId="0" shapeId="0" xr:uid="{00000000-0006-0000-0000-00000C000000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61" authorId="0" shapeId="0" xr:uid="{00000000-0006-0000-0000-000008000000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71" authorId="0" shapeId="0" xr:uid="{00000000-0006-0000-0000-00000F000000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7" authorId="0" shapeId="0" xr:uid="{00000000-0006-0000-0000-00000E000000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80" authorId="0" shapeId="0" xr:uid="{00000000-0006-0000-0000-000006000000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3" authorId="0" shapeId="0" xr:uid="{00000000-0006-0000-0000-000013000000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FIaW0WQqkpe0xHz0r3voAaAtoIQ=="/>
    </ext>
  </extLst>
</comments>
</file>

<file path=xl/sharedStrings.xml><?xml version="1.0" encoding="utf-8"?>
<sst xmlns="http://schemas.openxmlformats.org/spreadsheetml/2006/main" count="159" uniqueCount="122">
  <si>
    <t>ESTIMACIÓN por PUNTOS de CASO de USO</t>
  </si>
  <si>
    <t>Proyecto:</t>
  </si>
  <si>
    <t>Gestor de Proyecto:</t>
  </si>
  <si>
    <t>Collareda Agustín, Frey Hugo, Hernandez Cintia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</si>
  <si>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</si>
  <si>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</si>
  <si>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</si>
  <si>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</si>
  <si>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</si>
  <si>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</si>
  <si>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</si>
  <si>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Complejo</t>
  </si>
  <si>
    <t>Intermedio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</si>
  <si>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</si>
  <si>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</si>
  <si>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</si>
  <si>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</si>
  <si>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</si>
  <si>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</si>
  <si>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 xml:space="preserve">Peso Total CU, sin ajustar (UUCW) </t>
  </si>
  <si>
    <t>3. PCU SIN AJUSTE</t>
  </si>
  <si>
    <r>
      <rPr>
        <b/>
        <sz val="12"/>
        <color theme="1"/>
        <rFont val="Calibri"/>
      </rPr>
      <t xml:space="preserve">Puntos de CU No Ajustados: </t>
    </r>
    <r>
      <rPr>
        <b/>
        <sz val="12"/>
        <color rgb="FFFF0000"/>
        <rFont val="Calibri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</si>
  <si>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</si>
  <si>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</si>
  <si>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</si>
  <si>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</si>
  <si>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</si>
  <si>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</si>
  <si>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Ver 4.2 Use Case Point Analysis e11</t>
  </si>
  <si>
    <t>T1  Sistema Distribuido</t>
  </si>
  <si>
    <t>0=no importante  5=esencial</t>
  </si>
  <si>
    <t>¡Describir!</t>
  </si>
  <si>
    <t>Object-Oriented Analysis and Design for Information Systems: Modeling with UML, OCL, and IFML</t>
  </si>
  <si>
    <t>T2  Objetivos de Desempeño o Tiempo de Respuesta</t>
  </si>
  <si>
    <t>T3  Eficiencia Usuario Final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</si>
  <si>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</si>
  <si>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</si>
  <si>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</si>
  <si>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</si>
  <si>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</si>
  <si>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</si>
  <si>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</si>
  <si>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</si>
  <si>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Acceso Directo a Código de Terceros</t>
  </si>
  <si>
    <t>T13 Necesidades de formación para los Usuarios</t>
  </si>
  <si>
    <r>
      <rPr>
        <b/>
        <sz val="12"/>
        <color theme="1"/>
        <rFont val="Calibri"/>
      </rPr>
      <t xml:space="preserve">Factores Técnicos: TF = </t>
    </r>
    <r>
      <rPr>
        <b/>
        <sz val="12"/>
        <color theme="1"/>
        <rFont val="Calibri"/>
      </rPr>
      <t xml:space="preserve">∑ </t>
    </r>
    <r>
      <rPr>
        <b/>
        <sz val="12"/>
        <color theme="1"/>
        <rFont val="Calibri"/>
      </rPr>
      <t xml:space="preserve">(Peso * Evaluacion ) </t>
    </r>
  </si>
  <si>
    <r>
      <rPr>
        <b/>
        <sz val="12"/>
        <color theme="1"/>
        <rFont val="Calibri"/>
      </rPr>
      <t xml:space="preserve">Factor de Complejidad Técnica:  </t>
    </r>
    <r>
      <rPr>
        <b/>
        <sz val="12"/>
        <color rgb="FFFF0000"/>
        <rFont val="Calibri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</si>
  <si>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</si>
  <si>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</si>
  <si>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</si>
  <si>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</si>
  <si>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Ver 4.2 Use Case Point Analysis e17</t>
  </si>
  <si>
    <t>E1 Familiaridad con un Proceso Definido</t>
  </si>
  <si>
    <t>0 = sin experiencia, 3=media, 5=experto</t>
  </si>
  <si>
    <t>E2 Experiencia en el Dominio de Aplicación</t>
  </si>
  <si>
    <t>E3 Experiencia en Orientación a Objetos</t>
  </si>
  <si>
    <t>E4 Capacidad de Liderazgo del  Analista Principal</t>
  </si>
  <si>
    <t>E5 Motivación</t>
  </si>
  <si>
    <t>0=sin, 3=media, 5=alta</t>
  </si>
  <si>
    <t>E6 Requerimientos Estables</t>
  </si>
  <si>
    <t>0=extremadamente inestable, 5=no cambian</t>
  </si>
  <si>
    <t>E7 Miembros a Tiempo Parcial</t>
  </si>
  <si>
    <t>0=0% tiempo parcial, 1=h/10% t. parcial, 2=h/20% t. parcial, 3=h/40% t. parcial, 4=h/60% t. parcial, 5= más de 60% t.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</si>
  <si>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</si>
  <si>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</si>
  <si>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 xml:space="preserve">Factores Ambientales: EF = ∑ (Peso * Evaluacion ) </t>
  </si>
  <si>
    <r>
      <rPr>
        <b/>
        <sz val="12"/>
        <color theme="1"/>
        <rFont val="Calibri"/>
      </rPr>
      <t xml:space="preserve">Factor de Complejidad Ambiental: </t>
    </r>
    <r>
      <rPr>
        <b/>
        <sz val="12"/>
        <color rgb="FFFF0000"/>
        <rFont val="Calibri"/>
      </rPr>
      <t>ECF = 1.4 + (-0.03*EF)</t>
    </r>
  </si>
  <si>
    <t>FPA desfavorables</t>
  </si>
  <si>
    <t>6. PCU AJUSTADOS</t>
  </si>
  <si>
    <r>
      <rPr>
        <b/>
        <sz val="12"/>
        <color theme="1"/>
        <rFont val="Calibri"/>
      </rPr>
      <t xml:space="preserve">Puntos de Casos de Uso Ajustados: AUCP = </t>
    </r>
    <r>
      <rPr>
        <b/>
        <sz val="12"/>
        <color rgb="FFFF0000"/>
        <rFont val="Calibri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</si>
  <si>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</si>
  <si>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</si>
  <si>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</si>
  <si>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</si>
  <si>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</si>
  <si>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</si>
  <si>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</si>
  <si>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</si>
  <si>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</si>
  <si>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</si>
  <si>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</si>
  <si>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</si>
  <si>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</si>
  <si>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</si>
  <si>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</si>
  <si>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</si>
  <si>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</si>
  <si>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</si>
  <si>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</si>
  <si>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</si>
  <si>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</si>
  <si>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</si>
  <si>
    <t>Administrador</t>
  </si>
  <si>
    <t>Vesta Risk Manager</t>
  </si>
  <si>
    <t>Desarrollador</t>
  </si>
  <si>
    <t>Usuario con acceso total al sistema</t>
  </si>
  <si>
    <t>CU1: Autentificarse</t>
  </si>
  <si>
    <t>CU2: Administrar acceso al sistema</t>
  </si>
  <si>
    <t>CU3: Administrar proyectos</t>
  </si>
  <si>
    <t>UARGFlow</t>
  </si>
  <si>
    <t>Sistema de inicio de sesión que interactua con el sistema</t>
  </si>
  <si>
    <t>1</t>
  </si>
  <si>
    <t>Se conoce el proceso pero no se tiene la practica suficiente</t>
  </si>
  <si>
    <t>Se posee suficiente conocimiento sobre el area de gestión de riesgos</t>
  </si>
  <si>
    <t>Buena experiencia con el paradigma OO</t>
  </si>
  <si>
    <t>Poca probabilidad de que cambien los requerimientos</t>
  </si>
  <si>
    <t>Todos los miembros trabajaran a tiempo parcial</t>
  </si>
  <si>
    <t>Ninguno de los miembros programo con php</t>
  </si>
  <si>
    <t>Lider de proyecto</t>
  </si>
  <si>
    <t>CU4: Añadir riesgo a la lista</t>
  </si>
  <si>
    <t>CU5: Modificar lista de riesgos</t>
  </si>
  <si>
    <t>CU6: Administrar categorias de riesgo</t>
  </si>
  <si>
    <t>CU7: Realizar evaluación de riesgos</t>
  </si>
  <si>
    <t>CU8: Añadir plan de acción</t>
  </si>
  <si>
    <t>CU9: Modificar plan de acción</t>
  </si>
  <si>
    <t>CU10: Programar evaluación de riesgos</t>
  </si>
  <si>
    <t>CU11: Realizar informes</t>
  </si>
  <si>
    <t>CU12: Exportar archivos</t>
  </si>
  <si>
    <t xml:space="preserve">Usuario con acceso a las funciones basicas de un proyecto </t>
  </si>
  <si>
    <t>Usuario con acceso a todas las funciones de un proyecto</t>
  </si>
  <si>
    <t>CU13: Realizar análisis de riesgos</t>
  </si>
  <si>
    <t>El equipo no se siente tan motivado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</si>
</sst>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6" x14ac:knownFonts="1">
    <font>
      <sz val="10"/>
      <color rgb="FF000000"/>
      <name val="Arial"/>
      <scheme val="minor"/>
    </font>
    <font>
      <sz val="12"/>
      <color theme="1"/>
      <name val="Calibri"/>
    </font>
    <font>
      <b/>
      <sz val="16"/>
      <color theme="1"/>
      <name val="Calibri"/>
    </font>
    <font>
      <sz val="10"/>
      <name val="Arial"/>
    </font>
    <font>
      <b/>
      <sz val="12"/>
      <color theme="1"/>
      <name val="Calibri"/>
    </font>
    <font>
      <sz val="12"/>
      <color rgb="FF3F3F76"/>
      <name val="Calibri"/>
    </font>
    <font>
      <b/>
      <sz val="12"/>
      <color rgb="FFFA7D00"/>
      <name val="Calibri"/>
    </font>
    <font>
      <b/>
      <sz val="12"/>
      <color rgb="FF3F3F3F"/>
      <name val="Calibri"/>
    </font>
    <font>
      <u/>
      <sz val="10"/>
      <color theme="10"/>
      <name val="Arial"/>
    </font>
    <font>
      <b/>
      <sz val="11"/>
      <color rgb="FFFA7D00"/>
      <name val="Calibri"/>
    </font>
    <font>
      <b/>
      <sz val="12"/>
      <color rgb="FF002060"/>
      <name val="Calibri"/>
    </font>
    <font>
      <b/>
      <sz val="12"/>
      <color rgb="FF3F3F76"/>
      <name val="Calibri"/>
    </font>
    <font>
      <b/>
      <sz val="12"/>
      <color rgb="FFFF0000"/>
      <name val="Calibri"/>
    </font>
    <font>
      <sz val="8"/>
      <name val="Arial"/>
      <scheme val="minor"/>
    </font>
    <font>
      <sz val="12"/>
      <color rgb="FF3F3F76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rgb="FFF2F2F2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vertical="center" wrapText="1"/>
    </xf>
    <xf numFmtId="49" fontId="5" fillId="3" borderId="9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164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9" fontId="11" fillId="3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0" fontId="14" fillId="3" borderId="9" xfId="0" applyFont="1" applyFill="1" applyBorder="1" applyAlignment="1">
      <alignment vertical="center"/>
    </xf>
    <xf numFmtId="49" fontId="15" fillId="0" borderId="9" xfId="0" applyNumberFormat="1" applyFont="1" applyBorder="1" applyAlignment="1">
      <alignment vertical="center" wrapText="1"/>
    </xf>
    <xf numFmtId="49" fontId="5" fillId="3" borderId="14" xfId="0" applyNumberFormat="1" applyFont="1" applyFill="1" applyBorder="1" applyAlignment="1">
      <alignment vertical="center"/>
    </xf>
    <xf numFmtId="0" fontId="5" fillId="3" borderId="14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/>
    <xf numFmtId="0" fontId="3" fillId="0" borderId="8" xfId="0" applyFont="1" applyBorder="1"/>
    <xf numFmtId="0" fontId="5" fillId="3" borderId="6" xfId="0" applyFont="1" applyFill="1" applyBorder="1" applyAlignment="1">
      <alignment vertical="center"/>
    </xf>
    <xf numFmtId="49" fontId="5" fillId="3" borderId="15" xfId="0" applyNumberFormat="1" applyFont="1" applyFill="1" applyBorder="1" applyAlignment="1">
      <alignment vertical="center"/>
    </xf>
    <xf numFmtId="0" fontId="5" fillId="3" borderId="15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vertical="center"/>
    </xf>
    <xf numFmtId="0" fontId="5" fillId="3" borderId="17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69</xdr:row>
      <xdr:rowOff>438150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00075" y="2238375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7"/>
  <sheetViews>
    <sheetView tabSelected="1" workbookViewId="0">
      <selection activeCell="D28" sqref="D28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78" t="s">
        <v>0</v>
      </c>
      <c r="C2" s="74"/>
      <c r="D2" s="74"/>
      <c r="E2" s="74"/>
      <c r="F2" s="74"/>
      <c r="G2" s="75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93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92</v>
      </c>
      <c r="C8" s="65" t="s">
        <v>11</v>
      </c>
      <c r="D8" s="66" t="s">
        <v>95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89" t="s">
        <v>94</v>
      </c>
      <c r="C9" s="70" t="s">
        <v>11</v>
      </c>
      <c r="D9" s="71" t="s">
        <v>118</v>
      </c>
      <c r="E9" s="87">
        <f t="shared" si="0"/>
        <v>3</v>
      </c>
      <c r="F9" s="88">
        <v>7</v>
      </c>
      <c r="G9" s="87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90" t="s">
        <v>108</v>
      </c>
      <c r="C10" s="70" t="s">
        <v>11</v>
      </c>
      <c r="D10" s="71" t="s">
        <v>119</v>
      </c>
      <c r="E10" s="87">
        <v>3</v>
      </c>
      <c r="F10" s="88">
        <v>10</v>
      </c>
      <c r="G10" s="87">
        <f t="shared" si="1"/>
        <v>30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82" t="s">
        <v>99</v>
      </c>
      <c r="C11" s="83" t="s">
        <v>12</v>
      </c>
      <c r="D11" s="84" t="s">
        <v>100</v>
      </c>
      <c r="E11" s="85">
        <f t="shared" ref="E11" si="2">IF(C11="Simple",1,IF(C11="Intermedio",2,IF(C11="Complejo",3,"error")))</f>
        <v>2</v>
      </c>
      <c r="F11" s="86">
        <v>1</v>
      </c>
      <c r="G11" s="85">
        <f t="shared" ref="G11" si="3">E11*F11</f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22"/>
      <c r="C12" s="79" t="s">
        <v>13</v>
      </c>
      <c r="D12" s="80"/>
      <c r="E12" s="80"/>
      <c r="F12" s="81"/>
      <c r="G12" s="69">
        <f>SUM(G8:G11)</f>
        <v>65</v>
      </c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5"/>
      <c r="D13" s="3"/>
      <c r="E13" s="3"/>
      <c r="F13" s="3"/>
      <c r="G13" s="2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"/>
      <c r="B14" s="16"/>
      <c r="C14" s="27"/>
      <c r="D14" s="27"/>
      <c r="E14" s="28"/>
      <c r="F14" s="16"/>
      <c r="G14" s="16"/>
      <c r="H14" s="1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.75" customHeight="1" x14ac:dyDescent="0.2">
      <c r="A15" s="16" t="s">
        <v>14</v>
      </c>
      <c r="B15" s="17" t="s">
        <v>15</v>
      </c>
      <c r="C15" s="17" t="s">
        <v>16</v>
      </c>
      <c r="D15" s="18" t="s">
        <v>17</v>
      </c>
      <c r="E15" s="18" t="s">
        <v>18</v>
      </c>
      <c r="F15" s="17" t="s">
        <v>8</v>
      </c>
      <c r="G15" s="15"/>
      <c r="H15" s="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96</v>
      </c>
      <c r="C16" s="19"/>
      <c r="D16" s="30">
        <v>1</v>
      </c>
      <c r="E16" s="20" t="str">
        <f t="shared" ref="E16:E28" si="4">IF($D16&gt;0,IF($D16&lt;=3,"Simple",IF(AND($D16&gt;3,$D16&lt;7),"Intermedio",IF($D16&gt;=7,"Complejo","error"))),"-")</f>
        <v>Simple</v>
      </c>
      <c r="F16" s="20">
        <f t="shared" ref="F16:F28" si="5">IF($D16&gt;0,IF($D16&lt;=3,5,IF(AND($D16&gt;3,$D16&lt;7),10,IF($D16&gt;=7,15,"error"))),0)</f>
        <v>5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97</v>
      </c>
      <c r="C17" s="19"/>
      <c r="D17" s="30">
        <v>1</v>
      </c>
      <c r="E17" s="20" t="str">
        <f t="shared" si="4"/>
        <v>Simple</v>
      </c>
      <c r="F17" s="20">
        <f t="shared" si="5"/>
        <v>5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98</v>
      </c>
      <c r="C18" s="19"/>
      <c r="D18" s="30">
        <v>4</v>
      </c>
      <c r="E18" s="20" t="str">
        <f>IF($D18&gt;0,IF($D18&lt;=3,"Simple",IF(AND($D18&gt;3,$D18&lt;7),"Intermedio",IF($D18&gt;=7,"Complejo","error"))),"-")</f>
        <v>Intermedio</v>
      </c>
      <c r="F18" s="20">
        <f>IF($D18&gt;0,IF($D18&lt;=3,5,IF(AND($D18&gt;3,$D18&lt;7),10,IF($D18&gt;=7,15,"error"))),0)</f>
        <v>10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109</v>
      </c>
      <c r="C19" s="19"/>
      <c r="D19" s="30">
        <v>2</v>
      </c>
      <c r="E19" s="20" t="str">
        <f>IF($D19&gt;0,IF($D19&lt;=3,"Simple",IF(AND($D19&gt;3,$D19&lt;7),"Intermedio",IF($D19&gt;=7,"Complejo","error"))),"-")</f>
        <v>Simple</v>
      </c>
      <c r="F19" s="20">
        <f>IF($D19&gt;0,IF($D19&lt;=3,5,IF(AND($D19&gt;3,$D19&lt;7),10,IF($D19&gt;=7,15,"error"))),0)</f>
        <v>5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110</v>
      </c>
      <c r="C20" s="19"/>
      <c r="D20" s="30">
        <v>4</v>
      </c>
      <c r="E20" s="20" t="str">
        <f t="shared" si="4"/>
        <v>Intermedio</v>
      </c>
      <c r="F20" s="20">
        <f t="shared" si="5"/>
        <v>10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19" t="s">
        <v>111</v>
      </c>
      <c r="C21" s="19"/>
      <c r="D21" s="30">
        <v>3</v>
      </c>
      <c r="E21" s="20" t="str">
        <f t="shared" si="4"/>
        <v>Simple</v>
      </c>
      <c r="F21" s="20">
        <f t="shared" si="5"/>
        <v>5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112</v>
      </c>
      <c r="C22" s="19"/>
      <c r="D22" s="30">
        <v>4</v>
      </c>
      <c r="E22" s="20" t="str">
        <f t="shared" si="4"/>
        <v>Intermedio</v>
      </c>
      <c r="F22" s="20">
        <f t="shared" si="5"/>
        <v>10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113</v>
      </c>
      <c r="C23" s="19"/>
      <c r="D23" s="30">
        <v>3</v>
      </c>
      <c r="E23" s="20" t="str">
        <f t="shared" si="4"/>
        <v>Simple</v>
      </c>
      <c r="F23" s="20">
        <f t="shared" si="5"/>
        <v>5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114</v>
      </c>
      <c r="C24" s="19"/>
      <c r="D24" s="30">
        <v>3</v>
      </c>
      <c r="E24" s="20" t="str">
        <f t="shared" si="4"/>
        <v>Simple</v>
      </c>
      <c r="F24" s="20">
        <f t="shared" si="5"/>
        <v>5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115</v>
      </c>
      <c r="C25" s="19"/>
      <c r="D25" s="30">
        <v>4</v>
      </c>
      <c r="E25" s="20" t="str">
        <f t="shared" si="4"/>
        <v>Intermedio</v>
      </c>
      <c r="F25" s="20">
        <f t="shared" si="5"/>
        <v>10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116</v>
      </c>
      <c r="C26" s="19"/>
      <c r="D26" s="30">
        <v>4</v>
      </c>
      <c r="E26" s="20" t="str">
        <f t="shared" si="4"/>
        <v>Intermedio</v>
      </c>
      <c r="F26" s="20">
        <f t="shared" si="5"/>
        <v>10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63" t="s">
        <v>117</v>
      </c>
      <c r="C27" s="19"/>
      <c r="D27" s="30">
        <v>2</v>
      </c>
      <c r="E27" s="20" t="str">
        <f t="shared" si="4"/>
        <v>Simple</v>
      </c>
      <c r="F27" s="20">
        <f t="shared" si="5"/>
        <v>5</v>
      </c>
      <c r="G27" s="1"/>
      <c r="H27" s="1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29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63" t="s">
        <v>120</v>
      </c>
      <c r="C28" s="19"/>
      <c r="D28" s="30">
        <v>1</v>
      </c>
      <c r="E28" s="20" t="str">
        <f t="shared" si="4"/>
        <v>Simple</v>
      </c>
      <c r="F28" s="20">
        <f t="shared" si="5"/>
        <v>5</v>
      </c>
      <c r="G28" s="1"/>
      <c r="H28" s="1"/>
      <c r="I28" s="1"/>
      <c r="J28" s="1"/>
      <c r="K28" s="29"/>
      <c r="L28" s="1"/>
      <c r="M28" s="1"/>
      <c r="N28" s="1"/>
      <c r="O28" s="1"/>
      <c r="P28" s="1"/>
      <c r="Q28" s="1"/>
      <c r="R28" s="1"/>
      <c r="S28" s="1"/>
      <c r="T28" s="29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31"/>
      <c r="C29" s="79" t="s">
        <v>19</v>
      </c>
      <c r="D29" s="80"/>
      <c r="E29" s="81"/>
      <c r="F29" s="32">
        <f>SUM(F16:F28)</f>
        <v>90</v>
      </c>
      <c r="G29" s="1"/>
      <c r="H29" s="16"/>
      <c r="I29" s="1"/>
      <c r="J29" s="1"/>
      <c r="K29" s="2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"/>
      <c r="B30" s="1"/>
      <c r="C30" s="1"/>
      <c r="D30" s="2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6" t="s">
        <v>20</v>
      </c>
      <c r="B32" s="33"/>
      <c r="C32" s="73" t="s">
        <v>21</v>
      </c>
      <c r="D32" s="74"/>
      <c r="E32" s="75"/>
      <c r="F32" s="24">
        <f>G12+F29</f>
        <v>155</v>
      </c>
      <c r="G32" s="1"/>
      <c r="H32" s="1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"/>
      <c r="B33" s="1"/>
      <c r="C33" s="1"/>
      <c r="D33" s="2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.75" customHeight="1" x14ac:dyDescent="0.2">
      <c r="A34" s="1"/>
      <c r="B34" s="3"/>
      <c r="C34" s="1"/>
      <c r="D34" s="2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.75" customHeight="1" x14ac:dyDescent="0.2">
      <c r="A35" s="16" t="s">
        <v>22</v>
      </c>
      <c r="B35" s="18" t="s">
        <v>23</v>
      </c>
      <c r="C35" s="18" t="s">
        <v>24</v>
      </c>
      <c r="D35" s="17" t="s">
        <v>25</v>
      </c>
      <c r="E35" s="17" t="s">
        <v>8</v>
      </c>
      <c r="F35" s="17" t="s">
        <v>26</v>
      </c>
      <c r="G35" s="17" t="s">
        <v>27</v>
      </c>
      <c r="H35" s="1" t="s">
        <v>28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27.75" customHeight="1" x14ac:dyDescent="0.2">
      <c r="A36" s="1"/>
      <c r="B36" s="34" t="s">
        <v>29</v>
      </c>
      <c r="C36" s="34" t="s">
        <v>30</v>
      </c>
      <c r="D36" s="35" t="s">
        <v>31</v>
      </c>
      <c r="E36" s="36">
        <v>2</v>
      </c>
      <c r="F36" s="21">
        <v>0</v>
      </c>
      <c r="G36" s="37">
        <f t="shared" ref="G36:G48" si="6">E36*F36</f>
        <v>0</v>
      </c>
      <c r="H36" s="38" t="s">
        <v>32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30</v>
      </c>
      <c r="D37" s="35" t="s">
        <v>31</v>
      </c>
      <c r="E37" s="37">
        <v>2</v>
      </c>
      <c r="F37" s="21">
        <v>3</v>
      </c>
      <c r="G37" s="37">
        <f t="shared" si="6"/>
        <v>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30</v>
      </c>
      <c r="D38" s="35" t="s">
        <v>31</v>
      </c>
      <c r="E38" s="37">
        <v>1</v>
      </c>
      <c r="F38" s="21">
        <v>4</v>
      </c>
      <c r="G38" s="37">
        <f t="shared" si="6"/>
        <v>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34" t="s">
        <v>35</v>
      </c>
      <c r="C39" s="34" t="s">
        <v>30</v>
      </c>
      <c r="D39" s="35" t="s">
        <v>31</v>
      </c>
      <c r="E39" s="37">
        <v>1</v>
      </c>
      <c r="F39" s="21">
        <v>2</v>
      </c>
      <c r="G39" s="37">
        <f t="shared" si="6"/>
        <v>2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30</v>
      </c>
      <c r="D40" s="35" t="s">
        <v>31</v>
      </c>
      <c r="E40" s="36">
        <v>1</v>
      </c>
      <c r="F40" s="21">
        <v>2</v>
      </c>
      <c r="G40" s="37">
        <f t="shared" si="6"/>
        <v>2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30</v>
      </c>
      <c r="D41" s="35" t="s">
        <v>31</v>
      </c>
      <c r="E41" s="72" t="s">
        <v>101</v>
      </c>
      <c r="F41" s="21">
        <v>5</v>
      </c>
      <c r="G41" s="37">
        <f t="shared" si="6"/>
        <v>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30</v>
      </c>
      <c r="D42" s="35" t="s">
        <v>31</v>
      </c>
      <c r="E42" s="72" t="s">
        <v>101</v>
      </c>
      <c r="F42" s="21">
        <v>5</v>
      </c>
      <c r="G42" s="37">
        <f t="shared" si="6"/>
        <v>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30</v>
      </c>
      <c r="D43" s="35" t="s">
        <v>31</v>
      </c>
      <c r="E43" s="36">
        <v>2</v>
      </c>
      <c r="F43" s="21">
        <v>2</v>
      </c>
      <c r="G43" s="37">
        <f t="shared" si="6"/>
        <v>4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.75" customHeight="1" x14ac:dyDescent="0.2">
      <c r="A44" s="1"/>
      <c r="B44" s="34" t="s">
        <v>40</v>
      </c>
      <c r="C44" s="34" t="s">
        <v>30</v>
      </c>
      <c r="D44" s="35" t="s">
        <v>31</v>
      </c>
      <c r="E44" s="36">
        <v>1</v>
      </c>
      <c r="F44" s="21">
        <v>0</v>
      </c>
      <c r="G44" s="37">
        <f t="shared" si="6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.75" customHeight="1" x14ac:dyDescent="0.2">
      <c r="A45" s="1"/>
      <c r="B45" s="34" t="s">
        <v>41</v>
      </c>
      <c r="C45" s="34" t="s">
        <v>30</v>
      </c>
      <c r="D45" s="35" t="s">
        <v>31</v>
      </c>
      <c r="E45" s="36">
        <v>1</v>
      </c>
      <c r="F45" s="21">
        <v>3</v>
      </c>
      <c r="G45" s="37">
        <f t="shared" si="6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30</v>
      </c>
      <c r="D46" s="35" t="s">
        <v>31</v>
      </c>
      <c r="E46" s="37">
        <v>1</v>
      </c>
      <c r="F46" s="21">
        <v>0</v>
      </c>
      <c r="G46" s="37">
        <f t="shared" si="6"/>
        <v>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34" t="s">
        <v>43</v>
      </c>
      <c r="C47" s="34" t="s">
        <v>30</v>
      </c>
      <c r="D47" s="35" t="s">
        <v>31</v>
      </c>
      <c r="E47" s="37">
        <v>1</v>
      </c>
      <c r="F47" s="21">
        <v>3</v>
      </c>
      <c r="G47" s="37">
        <f t="shared" si="6"/>
        <v>3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34" t="s">
        <v>44</v>
      </c>
      <c r="C48" s="34" t="s">
        <v>30</v>
      </c>
      <c r="D48" s="35" t="s">
        <v>31</v>
      </c>
      <c r="E48" s="36">
        <v>1</v>
      </c>
      <c r="F48" s="21">
        <v>1</v>
      </c>
      <c r="G48" s="37">
        <f t="shared" si="6"/>
        <v>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73" t="s">
        <v>45</v>
      </c>
      <c r="C49" s="74"/>
      <c r="D49" s="74"/>
      <c r="E49" s="74"/>
      <c r="F49" s="75"/>
      <c r="G49" s="39">
        <f>SUM(G36:G48)</f>
        <v>35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73" t="s">
        <v>46</v>
      </c>
      <c r="C50" s="74"/>
      <c r="D50" s="74"/>
      <c r="E50" s="74"/>
      <c r="F50" s="75"/>
      <c r="G50" s="32">
        <f>0.6+(0.01*G49)</f>
        <v>0.95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.75" customHeight="1" x14ac:dyDescent="0.2">
      <c r="A51" s="1"/>
      <c r="B51" s="25"/>
      <c r="C51" s="3"/>
      <c r="D51" s="3"/>
      <c r="E51" s="3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.75" customHeight="1" x14ac:dyDescent="0.2">
      <c r="A52" s="1"/>
      <c r="B52" s="40"/>
      <c r="C52" s="40"/>
      <c r="D52" s="41"/>
      <c r="E52" s="40"/>
      <c r="F52" s="40"/>
      <c r="G52" s="4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6" t="s">
        <v>47</v>
      </c>
      <c r="B53" s="18" t="s">
        <v>48</v>
      </c>
      <c r="C53" s="18" t="s">
        <v>49</v>
      </c>
      <c r="D53" s="17" t="s">
        <v>50</v>
      </c>
      <c r="E53" s="17" t="s">
        <v>8</v>
      </c>
      <c r="F53" s="17" t="s">
        <v>26</v>
      </c>
      <c r="G53" s="17" t="s">
        <v>27</v>
      </c>
      <c r="H53" s="1" t="s">
        <v>51</v>
      </c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"/>
      <c r="B54" s="42" t="s">
        <v>52</v>
      </c>
      <c r="C54" s="34" t="s">
        <v>53</v>
      </c>
      <c r="D54" s="35" t="s">
        <v>102</v>
      </c>
      <c r="E54" s="36">
        <v>1.5</v>
      </c>
      <c r="F54" s="21">
        <v>3</v>
      </c>
      <c r="G54" s="37">
        <f t="shared" ref="G54:G61" si="7">E54*F54</f>
        <v>4.5</v>
      </c>
      <c r="H54" s="38" t="s">
        <v>32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53</v>
      </c>
      <c r="D55" s="35" t="s">
        <v>103</v>
      </c>
      <c r="E55" s="36">
        <v>0.5</v>
      </c>
      <c r="F55" s="21">
        <v>3</v>
      </c>
      <c r="G55" s="37">
        <f t="shared" si="7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42" t="s">
        <v>55</v>
      </c>
      <c r="C56" s="34" t="s">
        <v>53</v>
      </c>
      <c r="D56" s="35" t="s">
        <v>104</v>
      </c>
      <c r="E56" s="36">
        <v>1</v>
      </c>
      <c r="F56" s="21">
        <v>3</v>
      </c>
      <c r="G56" s="37">
        <f t="shared" si="7"/>
        <v>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56</v>
      </c>
      <c r="C57" s="34" t="s">
        <v>53</v>
      </c>
      <c r="D57" s="35" t="s">
        <v>31</v>
      </c>
      <c r="E57" s="36">
        <v>0.5</v>
      </c>
      <c r="F57" s="21">
        <v>3</v>
      </c>
      <c r="G57" s="37">
        <f t="shared" si="7"/>
        <v>1.5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.75" customHeight="1" x14ac:dyDescent="0.2">
      <c r="A58" s="1"/>
      <c r="B58" s="42" t="s">
        <v>57</v>
      </c>
      <c r="C58" s="34" t="s">
        <v>58</v>
      </c>
      <c r="D58" s="35" t="s">
        <v>121</v>
      </c>
      <c r="E58" s="36">
        <v>1</v>
      </c>
      <c r="F58" s="21">
        <v>2</v>
      </c>
      <c r="G58" s="37">
        <f t="shared" si="7"/>
        <v>2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59</v>
      </c>
      <c r="C59" s="34" t="s">
        <v>60</v>
      </c>
      <c r="D59" s="35" t="s">
        <v>105</v>
      </c>
      <c r="E59" s="36">
        <v>2</v>
      </c>
      <c r="F59" s="21">
        <v>4</v>
      </c>
      <c r="G59" s="37">
        <f t="shared" si="7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42" t="s">
        <v>61</v>
      </c>
      <c r="C60" s="64" t="s">
        <v>62</v>
      </c>
      <c r="D60" s="35" t="s">
        <v>106</v>
      </c>
      <c r="E60" s="36">
        <v>-1</v>
      </c>
      <c r="F60" s="21">
        <v>5</v>
      </c>
      <c r="G60" s="37">
        <f t="shared" si="7"/>
        <v>-5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42" t="s">
        <v>63</v>
      </c>
      <c r="C61" s="64" t="s">
        <v>64</v>
      </c>
      <c r="D61" s="35" t="s">
        <v>107</v>
      </c>
      <c r="E61" s="36">
        <v>-1</v>
      </c>
      <c r="F61" s="21">
        <v>5</v>
      </c>
      <c r="G61" s="37">
        <f t="shared" si="7"/>
        <v>-5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73" t="s">
        <v>65</v>
      </c>
      <c r="C62" s="74"/>
      <c r="D62" s="74"/>
      <c r="E62" s="74"/>
      <c r="F62" s="75"/>
      <c r="G62" s="17">
        <f>SUM(G54:G61)</f>
        <v>10.5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73" t="s">
        <v>66</v>
      </c>
      <c r="C63" s="74"/>
      <c r="D63" s="74"/>
      <c r="E63" s="74"/>
      <c r="F63" s="75"/>
      <c r="G63" s="17">
        <f>1.4 + (-0.03*G62)</f>
        <v>1.085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23"/>
      <c r="C64" s="43"/>
      <c r="D64" s="44"/>
      <c r="E64" s="43"/>
      <c r="F64" s="45" t="s">
        <v>67</v>
      </c>
      <c r="G64" s="17">
        <f>COUNTIF($F$54:$F$59,"&lt;3")+COUNTIF($F$60:$F$61,"&gt;3")</f>
        <v>3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"/>
      <c r="B65" s="25"/>
      <c r="C65" s="3"/>
      <c r="D65" s="3"/>
      <c r="E65" s="3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6" t="s">
        <v>68</v>
      </c>
      <c r="B67" s="76" t="s">
        <v>69</v>
      </c>
      <c r="C67" s="74"/>
      <c r="D67" s="74"/>
      <c r="E67" s="74"/>
      <c r="F67" s="75"/>
      <c r="G67" s="46">
        <f>F32*G50*G63</f>
        <v>159.76624999999999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.75" customHeight="1" x14ac:dyDescent="0.2">
      <c r="A68" s="1"/>
      <c r="B68" s="1"/>
      <c r="C68" s="1"/>
      <c r="D68" s="2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1"/>
      <c r="C69" s="1"/>
      <c r="D69" s="2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7" t="s">
        <v>70</v>
      </c>
      <c r="B70" s="18" t="s">
        <v>71</v>
      </c>
      <c r="C70" s="18" t="s">
        <v>72</v>
      </c>
      <c r="D70" s="18" t="s">
        <v>73</v>
      </c>
      <c r="E70" s="3"/>
      <c r="F70" s="1"/>
      <c r="G70" s="18" t="s">
        <v>74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1"/>
      <c r="B71" s="48">
        <v>20</v>
      </c>
      <c r="C71" s="48">
        <f>IF($G$64&gt;=5,36,IF(AND(G$64&gt;2,$G$64&lt;=4),28, IF(AND($G$64&gt;=0,$G$64&lt;=2),20,"error")))</f>
        <v>28</v>
      </c>
      <c r="D71" s="49">
        <f>IF($G$64&gt;=5,$G$71*(36/20),IF(AND($G$64&gt;2,$G$64&lt;=4),$G$71*(28/20), IF(AND($G$64&gt;=0,$G$64&lt;=2),$G$71,"error")))</f>
        <v>5.6</v>
      </c>
      <c r="E71" s="3"/>
      <c r="F71" s="1"/>
      <c r="G71" s="50">
        <v>4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1"/>
      <c r="B72" s="77" t="s">
        <v>75</v>
      </c>
      <c r="C72" s="74"/>
      <c r="D72" s="75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51" t="s">
        <v>76</v>
      </c>
      <c r="B73" s="48">
        <f t="shared" ref="B73:D73" si="8">$G$67*B71</f>
        <v>3195.3249999999998</v>
      </c>
      <c r="C73" s="48">
        <f t="shared" si="8"/>
        <v>4473.4549999999999</v>
      </c>
      <c r="D73" s="48">
        <f t="shared" si="8"/>
        <v>894.69099999999992</v>
      </c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51" t="s">
        <v>77</v>
      </c>
      <c r="B74" s="52">
        <f t="shared" ref="B74:D74" si="9">B73/(22*8)</f>
        <v>18.155255681818179</v>
      </c>
      <c r="C74" s="52">
        <f t="shared" si="9"/>
        <v>25.417357954545455</v>
      </c>
      <c r="D74" s="53">
        <f t="shared" si="9"/>
        <v>5.0834715909090908</v>
      </c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"/>
      <c r="B75" s="1"/>
      <c r="C75" s="1"/>
      <c r="D75" s="2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1"/>
      <c r="C76" s="1"/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6" t="s">
        <v>78</v>
      </c>
      <c r="B77" s="54" t="s">
        <v>79</v>
      </c>
      <c r="C77" s="55"/>
      <c r="D77" s="44"/>
      <c r="E77" s="43"/>
      <c r="F77" s="5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33" t="s">
        <v>80</v>
      </c>
      <c r="C78" s="17" t="s">
        <v>81</v>
      </c>
      <c r="D78" s="46" t="s">
        <v>82</v>
      </c>
      <c r="E78" s="46" t="s">
        <v>83</v>
      </c>
      <c r="F78" s="46" t="s">
        <v>84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7" t="s">
        <v>85</v>
      </c>
      <c r="C79" s="58">
        <v>0.4</v>
      </c>
      <c r="D79" s="52">
        <f t="shared" ref="D79:F79" si="10">$C79/$C$79*B$74</f>
        <v>18.155255681818179</v>
      </c>
      <c r="E79" s="52">
        <f t="shared" si="10"/>
        <v>25.417357954545455</v>
      </c>
      <c r="F79" s="52">
        <f t="shared" si="10"/>
        <v>5.0834715909090908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57" t="s">
        <v>86</v>
      </c>
      <c r="C80" s="58">
        <f>1-C79</f>
        <v>0.6</v>
      </c>
      <c r="D80" s="48">
        <f t="shared" ref="D80:F80" si="11">$C80/$C$79*B$74</f>
        <v>27.232883522727263</v>
      </c>
      <c r="E80" s="48">
        <f t="shared" si="11"/>
        <v>38.126036931818177</v>
      </c>
      <c r="F80" s="48">
        <f t="shared" si="11"/>
        <v>7.6252073863636349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"/>
      <c r="B81" s="59"/>
      <c r="C81" s="58">
        <f>SUM(C79:C80)</f>
        <v>1</v>
      </c>
      <c r="D81" s="52">
        <f t="shared" ref="D81:E81" si="12">$C81/$C$79*B$74</f>
        <v>45.388139204545446</v>
      </c>
      <c r="E81" s="52">
        <f t="shared" si="12"/>
        <v>63.543394886363636</v>
      </c>
      <c r="F81" s="52">
        <f>$C81/$C$79*D$74</f>
        <v>12.708678977272728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87</v>
      </c>
      <c r="B83" s="21">
        <v>3</v>
      </c>
      <c r="C83" s="1"/>
      <c r="D83" s="2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1"/>
      <c r="B84" s="1"/>
      <c r="C84" s="1"/>
      <c r="D84" s="2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.75" customHeight="1" x14ac:dyDescent="0.2">
      <c r="A85" s="16" t="s">
        <v>88</v>
      </c>
      <c r="B85" s="46" t="s">
        <v>89</v>
      </c>
      <c r="C85" s="46" t="s">
        <v>90</v>
      </c>
      <c r="D85" s="46" t="s">
        <v>91</v>
      </c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.75" customHeight="1" x14ac:dyDescent="0.2">
      <c r="A86" s="60"/>
      <c r="B86" s="61">
        <f>$D$81/$B$83</f>
        <v>15.129379734848483</v>
      </c>
      <c r="C86" s="61">
        <f>$E$81/$B$83</f>
        <v>21.181131628787877</v>
      </c>
      <c r="D86" s="61">
        <f>$F$81/$B$83</f>
        <v>4.2362263257575759</v>
      </c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60"/>
      <c r="B101" s="60"/>
      <c r="C101" s="60"/>
      <c r="D101" s="60"/>
      <c r="E101" s="62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spans="1:26" ht="15.75" customHeight="1" x14ac:dyDescent="0.2">
      <c r="A102" s="60"/>
      <c r="B102" s="60"/>
      <c r="C102" s="60"/>
      <c r="D102" s="60"/>
      <c r="E102" s="62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3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3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mergeCells count="10">
    <mergeCell ref="B63:F63"/>
    <mergeCell ref="B67:F67"/>
    <mergeCell ref="B72:D72"/>
    <mergeCell ref="B2:G2"/>
    <mergeCell ref="C12:F12"/>
    <mergeCell ref="C29:E29"/>
    <mergeCell ref="C32:E32"/>
    <mergeCell ref="B49:F49"/>
    <mergeCell ref="B50:F50"/>
    <mergeCell ref="B62:F62"/>
  </mergeCells>
  <phoneticPr fontId="13" type="noConversion"/>
  <dataValidations count="2">
    <dataValidation type="list" allowBlank="1" showErrorMessage="1" sqref="C8:C11" xr:uid="{00000000-0002-0000-0000-000000000000}">
      <formula1>"Simple,Intermedio,Complejo"</formula1>
    </dataValidation>
    <dataValidation type="decimal" allowBlank="1" showInputMessage="1" showErrorMessage="1" prompt="Entre 1 y 9 personas." sqref="B83" xr:uid="{00000000-0002-0000-0000-000001000000}">
      <formula1>1</formula1>
      <formula2>9</formula2>
    </dataValidation>
  </dataValidations>
  <hyperlinks>
    <hyperlink ref="H36" r:id="rId1" location="v=onepage&amp;q=e7%20part-time%20members&amp;f=false" xr:uid="{00000000-0004-0000-0000-000000000000}"/>
    <hyperlink ref="H54" r:id="rId2" location="v=onepage&amp;q=e7%20part-time%20members&amp;f=false" xr:uid="{00000000-0004-0000-0000-000001000000}"/>
  </hyperlinks>
  <pageMargins left="0.75" right="0.75" top="1" bottom="1" header="0" footer="0"/>
  <pageSetup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Caso probable</vt:lpstr>
      <vt:lpstr>'Caso probable'!solver_opt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Collareda</cp:lastModifiedBy>
  <dcterms:created xsi:type="dcterms:W3CDTF">2021-09-16T15:20:38Z</dcterms:created>
  <dcterms:modified xsi:type="dcterms:W3CDTF">2024-09-22T23:04:17Z</dcterms:modified>
</cp:coreProperties>
</file>