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Vesta_Risk_Manager\Etapa de inicio\Estimacion\"/>
    </mc:Choice>
  </mc:AlternateContent>
  <xr:revisionPtr revIDLastSave="0" documentId="13_ncr:1_{63C96889-B457-4B94-9DF1-A76459AD900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tilla" sheetId="1" r:id="rId1"/>
    <sheet name="Problema 2" sheetId="2" r:id="rId2"/>
    <sheet name="Problema 3" sheetId="3" r:id="rId3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Plantilla!$D$63</definedName>
    <definedName name="solver_opt" localSheetId="1">'Problema 2'!$D$64</definedName>
    <definedName name="solver_opt" localSheetId="2">'Problema 3'!$D$65</definedName>
    <definedName name="solver_typ" localSheetId="0">1</definedName>
    <definedName name="solver_val" localSheetId="0">0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4" i="3" l="1"/>
  <c r="G58" i="3"/>
  <c r="D65" i="3" s="1"/>
  <c r="G55" i="3"/>
  <c r="G54" i="3"/>
  <c r="G53" i="3"/>
  <c r="G52" i="3"/>
  <c r="G51" i="3"/>
  <c r="G50" i="3"/>
  <c r="G49" i="3"/>
  <c r="G48" i="3"/>
  <c r="G56" i="3" s="1"/>
  <c r="G57" i="3" s="1"/>
  <c r="G42" i="3"/>
  <c r="G41" i="3"/>
  <c r="G40" i="3"/>
  <c r="G39" i="3"/>
  <c r="G38" i="3"/>
  <c r="G37" i="3"/>
  <c r="G36" i="3"/>
  <c r="G35" i="3"/>
  <c r="G34" i="3"/>
  <c r="G33" i="3"/>
  <c r="G32" i="3"/>
  <c r="G31" i="3"/>
  <c r="G43" i="3" s="1"/>
  <c r="G44" i="3" s="1"/>
  <c r="G30" i="3"/>
  <c r="F22" i="3"/>
  <c r="E22" i="3"/>
  <c r="F21" i="3"/>
  <c r="E21" i="3"/>
  <c r="F20" i="3"/>
  <c r="E20" i="3"/>
  <c r="F19" i="3"/>
  <c r="E19" i="3"/>
  <c r="F18" i="3"/>
  <c r="F23" i="3" s="1"/>
  <c r="E18" i="3"/>
  <c r="F17" i="3"/>
  <c r="E17" i="3"/>
  <c r="E12" i="3"/>
  <c r="G12" i="3" s="1"/>
  <c r="E11" i="3"/>
  <c r="G11" i="3" s="1"/>
  <c r="E10" i="3"/>
  <c r="G10" i="3" s="1"/>
  <c r="E9" i="3"/>
  <c r="G9" i="3" s="1"/>
  <c r="E8" i="3"/>
  <c r="G8" i="3" s="1"/>
  <c r="G13" i="3" s="1"/>
  <c r="F26" i="3" s="1"/>
  <c r="G61" i="3" s="1"/>
  <c r="C73" i="2"/>
  <c r="C74" i="2" s="1"/>
  <c r="C64" i="2"/>
  <c r="G57" i="2"/>
  <c r="D64" i="2" s="1"/>
  <c r="G54" i="2"/>
  <c r="G53" i="2"/>
  <c r="G52" i="2"/>
  <c r="G51" i="2"/>
  <c r="G50" i="2"/>
  <c r="G49" i="2"/>
  <c r="G48" i="2"/>
  <c r="G47" i="2"/>
  <c r="G55" i="2" s="1"/>
  <c r="G56" i="2" s="1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42" i="2" s="1"/>
  <c r="G43" i="2" s="1"/>
  <c r="F21" i="2"/>
  <c r="E21" i="2"/>
  <c r="F20" i="2"/>
  <c r="E20" i="2"/>
  <c r="F19" i="2"/>
  <c r="E19" i="2"/>
  <c r="F18" i="2"/>
  <c r="E18" i="2"/>
  <c r="F17" i="2"/>
  <c r="E17" i="2"/>
  <c r="F16" i="2"/>
  <c r="F22" i="2" s="1"/>
  <c r="E16" i="2"/>
  <c r="E9" i="2"/>
  <c r="G9" i="2" s="1"/>
  <c r="E8" i="2"/>
  <c r="G8" i="2" s="1"/>
  <c r="G12" i="2" s="1"/>
  <c r="C72" i="1"/>
  <c r="C73" i="1" s="1"/>
  <c r="G56" i="1"/>
  <c r="D63" i="1" s="1"/>
  <c r="G53" i="1"/>
  <c r="G52" i="1"/>
  <c r="G51" i="1"/>
  <c r="G50" i="1"/>
  <c r="G49" i="1"/>
  <c r="G48" i="1"/>
  <c r="G47" i="1"/>
  <c r="G46" i="1"/>
  <c r="G40" i="1"/>
  <c r="G39" i="1"/>
  <c r="G38" i="1"/>
  <c r="G37" i="1"/>
  <c r="G36" i="1"/>
  <c r="G35" i="1"/>
  <c r="G34" i="1"/>
  <c r="G33" i="1"/>
  <c r="G32" i="1"/>
  <c r="G31" i="1"/>
  <c r="G30" i="1"/>
  <c r="G29" i="1"/>
  <c r="G41" i="1" s="1"/>
  <c r="G42" i="1" s="1"/>
  <c r="G28" i="1"/>
  <c r="F20" i="1"/>
  <c r="E20" i="1"/>
  <c r="F19" i="1"/>
  <c r="E19" i="1"/>
  <c r="F18" i="1"/>
  <c r="E18" i="1"/>
  <c r="F17" i="1"/>
  <c r="E17" i="1"/>
  <c r="F16" i="1"/>
  <c r="E16" i="1"/>
  <c r="F15" i="1"/>
  <c r="F21" i="1" s="1"/>
  <c r="E15" i="1"/>
  <c r="E10" i="1"/>
  <c r="G10" i="1" s="1"/>
  <c r="E9" i="1"/>
  <c r="G9" i="1" s="1"/>
  <c r="E8" i="1"/>
  <c r="G8" i="1" s="1"/>
  <c r="G54" i="1" l="1"/>
  <c r="G55" i="1" s="1"/>
  <c r="D67" i="3"/>
  <c r="D68" i="3" s="1"/>
  <c r="B67" i="3"/>
  <c r="B68" i="3" s="1"/>
  <c r="D73" i="3" s="1"/>
  <c r="F25" i="2"/>
  <c r="G60" i="2" s="1"/>
  <c r="G11" i="1"/>
  <c r="F24" i="1" s="1"/>
  <c r="G59" i="1" s="1"/>
  <c r="C63" i="1"/>
  <c r="C75" i="3"/>
  <c r="C65" i="3"/>
  <c r="C67" i="3" s="1"/>
  <c r="C68" i="3" s="1"/>
  <c r="D74" i="3"/>
  <c r="E73" i="3" l="1"/>
  <c r="E74" i="3"/>
  <c r="C65" i="1"/>
  <c r="C66" i="1" s="1"/>
  <c r="B65" i="1"/>
  <c r="B66" i="1" s="1"/>
  <c r="D65" i="1"/>
  <c r="D66" i="1" s="1"/>
  <c r="C66" i="2"/>
  <c r="C67" i="2" s="1"/>
  <c r="B66" i="2"/>
  <c r="B67" i="2" s="1"/>
  <c r="D66" i="2"/>
  <c r="D67" i="2" s="1"/>
  <c r="E75" i="3"/>
  <c r="C80" i="3" s="1"/>
  <c r="D75" i="3"/>
  <c r="B80" i="3" s="1"/>
  <c r="F75" i="3"/>
  <c r="D80" i="3" s="1"/>
  <c r="F74" i="3"/>
  <c r="F73" i="3"/>
  <c r="D72" i="1" l="1"/>
  <c r="D71" i="1"/>
  <c r="D73" i="1"/>
  <c r="B78" i="1" s="1"/>
  <c r="E72" i="1"/>
  <c r="E71" i="1"/>
  <c r="E73" i="1"/>
  <c r="C78" i="1" s="1"/>
  <c r="F73" i="2"/>
  <c r="F72" i="2"/>
  <c r="F74" i="2"/>
  <c r="D79" i="2" s="1"/>
  <c r="D73" i="2"/>
  <c r="D72" i="2"/>
  <c r="D74" i="2"/>
  <c r="B79" i="2" s="1"/>
  <c r="E73" i="2"/>
  <c r="E72" i="2"/>
  <c r="E74" i="2"/>
  <c r="C79" i="2" s="1"/>
  <c r="F72" i="1"/>
  <c r="F71" i="1"/>
  <c r="F73" i="1"/>
  <c r="D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28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29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0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1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2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3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4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35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36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37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38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39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0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46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47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48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49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0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2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3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3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69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2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75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sharedStrings.xml><?xml version="1.0" encoding="utf-8"?>
<sst xmlns="http://schemas.openxmlformats.org/spreadsheetml/2006/main" count="448" uniqueCount="169">
  <si>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</si>
  <si>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</si>
  <si>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</si>
  <si>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</si>
  <si>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</si>
  <si>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</si>
  <si>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</si>
  <si>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</si>
  <si>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</si>
  <si>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</si>
  <si>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</si>
  <si>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Cajero</t>
  </si>
  <si>
    <t>Complejo</t>
  </si>
  <si>
    <t>Intermedio</t>
  </si>
  <si>
    <t>Simple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</si>
  <si>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</si>
  <si>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</si>
  <si>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</si>
  <si>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</si>
  <si>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</si>
  <si>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</si>
  <si>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CU1:  Validar PIN</t>
  </si>
  <si>
    <t>1-2, 2a</t>
  </si>
  <si>
    <t>1, 1a, 1b, 1c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</si>
  <si>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</si>
  <si>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</si>
  <si>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</si>
  <si>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</si>
  <si>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</si>
  <si>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</si>
  <si>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</si>
  <si>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</si>
  <si>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</si>
  <si>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</si>
  <si>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</si>
  <si>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</si>
  <si>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</si>
  <si>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</si>
  <si>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</si>
  <si>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</si>
  <si>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</si>
  <si>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</si>
  <si>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</si>
  <si>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</si>
  <si>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</si>
  <si>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</si>
  <si>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</si>
  <si>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</si>
  <si>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</si>
  <si>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</si>
  <si>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</si>
  <si>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</si>
  <si>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</si>
  <si>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</si>
  <si>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</si>
  <si>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</si>
  <si>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</si>
  <si>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</si>
  <si>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</si>
  <si>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</si>
  <si>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</si>
  <si>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</si>
  <si>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</si>
  <si>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</si>
  <si>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</si>
  <si>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</si>
  <si>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</si>
  <si>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</si>
  <si>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</si>
  <si>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</si>
  <si>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</si>
  <si>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</si>
  <si>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</si>
  <si>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</si>
  <si>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</si>
  <si>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</si>
  <si>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</si>
  <si>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</si>
  <si>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</si>
  <si>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</si>
  <si>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</si>
  <si>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</si>
  <si>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</si>
  <si>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</si>
  <si>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</si>
  <si>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</si>
  <si>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</si>
  <si>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</si>
  <si>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</si>
  <si>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</si>
  <si>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</si>
  <si>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</si>
  <si>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</si>
  <si>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</si>
  <si>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</si>
  <si>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</si>
  <si>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</si>
  <si>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Sistema ATM simplificado</t>
  </si>
  <si>
    <t>Cliente</t>
  </si>
  <si>
    <t>Usuario que utiliza el ATM</t>
  </si>
  <si>
    <t>BDD</t>
  </si>
  <si>
    <t>BDD que guarda los datos de las cuentas de los clientes</t>
  </si>
  <si>
    <t>CU2: Elegir opciones</t>
  </si>
  <si>
    <t>CU3: Consultar saldo</t>
  </si>
  <si>
    <t>1-2, 3, 2a</t>
  </si>
  <si>
    <t>CU4: Extraer</t>
  </si>
  <si>
    <t>1-2-3, 4, 2a, 2b</t>
  </si>
  <si>
    <t>CU5: Depositar</t>
  </si>
  <si>
    <t>1-2-3, 4, 2a,2b</t>
  </si>
  <si>
    <t>CU6: Transferir</t>
  </si>
  <si>
    <t>1-2-3, 4, 2a, 2b, 2c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</si>
  <si>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</si>
  <si>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Funcionar en una única PC, sin acceso a otros sistemas y sin prestaciones de seguridad</t>
  </si>
  <si>
    <t>Eficiencia frente al usuario, y tiempo de respuesta no son importantes</t>
  </si>
  <si>
    <t>----------------------------------------------------------</t>
  </si>
  <si>
    <t>Instalarse rápidamente</t>
  </si>
  <si>
    <t>Facilidad de utilización esencial, sin necesidad de formación (intuitivo)</t>
  </si>
  <si>
    <t>La portabilidad es esencial, por lo que se ha elegido JAVA como el lenguaje a utilizar</t>
  </si>
  <si>
    <t>No usar procesamiento concurrente</t>
  </si>
  <si>
    <t>Mantenimiento muy sencillo, mediante módulos y reutilización de componentes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</si>
  <si>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</si>
  <si>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</si>
  <si>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Desarrollador familiarizado con RUP</t>
  </si>
  <si>
    <t>Falta información</t>
  </si>
  <si>
    <t>Un unico desarrollador que trabaja a tiempo parcial</t>
  </si>
  <si>
    <t>El desarrollador no tiene experiencia en JAVA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</si>
  <si>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</si>
  <si>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</si>
  <si>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 xml:space="preserve"> Sistema TPV simplificado</t>
  </si>
  <si>
    <t>Cajero que utiliza el sistema para cobrar a los clientes</t>
  </si>
  <si>
    <t>Sistema ventas</t>
  </si>
  <si>
    <t>Sistema externo que interactua con el sistema TPV</t>
  </si>
  <si>
    <t>Sistema de autorización</t>
  </si>
  <si>
    <t>Sistema cuentas por cobrar</t>
  </si>
  <si>
    <t>Administrador</t>
  </si>
  <si>
    <t>Administrador que revisa informes de venta</t>
  </si>
  <si>
    <t>CU1: Comprar producto</t>
  </si>
  <si>
    <t>1-2, 3, 4, 1a, 3a</t>
  </si>
  <si>
    <t>CU2: Pagar con tarjeta de crédito</t>
  </si>
  <si>
    <t>1-2-3, 2a</t>
  </si>
  <si>
    <t>CU3: Generar informe de ventas totales</t>
  </si>
  <si>
    <t>1-2-3-4, 1a, 2a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</si>
  <si>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</si>
  <si>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El sistema TPV interactua con varios sistemas externos</t>
  </si>
  <si>
    <t>El tiempo de respuesta a una petición será inferior a 5 segundos</t>
  </si>
  <si>
    <t>El objetivo es automatizar la tienda para proporcionar un servicio más rápido, barato y eficiente</t>
  </si>
  <si>
    <t>Deberá ofrecer un mecanismo de almacenamiento. 
Deberá ofrecer mecanismos de comunicación entre procesos y entre los 
sistemas.</t>
  </si>
  <si>
    <t>Podrá manejarse con el teclado y con el mouse</t>
  </si>
  <si>
    <t>Deberá ser multiusuario.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</si>
  <si>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</si>
  <si>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</si>
  <si>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El grupo de desarrollo está familiarizado con el modelo RUP</t>
  </si>
  <si>
    <t>Ha desarrollado este tipo de sistema en otras ocasiones</t>
  </si>
  <si>
    <t>Desarrolló usando el paradigma orientado a objetos</t>
  </si>
  <si>
    <t>El líder del grupo es una persona
con escasa experiencia</t>
  </si>
  <si>
    <t>El grupo es entusiasta</t>
  </si>
  <si>
    <t>Los requerimientos son
relativamente estables, pero se esperan cambios</t>
  </si>
  <si>
    <t>Todo el grupo trabaja a tiempo parcial</t>
  </si>
  <si>
    <t>Todos los miembros son muy experimentados en el lenguaje de
programación que se utilizará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</si>
  <si>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</si>
  <si>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</si>
  <si>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Vesta Risk Manager</t>
  </si>
  <si>
    <t>Espectador</t>
  </si>
  <si>
    <t>Desarrollador</t>
  </si>
  <si>
    <t>Usuario con acceso solo lectura</t>
  </si>
  <si>
    <t>Usuario con acceso de escritura sobre los proyectos de los que participa</t>
  </si>
  <si>
    <t>Usuario con acceso total al sistema</t>
  </si>
  <si>
    <t>CU1: Iniciar sesión</t>
  </si>
  <si>
    <t>CU2: Registrar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</si>
</sst>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49" fontId="5" fillId="3" borderId="9" xfId="0" applyNumberFormat="1" applyFont="1" applyFill="1" applyBorder="1" applyAlignment="1">
      <alignment vertical="center" wrapText="1"/>
    </xf>
    <xf numFmtId="49" fontId="1" fillId="4" borderId="3" xfId="0" applyNumberFormat="1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49" fontId="5" fillId="3" borderId="11" xfId="0" applyNumberFormat="1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49" fontId="5" fillId="3" borderId="11" xfId="0" applyNumberFormat="1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center" wrapText="1"/>
    </xf>
    <xf numFmtId="49" fontId="5" fillId="3" borderId="11" xfId="0" applyNumberFormat="1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61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1956435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62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00075" y="235458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63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00075" y="2446972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7" workbookViewId="0">
      <selection activeCell="B17" sqref="B17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3" t="s">
        <v>0</v>
      </c>
      <c r="C2" s="79"/>
      <c r="D2" s="79"/>
      <c r="E2" s="79"/>
      <c r="F2" s="79"/>
      <c r="G2" s="80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161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134</v>
      </c>
      <c r="C8" s="20" t="s">
        <v>12</v>
      </c>
      <c r="D8" s="21" t="s">
        <v>166</v>
      </c>
      <c r="E8" s="22">
        <f t="shared" ref="E8:E10" si="0">IF(C8="Simple",1,IF(C8="Intermedio",2,IF(C8="Complejo",3,"error")))</f>
        <v>3</v>
      </c>
      <c r="F8" s="23">
        <v>3</v>
      </c>
      <c r="G8" s="22">
        <f t="shared" ref="G8:G10" si="1">E8*F8</f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163</v>
      </c>
      <c r="C9" s="20" t="s">
        <v>13</v>
      </c>
      <c r="D9" s="21" t="s">
        <v>165</v>
      </c>
      <c r="E9" s="22">
        <f t="shared" si="0"/>
        <v>2</v>
      </c>
      <c r="F9" s="23">
        <v>10</v>
      </c>
      <c r="G9" s="22">
        <f t="shared" si="1"/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162</v>
      </c>
      <c r="C10" s="20" t="s">
        <v>14</v>
      </c>
      <c r="D10" s="21" t="s">
        <v>164</v>
      </c>
      <c r="E10" s="22">
        <f t="shared" si="0"/>
        <v>1</v>
      </c>
      <c r="F10" s="23">
        <v>0</v>
      </c>
      <c r="G10" s="22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78" t="s">
        <v>15</v>
      </c>
      <c r="D11" s="79"/>
      <c r="E11" s="79"/>
      <c r="F11" s="80"/>
      <c r="G11" s="26">
        <f>SUM(G8:G10)</f>
        <v>29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16</v>
      </c>
      <c r="B14" s="17" t="s">
        <v>17</v>
      </c>
      <c r="C14" s="17" t="s">
        <v>18</v>
      </c>
      <c r="D14" s="18" t="s">
        <v>19</v>
      </c>
      <c r="E14" s="18" t="s">
        <v>20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167</v>
      </c>
      <c r="C15" s="19" t="s">
        <v>22</v>
      </c>
      <c r="D15" s="32">
        <v>2</v>
      </c>
      <c r="E15" s="22" t="str">
        <f t="shared" ref="E15:E20" si="2">IF($D15&gt;0,IF($D15&lt;=3,"Simple",IF(AND($D15&gt;3,$D15&lt;7),"Intermedio",IF($D15&gt;=7,"Complejo","error"))),"-")</f>
        <v>Simple</v>
      </c>
      <c r="F15" s="22">
        <f t="shared" ref="F15:F20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168</v>
      </c>
      <c r="C16" s="19" t="s">
        <v>23</v>
      </c>
      <c r="D16" s="32">
        <v>4</v>
      </c>
      <c r="E16" s="22" t="str">
        <f t="shared" si="2"/>
        <v>Intermedio</v>
      </c>
      <c r="F16" s="22">
        <f t="shared" si="3"/>
        <v>10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/>
      <c r="C17" s="19"/>
      <c r="D17" s="32"/>
      <c r="E17" s="22" t="str">
        <f t="shared" si="2"/>
        <v>-</v>
      </c>
      <c r="F17" s="22">
        <f t="shared" si="3"/>
        <v>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/>
      <c r="C18" s="33"/>
      <c r="D18" s="34"/>
      <c r="E18" s="22" t="str">
        <f t="shared" si="2"/>
        <v>-</v>
      </c>
      <c r="F18" s="22">
        <f t="shared" si="3"/>
        <v>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/>
      <c r="C19" s="33"/>
      <c r="D19" s="34"/>
      <c r="E19" s="22" t="str">
        <f t="shared" si="2"/>
        <v>-</v>
      </c>
      <c r="F19" s="22">
        <f t="shared" si="3"/>
        <v>0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/>
      <c r="C20" s="33"/>
      <c r="D20" s="34"/>
      <c r="E20" s="22" t="str">
        <f t="shared" si="2"/>
        <v>-</v>
      </c>
      <c r="F20" s="22">
        <f t="shared" si="3"/>
        <v>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35"/>
      <c r="C21" s="84" t="s">
        <v>24</v>
      </c>
      <c r="D21" s="85"/>
      <c r="E21" s="86"/>
      <c r="F21" s="36">
        <f>SUM(F15:F20)</f>
        <v>15</v>
      </c>
      <c r="G21" s="1"/>
      <c r="H21" s="16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"/>
      <c r="C22" s="1"/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"/>
      <c r="C23" s="1"/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.75" customHeight="1" x14ac:dyDescent="0.2">
      <c r="A24" s="16" t="s">
        <v>25</v>
      </c>
      <c r="B24" s="37"/>
      <c r="C24" s="78" t="s">
        <v>26</v>
      </c>
      <c r="D24" s="79"/>
      <c r="E24" s="80"/>
      <c r="F24" s="26">
        <f>G11+F21</f>
        <v>44</v>
      </c>
      <c r="G24" s="1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"/>
      <c r="C25" s="1"/>
      <c r="D25" s="2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"/>
      <c r="C26" s="1"/>
      <c r="D26" s="2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6" t="s">
        <v>27</v>
      </c>
      <c r="B27" s="18" t="s">
        <v>28</v>
      </c>
      <c r="C27" s="18" t="s">
        <v>29</v>
      </c>
      <c r="D27" s="17" t="s">
        <v>30</v>
      </c>
      <c r="E27" s="17" t="s">
        <v>8</v>
      </c>
      <c r="F27" s="17" t="s">
        <v>31</v>
      </c>
      <c r="G27" s="17" t="s">
        <v>32</v>
      </c>
      <c r="H27" s="1" t="s">
        <v>33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27.75" customHeight="1" x14ac:dyDescent="0.2">
      <c r="A28" s="1"/>
      <c r="B28" s="38" t="s">
        <v>34</v>
      </c>
      <c r="C28" s="38" t="s">
        <v>35</v>
      </c>
      <c r="D28" s="39" t="s">
        <v>36</v>
      </c>
      <c r="E28" s="40">
        <v>2</v>
      </c>
      <c r="F28" s="23">
        <v>0</v>
      </c>
      <c r="G28" s="41">
        <f t="shared" ref="G28:G40" si="4">E28*F28</f>
        <v>0</v>
      </c>
      <c r="H28" s="42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8" t="s">
        <v>38</v>
      </c>
      <c r="C29" s="38" t="s">
        <v>35</v>
      </c>
      <c r="D29" s="39" t="s">
        <v>36</v>
      </c>
      <c r="E29" s="41">
        <v>2</v>
      </c>
      <c r="F29" s="23">
        <v>3</v>
      </c>
      <c r="G29" s="41">
        <f t="shared" si="4"/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38" t="s">
        <v>39</v>
      </c>
      <c r="C30" s="38" t="s">
        <v>35</v>
      </c>
      <c r="D30" s="39" t="s">
        <v>36</v>
      </c>
      <c r="E30" s="41">
        <v>1</v>
      </c>
      <c r="F30" s="23">
        <v>3</v>
      </c>
      <c r="G30" s="41">
        <f t="shared" si="4"/>
        <v>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38" t="s">
        <v>40</v>
      </c>
      <c r="C31" s="38" t="s">
        <v>35</v>
      </c>
      <c r="D31" s="39" t="s">
        <v>36</v>
      </c>
      <c r="E31" s="41">
        <v>1</v>
      </c>
      <c r="F31" s="23">
        <v>3</v>
      </c>
      <c r="G31" s="41">
        <f t="shared" si="4"/>
        <v>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8" t="s">
        <v>41</v>
      </c>
      <c r="C32" s="38" t="s">
        <v>35</v>
      </c>
      <c r="D32" s="39" t="s">
        <v>36</v>
      </c>
      <c r="E32" s="40">
        <v>1</v>
      </c>
      <c r="F32" s="23">
        <v>3</v>
      </c>
      <c r="G32" s="41">
        <f t="shared" si="4"/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"/>
      <c r="B33" s="38" t="s">
        <v>42</v>
      </c>
      <c r="C33" s="38" t="s">
        <v>35</v>
      </c>
      <c r="D33" s="39" t="s">
        <v>36</v>
      </c>
      <c r="E33" s="40">
        <v>0.5</v>
      </c>
      <c r="F33" s="23">
        <v>3</v>
      </c>
      <c r="G33" s="41">
        <f t="shared" si="4"/>
        <v>1.5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">
      <c r="A34" s="1"/>
      <c r="B34" s="38" t="s">
        <v>43</v>
      </c>
      <c r="C34" s="38" t="s">
        <v>35</v>
      </c>
      <c r="D34" s="39" t="s">
        <v>36</v>
      </c>
      <c r="E34" s="40">
        <v>0.5</v>
      </c>
      <c r="F34" s="23">
        <v>3</v>
      </c>
      <c r="G34" s="41">
        <f t="shared" si="4"/>
        <v>1.5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8" t="s">
        <v>44</v>
      </c>
      <c r="C35" s="38" t="s">
        <v>35</v>
      </c>
      <c r="D35" s="39" t="s">
        <v>36</v>
      </c>
      <c r="E35" s="40">
        <v>2</v>
      </c>
      <c r="F35" s="23">
        <v>3</v>
      </c>
      <c r="G35" s="41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8" t="s">
        <v>45</v>
      </c>
      <c r="C36" s="38" t="s">
        <v>35</v>
      </c>
      <c r="D36" s="39" t="s">
        <v>36</v>
      </c>
      <c r="E36" s="40">
        <v>1</v>
      </c>
      <c r="F36" s="23">
        <v>3</v>
      </c>
      <c r="G36" s="41">
        <f t="shared" si="4"/>
        <v>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8" t="s">
        <v>46</v>
      </c>
      <c r="C37" s="38" t="s">
        <v>35</v>
      </c>
      <c r="D37" s="39" t="s">
        <v>36</v>
      </c>
      <c r="E37" s="40">
        <v>1</v>
      </c>
      <c r="F37" s="23">
        <v>3</v>
      </c>
      <c r="G37" s="41">
        <f t="shared" si="4"/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38" t="s">
        <v>47</v>
      </c>
      <c r="C38" s="38" t="s">
        <v>35</v>
      </c>
      <c r="D38" s="39" t="s">
        <v>36</v>
      </c>
      <c r="E38" s="41">
        <v>1</v>
      </c>
      <c r="F38" s="23">
        <v>3</v>
      </c>
      <c r="G38" s="41">
        <f t="shared" si="4"/>
        <v>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8" t="s">
        <v>48</v>
      </c>
      <c r="C39" s="38" t="s">
        <v>35</v>
      </c>
      <c r="D39" s="39" t="s">
        <v>36</v>
      </c>
      <c r="E39" s="41">
        <v>1</v>
      </c>
      <c r="F39" s="23">
        <v>3</v>
      </c>
      <c r="G39" s="41">
        <f t="shared" si="4"/>
        <v>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38" t="s">
        <v>49</v>
      </c>
      <c r="C40" s="38" t="s">
        <v>35</v>
      </c>
      <c r="D40" s="39" t="s">
        <v>36</v>
      </c>
      <c r="E40" s="40">
        <v>1</v>
      </c>
      <c r="F40" s="23">
        <v>3</v>
      </c>
      <c r="G40" s="41">
        <f t="shared" si="4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78" t="s">
        <v>50</v>
      </c>
      <c r="C41" s="79"/>
      <c r="D41" s="79"/>
      <c r="E41" s="79"/>
      <c r="F41" s="80"/>
      <c r="G41" s="43">
        <f>SUM(G28:G40)</f>
        <v>39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78" t="s">
        <v>51</v>
      </c>
      <c r="C42" s="79"/>
      <c r="D42" s="79"/>
      <c r="E42" s="79"/>
      <c r="F42" s="80"/>
      <c r="G42" s="36">
        <f>0.6+(0.01*G41)</f>
        <v>0.99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27"/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44"/>
      <c r="C44" s="44"/>
      <c r="D44" s="45"/>
      <c r="E44" s="44"/>
      <c r="F44" s="44"/>
      <c r="G44" s="4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6" t="s">
        <v>52</v>
      </c>
      <c r="B45" s="18" t="s">
        <v>53</v>
      </c>
      <c r="C45" s="18" t="s">
        <v>54</v>
      </c>
      <c r="D45" s="17" t="s">
        <v>55</v>
      </c>
      <c r="E45" s="17" t="s">
        <v>8</v>
      </c>
      <c r="F45" s="17" t="s">
        <v>31</v>
      </c>
      <c r="G45" s="17" t="s">
        <v>32</v>
      </c>
      <c r="H45" s="1" t="s">
        <v>56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"/>
      <c r="B46" s="46" t="s">
        <v>57</v>
      </c>
      <c r="C46" s="38" t="s">
        <v>58</v>
      </c>
      <c r="D46" s="39" t="s">
        <v>36</v>
      </c>
      <c r="E46" s="40">
        <v>1.5</v>
      </c>
      <c r="F46" s="23">
        <v>3</v>
      </c>
      <c r="G46" s="41">
        <f t="shared" ref="G46:G53" si="5">E46*F46</f>
        <v>4.5</v>
      </c>
      <c r="H46" s="42" t="s">
        <v>37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46" t="s">
        <v>59</v>
      </c>
      <c r="C47" s="38" t="s">
        <v>58</v>
      </c>
      <c r="D47" s="39" t="s">
        <v>36</v>
      </c>
      <c r="E47" s="40">
        <v>0.5</v>
      </c>
      <c r="F47" s="23">
        <v>3</v>
      </c>
      <c r="G47" s="41">
        <f t="shared" si="5"/>
        <v>1.5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46" t="s">
        <v>60</v>
      </c>
      <c r="C48" s="38" t="s">
        <v>58</v>
      </c>
      <c r="D48" s="39" t="s">
        <v>36</v>
      </c>
      <c r="E48" s="40">
        <v>1</v>
      </c>
      <c r="F48" s="23">
        <v>3</v>
      </c>
      <c r="G48" s="41">
        <f t="shared" si="5"/>
        <v>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46" t="s">
        <v>61</v>
      </c>
      <c r="C49" s="38" t="s">
        <v>58</v>
      </c>
      <c r="D49" s="39" t="s">
        <v>36</v>
      </c>
      <c r="E49" s="40">
        <v>0.5</v>
      </c>
      <c r="F49" s="23">
        <v>3</v>
      </c>
      <c r="G49" s="41">
        <f t="shared" si="5"/>
        <v>1.5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6" t="s">
        <v>62</v>
      </c>
      <c r="C50" s="38" t="s">
        <v>63</v>
      </c>
      <c r="D50" s="39" t="s">
        <v>36</v>
      </c>
      <c r="E50" s="40">
        <v>1</v>
      </c>
      <c r="F50" s="23">
        <v>3</v>
      </c>
      <c r="G50" s="41">
        <f t="shared" si="5"/>
        <v>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46" t="s">
        <v>64</v>
      </c>
      <c r="C51" s="38" t="s">
        <v>65</v>
      </c>
      <c r="D51" s="39" t="s">
        <v>36</v>
      </c>
      <c r="E51" s="40">
        <v>2</v>
      </c>
      <c r="F51" s="23">
        <v>3</v>
      </c>
      <c r="G51" s="41">
        <f t="shared" si="5"/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6" t="s">
        <v>66</v>
      </c>
      <c r="C52" s="38" t="s">
        <v>67</v>
      </c>
      <c r="D52" s="39" t="s">
        <v>36</v>
      </c>
      <c r="E52" s="40">
        <v>-1</v>
      </c>
      <c r="F52" s="23">
        <v>3</v>
      </c>
      <c r="G52" s="41">
        <f t="shared" si="5"/>
        <v>-3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6" t="s">
        <v>68</v>
      </c>
      <c r="C53" s="38" t="s">
        <v>69</v>
      </c>
      <c r="D53" s="39" t="s">
        <v>36</v>
      </c>
      <c r="E53" s="40">
        <v>-1</v>
      </c>
      <c r="F53" s="23">
        <v>3</v>
      </c>
      <c r="G53" s="41">
        <f t="shared" si="5"/>
        <v>-3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.75" customHeight="1" x14ac:dyDescent="0.2">
      <c r="A54" s="1"/>
      <c r="B54" s="78" t="s">
        <v>70</v>
      </c>
      <c r="C54" s="79"/>
      <c r="D54" s="79"/>
      <c r="E54" s="79"/>
      <c r="F54" s="80"/>
      <c r="G54" s="17">
        <f>SUM(G46:G53)</f>
        <v>13.5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78" t="s">
        <v>71</v>
      </c>
      <c r="C55" s="79"/>
      <c r="D55" s="79"/>
      <c r="E55" s="79"/>
      <c r="F55" s="80"/>
      <c r="G55" s="17">
        <f>1.4 + (-0.03*G54)</f>
        <v>0.99499999999999988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25"/>
      <c r="C56" s="47"/>
      <c r="D56" s="48"/>
      <c r="E56" s="47"/>
      <c r="F56" s="49" t="s">
        <v>72</v>
      </c>
      <c r="G56" s="17">
        <f>COUNTIF($F$46:$F$51,"&lt;3")+COUNTIF($F$52:$F$53,"&gt;3")</f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27"/>
      <c r="C57" s="3"/>
      <c r="D57" s="3"/>
      <c r="E57" s="3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1"/>
      <c r="C58" s="1"/>
      <c r="D58" s="2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6" t="s">
        <v>73</v>
      </c>
      <c r="B59" s="81" t="s">
        <v>74</v>
      </c>
      <c r="C59" s="79"/>
      <c r="D59" s="79"/>
      <c r="E59" s="79"/>
      <c r="F59" s="80"/>
      <c r="G59" s="50">
        <f>F24*G42*G55</f>
        <v>43.342199999999998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1"/>
      <c r="C60" s="1"/>
      <c r="D60" s="2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1"/>
      <c r="C61" s="1"/>
      <c r="D61" s="2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1" t="s">
        <v>75</v>
      </c>
      <c r="B62" s="18" t="s">
        <v>76</v>
      </c>
      <c r="C62" s="18" t="s">
        <v>77</v>
      </c>
      <c r="D62" s="18" t="s">
        <v>78</v>
      </c>
      <c r="E62" s="3"/>
      <c r="F62" s="1"/>
      <c r="G62" s="18" t="s">
        <v>79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52">
        <v>20</v>
      </c>
      <c r="C63" s="52">
        <f>IF($G$56&gt;=5,36,IF(AND(G$56&gt;2,$G$56&lt;=4),28, IF(AND($G$56&gt;=0,$G$56&lt;=2),20,"error")))</f>
        <v>20</v>
      </c>
      <c r="D63" s="53">
        <f>IF($G$56&gt;=5,$G$63*(36/20),IF(AND($G$56&gt;2,$G$56&lt;=4),$G$63*(28/20), IF(AND($G$56&gt;=0,$G$56&lt;=2),$G$63,"error")))</f>
        <v>2.5</v>
      </c>
      <c r="E63" s="3"/>
      <c r="F63" s="1"/>
      <c r="G63" s="54">
        <v>2.5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82" t="s">
        <v>80</v>
      </c>
      <c r="C64" s="79"/>
      <c r="D64" s="80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55" t="s">
        <v>81</v>
      </c>
      <c r="B65" s="52">
        <f t="shared" ref="B65:D65" si="6">$G$59*B63</f>
        <v>866.84399999999994</v>
      </c>
      <c r="C65" s="52">
        <f t="shared" si="6"/>
        <v>866.84399999999994</v>
      </c>
      <c r="D65" s="52">
        <f t="shared" si="6"/>
        <v>108.35549999999999</v>
      </c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55" t="s">
        <v>82</v>
      </c>
      <c r="B66" s="56">
        <f t="shared" ref="B66:D66" si="7">B65/(22*8)</f>
        <v>4.9252499999999992</v>
      </c>
      <c r="C66" s="56">
        <f t="shared" si="7"/>
        <v>4.9252499999999992</v>
      </c>
      <c r="D66" s="57">
        <f t="shared" si="7"/>
        <v>0.6156562499999999</v>
      </c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6" t="s">
        <v>83</v>
      </c>
      <c r="B69" s="58" t="s">
        <v>84</v>
      </c>
      <c r="C69" s="59"/>
      <c r="D69" s="48"/>
      <c r="E69" s="47"/>
      <c r="F69" s="6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37" t="s">
        <v>85</v>
      </c>
      <c r="C70" s="17" t="s">
        <v>86</v>
      </c>
      <c r="D70" s="50" t="s">
        <v>87</v>
      </c>
      <c r="E70" s="50" t="s">
        <v>88</v>
      </c>
      <c r="F70" s="50" t="s">
        <v>89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61" t="s">
        <v>90</v>
      </c>
      <c r="C71" s="62">
        <v>0.4</v>
      </c>
      <c r="D71" s="56">
        <f t="shared" ref="D71:F71" si="8">$C71/$C$71*B$66</f>
        <v>4.9252499999999992</v>
      </c>
      <c r="E71" s="56">
        <f t="shared" si="8"/>
        <v>4.9252499999999992</v>
      </c>
      <c r="F71" s="56">
        <f t="shared" si="8"/>
        <v>0.6156562499999999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61" t="s">
        <v>91</v>
      </c>
      <c r="C72" s="62">
        <f>1-C71</f>
        <v>0.6</v>
      </c>
      <c r="D72" s="52">
        <f t="shared" ref="D72:F72" si="9">$C72/$C$71*B$66</f>
        <v>7.3878749999999975</v>
      </c>
      <c r="E72" s="52">
        <f t="shared" si="9"/>
        <v>7.3878749999999975</v>
      </c>
      <c r="F72" s="52">
        <f t="shared" si="9"/>
        <v>0.92348437499999969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63"/>
      <c r="C73" s="62">
        <f>SUM(C71:C72)</f>
        <v>1</v>
      </c>
      <c r="D73" s="56">
        <f t="shared" ref="D73:F73" si="10">$C73/$C$71*B$66</f>
        <v>12.313124999999998</v>
      </c>
      <c r="E73" s="56">
        <f t="shared" si="10"/>
        <v>12.313124999999998</v>
      </c>
      <c r="F73" s="56">
        <f t="shared" si="10"/>
        <v>1.5391406249999997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92</v>
      </c>
      <c r="B75" s="23">
        <v>4</v>
      </c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93</v>
      </c>
      <c r="B77" s="50" t="s">
        <v>94</v>
      </c>
      <c r="C77" s="50" t="s">
        <v>95</v>
      </c>
      <c r="D77" s="50" t="s">
        <v>96</v>
      </c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64"/>
      <c r="B78" s="65">
        <f>$D$73/$B$75</f>
        <v>3.0782812499999994</v>
      </c>
      <c r="C78" s="65">
        <f>$E$73/$B$75</f>
        <v>3.0782812499999994</v>
      </c>
      <c r="D78" s="65">
        <f>$F$73/$B$75</f>
        <v>0.38478515624999993</v>
      </c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2">
      <c r="A79" s="64"/>
      <c r="B79" s="64"/>
      <c r="C79" s="64"/>
      <c r="D79" s="64"/>
      <c r="E79" s="66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">
      <c r="A80" s="64"/>
      <c r="B80" s="64"/>
      <c r="C80" s="64"/>
      <c r="D80" s="64"/>
      <c r="E80" s="66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64"/>
      <c r="B81" s="64"/>
      <c r="C81" s="64"/>
      <c r="D81" s="64"/>
      <c r="E81" s="66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64"/>
      <c r="B82" s="64"/>
      <c r="C82" s="64"/>
      <c r="D82" s="64"/>
      <c r="E82" s="66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64"/>
      <c r="B83" s="64"/>
      <c r="C83" s="64"/>
      <c r="D83" s="64"/>
      <c r="E83" s="66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64"/>
      <c r="B84" s="64"/>
      <c r="C84" s="64"/>
      <c r="D84" s="64"/>
      <c r="E84" s="66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64"/>
      <c r="B85" s="64"/>
      <c r="C85" s="64"/>
      <c r="D85" s="64"/>
      <c r="E85" s="66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64"/>
      <c r="B86" s="64"/>
      <c r="C86" s="64"/>
      <c r="D86" s="64"/>
      <c r="E86" s="66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64"/>
      <c r="B87" s="64"/>
      <c r="C87" s="64"/>
      <c r="D87" s="64"/>
      <c r="E87" s="66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64"/>
      <c r="B88" s="64"/>
      <c r="C88" s="64"/>
      <c r="D88" s="64"/>
      <c r="E88" s="66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64"/>
      <c r="B89" s="64"/>
      <c r="C89" s="64"/>
      <c r="D89" s="64"/>
      <c r="E89" s="66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64"/>
      <c r="B90" s="64"/>
      <c r="C90" s="64"/>
      <c r="D90" s="64"/>
      <c r="E90" s="66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64"/>
      <c r="B91" s="64"/>
      <c r="C91" s="64"/>
      <c r="D91" s="64"/>
      <c r="E91" s="66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64"/>
      <c r="B92" s="64"/>
      <c r="C92" s="64"/>
      <c r="D92" s="64"/>
      <c r="E92" s="66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64"/>
      <c r="B93" s="64"/>
      <c r="C93" s="64"/>
      <c r="D93" s="64"/>
      <c r="E93" s="66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1"/>
      <c r="B95" s="1"/>
      <c r="C95" s="1"/>
      <c r="D95" s="2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0">
    <mergeCell ref="B55:F55"/>
    <mergeCell ref="B59:F59"/>
    <mergeCell ref="B64:D64"/>
    <mergeCell ref="B2:G2"/>
    <mergeCell ref="C11:F11"/>
    <mergeCell ref="C21:E21"/>
    <mergeCell ref="C24:E24"/>
    <mergeCell ref="B41:F41"/>
    <mergeCell ref="B42:F42"/>
    <mergeCell ref="B54:F54"/>
  </mergeCells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75" xr:uid="{00000000-0002-0000-0000-000001000000}">
      <formula1>1</formula1>
      <formula2>9</formula2>
    </dataValidation>
  </dataValidations>
  <hyperlinks>
    <hyperlink ref="H28" r:id="rId1" location="v=onepage&amp;q=e7%20part-time%20members&amp;f=false" xr:uid="{00000000-0004-0000-0000-000000000000}"/>
    <hyperlink ref="H46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7" workbookViewId="0"/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42.710937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3" t="s">
        <v>0</v>
      </c>
      <c r="C2" s="79"/>
      <c r="D2" s="79"/>
      <c r="E2" s="79"/>
      <c r="F2" s="79"/>
      <c r="G2" s="80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97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98</v>
      </c>
      <c r="C8" s="20" t="s">
        <v>12</v>
      </c>
      <c r="D8" s="21" t="s">
        <v>99</v>
      </c>
      <c r="E8" s="22">
        <f t="shared" ref="E8:E9" si="0">IF(C8="Simple",1,IF(C8="Intermedio",2,IF(C8="Complejo",3,"error")))</f>
        <v>3</v>
      </c>
      <c r="F8" s="23">
        <v>1</v>
      </c>
      <c r="G8" s="22">
        <f t="shared" ref="G8:G9" si="1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100</v>
      </c>
      <c r="C9" s="20" t="s">
        <v>13</v>
      </c>
      <c r="D9" s="21" t="s">
        <v>101</v>
      </c>
      <c r="E9" s="22">
        <f t="shared" si="0"/>
        <v>2</v>
      </c>
      <c r="F9" s="23">
        <v>1</v>
      </c>
      <c r="G9" s="22">
        <f t="shared" si="1"/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/>
      <c r="C10" s="20"/>
      <c r="D10" s="21"/>
      <c r="E10" s="22"/>
      <c r="F10" s="23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19"/>
      <c r="C11" s="20"/>
      <c r="D11" s="21"/>
      <c r="E11" s="22"/>
      <c r="F11" s="23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24"/>
      <c r="C12" s="78" t="s">
        <v>15</v>
      </c>
      <c r="D12" s="79"/>
      <c r="E12" s="79"/>
      <c r="F12" s="80"/>
      <c r="G12" s="26">
        <f>SUM(G8:G11)</f>
        <v>5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3"/>
      <c r="E13" s="3"/>
      <c r="F13" s="3"/>
      <c r="G13" s="28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9"/>
      <c r="D14" s="29"/>
      <c r="E14" s="30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6" t="s">
        <v>16</v>
      </c>
      <c r="B15" s="17" t="s">
        <v>17</v>
      </c>
      <c r="C15" s="17" t="s">
        <v>18</v>
      </c>
      <c r="D15" s="18" t="s">
        <v>19</v>
      </c>
      <c r="E15" s="18" t="s">
        <v>20</v>
      </c>
      <c r="F15" s="17" t="s">
        <v>8</v>
      </c>
      <c r="G15" s="15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21</v>
      </c>
      <c r="C16" s="19" t="s">
        <v>22</v>
      </c>
      <c r="D16" s="32">
        <v>2</v>
      </c>
      <c r="E16" s="22" t="str">
        <f t="shared" ref="E16:E21" si="2">IF($D16&gt;0,IF($D16&lt;=3,"Simple",IF(AND($D16&gt;3,$D16&lt;7),"Intermedio",IF($D16&gt;=7,"Complejo","error"))),"-")</f>
        <v>Simple</v>
      </c>
      <c r="F16" s="22">
        <f t="shared" ref="F16:F21" si="3">IF($D16&gt;0,IF($D16&lt;=3,5,IF(AND($D16&gt;3,$D16&lt;7),10,IF($D16&gt;=7,15,"error"))),0)</f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102</v>
      </c>
      <c r="C17" s="19" t="s">
        <v>23</v>
      </c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103</v>
      </c>
      <c r="C18" s="19" t="s">
        <v>104</v>
      </c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105</v>
      </c>
      <c r="C19" s="33" t="s">
        <v>106</v>
      </c>
      <c r="D19" s="34">
        <v>4</v>
      </c>
      <c r="E19" s="22" t="str">
        <f t="shared" si="2"/>
        <v>Intermedio</v>
      </c>
      <c r="F19" s="22">
        <f t="shared" si="3"/>
        <v>10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107</v>
      </c>
      <c r="C20" s="33" t="s">
        <v>108</v>
      </c>
      <c r="D20" s="34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 t="s">
        <v>109</v>
      </c>
      <c r="C21" s="33" t="s">
        <v>110</v>
      </c>
      <c r="D21" s="34">
        <v>5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35"/>
      <c r="C22" s="84" t="s">
        <v>24</v>
      </c>
      <c r="D22" s="85"/>
      <c r="E22" s="86"/>
      <c r="F22" s="36">
        <f>SUM(F16:F21)</f>
        <v>55</v>
      </c>
      <c r="G22" s="1"/>
      <c r="H22" s="16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1"/>
      <c r="C23" s="1"/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"/>
      <c r="C24" s="1"/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 x14ac:dyDescent="0.2">
      <c r="A25" s="16" t="s">
        <v>25</v>
      </c>
      <c r="B25" s="37"/>
      <c r="C25" s="78" t="s">
        <v>111</v>
      </c>
      <c r="D25" s="79"/>
      <c r="E25" s="80"/>
      <c r="F25" s="26">
        <f>G12+F22</f>
        <v>60</v>
      </c>
      <c r="G25" s="1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1"/>
      <c r="C26" s="1"/>
      <c r="D26" s="2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6" t="s">
        <v>27</v>
      </c>
      <c r="B28" s="18" t="s">
        <v>28</v>
      </c>
      <c r="C28" s="18" t="s">
        <v>29</v>
      </c>
      <c r="D28" s="17" t="s">
        <v>30</v>
      </c>
      <c r="E28" s="17" t="s">
        <v>8</v>
      </c>
      <c r="F28" s="17" t="s">
        <v>31</v>
      </c>
      <c r="G28" s="17" t="s">
        <v>32</v>
      </c>
      <c r="H28" s="1" t="s">
        <v>33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47.25" x14ac:dyDescent="0.25">
      <c r="A29" s="1"/>
      <c r="B29" s="38" t="s">
        <v>34</v>
      </c>
      <c r="C29" s="38" t="s">
        <v>35</v>
      </c>
      <c r="D29" s="67" t="s">
        <v>112</v>
      </c>
      <c r="E29" s="68">
        <v>2</v>
      </c>
      <c r="F29" s="69">
        <v>0</v>
      </c>
      <c r="G29" s="41">
        <f t="shared" ref="G29:G41" si="4">E29*F29</f>
        <v>0</v>
      </c>
      <c r="H29" s="42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1.5" x14ac:dyDescent="0.25">
      <c r="A30" s="1"/>
      <c r="B30" s="38" t="s">
        <v>38</v>
      </c>
      <c r="C30" s="38" t="s">
        <v>35</v>
      </c>
      <c r="D30" s="70" t="s">
        <v>113</v>
      </c>
      <c r="E30" s="71">
        <v>2</v>
      </c>
      <c r="F30" s="72">
        <v>0</v>
      </c>
      <c r="G30" s="41">
        <f t="shared" si="4"/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1.5" x14ac:dyDescent="0.25">
      <c r="A31" s="1"/>
      <c r="B31" s="38" t="s">
        <v>39</v>
      </c>
      <c r="C31" s="38" t="s">
        <v>35</v>
      </c>
      <c r="D31" s="70" t="s">
        <v>113</v>
      </c>
      <c r="E31" s="71">
        <v>1</v>
      </c>
      <c r="F31" s="72">
        <v>0</v>
      </c>
      <c r="G31" s="41">
        <f t="shared" si="4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1.5" x14ac:dyDescent="0.25">
      <c r="A32" s="1"/>
      <c r="B32" s="38" t="s">
        <v>40</v>
      </c>
      <c r="C32" s="38" t="s">
        <v>35</v>
      </c>
      <c r="D32" s="73" t="s">
        <v>114</v>
      </c>
      <c r="E32" s="71">
        <v>1</v>
      </c>
      <c r="F32" s="72">
        <v>3</v>
      </c>
      <c r="G32" s="41">
        <f t="shared" si="4"/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5">
      <c r="A33" s="1"/>
      <c r="B33" s="38" t="s">
        <v>41</v>
      </c>
      <c r="C33" s="38" t="s">
        <v>35</v>
      </c>
      <c r="D33" s="73" t="s">
        <v>114</v>
      </c>
      <c r="E33" s="74">
        <v>1</v>
      </c>
      <c r="F33" s="72">
        <v>3</v>
      </c>
      <c r="G33" s="41">
        <f t="shared" si="4"/>
        <v>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5">
      <c r="A34" s="1"/>
      <c r="B34" s="38" t="s">
        <v>42</v>
      </c>
      <c r="C34" s="38" t="s">
        <v>35</v>
      </c>
      <c r="D34" s="75" t="s">
        <v>115</v>
      </c>
      <c r="E34" s="74">
        <v>0.5</v>
      </c>
      <c r="F34" s="72">
        <v>5</v>
      </c>
      <c r="G34" s="41">
        <f t="shared" si="4"/>
        <v>2.5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5">
      <c r="A35" s="1"/>
      <c r="B35" s="38" t="s">
        <v>43</v>
      </c>
      <c r="C35" s="38" t="s">
        <v>35</v>
      </c>
      <c r="D35" s="70" t="s">
        <v>116</v>
      </c>
      <c r="E35" s="74">
        <v>0.5</v>
      </c>
      <c r="F35" s="72">
        <v>5</v>
      </c>
      <c r="G35" s="41">
        <f t="shared" si="4"/>
        <v>2.5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5">
      <c r="A36" s="1"/>
      <c r="B36" s="38" t="s">
        <v>44</v>
      </c>
      <c r="C36" s="38" t="s">
        <v>35</v>
      </c>
      <c r="D36" s="70" t="s">
        <v>117</v>
      </c>
      <c r="E36" s="74">
        <v>2</v>
      </c>
      <c r="F36" s="72">
        <v>5</v>
      </c>
      <c r="G36" s="41">
        <f t="shared" si="4"/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5">
      <c r="A37" s="1"/>
      <c r="B37" s="38" t="s">
        <v>45</v>
      </c>
      <c r="C37" s="38" t="s">
        <v>35</v>
      </c>
      <c r="D37" s="73" t="s">
        <v>114</v>
      </c>
      <c r="E37" s="74">
        <v>1</v>
      </c>
      <c r="F37" s="72">
        <v>3</v>
      </c>
      <c r="G37" s="41">
        <f t="shared" si="4"/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5">
      <c r="A38" s="1"/>
      <c r="B38" s="38" t="s">
        <v>46</v>
      </c>
      <c r="C38" s="38" t="s">
        <v>35</v>
      </c>
      <c r="D38" s="75" t="s">
        <v>118</v>
      </c>
      <c r="E38" s="74">
        <v>1</v>
      </c>
      <c r="F38" s="72">
        <v>0</v>
      </c>
      <c r="G38" s="41">
        <f t="shared" si="4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1.5" x14ac:dyDescent="0.25">
      <c r="A39" s="1"/>
      <c r="B39" s="38" t="s">
        <v>47</v>
      </c>
      <c r="C39" s="38" t="s">
        <v>35</v>
      </c>
      <c r="D39" s="73" t="s">
        <v>114</v>
      </c>
      <c r="E39" s="71">
        <v>1</v>
      </c>
      <c r="F39" s="72">
        <v>3</v>
      </c>
      <c r="G39" s="41">
        <f t="shared" si="4"/>
        <v>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7.25" x14ac:dyDescent="0.25">
      <c r="A40" s="1"/>
      <c r="B40" s="38" t="s">
        <v>48</v>
      </c>
      <c r="C40" s="38" t="s">
        <v>35</v>
      </c>
      <c r="D40" s="70" t="s">
        <v>119</v>
      </c>
      <c r="E40" s="71">
        <v>1</v>
      </c>
      <c r="F40" s="72">
        <v>5</v>
      </c>
      <c r="G40" s="41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1.5" x14ac:dyDescent="0.25">
      <c r="A41" s="1"/>
      <c r="B41" s="38" t="s">
        <v>49</v>
      </c>
      <c r="C41" s="38" t="s">
        <v>35</v>
      </c>
      <c r="D41" s="70" t="s">
        <v>116</v>
      </c>
      <c r="E41" s="74">
        <v>1</v>
      </c>
      <c r="F41" s="72">
        <v>0</v>
      </c>
      <c r="G41" s="41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78" t="s">
        <v>120</v>
      </c>
      <c r="C42" s="79"/>
      <c r="D42" s="79"/>
      <c r="E42" s="79"/>
      <c r="F42" s="80"/>
      <c r="G42" s="43">
        <f>SUM(G29:G41)</f>
        <v>32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78" t="s">
        <v>121</v>
      </c>
      <c r="C43" s="79"/>
      <c r="D43" s="79"/>
      <c r="E43" s="79"/>
      <c r="F43" s="80"/>
      <c r="G43" s="36">
        <f>0.6+(0.01*G42)</f>
        <v>0.91999999999999993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27"/>
      <c r="C44" s="3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44"/>
      <c r="C45" s="44"/>
      <c r="D45" s="45"/>
      <c r="E45" s="44"/>
      <c r="F45" s="44"/>
      <c r="G45" s="4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6" t="s">
        <v>52</v>
      </c>
      <c r="B46" s="18" t="s">
        <v>53</v>
      </c>
      <c r="C46" s="18" t="s">
        <v>54</v>
      </c>
      <c r="D46" s="17" t="s">
        <v>55</v>
      </c>
      <c r="E46" s="17" t="s">
        <v>8</v>
      </c>
      <c r="F46" s="17" t="s">
        <v>31</v>
      </c>
      <c r="G46" s="17" t="s">
        <v>32</v>
      </c>
      <c r="H46" s="1" t="s">
        <v>56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38.25" x14ac:dyDescent="0.2">
      <c r="A47" s="1"/>
      <c r="B47" s="46" t="s">
        <v>57</v>
      </c>
      <c r="C47" s="38" t="s">
        <v>58</v>
      </c>
      <c r="D47" s="39" t="s">
        <v>122</v>
      </c>
      <c r="E47" s="40">
        <v>1.5</v>
      </c>
      <c r="F47" s="23">
        <v>4</v>
      </c>
      <c r="G47" s="41">
        <f t="shared" ref="G47:G54" si="5">E47*F47</f>
        <v>6</v>
      </c>
      <c r="H47" s="42" t="s">
        <v>37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x14ac:dyDescent="0.2">
      <c r="A48" s="1"/>
      <c r="B48" s="46" t="s">
        <v>59</v>
      </c>
      <c r="C48" s="38" t="s">
        <v>58</v>
      </c>
      <c r="D48" s="39" t="s">
        <v>123</v>
      </c>
      <c r="E48" s="40">
        <v>0.5</v>
      </c>
      <c r="F48" s="23">
        <v>3</v>
      </c>
      <c r="G48" s="41">
        <f t="shared" si="5"/>
        <v>1.5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1.5" x14ac:dyDescent="0.2">
      <c r="A49" s="1"/>
      <c r="B49" s="46" t="s">
        <v>60</v>
      </c>
      <c r="C49" s="38" t="s">
        <v>58</v>
      </c>
      <c r="D49" s="39" t="s">
        <v>123</v>
      </c>
      <c r="E49" s="40">
        <v>1</v>
      </c>
      <c r="F49" s="23">
        <v>3</v>
      </c>
      <c r="G49" s="41">
        <f t="shared" si="5"/>
        <v>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1.5" x14ac:dyDescent="0.2">
      <c r="A50" s="1"/>
      <c r="B50" s="46" t="s">
        <v>61</v>
      </c>
      <c r="C50" s="38" t="s">
        <v>58</v>
      </c>
      <c r="D50" s="39" t="s">
        <v>123</v>
      </c>
      <c r="E50" s="40">
        <v>0.5</v>
      </c>
      <c r="F50" s="23">
        <v>3</v>
      </c>
      <c r="G50" s="41">
        <f t="shared" si="5"/>
        <v>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">
      <c r="A51" s="1"/>
      <c r="B51" s="46" t="s">
        <v>62</v>
      </c>
      <c r="C51" s="38" t="s">
        <v>63</v>
      </c>
      <c r="D51" s="39" t="s">
        <v>123</v>
      </c>
      <c r="E51" s="40">
        <v>1</v>
      </c>
      <c r="F51" s="23">
        <v>3</v>
      </c>
      <c r="G51" s="41">
        <f t="shared" si="5"/>
        <v>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1.5" x14ac:dyDescent="0.2">
      <c r="A52" s="1"/>
      <c r="B52" s="46" t="s">
        <v>64</v>
      </c>
      <c r="C52" s="38" t="s">
        <v>65</v>
      </c>
      <c r="D52" s="39" t="s">
        <v>123</v>
      </c>
      <c r="E52" s="40">
        <v>2</v>
      </c>
      <c r="F52" s="23">
        <v>3</v>
      </c>
      <c r="G52" s="41">
        <f t="shared" si="5"/>
        <v>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7.25" x14ac:dyDescent="0.2">
      <c r="A53" s="1"/>
      <c r="B53" s="46" t="s">
        <v>66</v>
      </c>
      <c r="C53" s="38" t="s">
        <v>67</v>
      </c>
      <c r="D53" s="76" t="s">
        <v>124</v>
      </c>
      <c r="E53" s="40">
        <v>-1</v>
      </c>
      <c r="F53" s="23">
        <v>5</v>
      </c>
      <c r="G53" s="41">
        <f t="shared" si="5"/>
        <v>-5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78.75" x14ac:dyDescent="0.2">
      <c r="A54" s="1"/>
      <c r="B54" s="46" t="s">
        <v>68</v>
      </c>
      <c r="C54" s="38" t="s">
        <v>69</v>
      </c>
      <c r="D54" s="39" t="s">
        <v>125</v>
      </c>
      <c r="E54" s="40">
        <v>-1</v>
      </c>
      <c r="F54" s="23">
        <v>5</v>
      </c>
      <c r="G54" s="41">
        <f t="shared" si="5"/>
        <v>-5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78" t="s">
        <v>70</v>
      </c>
      <c r="C55" s="79"/>
      <c r="D55" s="79"/>
      <c r="E55" s="79"/>
      <c r="F55" s="80"/>
      <c r="G55" s="17">
        <f>SUM(G47:G54)</f>
        <v>11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78" t="s">
        <v>126</v>
      </c>
      <c r="C56" s="79"/>
      <c r="D56" s="79"/>
      <c r="E56" s="79"/>
      <c r="F56" s="80"/>
      <c r="G56" s="17">
        <f>1.4 + (-0.03*G55)</f>
        <v>1.0699999999999998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25"/>
      <c r="C57" s="47"/>
      <c r="D57" s="48"/>
      <c r="E57" s="47"/>
      <c r="F57" s="49" t="s">
        <v>72</v>
      </c>
      <c r="G57" s="17">
        <f>COUNTIF($F$47:$F$52,"&lt;3")+COUNTIF($F$53:$F$54,"&gt;3")</f>
        <v>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1"/>
      <c r="C59" s="1"/>
      <c r="D59" s="2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6" t="s">
        <v>73</v>
      </c>
      <c r="B60" s="81" t="s">
        <v>127</v>
      </c>
      <c r="C60" s="79"/>
      <c r="D60" s="79"/>
      <c r="E60" s="79"/>
      <c r="F60" s="80"/>
      <c r="G60" s="50">
        <f>F25*G43*G56</f>
        <v>59.063999999999986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1"/>
      <c r="C61" s="1"/>
      <c r="D61" s="2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1"/>
      <c r="C62" s="1"/>
      <c r="D62" s="2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1" t="s">
        <v>75</v>
      </c>
      <c r="B63" s="18" t="s">
        <v>76</v>
      </c>
      <c r="C63" s="18" t="s">
        <v>77</v>
      </c>
      <c r="D63" s="18" t="s">
        <v>78</v>
      </c>
      <c r="E63" s="3"/>
      <c r="F63" s="1"/>
      <c r="G63" s="18" t="s">
        <v>79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52">
        <v>20</v>
      </c>
      <c r="C64" s="52">
        <f>IF($G$57&gt;=5,36,IF(AND(G$57&gt;2,$G$57&lt;=4),28, IF(AND($G$57&gt;=0,$G$57&lt;=2),20,"error")))</f>
        <v>20</v>
      </c>
      <c r="D64" s="53">
        <f>IF($G$57&gt;=5,$G$64*(36/20),IF(AND($G$57&gt;2,$G$57&lt;=4),$G$64*(28/20), IF(AND($G$57&gt;=0,$G$57&lt;=2),$G$64,"error")))</f>
        <v>2.5</v>
      </c>
      <c r="E64" s="3"/>
      <c r="F64" s="1"/>
      <c r="G64" s="54">
        <v>2.5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82" t="s">
        <v>80</v>
      </c>
      <c r="C65" s="79"/>
      <c r="D65" s="80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55" t="s">
        <v>81</v>
      </c>
      <c r="B66" s="52">
        <f t="shared" ref="B66:D66" si="6">$G$60*B64</f>
        <v>1181.2799999999997</v>
      </c>
      <c r="C66" s="52">
        <f t="shared" si="6"/>
        <v>1181.2799999999997</v>
      </c>
      <c r="D66" s="52">
        <f t="shared" si="6"/>
        <v>147.65999999999997</v>
      </c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55" t="s">
        <v>82</v>
      </c>
      <c r="B67" s="56">
        <f t="shared" ref="B67:D67" si="7">B66/(22*8)</f>
        <v>6.7118181818181801</v>
      </c>
      <c r="C67" s="56">
        <f t="shared" si="7"/>
        <v>6.7118181818181801</v>
      </c>
      <c r="D67" s="57">
        <f t="shared" si="7"/>
        <v>0.83897727272727252</v>
      </c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6" t="s">
        <v>83</v>
      </c>
      <c r="B70" s="58" t="s">
        <v>84</v>
      </c>
      <c r="C70" s="59"/>
      <c r="D70" s="48"/>
      <c r="E70" s="47"/>
      <c r="F70" s="6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"/>
      <c r="B71" s="37" t="s">
        <v>85</v>
      </c>
      <c r="C71" s="17" t="s">
        <v>86</v>
      </c>
      <c r="D71" s="50" t="s">
        <v>87</v>
      </c>
      <c r="E71" s="50" t="s">
        <v>88</v>
      </c>
      <c r="F71" s="50" t="s">
        <v>89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61" t="s">
        <v>90</v>
      </c>
      <c r="C72" s="62">
        <v>0.4</v>
      </c>
      <c r="D72" s="56">
        <f t="shared" ref="D72:F72" si="8">$C72/$C$72*B$67</f>
        <v>6.7118181818181801</v>
      </c>
      <c r="E72" s="56">
        <f t="shared" si="8"/>
        <v>6.7118181818181801</v>
      </c>
      <c r="F72" s="56">
        <f t="shared" si="8"/>
        <v>0.83897727272727252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61" t="s">
        <v>91</v>
      </c>
      <c r="C73" s="62">
        <f>1-C72</f>
        <v>0.6</v>
      </c>
      <c r="D73" s="52">
        <f t="shared" ref="D73:F73" si="9">$C73/$C$72*B$67</f>
        <v>10.067727272727268</v>
      </c>
      <c r="E73" s="52">
        <f t="shared" si="9"/>
        <v>10.067727272727268</v>
      </c>
      <c r="F73" s="52">
        <f t="shared" si="9"/>
        <v>1.2584659090909085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63"/>
      <c r="C74" s="62">
        <f>SUM(C72:C73)</f>
        <v>1</v>
      </c>
      <c r="D74" s="56">
        <f t="shared" ref="D74:F74" si="10">$C74/$C$72*B$67</f>
        <v>16.779545454545449</v>
      </c>
      <c r="E74" s="56">
        <f t="shared" si="10"/>
        <v>16.779545454545449</v>
      </c>
      <c r="F74" s="56">
        <f t="shared" si="10"/>
        <v>2.0974431818181811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6" t="s">
        <v>92</v>
      </c>
      <c r="B76" s="23">
        <v>3</v>
      </c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6" t="s">
        <v>93</v>
      </c>
      <c r="B78" s="50" t="s">
        <v>94</v>
      </c>
      <c r="C78" s="50" t="s">
        <v>95</v>
      </c>
      <c r="D78" s="50" t="s">
        <v>96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64"/>
      <c r="B79" s="65">
        <f>$D$74/$B$76</f>
        <v>5.593181818181816</v>
      </c>
      <c r="C79" s="65">
        <f>$E$74/$B$76</f>
        <v>5.593181818181816</v>
      </c>
      <c r="D79" s="65">
        <f>$F$74/$B$76</f>
        <v>0.699147727272727</v>
      </c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">
      <c r="A80" s="64"/>
      <c r="B80" s="64"/>
      <c r="C80" s="64"/>
      <c r="D80" s="64"/>
      <c r="E80" s="66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64"/>
      <c r="B81" s="64"/>
      <c r="C81" s="64"/>
      <c r="D81" s="64"/>
      <c r="E81" s="66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64"/>
      <c r="B82" s="64"/>
      <c r="C82" s="64"/>
      <c r="D82" s="64"/>
      <c r="E82" s="66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64"/>
      <c r="B83" s="64"/>
      <c r="C83" s="64"/>
      <c r="D83" s="64"/>
      <c r="E83" s="66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64"/>
      <c r="B84" s="64"/>
      <c r="C84" s="64"/>
      <c r="D84" s="64"/>
      <c r="E84" s="66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64"/>
      <c r="B85" s="64"/>
      <c r="C85" s="64"/>
      <c r="D85" s="64"/>
      <c r="E85" s="66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64"/>
      <c r="B86" s="64"/>
      <c r="C86" s="64"/>
      <c r="D86" s="64"/>
      <c r="E86" s="66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64"/>
      <c r="B87" s="64"/>
      <c r="C87" s="64"/>
      <c r="D87" s="64"/>
      <c r="E87" s="66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64"/>
      <c r="B88" s="64"/>
      <c r="C88" s="64"/>
      <c r="D88" s="64"/>
      <c r="E88" s="66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64"/>
      <c r="B89" s="64"/>
      <c r="C89" s="64"/>
      <c r="D89" s="64"/>
      <c r="E89" s="66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64"/>
      <c r="B90" s="64"/>
      <c r="C90" s="64"/>
      <c r="D90" s="64"/>
      <c r="E90" s="66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64"/>
      <c r="B91" s="64"/>
      <c r="C91" s="64"/>
      <c r="D91" s="64"/>
      <c r="E91" s="66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64"/>
      <c r="B92" s="64"/>
      <c r="C92" s="64"/>
      <c r="D92" s="64"/>
      <c r="E92" s="66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64"/>
      <c r="B93" s="64"/>
      <c r="C93" s="64"/>
      <c r="D93" s="64"/>
      <c r="E93" s="66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1"/>
      <c r="B96" s="1"/>
      <c r="C96" s="1"/>
      <c r="D96" s="2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B56:F56"/>
    <mergeCell ref="B60:F60"/>
    <mergeCell ref="B65:D65"/>
    <mergeCell ref="B2:G2"/>
    <mergeCell ref="C12:F12"/>
    <mergeCell ref="C22:E22"/>
    <mergeCell ref="C25:E25"/>
    <mergeCell ref="B42:F42"/>
    <mergeCell ref="B43:F43"/>
    <mergeCell ref="B55:F55"/>
  </mergeCells>
  <dataValidations count="2">
    <dataValidation type="list" allowBlank="1" showErrorMessage="1" sqref="C8:C11" xr:uid="{00000000-0002-0000-0100-000000000000}">
      <formula1>"Simple,Intermedio,Complejo"</formula1>
    </dataValidation>
    <dataValidation type="decimal" allowBlank="1" showInputMessage="1" showErrorMessage="1" prompt="Entre 1 y 9 personas." sqref="B76" xr:uid="{00000000-0002-0000-0100-000001000000}">
      <formula1>1</formula1>
      <formula2>9</formula2>
    </dataValidation>
  </dataValidations>
  <hyperlinks>
    <hyperlink ref="H29" r:id="rId1" location="v=onepage&amp;q=e7%20part-time%20members&amp;f=false" xr:uid="{00000000-0004-0000-0100-000000000000}"/>
    <hyperlink ref="H47" r:id="rId2" location="v=onepage&amp;q=e7%20part-time%20members&amp;f=false" xr:uid="{00000000-0004-0000-0100-000001000000}"/>
  </hyperlinks>
  <pageMargins left="0.75" right="0.75" top="1" bottom="1" header="0" footer="0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3" t="s">
        <v>0</v>
      </c>
      <c r="C2" s="79"/>
      <c r="D2" s="79"/>
      <c r="E2" s="79"/>
      <c r="F2" s="79"/>
      <c r="G2" s="80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128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11</v>
      </c>
      <c r="C8" s="20" t="s">
        <v>12</v>
      </c>
      <c r="D8" s="21" t="s">
        <v>129</v>
      </c>
      <c r="E8" s="22">
        <f t="shared" ref="E8:E12" si="0">IF(C8="Simple",1,IF(C8="Intermedio",2,IF(C8="Complejo",3,"error")))</f>
        <v>3</v>
      </c>
      <c r="F8" s="23">
        <v>1</v>
      </c>
      <c r="G8" s="22">
        <f t="shared" ref="G8:G12" si="1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130</v>
      </c>
      <c r="C9" s="20" t="s">
        <v>14</v>
      </c>
      <c r="D9" s="21" t="s">
        <v>131</v>
      </c>
      <c r="E9" s="22">
        <f t="shared" si="0"/>
        <v>1</v>
      </c>
      <c r="F9" s="23">
        <v>1</v>
      </c>
      <c r="G9" s="22">
        <f t="shared" si="1"/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19" t="s">
        <v>132</v>
      </c>
      <c r="C10" s="20" t="s">
        <v>14</v>
      </c>
      <c r="D10" s="21" t="s">
        <v>131</v>
      </c>
      <c r="E10" s="22">
        <f t="shared" si="0"/>
        <v>1</v>
      </c>
      <c r="F10" s="23">
        <v>1</v>
      </c>
      <c r="G10" s="22">
        <f t="shared" si="1"/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19" t="s">
        <v>133</v>
      </c>
      <c r="C11" s="20" t="s">
        <v>14</v>
      </c>
      <c r="D11" s="21" t="s">
        <v>131</v>
      </c>
      <c r="E11" s="22">
        <f t="shared" si="0"/>
        <v>1</v>
      </c>
      <c r="F11" s="23">
        <v>1</v>
      </c>
      <c r="G11" s="22">
        <f t="shared" si="1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9" t="s">
        <v>134</v>
      </c>
      <c r="C12" s="20" t="s">
        <v>12</v>
      </c>
      <c r="D12" s="21" t="s">
        <v>135</v>
      </c>
      <c r="E12" s="22">
        <f t="shared" si="0"/>
        <v>3</v>
      </c>
      <c r="F12" s="23">
        <v>1</v>
      </c>
      <c r="G12" s="22">
        <f t="shared" si="1"/>
        <v>3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24"/>
      <c r="C13" s="78" t="s">
        <v>15</v>
      </c>
      <c r="D13" s="79"/>
      <c r="E13" s="79"/>
      <c r="F13" s="80"/>
      <c r="G13" s="26">
        <f>SUM(G8:G12)</f>
        <v>9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"/>
      <c r="B14" s="16"/>
      <c r="C14" s="27"/>
      <c r="D14" s="3"/>
      <c r="E14" s="3"/>
      <c r="F14" s="3"/>
      <c r="G14" s="28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6"/>
      <c r="C15" s="29"/>
      <c r="D15" s="29"/>
      <c r="E15" s="30"/>
      <c r="F15" s="16"/>
      <c r="G15" s="16"/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.75" customHeight="1" x14ac:dyDescent="0.2">
      <c r="A16" s="16" t="s">
        <v>16</v>
      </c>
      <c r="B16" s="17" t="s">
        <v>17</v>
      </c>
      <c r="C16" s="17" t="s">
        <v>18</v>
      </c>
      <c r="D16" s="18" t="s">
        <v>19</v>
      </c>
      <c r="E16" s="18" t="s">
        <v>20</v>
      </c>
      <c r="F16" s="17" t="s">
        <v>8</v>
      </c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136</v>
      </c>
      <c r="C17" s="19" t="s">
        <v>137</v>
      </c>
      <c r="D17" s="32">
        <v>5</v>
      </c>
      <c r="E17" s="22" t="str">
        <f t="shared" ref="E17:E22" si="2">IF($D17&gt;0,IF($D17&lt;=3,"Simple",IF(AND($D17&gt;3,$D17&lt;7),"Intermedio",IF($D17&gt;=7,"Complejo","error"))),"-")</f>
        <v>Intermedio</v>
      </c>
      <c r="F17" s="22">
        <f t="shared" ref="F17:F22" si="3">IF($D17&gt;0,IF($D17&lt;=3,5,IF(AND($D17&gt;3,$D17&lt;7),10,IF($D17&gt;=7,15,"error"))),0)</f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138</v>
      </c>
      <c r="C18" s="19" t="s">
        <v>139</v>
      </c>
      <c r="D18" s="32">
        <v>2</v>
      </c>
      <c r="E18" s="22" t="str">
        <f t="shared" si="2"/>
        <v>Simple</v>
      </c>
      <c r="F18" s="22">
        <f t="shared" si="3"/>
        <v>5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140</v>
      </c>
      <c r="C19" s="19" t="s">
        <v>141</v>
      </c>
      <c r="D19" s="32">
        <v>3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/>
      <c r="C20" s="33"/>
      <c r="D20" s="34"/>
      <c r="E20" s="22" t="str">
        <f t="shared" si="2"/>
        <v>-</v>
      </c>
      <c r="F20" s="22">
        <f t="shared" si="3"/>
        <v>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19"/>
      <c r="C21" s="33"/>
      <c r="D21" s="34"/>
      <c r="E21" s="22" t="str">
        <f t="shared" si="2"/>
        <v>-</v>
      </c>
      <c r="F21" s="22">
        <f t="shared" si="3"/>
        <v>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19"/>
      <c r="C22" s="33"/>
      <c r="D22" s="34"/>
      <c r="E22" s="22" t="str">
        <f t="shared" si="2"/>
        <v>-</v>
      </c>
      <c r="F22" s="22">
        <f t="shared" si="3"/>
        <v>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35"/>
      <c r="C23" s="84" t="s">
        <v>24</v>
      </c>
      <c r="D23" s="85"/>
      <c r="E23" s="86"/>
      <c r="F23" s="36">
        <f>SUM(F17:F22)</f>
        <v>20</v>
      </c>
      <c r="G23" s="1"/>
      <c r="H23" s="16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1"/>
      <c r="C24" s="1"/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1"/>
      <c r="C25" s="1"/>
      <c r="D25" s="2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.75" customHeight="1" x14ac:dyDescent="0.2">
      <c r="A26" s="16" t="s">
        <v>25</v>
      </c>
      <c r="B26" s="37"/>
      <c r="C26" s="78" t="s">
        <v>142</v>
      </c>
      <c r="D26" s="79"/>
      <c r="E26" s="80"/>
      <c r="F26" s="26">
        <f>G13+F23</f>
        <v>29</v>
      </c>
      <c r="G26" s="1"/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3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27</v>
      </c>
      <c r="B29" s="18" t="s">
        <v>28</v>
      </c>
      <c r="C29" s="18" t="s">
        <v>29</v>
      </c>
      <c r="D29" s="17" t="s">
        <v>30</v>
      </c>
      <c r="E29" s="17" t="s">
        <v>8</v>
      </c>
      <c r="F29" s="17" t="s">
        <v>31</v>
      </c>
      <c r="G29" s="17" t="s">
        <v>32</v>
      </c>
      <c r="H29" s="1" t="s">
        <v>33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38.25" x14ac:dyDescent="0.2">
      <c r="A30" s="1"/>
      <c r="B30" s="38" t="s">
        <v>34</v>
      </c>
      <c r="C30" s="38" t="s">
        <v>35</v>
      </c>
      <c r="D30" s="76" t="s">
        <v>143</v>
      </c>
      <c r="E30" s="40">
        <v>2</v>
      </c>
      <c r="F30" s="23">
        <v>5</v>
      </c>
      <c r="G30" s="41">
        <f t="shared" ref="G30:G42" si="4">E30*F30</f>
        <v>10</v>
      </c>
      <c r="H30" s="42" t="s">
        <v>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1.5" x14ac:dyDescent="0.2">
      <c r="A31" s="1"/>
      <c r="B31" s="38" t="s">
        <v>38</v>
      </c>
      <c r="C31" s="38" t="s">
        <v>35</v>
      </c>
      <c r="D31" s="76" t="s">
        <v>144</v>
      </c>
      <c r="E31" s="41">
        <v>2</v>
      </c>
      <c r="F31" s="23">
        <v>5</v>
      </c>
      <c r="G31" s="41">
        <f t="shared" si="4"/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7.25" x14ac:dyDescent="0.2">
      <c r="A32" s="1"/>
      <c r="B32" s="38" t="s">
        <v>39</v>
      </c>
      <c r="C32" s="38" t="s">
        <v>35</v>
      </c>
      <c r="D32" s="76" t="s">
        <v>145</v>
      </c>
      <c r="E32" s="41">
        <v>1</v>
      </c>
      <c r="F32" s="23">
        <v>5</v>
      </c>
      <c r="G32" s="41">
        <f t="shared" si="4"/>
        <v>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4.5" x14ac:dyDescent="0.2">
      <c r="A33" s="1"/>
      <c r="B33" s="38" t="s">
        <v>40</v>
      </c>
      <c r="C33" s="38" t="s">
        <v>35</v>
      </c>
      <c r="D33" s="77" t="s">
        <v>146</v>
      </c>
      <c r="E33" s="41">
        <v>1</v>
      </c>
      <c r="F33" s="23">
        <v>3</v>
      </c>
      <c r="G33" s="41">
        <f t="shared" si="4"/>
        <v>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">
      <c r="A34" s="1"/>
      <c r="B34" s="38" t="s">
        <v>41</v>
      </c>
      <c r="C34" s="38" t="s">
        <v>35</v>
      </c>
      <c r="D34" s="73" t="s">
        <v>114</v>
      </c>
      <c r="E34" s="40">
        <v>1</v>
      </c>
      <c r="F34" s="23">
        <v>3</v>
      </c>
      <c r="G34" s="41">
        <f t="shared" si="4"/>
        <v>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">
      <c r="A35" s="1"/>
      <c r="B35" s="38" t="s">
        <v>42</v>
      </c>
      <c r="C35" s="38" t="s">
        <v>35</v>
      </c>
      <c r="D35" s="73" t="s">
        <v>114</v>
      </c>
      <c r="E35" s="40">
        <v>0.5</v>
      </c>
      <c r="F35" s="23">
        <v>3</v>
      </c>
      <c r="G35" s="41">
        <f t="shared" si="4"/>
        <v>1.5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">
      <c r="A36" s="1"/>
      <c r="B36" s="38" t="s">
        <v>43</v>
      </c>
      <c r="C36" s="38" t="s">
        <v>35</v>
      </c>
      <c r="D36" s="73" t="s">
        <v>147</v>
      </c>
      <c r="E36" s="40">
        <v>0.5</v>
      </c>
      <c r="F36" s="23">
        <v>3</v>
      </c>
      <c r="G36" s="41">
        <f t="shared" si="4"/>
        <v>1.5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">
      <c r="A37" s="1"/>
      <c r="B37" s="38" t="s">
        <v>44</v>
      </c>
      <c r="C37" s="38" t="s">
        <v>35</v>
      </c>
      <c r="D37" s="73" t="s">
        <v>114</v>
      </c>
      <c r="E37" s="40">
        <v>2</v>
      </c>
      <c r="F37" s="23">
        <v>3</v>
      </c>
      <c r="G37" s="41">
        <f t="shared" si="4"/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">
      <c r="A38" s="1"/>
      <c r="B38" s="38" t="s">
        <v>45</v>
      </c>
      <c r="C38" s="38" t="s">
        <v>35</v>
      </c>
      <c r="D38" s="73" t="s">
        <v>114</v>
      </c>
      <c r="E38" s="40">
        <v>1</v>
      </c>
      <c r="F38" s="23">
        <v>3</v>
      </c>
      <c r="G38" s="41">
        <f t="shared" si="4"/>
        <v>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">
      <c r="A39" s="1"/>
      <c r="B39" s="38" t="s">
        <v>46</v>
      </c>
      <c r="C39" s="38" t="s">
        <v>35</v>
      </c>
      <c r="D39" s="73" t="s">
        <v>148</v>
      </c>
      <c r="E39" s="40">
        <v>1</v>
      </c>
      <c r="F39" s="23">
        <v>4</v>
      </c>
      <c r="G39" s="41">
        <f t="shared" si="4"/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1.5" x14ac:dyDescent="0.2">
      <c r="A40" s="1"/>
      <c r="B40" s="38" t="s">
        <v>47</v>
      </c>
      <c r="C40" s="38" t="s">
        <v>35</v>
      </c>
      <c r="D40" s="73" t="s">
        <v>114</v>
      </c>
      <c r="E40" s="41">
        <v>1</v>
      </c>
      <c r="F40" s="23">
        <v>3</v>
      </c>
      <c r="G40" s="41">
        <f t="shared" si="4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1.5" x14ac:dyDescent="0.2">
      <c r="A41" s="1"/>
      <c r="B41" s="38" t="s">
        <v>48</v>
      </c>
      <c r="C41" s="38" t="s">
        <v>35</v>
      </c>
      <c r="D41" s="73" t="s">
        <v>114</v>
      </c>
      <c r="E41" s="41">
        <v>1</v>
      </c>
      <c r="F41" s="23">
        <v>3</v>
      </c>
      <c r="G41" s="41">
        <f t="shared" si="4"/>
        <v>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1.5" x14ac:dyDescent="0.2">
      <c r="A42" s="1"/>
      <c r="B42" s="38" t="s">
        <v>49</v>
      </c>
      <c r="C42" s="38" t="s">
        <v>35</v>
      </c>
      <c r="D42" s="73" t="s">
        <v>114</v>
      </c>
      <c r="E42" s="40">
        <v>1</v>
      </c>
      <c r="F42" s="23">
        <v>3</v>
      </c>
      <c r="G42" s="41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78" t="s">
        <v>149</v>
      </c>
      <c r="C43" s="79"/>
      <c r="D43" s="79"/>
      <c r="E43" s="79"/>
      <c r="F43" s="80"/>
      <c r="G43" s="43">
        <f>SUM(G30:G42)</f>
        <v>56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">
      <c r="A44" s="1"/>
      <c r="B44" s="78" t="s">
        <v>150</v>
      </c>
      <c r="C44" s="79"/>
      <c r="D44" s="79"/>
      <c r="E44" s="79"/>
      <c r="F44" s="80"/>
      <c r="G44" s="36">
        <f>0.6+(0.01*G43)</f>
        <v>1.1600000000000001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">
      <c r="A45" s="1"/>
      <c r="B45" s="27"/>
      <c r="C45" s="3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44"/>
      <c r="C46" s="44"/>
      <c r="D46" s="45"/>
      <c r="E46" s="44"/>
      <c r="F46" s="44"/>
      <c r="G46" s="4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6" t="s">
        <v>52</v>
      </c>
      <c r="B47" s="18" t="s">
        <v>53</v>
      </c>
      <c r="C47" s="18" t="s">
        <v>54</v>
      </c>
      <c r="D47" s="17" t="s">
        <v>55</v>
      </c>
      <c r="E47" s="17" t="s">
        <v>8</v>
      </c>
      <c r="F47" s="17" t="s">
        <v>31</v>
      </c>
      <c r="G47" s="17" t="s">
        <v>32</v>
      </c>
      <c r="H47" s="1" t="s">
        <v>56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38.25" x14ac:dyDescent="0.2">
      <c r="A48" s="1"/>
      <c r="B48" s="46" t="s">
        <v>57</v>
      </c>
      <c r="C48" s="38" t="s">
        <v>58</v>
      </c>
      <c r="D48" s="76" t="s">
        <v>151</v>
      </c>
      <c r="E48" s="40">
        <v>1.5</v>
      </c>
      <c r="F48" s="23">
        <v>4</v>
      </c>
      <c r="G48" s="41">
        <f t="shared" ref="G48:G55" si="5">E48*F48</f>
        <v>6</v>
      </c>
      <c r="H48" s="42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1.5" x14ac:dyDescent="0.2">
      <c r="A49" s="1"/>
      <c r="B49" s="46" t="s">
        <v>59</v>
      </c>
      <c r="C49" s="38" t="s">
        <v>58</v>
      </c>
      <c r="D49" s="76" t="s">
        <v>152</v>
      </c>
      <c r="E49" s="40">
        <v>0.5</v>
      </c>
      <c r="F49" s="23">
        <v>3</v>
      </c>
      <c r="G49" s="41">
        <f t="shared" si="5"/>
        <v>1.5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1.5" x14ac:dyDescent="0.2">
      <c r="A50" s="1"/>
      <c r="B50" s="46" t="s">
        <v>60</v>
      </c>
      <c r="C50" s="38" t="s">
        <v>58</v>
      </c>
      <c r="D50" s="76" t="s">
        <v>153</v>
      </c>
      <c r="E50" s="40">
        <v>1</v>
      </c>
      <c r="F50" s="23">
        <v>3</v>
      </c>
      <c r="G50" s="41">
        <f t="shared" si="5"/>
        <v>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1.5" x14ac:dyDescent="0.2">
      <c r="A51" s="1"/>
      <c r="B51" s="46" t="s">
        <v>61</v>
      </c>
      <c r="C51" s="38" t="s">
        <v>58</v>
      </c>
      <c r="D51" s="76" t="s">
        <v>154</v>
      </c>
      <c r="E51" s="40">
        <v>0.5</v>
      </c>
      <c r="F51" s="23">
        <v>1</v>
      </c>
      <c r="G51" s="41">
        <f t="shared" si="5"/>
        <v>0.5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">
      <c r="A52" s="1"/>
      <c r="B52" s="46" t="s">
        <v>62</v>
      </c>
      <c r="C52" s="38" t="s">
        <v>63</v>
      </c>
      <c r="D52" s="39" t="s">
        <v>155</v>
      </c>
      <c r="E52" s="40">
        <v>1</v>
      </c>
      <c r="F52" s="23">
        <v>5</v>
      </c>
      <c r="G52" s="41">
        <f t="shared" si="5"/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7.25" x14ac:dyDescent="0.2">
      <c r="A53" s="1"/>
      <c r="B53" s="46" t="s">
        <v>64</v>
      </c>
      <c r="C53" s="38" t="s">
        <v>65</v>
      </c>
      <c r="D53" s="76" t="s">
        <v>156</v>
      </c>
      <c r="E53" s="40">
        <v>2</v>
      </c>
      <c r="F53" s="23">
        <v>3</v>
      </c>
      <c r="G53" s="41">
        <f t="shared" si="5"/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3" x14ac:dyDescent="0.2">
      <c r="A54" s="1"/>
      <c r="B54" s="46" t="s">
        <v>66</v>
      </c>
      <c r="C54" s="38" t="s">
        <v>67</v>
      </c>
      <c r="D54" s="39" t="s">
        <v>157</v>
      </c>
      <c r="E54" s="40">
        <v>-1</v>
      </c>
      <c r="F54" s="23">
        <v>5</v>
      </c>
      <c r="G54" s="41">
        <f t="shared" si="5"/>
        <v>-5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0.25" x14ac:dyDescent="0.2">
      <c r="A55" s="1"/>
      <c r="B55" s="46" t="s">
        <v>68</v>
      </c>
      <c r="C55" s="38" t="s">
        <v>69</v>
      </c>
      <c r="D55" s="76" t="s">
        <v>158</v>
      </c>
      <c r="E55" s="40">
        <v>-1</v>
      </c>
      <c r="F55" s="23">
        <v>0</v>
      </c>
      <c r="G55" s="41">
        <f t="shared" si="5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78" t="s">
        <v>70</v>
      </c>
      <c r="C56" s="79"/>
      <c r="D56" s="79"/>
      <c r="E56" s="79"/>
      <c r="F56" s="80"/>
      <c r="G56" s="17">
        <f>SUM(G48:G55)</f>
        <v>17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">
      <c r="A57" s="1"/>
      <c r="B57" s="78" t="s">
        <v>159</v>
      </c>
      <c r="C57" s="79"/>
      <c r="D57" s="79"/>
      <c r="E57" s="79"/>
      <c r="F57" s="80"/>
      <c r="G57" s="17">
        <f>1.4 + (-0.03*G56)</f>
        <v>0.8899999999999999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">
      <c r="A58" s="1"/>
      <c r="B58" s="25"/>
      <c r="C58" s="47"/>
      <c r="D58" s="48"/>
      <c r="E58" s="47"/>
      <c r="F58" s="49" t="s">
        <v>72</v>
      </c>
      <c r="G58" s="17">
        <f>COUNTIF($F$48:$F$53,"&lt;3")+COUNTIF($F$54:$F$55,"&gt;3")</f>
        <v>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27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1"/>
      <c r="C60" s="1"/>
      <c r="D60" s="2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6" t="s">
        <v>73</v>
      </c>
      <c r="B61" s="81" t="s">
        <v>160</v>
      </c>
      <c r="C61" s="79"/>
      <c r="D61" s="79"/>
      <c r="E61" s="79"/>
      <c r="F61" s="80"/>
      <c r="G61" s="50">
        <f>F26*G44*G57</f>
        <v>29.939599999999999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1"/>
      <c r="C62" s="1"/>
      <c r="D62" s="2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1" t="s">
        <v>75</v>
      </c>
      <c r="B64" s="18" t="s">
        <v>76</v>
      </c>
      <c r="C64" s="18" t="s">
        <v>77</v>
      </c>
      <c r="D64" s="18" t="s">
        <v>78</v>
      </c>
      <c r="E64" s="3"/>
      <c r="F64" s="1"/>
      <c r="G64" s="18" t="s">
        <v>79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52">
        <v>20</v>
      </c>
      <c r="C65" s="52">
        <f>IF($G$58&gt;=5,36,IF(AND(G$58&gt;2,$G$58&lt;=4),28, IF(AND($G$58&gt;=0,$G$58&lt;=2),20,"error")))</f>
        <v>20</v>
      </c>
      <c r="D65" s="53">
        <f>IF($G$58&gt;=5,$G$65*(36/20),IF(AND($G$58&gt;2,$G$58&lt;=4),$G$65*(28/20), IF(AND($G$58&gt;=0,$G$58&lt;=2),$G$65,"error")))</f>
        <v>2.5</v>
      </c>
      <c r="E65" s="3"/>
      <c r="F65" s="1"/>
      <c r="G65" s="54">
        <v>2.5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82" t="s">
        <v>80</v>
      </c>
      <c r="C66" s="79"/>
      <c r="D66" s="80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55" t="s">
        <v>81</v>
      </c>
      <c r="B67" s="52">
        <f t="shared" ref="B67:D67" si="6">$G$61*B65</f>
        <v>598.79199999999992</v>
      </c>
      <c r="C67" s="52">
        <f t="shared" si="6"/>
        <v>598.79199999999992</v>
      </c>
      <c r="D67" s="52">
        <f t="shared" si="6"/>
        <v>74.84899999999999</v>
      </c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55" t="s">
        <v>82</v>
      </c>
      <c r="B68" s="56">
        <f t="shared" ref="B68:D68" si="7">B67/(22*8)</f>
        <v>3.4022272727272722</v>
      </c>
      <c r="C68" s="56">
        <f t="shared" si="7"/>
        <v>3.4022272727272722</v>
      </c>
      <c r="D68" s="57">
        <f t="shared" si="7"/>
        <v>0.42527840909090903</v>
      </c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16" t="s">
        <v>83</v>
      </c>
      <c r="B71" s="58" t="s">
        <v>84</v>
      </c>
      <c r="C71" s="59"/>
      <c r="D71" s="48"/>
      <c r="E71" s="47"/>
      <c r="F71" s="6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37" t="s">
        <v>85</v>
      </c>
      <c r="C72" s="17" t="s">
        <v>86</v>
      </c>
      <c r="D72" s="50" t="s">
        <v>87</v>
      </c>
      <c r="E72" s="50" t="s">
        <v>88</v>
      </c>
      <c r="F72" s="50" t="s">
        <v>89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61" t="s">
        <v>90</v>
      </c>
      <c r="C73" s="62">
        <v>0.4</v>
      </c>
      <c r="D73" s="56">
        <f t="shared" ref="D73:F73" si="8">$C73/$C$73*B$68</f>
        <v>3.4022272727272722</v>
      </c>
      <c r="E73" s="56">
        <f t="shared" si="8"/>
        <v>3.4022272727272722</v>
      </c>
      <c r="F73" s="56">
        <f t="shared" si="8"/>
        <v>0.42527840909090903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61" t="s">
        <v>91</v>
      </c>
      <c r="C74" s="62">
        <f>1-C73</f>
        <v>0.6</v>
      </c>
      <c r="D74" s="52">
        <f t="shared" ref="D74:F74" si="9">$C74/$C$73*B$68</f>
        <v>5.1033409090909077</v>
      </c>
      <c r="E74" s="52">
        <f t="shared" si="9"/>
        <v>5.1033409090909077</v>
      </c>
      <c r="F74" s="52">
        <f t="shared" si="9"/>
        <v>0.63791761363636346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63"/>
      <c r="C75" s="62">
        <f>SUM(C73:C74)</f>
        <v>1</v>
      </c>
      <c r="D75" s="56">
        <f t="shared" ref="D75:F75" si="10">$C75/$C$73*B$68</f>
        <v>8.5055681818181803</v>
      </c>
      <c r="E75" s="56">
        <f t="shared" si="10"/>
        <v>8.5055681818181803</v>
      </c>
      <c r="F75" s="56">
        <f t="shared" si="10"/>
        <v>1.0631960227272725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6" t="s">
        <v>92</v>
      </c>
      <c r="B77" s="23">
        <v>5</v>
      </c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1"/>
      <c r="C78" s="1"/>
      <c r="D78" s="2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6" t="s">
        <v>93</v>
      </c>
      <c r="B79" s="50" t="s">
        <v>94</v>
      </c>
      <c r="C79" s="50" t="s">
        <v>95</v>
      </c>
      <c r="D79" s="50" t="s">
        <v>96</v>
      </c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64"/>
      <c r="B80" s="65">
        <f>$D$75/$B$77</f>
        <v>1.7011136363636361</v>
      </c>
      <c r="C80" s="65">
        <f>$E$75/$B$77</f>
        <v>1.7011136363636361</v>
      </c>
      <c r="D80" s="65">
        <f>$F$75/$B$77</f>
        <v>0.21263920454545451</v>
      </c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64"/>
      <c r="B81" s="64"/>
      <c r="C81" s="64"/>
      <c r="D81" s="64"/>
      <c r="E81" s="66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64"/>
      <c r="B82" s="64"/>
      <c r="C82" s="64"/>
      <c r="D82" s="64"/>
      <c r="E82" s="66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64"/>
      <c r="B83" s="64"/>
      <c r="C83" s="64"/>
      <c r="D83" s="64"/>
      <c r="E83" s="66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64"/>
      <c r="B84" s="64"/>
      <c r="C84" s="64"/>
      <c r="D84" s="64"/>
      <c r="E84" s="66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64"/>
      <c r="B85" s="64"/>
      <c r="C85" s="64"/>
      <c r="D85" s="64"/>
      <c r="E85" s="66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64"/>
      <c r="B86" s="64"/>
      <c r="C86" s="64"/>
      <c r="D86" s="64"/>
      <c r="E86" s="66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64"/>
      <c r="B87" s="64"/>
      <c r="C87" s="64"/>
      <c r="D87" s="64"/>
      <c r="E87" s="66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64"/>
      <c r="B88" s="64"/>
      <c r="C88" s="64"/>
      <c r="D88" s="64"/>
      <c r="E88" s="66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64"/>
      <c r="B89" s="64"/>
      <c r="C89" s="64"/>
      <c r="D89" s="64"/>
      <c r="E89" s="66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64"/>
      <c r="B90" s="64"/>
      <c r="C90" s="64"/>
      <c r="D90" s="64"/>
      <c r="E90" s="66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64"/>
      <c r="B91" s="64"/>
      <c r="C91" s="64"/>
      <c r="D91" s="64"/>
      <c r="E91" s="66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64"/>
      <c r="B92" s="64"/>
      <c r="C92" s="64"/>
      <c r="D92" s="64"/>
      <c r="E92" s="66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64"/>
      <c r="B93" s="64"/>
      <c r="C93" s="64"/>
      <c r="D93" s="64"/>
      <c r="E93" s="66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6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6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6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1"/>
      <c r="B97" s="1"/>
      <c r="C97" s="1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0">
    <mergeCell ref="B57:F57"/>
    <mergeCell ref="B61:F61"/>
    <mergeCell ref="B66:D66"/>
    <mergeCell ref="B2:G2"/>
    <mergeCell ref="C13:F13"/>
    <mergeCell ref="C23:E23"/>
    <mergeCell ref="C26:E26"/>
    <mergeCell ref="B43:F43"/>
    <mergeCell ref="B44:F44"/>
    <mergeCell ref="B56:F56"/>
  </mergeCells>
  <dataValidations count="2">
    <dataValidation type="list" allowBlank="1" showErrorMessage="1" sqref="C8:C12" xr:uid="{00000000-0002-0000-0200-000000000000}">
      <formula1>"Simple,Intermedio,Complejo"</formula1>
    </dataValidation>
    <dataValidation type="decimal" allowBlank="1" showInputMessage="1" showErrorMessage="1" prompt="Entre 1 y 9 personas." sqref="B77" xr:uid="{00000000-0002-0000-0200-000001000000}">
      <formula1>1</formula1>
      <formula2>9</formula2>
    </dataValidation>
  </dataValidations>
  <hyperlinks>
    <hyperlink ref="H30" r:id="rId1" location="v=onepage&amp;q=e7%20part-time%20members&amp;f=false" xr:uid="{00000000-0004-0000-0200-000000000000}"/>
    <hyperlink ref="H48" r:id="rId2" location="v=onepage&amp;q=e7%20part-time%20members&amp;f=false" xr:uid="{00000000-0004-0000-0200-000001000000}"/>
  </hyperlinks>
  <pageMargins left="0.75" right="0.75" top="1" bottom="1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Plantilla</vt:lpstr>
      <vt:lpstr>Problema 2</vt:lpstr>
      <vt:lpstr>Problema 3</vt:lpstr>
      <vt:lpstr>Plantilla!solver_opt</vt:lpstr>
      <vt:lpstr>'Problema 2'!solver_opt</vt:lpstr>
      <vt:lpstr>'Problema 3'!solver_opt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2024-09-09T19:34:22Z</dcterms:modified>
</cp:coreProperties>
</file>