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ugoa\Escritorio\Vesta_Risk_Manager\3. Etapa de construcción\Iteración 3\Estimacion\"/>
    </mc:Choice>
  </mc:AlternateContent>
  <xr:revisionPtr revIDLastSave="0" documentId="13_ncr:1_{C66A257F-7E58-4193-AF31-B21C64A5F720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Caso probable" sheetId="2" r:id="rId1"/>
    <sheet name="Mejor Caso" sheetId="3" r:id="rId2"/>
    <sheet name="Peor Caso " sheetId="1" r:id="rId3"/>
  </sheets>
  <definedNames>
    <definedName name="solver_eng" localSheetId="0">1</definedName>
    <definedName name="solver_eng" localSheetId="1">1</definedName>
    <definedName name="solver_eng" localSheetId="2">1</definedName>
    <definedName name="solver_neg" localSheetId="0">1</definedName>
    <definedName name="solver_neg" localSheetId="1">1</definedName>
    <definedName name="solver_neg" localSheetId="2">1</definedName>
    <definedName name="solver_num" localSheetId="0">0</definedName>
    <definedName name="solver_num" localSheetId="1">0</definedName>
    <definedName name="solver_num" localSheetId="2">0</definedName>
    <definedName name="solver_opt" localSheetId="0">'Caso probable'!$D$69</definedName>
    <definedName name="solver_opt" localSheetId="1">'Mejor Caso'!$D$69</definedName>
    <definedName name="solver_opt" localSheetId="2">'Peor Caso '!$D$69</definedName>
    <definedName name="solver_typ" localSheetId="0">1</definedName>
    <definedName name="solver_typ" localSheetId="1">1</definedName>
    <definedName name="solver_typ" localSheetId="2">1</definedName>
    <definedName name="solver_val" localSheetId="0">0</definedName>
    <definedName name="solver_val" localSheetId="1">0</definedName>
    <definedName name="solver_val" localSheetId="2">0</definedName>
    <definedName name="solver_ver" localSheetId="0">3</definedName>
    <definedName name="solver_ver" localSheetId="1">3</definedName>
    <definedName name="solver_ver" localSheetId="2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W3D30vHY9y9+Ie6HyTqo/6enMiqbfCq2/B16iAFO0HY="/>
    </ext>
  </extLst>
</workbook>
</file>

<file path=xl/calcChain.xml><?xml version="1.0" encoding="utf-8"?>
<calcChain xmlns="http://schemas.openxmlformats.org/spreadsheetml/2006/main">
  <c r="C78" i="3" l="1"/>
  <c r="G62" i="3"/>
  <c r="C69" i="3" s="1"/>
  <c r="G59" i="3"/>
  <c r="G58" i="3"/>
  <c r="G57" i="3"/>
  <c r="G56" i="3"/>
  <c r="G55" i="3"/>
  <c r="G54" i="3"/>
  <c r="G53" i="3"/>
  <c r="G52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47" i="3" s="1"/>
  <c r="G48" i="3" s="1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F27" i="3" s="1"/>
  <c r="E16" i="3"/>
  <c r="F15" i="3"/>
  <c r="E15" i="3"/>
  <c r="G10" i="3"/>
  <c r="G9" i="3"/>
  <c r="E9" i="3"/>
  <c r="G8" i="3"/>
  <c r="G11" i="3" s="1"/>
  <c r="E8" i="3"/>
  <c r="C79" i="2"/>
  <c r="C78" i="2"/>
  <c r="G62" i="2"/>
  <c r="D69" i="2" s="1"/>
  <c r="G59" i="2"/>
  <c r="G58" i="2"/>
  <c r="G57" i="2"/>
  <c r="G56" i="2"/>
  <c r="G55" i="2"/>
  <c r="G54" i="2"/>
  <c r="G53" i="2"/>
  <c r="G52" i="2"/>
  <c r="G46" i="2"/>
  <c r="G45" i="2"/>
  <c r="G44" i="2"/>
  <c r="G43" i="2"/>
  <c r="G42" i="2"/>
  <c r="G41" i="2"/>
  <c r="G40" i="2"/>
  <c r="G39" i="2"/>
  <c r="G38" i="2"/>
  <c r="G37" i="2"/>
  <c r="G36" i="2"/>
  <c r="G35" i="2"/>
  <c r="G47" i="2" s="1"/>
  <c r="G48" i="2" s="1"/>
  <c r="G34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F27" i="2" s="1"/>
  <c r="E16" i="2"/>
  <c r="F15" i="2"/>
  <c r="E15" i="2"/>
  <c r="G10" i="2"/>
  <c r="E9" i="2"/>
  <c r="G9" i="2" s="1"/>
  <c r="G8" i="2"/>
  <c r="G11" i="2" s="1"/>
  <c r="E8" i="2"/>
  <c r="E23" i="1"/>
  <c r="F23" i="1"/>
  <c r="G10" i="1"/>
  <c r="F18" i="1"/>
  <c r="E18" i="1"/>
  <c r="C78" i="1"/>
  <c r="C79" i="1" s="1"/>
  <c r="E16" i="1"/>
  <c r="F16" i="1"/>
  <c r="E17" i="1"/>
  <c r="F17" i="1"/>
  <c r="E19" i="1"/>
  <c r="F19" i="1"/>
  <c r="E20" i="1"/>
  <c r="F20" i="1"/>
  <c r="E21" i="1"/>
  <c r="F21" i="1"/>
  <c r="E22" i="1"/>
  <c r="F22" i="1"/>
  <c r="E24" i="1"/>
  <c r="F24" i="1"/>
  <c r="E25" i="1"/>
  <c r="F25" i="1"/>
  <c r="E26" i="1"/>
  <c r="F26" i="1"/>
  <c r="G62" i="1"/>
  <c r="D69" i="1" s="1"/>
  <c r="G59" i="1"/>
  <c r="G58" i="1"/>
  <c r="G57" i="1"/>
  <c r="G56" i="1"/>
  <c r="G55" i="1"/>
  <c r="G54" i="1"/>
  <c r="G53" i="1"/>
  <c r="G52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F15" i="1"/>
  <c r="E15" i="1"/>
  <c r="E9" i="1"/>
  <c r="G9" i="1" s="1"/>
  <c r="E8" i="1"/>
  <c r="G8" i="1" s="1"/>
  <c r="G60" i="2" l="1"/>
  <c r="G61" i="2" s="1"/>
  <c r="G60" i="3"/>
  <c r="G61" i="3" s="1"/>
  <c r="F30" i="3"/>
  <c r="C79" i="3"/>
  <c r="D69" i="3"/>
  <c r="F30" i="2"/>
  <c r="G65" i="2" s="1"/>
  <c r="C69" i="2"/>
  <c r="G11" i="1"/>
  <c r="G47" i="1"/>
  <c r="G48" i="1" s="1"/>
  <c r="F27" i="1"/>
  <c r="G60" i="1"/>
  <c r="G61" i="1" s="1"/>
  <c r="C69" i="1"/>
  <c r="G65" i="3" l="1"/>
  <c r="D71" i="3" s="1"/>
  <c r="D72" i="3" s="1"/>
  <c r="F79" i="3" s="1"/>
  <c r="D84" i="3" s="1"/>
  <c r="B71" i="2"/>
  <c r="B72" i="2" s="1"/>
  <c r="D71" i="2"/>
  <c r="D72" i="2" s="1"/>
  <c r="C71" i="2"/>
  <c r="C72" i="2" s="1"/>
  <c r="F30" i="1"/>
  <c r="G65" i="1" s="1"/>
  <c r="D71" i="1" s="1"/>
  <c r="B71" i="3" l="1"/>
  <c r="B72" i="3" s="1"/>
  <c r="D79" i="3" s="1"/>
  <c r="B84" i="3" s="1"/>
  <c r="C71" i="3"/>
  <c r="C72" i="3" s="1"/>
  <c r="E79" i="3" s="1"/>
  <c r="C84" i="3" s="1"/>
  <c r="F77" i="3"/>
  <c r="F78" i="3"/>
  <c r="E77" i="2"/>
  <c r="E78" i="2"/>
  <c r="E79" i="2"/>
  <c r="C84" i="2" s="1"/>
  <c r="F77" i="2"/>
  <c r="F78" i="2"/>
  <c r="F79" i="2"/>
  <c r="D84" i="2" s="1"/>
  <c r="D77" i="2"/>
  <c r="D78" i="2"/>
  <c r="D79" i="2"/>
  <c r="B84" i="2" s="1"/>
  <c r="D72" i="1"/>
  <c r="F79" i="1" s="1"/>
  <c r="D84" i="1" s="1"/>
  <c r="B71" i="1"/>
  <c r="B72" i="1" s="1"/>
  <c r="D78" i="1" s="1"/>
  <c r="C71" i="1"/>
  <c r="C72" i="1" s="1"/>
  <c r="E77" i="1" s="1"/>
  <c r="E78" i="3" l="1"/>
  <c r="E77" i="3"/>
  <c r="D78" i="3"/>
  <c r="D77" i="3"/>
  <c r="F77" i="1"/>
  <c r="F78" i="1"/>
  <c r="D79" i="1"/>
  <c r="B84" i="1" s="1"/>
  <c r="E78" i="1"/>
  <c r="E79" i="1"/>
  <c r="C84" i="1" s="1"/>
  <c r="D7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7C9462A5-D536-48E2-8272-D1435FE89E15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5B385C6A-AF83-453B-9918-FF56D6C43B51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4" authorId="0" shapeId="0" xr:uid="{D7F8BEF6-9419-48C6-8D0D-D8BB9195C716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35" authorId="0" shapeId="0" xr:uid="{AD68CDE8-86FF-45DC-B424-FF899C5E85F8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36" authorId="0" shapeId="0" xr:uid="{41C55D5E-6593-4499-BD75-AE5839E36AB0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7" authorId="0" shapeId="0" xr:uid="{DB173264-09CA-4EC5-A9D4-C31F08B80AEB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38" authorId="0" shapeId="0" xr:uid="{3E624392-230E-4AA8-B05C-AE36B2A4E0E4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39" authorId="0" shapeId="0" xr:uid="{1C8A31CF-BDDA-4EB8-A181-6745EDE1089E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0" authorId="0" shapeId="0" xr:uid="{B09A320C-851B-402A-BDB2-7FD3F309B8BF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1" authorId="0" shapeId="0" xr:uid="{F5E4D4A1-08CF-43AA-A055-9463B34DADA9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2" authorId="0" shapeId="0" xr:uid="{57BF448C-768F-4C3B-AFA8-859C76EFD857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43" authorId="0" shapeId="0" xr:uid="{3DAF0954-CBB7-4C6D-A946-5960D93BD7D6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4" authorId="0" shapeId="0" xr:uid="{86DF7553-8328-43FC-9E11-C0128CF13A4A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45" authorId="0" shapeId="0" xr:uid="{130642A8-29EC-43C2-9D41-0DF2A71B863F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6" authorId="0" shapeId="0" xr:uid="{B6335E4B-9544-4FC4-B3AC-7F983807B3EC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2" authorId="0" shapeId="0" xr:uid="{B6E5837F-F5D8-4DFD-AE28-6D81B1EBE28F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3" authorId="0" shapeId="0" xr:uid="{3664DB7E-6D0E-4B41-A58B-8C192E162FEE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54" authorId="0" shapeId="0" xr:uid="{88926EA3-3AC5-4D22-A46F-B702E1BD97B1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5" authorId="0" shapeId="0" xr:uid="{2FD9CBA6-FF1D-4321-A43F-58AE5406244A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6" authorId="0" shapeId="0" xr:uid="{15248449-FB66-4285-9B1E-A6BC4EBAF529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57" authorId="0" shapeId="0" xr:uid="{202B2E93-4B66-4B74-A787-36F5276F27BE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58" authorId="0" shapeId="0" xr:uid="{1962B507-7610-41E8-9DFB-2BD8A3CFE705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59" authorId="0" shapeId="0" xr:uid="{D55A44DA-2715-432E-A888-E4C25FE89E22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69" authorId="0" shapeId="0" xr:uid="{C4429C4F-3E54-4A47-BD6D-DB3F0478FE4D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5" authorId="0" shapeId="0" xr:uid="{C9476C94-B849-4175-AEC3-3D12854A440B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78" authorId="0" shapeId="0" xr:uid="{FFB5F970-1135-4EEA-AD0D-FE72748EF90E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1" authorId="0" shapeId="0" xr:uid="{BDC8DA00-6D85-4F31-8205-F8264D9BC3AD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FA570EA7-07BD-4859-B5E5-E4BA8AD585E3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4C6F252F-AF4A-4E0F-9F96-F74877D2D96A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4" authorId="0" shapeId="0" xr:uid="{5E3323D3-4122-47F2-A325-00935DA95B6A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35" authorId="0" shapeId="0" xr:uid="{5993733D-ED33-48AB-A09F-B97FEDB7D320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36" authorId="0" shapeId="0" xr:uid="{6E319C95-87ED-473F-AD2A-40C360BCBA78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7" authorId="0" shapeId="0" xr:uid="{2B259638-09BB-48B8-AF7B-D853AA384733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38" authorId="0" shapeId="0" xr:uid="{AC56BC4D-BADD-4F57-AFFF-53C8003D9FF5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39" authorId="0" shapeId="0" xr:uid="{368542AD-1DC9-434B-B624-870273347452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0" authorId="0" shapeId="0" xr:uid="{C62DAE24-3DA8-4C6D-A4F2-1E0BC30B6BFC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1" authorId="0" shapeId="0" xr:uid="{ED9C161D-D7CB-4C70-BC95-998E1D19DA85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2" authorId="0" shapeId="0" xr:uid="{1A6EFDC9-4066-44E3-9C7A-084177112BBE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43" authorId="0" shapeId="0" xr:uid="{05B25AFB-9CD7-44D9-801B-575117FB0B13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4" authorId="0" shapeId="0" xr:uid="{4E1C1597-E273-4B9E-80A5-963A07C81472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45" authorId="0" shapeId="0" xr:uid="{B1007E11-EEB6-4F97-BA4B-D2F9DB362860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6" authorId="0" shapeId="0" xr:uid="{1C5C3E9D-5918-4B5C-92FC-623E35C809AD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2" authorId="0" shapeId="0" xr:uid="{18FE4FD4-5877-47F8-8F91-C65C6BEC7680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3" authorId="0" shapeId="0" xr:uid="{5BE4BA2B-5680-4328-82DE-D38563C1DD80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54" authorId="0" shapeId="0" xr:uid="{C236A26C-98CB-4A4F-8C95-B3C3D107FA7E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5" authorId="0" shapeId="0" xr:uid="{2ADDE2C6-EA42-4C87-B354-2A20E13AB0F1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6" authorId="0" shapeId="0" xr:uid="{4110A68B-F6AA-4A3F-A17D-42B795207AB7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57" authorId="0" shapeId="0" xr:uid="{5DB6F888-EA8C-4AEE-B199-C5A3E5034836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58" authorId="0" shapeId="0" xr:uid="{3AF5A3B7-0A55-45D0-80B4-3BCFECC8000A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59" authorId="0" shapeId="0" xr:uid="{1C6F5BFD-7B99-4F10-ACBA-54D4A3FE97EB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69" authorId="0" shapeId="0" xr:uid="{8181A7AE-539E-4CE1-889A-0400BF3AB5F7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5" authorId="0" shapeId="0" xr:uid="{CD88A32B-7463-45BA-B391-EF97E839E25E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78" authorId="0" shapeId="0" xr:uid="{85800582-32D0-4981-A93D-2A91205505F5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1" authorId="0" shapeId="0" xr:uid="{153CE4AF-B6C4-4480-89D2-72F1791853F8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00000000-0006-0000-0000-000002000000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4" authorId="0" shapeId="0" xr:uid="{00000000-0006-0000-0000-000003000000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35" authorId="0" shapeId="0" xr:uid="{00000000-0006-0000-0000-000004000000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36" authorId="0" shapeId="0" xr:uid="{00000000-0006-0000-0000-000005000000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7" authorId="0" shapeId="0" xr:uid="{00000000-0006-0000-0000-000006000000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38" authorId="0" shapeId="0" xr:uid="{00000000-0006-0000-0000-000007000000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39" authorId="0" shapeId="0" xr:uid="{00000000-0006-0000-0000-000008000000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0" authorId="0" shapeId="0" xr:uid="{00000000-0006-0000-0000-000009000000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1" authorId="0" shapeId="0" xr:uid="{00000000-0006-0000-0000-00000A000000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2" authorId="0" shapeId="0" xr:uid="{00000000-0006-0000-0000-00000B000000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43" authorId="0" shapeId="0" xr:uid="{00000000-0006-0000-0000-00000C000000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4" authorId="0" shapeId="0" xr:uid="{00000000-0006-0000-0000-00000D000000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45" authorId="0" shapeId="0" xr:uid="{00000000-0006-0000-0000-00000E000000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6" authorId="0" shapeId="0" xr:uid="{00000000-0006-0000-0000-00000F000000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2" authorId="0" shapeId="0" xr:uid="{00000000-0006-0000-0000-000010000000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3" authorId="0" shapeId="0" xr:uid="{00000000-0006-0000-0000-000011000000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54" authorId="0" shapeId="0" xr:uid="{00000000-0006-0000-0000-000012000000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5" authorId="0" shapeId="0" xr:uid="{00000000-0006-0000-0000-000013000000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6" authorId="0" shapeId="0" xr:uid="{00000000-0006-0000-0000-000014000000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57" authorId="0" shapeId="0" xr:uid="{00000000-0006-0000-0000-000015000000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58" authorId="0" shapeId="0" xr:uid="{00000000-0006-0000-0000-000016000000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59" authorId="0" shapeId="0" xr:uid="{00000000-0006-0000-0000-000017000000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69" authorId="0" shapeId="0" xr:uid="{00000000-0006-0000-0000-000018000000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5" authorId="0" shapeId="0" xr:uid="{00000000-0006-0000-0000-000019000000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78" authorId="0" shapeId="0" xr:uid="{00000000-0006-0000-0000-00001A000000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1" authorId="0" shapeId="0" xr:uid="{00000000-0006-0000-0000-00001B000000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FIaW0WQqkpe0xHz0r3voAaAtoIQ=="/>
    </ext>
  </extLst>
</comments>
</file>

<file path=xl/sharedStrings.xml><?xml version="1.0" encoding="utf-8"?>
<sst xmlns="http://schemas.openxmlformats.org/spreadsheetml/2006/main" count="483" uniqueCount="133">
  <si>
    <t>ESTIMACIÓN por PUNTOS de CASO de USO</t>
  </si>
  <si>
    <t>Proyecto:</t>
  </si>
  <si>
    <t>Gestor de Proyecto:</t>
  </si>
  <si>
    <t>Collareda Agustín, Frey Hugo, Hernandez Cintia</t>
  </si>
  <si>
    <t>1. PESO DE LOS ACTORES</t>
  </si>
  <si>
    <t>Actor</t>
  </si>
  <si>
    <t>Factor de Peso Actores</t>
  </si>
  <si>
    <t>Descripción</t>
  </si>
  <si>
    <t>Peso</t>
  </si>
  <si>
    <t>Número actores</t>
  </si>
  <si>
    <t>Valor ponderado</t>
  </si>
  <si>
    <t>Complejo</t>
  </si>
  <si>
    <t xml:space="preserve">Peso Total Actores, sin ajustar (UAW) </t>
  </si>
  <si>
    <t>2. PESO DE LOS CU</t>
  </si>
  <si>
    <t>Casos de Uso</t>
  </si>
  <si>
    <t>Comentario</t>
  </si>
  <si>
    <t>Número de transacciones</t>
  </si>
  <si>
    <t>Complejidad</t>
  </si>
  <si>
    <t xml:space="preserve">Peso Total CU, sin ajustar (UUCW) </t>
  </si>
  <si>
    <t>3. PCU SIN AJUSTE</t>
  </si>
  <si>
    <r>
      <rPr>
        <b/>
        <sz val="12"/>
        <color theme="1"/>
        <rFont val="Calibri"/>
      </rPr>
      <t xml:space="preserve">Puntos de CU No Ajustados: </t>
    </r>
    <r>
      <rPr>
        <b/>
        <sz val="12"/>
        <color rgb="FFFF0000"/>
        <rFont val="Calibri"/>
      </rPr>
      <t>UUCP = UAW + UUCW</t>
    </r>
  </si>
  <si>
    <t>4. COMPLEJIDAD TECNICA</t>
  </si>
  <si>
    <t>Factores de Peso Técnicos</t>
  </si>
  <si>
    <t>Escala de asignación</t>
  </si>
  <si>
    <t>Características especiales</t>
  </si>
  <si>
    <t>Evaluación</t>
  </si>
  <si>
    <t>Impacto</t>
  </si>
  <si>
    <t>Ver 4.2 Use Case Point Analysis e11</t>
  </si>
  <si>
    <t>T1  Sistema Distribuido</t>
  </si>
  <si>
    <t>0=no importante  5=esencial</t>
  </si>
  <si>
    <t>Object-Oriented Analysis and Design for Information Systems: Modeling with UML, OCL, and IFML</t>
  </si>
  <si>
    <t>T2  Objetivos de Desempeño o Tiempo de Respuesta</t>
  </si>
  <si>
    <t>T3  Eficiencia Usuario Final</t>
  </si>
  <si>
    <t>T4  Procesamiento Interno Complejo</t>
  </si>
  <si>
    <t>T5  Código Debe Ser Reusable</t>
  </si>
  <si>
    <t>T6  Facilidad de Instalación</t>
  </si>
  <si>
    <t>T7  Facilidad de Uso</t>
  </si>
  <si>
    <t>T8  Portabilidad</t>
  </si>
  <si>
    <t>T9  Facilidad de Cambio</t>
  </si>
  <si>
    <t>T10 Concurrencia</t>
  </si>
  <si>
    <t>T11 Incluye Características Especiales de Seguridad</t>
  </si>
  <si>
    <t>T12 Acceso Directo a Código de Terceros</t>
  </si>
  <si>
    <t>T13 Necesidades de formación para los Usuarios</t>
  </si>
  <si>
    <r>
      <rPr>
        <b/>
        <sz val="12"/>
        <color theme="1"/>
        <rFont val="Calibri"/>
      </rPr>
      <t xml:space="preserve">Factores Técnicos: TF = </t>
    </r>
    <r>
      <rPr>
        <b/>
        <sz val="12"/>
        <color theme="1"/>
        <rFont val="Calibri"/>
      </rPr>
      <t xml:space="preserve">∑ </t>
    </r>
    <r>
      <rPr>
        <b/>
        <sz val="12"/>
        <color theme="1"/>
        <rFont val="Calibri"/>
      </rPr>
      <t xml:space="preserve">(Peso * Evaluacion ) </t>
    </r>
  </si>
  <si>
    <r>
      <rPr>
        <b/>
        <sz val="12"/>
        <color theme="1"/>
        <rFont val="Calibri"/>
      </rPr>
      <t xml:space="preserve">Factor de Complejidad Técnica:  </t>
    </r>
    <r>
      <rPr>
        <b/>
        <sz val="12"/>
        <color rgb="FFFF0000"/>
        <rFont val="Calibri"/>
      </rPr>
      <t xml:space="preserve">TCF = 0,06 + 0,01*TC </t>
    </r>
  </si>
  <si>
    <t>5. FACTORES DEL ENTORNO</t>
  </si>
  <si>
    <t>Factores de Peso Ambientales del Equipo</t>
  </si>
  <si>
    <t>Escala de 0 a 5</t>
  </si>
  <si>
    <t>Razón</t>
  </si>
  <si>
    <t>Ver 4.2 Use Case Point Analysis e17</t>
  </si>
  <si>
    <t>E1 Familiaridad con un Proceso Definido</t>
  </si>
  <si>
    <t>0 = sin experiencia, 3=media, 5=experto</t>
  </si>
  <si>
    <t>E2 Experiencia en el Dominio de Aplicación</t>
  </si>
  <si>
    <t>E3 Experiencia en Orientación a Objetos</t>
  </si>
  <si>
    <t>E4 Capacidad de Liderazgo del  Analista Principal</t>
  </si>
  <si>
    <t>E5 Motivación</t>
  </si>
  <si>
    <t>0=sin, 3=media, 5=alta</t>
  </si>
  <si>
    <t>E6 Requerimientos Estables</t>
  </si>
  <si>
    <t>0=extremadamente inestable, 5=no cambian</t>
  </si>
  <si>
    <t>E7 Miembros a Tiempo Parcial</t>
  </si>
  <si>
    <t>0=0% tiempo parcial, 1=h/10% t. parcial, 2=h/20% t. parcial, 3=h/40% t. parcial, 4=h/60% t. parcial, 5= más de 60% t. parcial</t>
  </si>
  <si>
    <t>E8 Dificultad con el lenguaje de Programación</t>
  </si>
  <si>
    <t>0=todos miembros muy experimentados. 1= Mayoría +2años experiencia. 2. Todos +18 meses experiencia 3. Mayoría +18 meses experiencia 4. Pocos hasta 1 año experiencia 5. Ninguno experiencia</t>
  </si>
  <si>
    <t xml:space="preserve">Factores Ambientales: EF = ∑ (Peso * Evaluacion ) </t>
  </si>
  <si>
    <r>
      <rPr>
        <b/>
        <sz val="12"/>
        <color theme="1"/>
        <rFont val="Calibri"/>
      </rPr>
      <t xml:space="preserve">Factor de Complejidad Ambiental: </t>
    </r>
    <r>
      <rPr>
        <b/>
        <sz val="12"/>
        <color rgb="FFFF0000"/>
        <rFont val="Calibri"/>
      </rPr>
      <t>ECF = 1.4 + (-0.03*EF)</t>
    </r>
  </si>
  <si>
    <t>FPA desfavorables</t>
  </si>
  <si>
    <t>6. PCU AJUSTADOS</t>
  </si>
  <si>
    <r>
      <rPr>
        <b/>
        <sz val="12"/>
        <color theme="1"/>
        <rFont val="Calibri"/>
      </rPr>
      <t xml:space="preserve">Puntos de Casos de Uso Ajustados: AUCP = </t>
    </r>
    <r>
      <rPr>
        <b/>
        <sz val="12"/>
        <color rgb="FFFF0000"/>
        <rFont val="Calibri"/>
      </rPr>
      <t>UUCP * TCF * ECF</t>
    </r>
  </si>
  <si>
    <t>7. ESFUERZO CODIFICACION</t>
  </si>
  <si>
    <t>h-h / AUCP: Karner</t>
  </si>
  <si>
    <t>h-h / AUCP: Schneider &amp; Winters</t>
  </si>
  <si>
    <t>h-h / AUCP: Estadística propia</t>
  </si>
  <si>
    <t>h-h/UCP: Velocidad propia</t>
  </si>
  <si>
    <t>Esfuerzo</t>
  </si>
  <si>
    <t>Esfuerzo (h-h)</t>
  </si>
  <si>
    <t>Esfuerzo (mes-h)</t>
  </si>
  <si>
    <t>8. ESFUERZO TOTAL</t>
  </si>
  <si>
    <t>Distribución Esfuerzo por Tarea</t>
  </si>
  <si>
    <t>Actividad</t>
  </si>
  <si>
    <t>Porcentaje</t>
  </si>
  <si>
    <t>Karner
(m-h)</t>
  </si>
  <si>
    <t>Sch&amp;Win
(m-h)</t>
  </si>
  <si>
    <t>Propia
(m-h)</t>
  </si>
  <si>
    <t>Codificación</t>
  </si>
  <si>
    <t>Actividades restantes</t>
  </si>
  <si>
    <t>9. NUMERO PERSONAS</t>
  </si>
  <si>
    <t>10. DURACION PROYECTO</t>
  </si>
  <si>
    <t>Karner
(m)</t>
  </si>
  <si>
    <t>Sch&amp;Win
(m)</t>
  </si>
  <si>
    <t>Propia
(m)</t>
  </si>
  <si>
    <t>Administrador</t>
  </si>
  <si>
    <t>Vesta Risk Manager</t>
  </si>
  <si>
    <t>Desarrollador</t>
  </si>
  <si>
    <t>Usuario con acceso total al sistema</t>
  </si>
  <si>
    <t>CU1: Autentificarse</t>
  </si>
  <si>
    <t>CU2: Administrar acceso al sistema</t>
  </si>
  <si>
    <t>CU3: Administrar proyectos</t>
  </si>
  <si>
    <t>1</t>
  </si>
  <si>
    <t>Buena experiencia con el paradigma OO</t>
  </si>
  <si>
    <t>Poca probabilidad de que cambien los requerimientos</t>
  </si>
  <si>
    <t>Todos los miembros trabajaran a tiempo parcial</t>
  </si>
  <si>
    <t>Lider de proyecto</t>
  </si>
  <si>
    <t>CU4: Añadir riesgo a la lista</t>
  </si>
  <si>
    <t>CU5: Modificar lista de riesgos</t>
  </si>
  <si>
    <t>CU6: Administrar categorias de riesgo</t>
  </si>
  <si>
    <t>CU7: Realizar evaluación de riesgos</t>
  </si>
  <si>
    <t>CU8: Añadir plan de acción</t>
  </si>
  <si>
    <t>CU9: Modificar plan de acción</t>
  </si>
  <si>
    <t xml:space="preserve">Usuario con acceso a las funciones basicas de un proyecto </t>
  </si>
  <si>
    <t>Usuario con acceso a todas las funciones de un proyecto</t>
  </si>
  <si>
    <t>No sera un sistema distribuido</t>
  </si>
  <si>
    <t>Cierto grado de desempeño necesario</t>
  </si>
  <si>
    <t>Debe mejorar la eficiencia del usuario final</t>
  </si>
  <si>
    <t>No requiere algoritmos demasiado complejos</t>
  </si>
  <si>
    <t>La reusabilidad no es una caracteristica primordial</t>
  </si>
  <si>
    <t>Debe ser facil de instalar</t>
  </si>
  <si>
    <t>Debe ser facil de utilizar</t>
  </si>
  <si>
    <t>Aplicación web</t>
  </si>
  <si>
    <t>Irrelevante</t>
  </si>
  <si>
    <t>Debe permitir cierto grado de concurrencia</t>
  </si>
  <si>
    <t>No requiere un nivel de seguridad tan elevado</t>
  </si>
  <si>
    <t>Utilizara UARGflow</t>
  </si>
  <si>
    <t>No se requiere</t>
  </si>
  <si>
    <t>Capacidad intermedia</t>
  </si>
  <si>
    <t>CU11: Exportar archivos</t>
  </si>
  <si>
    <t>CU12: Realizar análisis de riesgos</t>
  </si>
  <si>
    <t>CU10: Realizar y solicitar informes</t>
  </si>
  <si>
    <t>Se posee buen conocimiento sobre el area de gestión de riesgos</t>
  </si>
  <si>
    <t>El equipo se siente algo motivado</t>
  </si>
  <si>
    <t>Algunos miembros tienen poco conocimiento de php</t>
  </si>
  <si>
    <t>Implementación terminada</t>
  </si>
  <si>
    <t>Se conoce el proceso y se tiene algo de practica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</si>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</sst>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6" x14ac:knownFonts="1">
    <font>
      <sz val="10"/>
      <color rgb="FF000000"/>
      <name val="Arial"/>
      <scheme val="minor"/>
    </font>
    <font>
      <sz val="12"/>
      <color theme="1"/>
      <name val="Calibri"/>
    </font>
    <font>
      <b/>
      <sz val="16"/>
      <color theme="1"/>
      <name val="Calibri"/>
    </font>
    <font>
      <sz val="10"/>
      <name val="Arial"/>
    </font>
    <font>
      <b/>
      <sz val="12"/>
      <color theme="1"/>
      <name val="Calibri"/>
    </font>
    <font>
      <sz val="12"/>
      <color rgb="FF3F3F76"/>
      <name val="Calibri"/>
    </font>
    <font>
      <b/>
      <sz val="12"/>
      <color rgb="FFFA7D00"/>
      <name val="Calibri"/>
    </font>
    <font>
      <b/>
      <sz val="12"/>
      <color rgb="FF3F3F3F"/>
      <name val="Calibri"/>
    </font>
    <font>
      <u/>
      <sz val="10"/>
      <color theme="10"/>
      <name val="Arial"/>
    </font>
    <font>
      <b/>
      <sz val="11"/>
      <color rgb="FFFA7D00"/>
      <name val="Calibri"/>
    </font>
    <font>
      <b/>
      <sz val="12"/>
      <color rgb="FF002060"/>
      <name val="Calibri"/>
    </font>
    <font>
      <b/>
      <sz val="12"/>
      <color rgb="FF3F3F76"/>
      <name val="Calibri"/>
    </font>
    <font>
      <b/>
      <sz val="12"/>
      <color rgb="FFFF0000"/>
      <name val="Calibri"/>
    </font>
    <font>
      <sz val="8"/>
      <name val="Arial"/>
      <scheme val="minor"/>
    </font>
    <font>
      <sz val="12"/>
      <color rgb="FF3F3F76"/>
      <name val="Calibri"/>
      <family val="2"/>
    </font>
    <font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theme="9" tint="0.39997558519241921"/>
        <bgColor rgb="FFF2F2F2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2" borderId="9" xfId="0" applyFont="1" applyFill="1" applyBorder="1" applyAlignment="1">
      <alignment horizontal="center" vertical="center" wrapText="1"/>
    </xf>
    <xf numFmtId="49" fontId="4" fillId="2" borderId="9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vertical="center"/>
    </xf>
    <xf numFmtId="0" fontId="6" fillId="4" borderId="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49" fontId="4" fillId="0" borderId="1" xfId="0" applyNumberFormat="1" applyFont="1" applyBorder="1" applyAlignment="1">
      <alignment horizontal="right" vertical="center" wrapText="1"/>
    </xf>
    <xf numFmtId="0" fontId="7" fillId="4" borderId="9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49" fontId="4" fillId="0" borderId="0" xfId="0" applyNumberFormat="1" applyFont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49" fontId="1" fillId="0" borderId="9" xfId="0" applyNumberFormat="1" applyFont="1" applyBorder="1" applyAlignment="1">
      <alignment vertical="center" wrapText="1"/>
    </xf>
    <xf numFmtId="49" fontId="5" fillId="3" borderId="9" xfId="0" applyNumberFormat="1" applyFont="1" applyFill="1" applyBorder="1" applyAlignment="1">
      <alignment horizontal="left" vertical="center"/>
    </xf>
    <xf numFmtId="49" fontId="1" fillId="4" borderId="9" xfId="0" applyNumberFormat="1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9" fillId="4" borderId="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0" borderId="2" xfId="0" applyFont="1" applyBorder="1" applyAlignment="1">
      <alignment horizontal="right" vertical="center" wrapText="1"/>
    </xf>
    <xf numFmtId="49" fontId="1" fillId="0" borderId="2" xfId="0" applyNumberFormat="1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/>
    </xf>
    <xf numFmtId="164" fontId="4" fillId="2" borderId="9" xfId="0" applyNumberFormat="1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vertical="center" wrapText="1"/>
    </xf>
    <xf numFmtId="164" fontId="1" fillId="2" borderId="9" xfId="0" applyNumberFormat="1" applyFont="1" applyFill="1" applyBorder="1" applyAlignment="1">
      <alignment horizontal="center" vertical="center"/>
    </xf>
    <xf numFmtId="2" fontId="1" fillId="2" borderId="9" xfId="0" applyNumberFormat="1" applyFont="1" applyFill="1" applyBorder="1" applyAlignment="1">
      <alignment horizontal="center" vertical="center"/>
    </xf>
    <xf numFmtId="164" fontId="5" fillId="3" borderId="9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164" fontId="4" fillId="2" borderId="9" xfId="0" applyNumberFormat="1" applyFont="1" applyFill="1" applyBorder="1" applyAlignment="1">
      <alignment horizontal="center" vertical="center"/>
    </xf>
    <xf numFmtId="165" fontId="4" fillId="2" borderId="9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9" xfId="0" applyFont="1" applyFill="1" applyBorder="1" applyAlignment="1">
      <alignment horizontal="left" vertical="center" wrapText="1"/>
    </xf>
    <xf numFmtId="9" fontId="11" fillId="3" borderId="9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right" vertical="center" wrapText="1"/>
    </xf>
    <xf numFmtId="0" fontId="14" fillId="3" borderId="9" xfId="0" applyFont="1" applyFill="1" applyBorder="1" applyAlignment="1">
      <alignment vertical="center"/>
    </xf>
    <xf numFmtId="49" fontId="15" fillId="0" borderId="9" xfId="0" applyNumberFormat="1" applyFont="1" applyBorder="1" applyAlignment="1">
      <alignment vertical="center" wrapText="1"/>
    </xf>
    <xf numFmtId="49" fontId="5" fillId="3" borderId="14" xfId="0" applyNumberFormat="1" applyFont="1" applyFill="1" applyBorder="1" applyAlignment="1">
      <alignment vertical="center"/>
    </xf>
    <xf numFmtId="0" fontId="5" fillId="3" borderId="14" xfId="0" applyFont="1" applyFill="1" applyBorder="1" applyAlignment="1">
      <alignment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49" fontId="5" fillId="3" borderId="13" xfId="0" applyNumberFormat="1" applyFont="1" applyFill="1" applyBorder="1" applyAlignment="1">
      <alignment vertical="center"/>
    </xf>
    <xf numFmtId="0" fontId="5" fillId="3" borderId="13" xfId="0" applyFont="1" applyFill="1" applyBorder="1" applyAlignment="1">
      <alignment vertical="center" wrapText="1"/>
    </xf>
    <xf numFmtId="49" fontId="1" fillId="6" borderId="9" xfId="0" applyNumberFormat="1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vertical="center"/>
    </xf>
    <xf numFmtId="0" fontId="5" fillId="3" borderId="16" xfId="0" applyFont="1" applyFill="1" applyBorder="1" applyAlignment="1">
      <alignment vertical="center"/>
    </xf>
    <xf numFmtId="49" fontId="4" fillId="0" borderId="1" xfId="0" applyNumberFormat="1" applyFont="1" applyBorder="1" applyAlignment="1">
      <alignment horizontal="right" vertical="center" wrapText="1"/>
    </xf>
    <xf numFmtId="0" fontId="3" fillId="0" borderId="2" xfId="0" applyFont="1" applyBorder="1"/>
    <xf numFmtId="0" fontId="3" fillId="0" borderId="3" xfId="0" applyFont="1" applyBorder="1"/>
    <xf numFmtId="0" fontId="4" fillId="0" borderId="1" xfId="0" applyFont="1" applyBorder="1" applyAlignment="1">
      <alignment horizontal="right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right" vertical="center" wrapText="1"/>
    </xf>
    <xf numFmtId="0" fontId="3" fillId="0" borderId="7" xfId="0" applyFont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68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738239CB-3001-4582-9D25-CB199179BE64}"/>
            </a:ext>
          </a:extLst>
        </xdr:cNvPr>
        <xdr:cNvGrpSpPr/>
      </xdr:nvGrpSpPr>
      <xdr:grpSpPr>
        <a:xfrm>
          <a:off x="600075" y="21678900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F574D50D-AA50-34A4-A967-867E10ADE917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E78D5DD9-E7C7-8687-FDEB-67D6EC69F7F5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70BCE08B-95C5-EF0D-A402-A9F2A0457487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68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ED2530A9-8486-4169-BDBF-EE81E9F3D651}"/>
            </a:ext>
          </a:extLst>
        </xdr:cNvPr>
        <xdr:cNvGrpSpPr/>
      </xdr:nvGrpSpPr>
      <xdr:grpSpPr>
        <a:xfrm>
          <a:off x="600075" y="21678900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7B13EC79-35F3-BCCE-5517-472045C52F41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E13A1628-ED94-DC6E-AC53-8AF9A9AF9DE8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BD632E06-197A-7D1C-6890-F7A6FEEDFD5E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67</xdr:row>
      <xdr:rowOff>438150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00075" y="21678900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6D330-16AE-4450-A708-C57D486A9214}">
  <dimension ref="A1:Z1005"/>
  <sheetViews>
    <sheetView topLeftCell="A80" workbookViewId="0">
      <selection activeCell="E59" sqref="E59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82" t="s">
        <v>0</v>
      </c>
      <c r="C2" s="78"/>
      <c r="D2" s="78"/>
      <c r="E2" s="78"/>
      <c r="F2" s="78"/>
      <c r="G2" s="79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91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90</v>
      </c>
      <c r="C8" s="65" t="s">
        <v>11</v>
      </c>
      <c r="D8" s="66" t="s">
        <v>93</v>
      </c>
      <c r="E8" s="67">
        <f t="shared" ref="E8:E9" si="0">IF(C8="Simple",1,IF(C8="Intermedio",2,IF(C8="Complejo",3,"error")))</f>
        <v>3</v>
      </c>
      <c r="F8" s="68">
        <v>4</v>
      </c>
      <c r="G8" s="67">
        <f t="shared" ref="G8:G10" si="1">E8*F8</f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75" t="s">
        <v>92</v>
      </c>
      <c r="C9" s="70" t="s">
        <v>11</v>
      </c>
      <c r="D9" s="71" t="s">
        <v>108</v>
      </c>
      <c r="E9" s="73">
        <f t="shared" si="0"/>
        <v>3</v>
      </c>
      <c r="F9" s="74">
        <v>7</v>
      </c>
      <c r="G9" s="73">
        <f t="shared" si="1"/>
        <v>21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76" t="s">
        <v>101</v>
      </c>
      <c r="C10" s="70" t="s">
        <v>11</v>
      </c>
      <c r="D10" s="71" t="s">
        <v>109</v>
      </c>
      <c r="E10" s="73">
        <v>3</v>
      </c>
      <c r="F10" s="74">
        <v>9</v>
      </c>
      <c r="G10" s="73">
        <f t="shared" si="1"/>
        <v>27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2"/>
      <c r="C11" s="83" t="s">
        <v>12</v>
      </c>
      <c r="D11" s="84"/>
      <c r="E11" s="84"/>
      <c r="F11" s="85"/>
      <c r="G11" s="69">
        <f>SUM(G8:G10)</f>
        <v>60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5"/>
      <c r="D12" s="3"/>
      <c r="E12" s="3"/>
      <c r="F12" s="3"/>
      <c r="G12" s="26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7"/>
      <c r="D13" s="27"/>
      <c r="E13" s="28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13</v>
      </c>
      <c r="B14" s="17" t="s">
        <v>14</v>
      </c>
      <c r="C14" s="17" t="s">
        <v>15</v>
      </c>
      <c r="D14" s="18" t="s">
        <v>16</v>
      </c>
      <c r="E14" s="18" t="s">
        <v>17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9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94</v>
      </c>
      <c r="C15" s="19" t="s">
        <v>130</v>
      </c>
      <c r="D15" s="30">
        <v>0</v>
      </c>
      <c r="E15" s="20" t="str">
        <f t="shared" ref="E15:E26" si="2">IF($D15&gt;0,IF($D15&lt;=3,"Simple",IF(AND($D15&gt;3,$D15&lt;7),"Intermedio",IF($D15&gt;=7,"Complejo","error"))),"-")</f>
        <v>-</v>
      </c>
      <c r="F15" s="20">
        <f t="shared" ref="F15:F26" si="3">IF($D15&gt;0,IF($D15&lt;=3,5,IF(AND($D15&gt;3,$D15&lt;7),10,IF($D15&gt;=7,15,"error"))),0)</f>
        <v>0</v>
      </c>
      <c r="G15" s="1"/>
      <c r="H15" s="1"/>
      <c r="I15" s="1"/>
      <c r="J15" s="1"/>
      <c r="K15" s="29"/>
      <c r="L15" s="1"/>
      <c r="M15" s="1"/>
      <c r="N15" s="1"/>
      <c r="O15" s="1"/>
      <c r="P15" s="1"/>
      <c r="Q15" s="1"/>
      <c r="R15" s="1"/>
      <c r="S15" s="1"/>
      <c r="T15" s="29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95</v>
      </c>
      <c r="C16" s="19" t="s">
        <v>130</v>
      </c>
      <c r="D16" s="30">
        <v>0</v>
      </c>
      <c r="E16" s="20" t="str">
        <f t="shared" si="2"/>
        <v>-</v>
      </c>
      <c r="F16" s="20">
        <f t="shared" si="3"/>
        <v>0</v>
      </c>
      <c r="G16" s="1"/>
      <c r="H16" s="1"/>
      <c r="I16" s="1"/>
      <c r="J16" s="1"/>
      <c r="K16" s="29"/>
      <c r="L16" s="1"/>
      <c r="M16" s="1"/>
      <c r="N16" s="1"/>
      <c r="O16" s="1"/>
      <c r="P16" s="1"/>
      <c r="Q16" s="1"/>
      <c r="R16" s="1"/>
      <c r="S16" s="1"/>
      <c r="T16" s="29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96</v>
      </c>
      <c r="C17" s="19" t="s">
        <v>130</v>
      </c>
      <c r="D17" s="30">
        <v>0</v>
      </c>
      <c r="E17" s="20" t="str">
        <f>IF($D17&gt;0,IF($D17&lt;=3,"Simple",IF(AND($D17&gt;3,$D17&lt;7),"Intermedio",IF($D17&gt;=7,"Complejo","error"))),"-")</f>
        <v>-</v>
      </c>
      <c r="F17" s="20">
        <f>IF($D17&gt;0,IF($D17&lt;=3,5,IF(AND($D17&gt;3,$D17&lt;7),10,IF($D17&gt;=7,15,"error"))),0)</f>
        <v>0</v>
      </c>
      <c r="G17" s="1"/>
      <c r="H17" s="1"/>
      <c r="I17" s="1"/>
      <c r="J17" s="1"/>
      <c r="K17" s="29"/>
      <c r="L17" s="1"/>
      <c r="M17" s="1"/>
      <c r="N17" s="1"/>
      <c r="O17" s="1"/>
      <c r="P17" s="1"/>
      <c r="Q17" s="1"/>
      <c r="R17" s="1"/>
      <c r="S17" s="1"/>
      <c r="T17" s="29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102</v>
      </c>
      <c r="C18" s="19" t="s">
        <v>130</v>
      </c>
      <c r="D18" s="30">
        <v>0</v>
      </c>
      <c r="E18" s="20" t="str">
        <f>IF($D18&gt;0,IF($D18&lt;=3,"Simple",IF(AND($D18&gt;3,$D18&lt;7),"Intermedio",IF($D18&gt;=7,"Complejo","error"))),"-")</f>
        <v>-</v>
      </c>
      <c r="F18" s="20">
        <f>IF($D18&gt;0,IF($D18&lt;=3,5,IF(AND($D18&gt;3,$D18&lt;7),10,IF($D18&gt;=7,15,"error"))),0)</f>
        <v>0</v>
      </c>
      <c r="G18" s="1"/>
      <c r="H18" s="1"/>
      <c r="I18" s="1"/>
      <c r="J18" s="1"/>
      <c r="K18" s="29"/>
      <c r="L18" s="1"/>
      <c r="M18" s="1"/>
      <c r="N18" s="1"/>
      <c r="O18" s="1"/>
      <c r="P18" s="1"/>
      <c r="Q18" s="1"/>
      <c r="R18" s="1"/>
      <c r="S18" s="1"/>
      <c r="T18" s="29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103</v>
      </c>
      <c r="C19" s="19"/>
      <c r="D19" s="30">
        <v>2</v>
      </c>
      <c r="E19" s="20" t="str">
        <f t="shared" si="2"/>
        <v>Simple</v>
      </c>
      <c r="F19" s="20">
        <f t="shared" si="3"/>
        <v>5</v>
      </c>
      <c r="G19" s="1"/>
      <c r="H19" s="1"/>
      <c r="I19" s="1"/>
      <c r="J19" s="1"/>
      <c r="K19" s="29"/>
      <c r="L19" s="1"/>
      <c r="M19" s="1"/>
      <c r="N19" s="1"/>
      <c r="O19" s="1"/>
      <c r="P19" s="1"/>
      <c r="Q19" s="1"/>
      <c r="R19" s="1"/>
      <c r="S19" s="1"/>
      <c r="T19" s="29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104</v>
      </c>
      <c r="C20" s="19"/>
      <c r="D20" s="30">
        <v>3</v>
      </c>
      <c r="E20" s="20" t="str">
        <f t="shared" si="2"/>
        <v>Simple</v>
      </c>
      <c r="F20" s="20">
        <f t="shared" si="3"/>
        <v>5</v>
      </c>
      <c r="G20" s="1"/>
      <c r="H20" s="1"/>
      <c r="I20" s="1"/>
      <c r="J20" s="1"/>
      <c r="K20" s="29"/>
      <c r="L20" s="1"/>
      <c r="M20" s="1"/>
      <c r="N20" s="1"/>
      <c r="O20" s="1"/>
      <c r="P20" s="1"/>
      <c r="Q20" s="1"/>
      <c r="R20" s="1"/>
      <c r="S20" s="1"/>
      <c r="T20" s="29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63" t="s">
        <v>105</v>
      </c>
      <c r="C21" s="19" t="s">
        <v>130</v>
      </c>
      <c r="D21" s="30">
        <v>0</v>
      </c>
      <c r="E21" s="20" t="str">
        <f t="shared" si="2"/>
        <v>-</v>
      </c>
      <c r="F21" s="20">
        <f t="shared" si="3"/>
        <v>0</v>
      </c>
      <c r="G21" s="1"/>
      <c r="H21" s="1"/>
      <c r="I21" s="1"/>
      <c r="J21" s="1"/>
      <c r="K21" s="29"/>
      <c r="L21" s="1"/>
      <c r="M21" s="1"/>
      <c r="N21" s="1"/>
      <c r="O21" s="1"/>
      <c r="P21" s="1"/>
      <c r="Q21" s="1"/>
      <c r="R21" s="1"/>
      <c r="S21" s="1"/>
      <c r="T21" s="29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3" t="s">
        <v>106</v>
      </c>
      <c r="C22" s="19"/>
      <c r="D22" s="30">
        <v>2</v>
      </c>
      <c r="E22" s="20" t="str">
        <f t="shared" si="2"/>
        <v>Simple</v>
      </c>
      <c r="F22" s="20">
        <f t="shared" si="3"/>
        <v>5</v>
      </c>
      <c r="G22" s="1"/>
      <c r="H22" s="1"/>
      <c r="I22" s="1"/>
      <c r="J22" s="1"/>
      <c r="K22" s="29"/>
      <c r="L22" s="1"/>
      <c r="M22" s="1"/>
      <c r="N22" s="1"/>
      <c r="O22" s="1"/>
      <c r="P22" s="1"/>
      <c r="Q22" s="1"/>
      <c r="R22" s="1"/>
      <c r="S22" s="1"/>
      <c r="T22" s="29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3" t="s">
        <v>107</v>
      </c>
      <c r="C23" s="19"/>
      <c r="D23" s="30">
        <v>2</v>
      </c>
      <c r="E23" s="20" t="str">
        <f t="shared" si="2"/>
        <v>Simple</v>
      </c>
      <c r="F23" s="20">
        <f t="shared" si="3"/>
        <v>5</v>
      </c>
      <c r="G23" s="1"/>
      <c r="H23" s="1"/>
      <c r="I23" s="1"/>
      <c r="J23" s="1"/>
      <c r="K23" s="29"/>
      <c r="L23" s="1"/>
      <c r="M23" s="1"/>
      <c r="N23" s="1"/>
      <c r="O23" s="1"/>
      <c r="P23" s="1"/>
      <c r="Q23" s="1"/>
      <c r="R23" s="1"/>
      <c r="S23" s="1"/>
      <c r="T23" s="29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3" t="s">
        <v>126</v>
      </c>
      <c r="C24" s="19"/>
      <c r="D24" s="30">
        <v>5</v>
      </c>
      <c r="E24" s="20" t="str">
        <f t="shared" si="2"/>
        <v>Intermedio</v>
      </c>
      <c r="F24" s="20">
        <f t="shared" si="3"/>
        <v>10</v>
      </c>
      <c r="G24" s="1"/>
      <c r="H24" s="1"/>
      <c r="I24" s="1"/>
      <c r="J24" s="1"/>
      <c r="K24" s="29"/>
      <c r="L24" s="1"/>
      <c r="M24" s="1"/>
      <c r="N24" s="1"/>
      <c r="O24" s="1"/>
      <c r="P24" s="1"/>
      <c r="Q24" s="1"/>
      <c r="R24" s="1"/>
      <c r="S24" s="1"/>
      <c r="T24" s="29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3" t="s">
        <v>124</v>
      </c>
      <c r="C25" s="19"/>
      <c r="D25" s="30">
        <v>3</v>
      </c>
      <c r="E25" s="20" t="str">
        <f t="shared" si="2"/>
        <v>Simple</v>
      </c>
      <c r="F25" s="20">
        <f t="shared" si="3"/>
        <v>5</v>
      </c>
      <c r="G25" s="1"/>
      <c r="H25" s="1"/>
      <c r="I25" s="1"/>
      <c r="J25" s="1"/>
      <c r="K25" s="29"/>
      <c r="L25" s="1"/>
      <c r="M25" s="1"/>
      <c r="N25" s="1"/>
      <c r="O25" s="1"/>
      <c r="P25" s="1"/>
      <c r="Q25" s="1"/>
      <c r="R25" s="1"/>
      <c r="S25" s="1"/>
      <c r="T25" s="29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63" t="s">
        <v>125</v>
      </c>
      <c r="C26" s="19"/>
      <c r="D26" s="30">
        <v>1</v>
      </c>
      <c r="E26" s="20" t="str">
        <f t="shared" si="2"/>
        <v>Simple</v>
      </c>
      <c r="F26" s="20">
        <f t="shared" si="3"/>
        <v>5</v>
      </c>
      <c r="G26" s="1"/>
      <c r="H26" s="1"/>
      <c r="I26" s="1"/>
      <c r="J26" s="1"/>
      <c r="K26" s="29"/>
      <c r="L26" s="1"/>
      <c r="M26" s="1"/>
      <c r="N26" s="1"/>
      <c r="O26" s="1"/>
      <c r="P26" s="1"/>
      <c r="Q26" s="1"/>
      <c r="R26" s="1"/>
      <c r="S26" s="1"/>
      <c r="T26" s="29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31"/>
      <c r="C27" s="83" t="s">
        <v>18</v>
      </c>
      <c r="D27" s="84"/>
      <c r="E27" s="85"/>
      <c r="F27" s="32">
        <f>SUM(F15:F26)</f>
        <v>40</v>
      </c>
      <c r="G27" s="1"/>
      <c r="H27" s="16"/>
      <c r="I27" s="1"/>
      <c r="J27" s="1"/>
      <c r="K27" s="2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"/>
      <c r="C28" s="1"/>
      <c r="D28" s="2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1"/>
      <c r="C29" s="1"/>
      <c r="D29" s="2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6" t="s">
        <v>19</v>
      </c>
      <c r="B30" s="33"/>
      <c r="C30" s="77" t="s">
        <v>20</v>
      </c>
      <c r="D30" s="78"/>
      <c r="E30" s="79"/>
      <c r="F30" s="24">
        <f>G11+F27</f>
        <v>100</v>
      </c>
      <c r="G30" s="1"/>
      <c r="H30" s="1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"/>
      <c r="B32" s="3"/>
      <c r="C32" s="1"/>
      <c r="D32" s="2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.75" customHeight="1" x14ac:dyDescent="0.2">
      <c r="A33" s="16" t="s">
        <v>21</v>
      </c>
      <c r="B33" s="18" t="s">
        <v>22</v>
      </c>
      <c r="C33" s="18" t="s">
        <v>23</v>
      </c>
      <c r="D33" s="17" t="s">
        <v>24</v>
      </c>
      <c r="E33" s="17" t="s">
        <v>8</v>
      </c>
      <c r="F33" s="17" t="s">
        <v>25</v>
      </c>
      <c r="G33" s="17" t="s">
        <v>26</v>
      </c>
      <c r="H33" s="1" t="s">
        <v>27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27.75" customHeight="1" x14ac:dyDescent="0.2">
      <c r="A34" s="1"/>
      <c r="B34" s="34" t="s">
        <v>28</v>
      </c>
      <c r="C34" s="34" t="s">
        <v>29</v>
      </c>
      <c r="D34" s="35" t="s">
        <v>110</v>
      </c>
      <c r="E34" s="36">
        <v>2</v>
      </c>
      <c r="F34" s="21">
        <v>0</v>
      </c>
      <c r="G34" s="37">
        <f t="shared" ref="G34:G46" si="4">E34*F34</f>
        <v>0</v>
      </c>
      <c r="H34" s="38" t="s">
        <v>30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34" t="s">
        <v>31</v>
      </c>
      <c r="C35" s="34" t="s">
        <v>29</v>
      </c>
      <c r="D35" s="35" t="s">
        <v>111</v>
      </c>
      <c r="E35" s="37">
        <v>2</v>
      </c>
      <c r="F35" s="21">
        <v>3</v>
      </c>
      <c r="G35" s="37">
        <f t="shared" si="4"/>
        <v>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.75" customHeight="1" x14ac:dyDescent="0.2">
      <c r="A36" s="1"/>
      <c r="B36" s="34" t="s">
        <v>32</v>
      </c>
      <c r="C36" s="34" t="s">
        <v>29</v>
      </c>
      <c r="D36" s="35" t="s">
        <v>112</v>
      </c>
      <c r="E36" s="37">
        <v>1</v>
      </c>
      <c r="F36" s="21">
        <v>4</v>
      </c>
      <c r="G36" s="37">
        <f t="shared" si="4"/>
        <v>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34" t="s">
        <v>33</v>
      </c>
      <c r="C37" s="34" t="s">
        <v>29</v>
      </c>
      <c r="D37" s="35" t="s">
        <v>113</v>
      </c>
      <c r="E37" s="37">
        <v>1</v>
      </c>
      <c r="F37" s="21">
        <v>1</v>
      </c>
      <c r="G37" s="37">
        <f t="shared" si="4"/>
        <v>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4" t="s">
        <v>34</v>
      </c>
      <c r="C38" s="34" t="s">
        <v>29</v>
      </c>
      <c r="D38" s="35" t="s">
        <v>114</v>
      </c>
      <c r="E38" s="36">
        <v>1</v>
      </c>
      <c r="F38" s="21">
        <v>2</v>
      </c>
      <c r="G38" s="37">
        <f t="shared" si="4"/>
        <v>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"/>
      <c r="B39" s="34" t="s">
        <v>35</v>
      </c>
      <c r="C39" s="34" t="s">
        <v>29</v>
      </c>
      <c r="D39" s="35" t="s">
        <v>115</v>
      </c>
      <c r="E39" s="72" t="s">
        <v>97</v>
      </c>
      <c r="F39" s="21">
        <v>5</v>
      </c>
      <c r="G39" s="37">
        <f t="shared" si="4"/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4" t="s">
        <v>36</v>
      </c>
      <c r="C40" s="34" t="s">
        <v>29</v>
      </c>
      <c r="D40" s="35" t="s">
        <v>116</v>
      </c>
      <c r="E40" s="72" t="s">
        <v>97</v>
      </c>
      <c r="F40" s="21">
        <v>5</v>
      </c>
      <c r="G40" s="37">
        <f t="shared" si="4"/>
        <v>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4" t="s">
        <v>37</v>
      </c>
      <c r="C41" s="34" t="s">
        <v>29</v>
      </c>
      <c r="D41" s="35" t="s">
        <v>117</v>
      </c>
      <c r="E41" s="36">
        <v>2</v>
      </c>
      <c r="F41" s="21">
        <v>2</v>
      </c>
      <c r="G41" s="37">
        <f t="shared" si="4"/>
        <v>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4" t="s">
        <v>38</v>
      </c>
      <c r="C42" s="34" t="s">
        <v>29</v>
      </c>
      <c r="D42" s="35" t="s">
        <v>118</v>
      </c>
      <c r="E42" s="36">
        <v>1</v>
      </c>
      <c r="F42" s="21">
        <v>0</v>
      </c>
      <c r="G42" s="37">
        <f t="shared" si="4"/>
        <v>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34" t="s">
        <v>39</v>
      </c>
      <c r="C43" s="34" t="s">
        <v>29</v>
      </c>
      <c r="D43" s="35" t="s">
        <v>119</v>
      </c>
      <c r="E43" s="36">
        <v>1</v>
      </c>
      <c r="F43" s="21">
        <v>3</v>
      </c>
      <c r="G43" s="37">
        <f t="shared" si="4"/>
        <v>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4" t="s">
        <v>40</v>
      </c>
      <c r="C44" s="34" t="s">
        <v>29</v>
      </c>
      <c r="D44" s="35" t="s">
        <v>120</v>
      </c>
      <c r="E44" s="37">
        <v>1</v>
      </c>
      <c r="F44" s="21">
        <v>0</v>
      </c>
      <c r="G44" s="37">
        <f t="shared" si="4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34" t="s">
        <v>41</v>
      </c>
      <c r="C45" s="34" t="s">
        <v>29</v>
      </c>
      <c r="D45" s="35" t="s">
        <v>121</v>
      </c>
      <c r="E45" s="37">
        <v>1</v>
      </c>
      <c r="F45" s="21">
        <v>3</v>
      </c>
      <c r="G45" s="37">
        <f t="shared" si="4"/>
        <v>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34" t="s">
        <v>42</v>
      </c>
      <c r="C46" s="34" t="s">
        <v>29</v>
      </c>
      <c r="D46" s="35" t="s">
        <v>122</v>
      </c>
      <c r="E46" s="36">
        <v>1</v>
      </c>
      <c r="F46" s="21">
        <v>1</v>
      </c>
      <c r="G46" s="37">
        <f t="shared" si="4"/>
        <v>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77" t="s">
        <v>43</v>
      </c>
      <c r="C47" s="78"/>
      <c r="D47" s="78"/>
      <c r="E47" s="78"/>
      <c r="F47" s="79"/>
      <c r="G47" s="39">
        <f>SUM(G34:G46)</f>
        <v>34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77" t="s">
        <v>44</v>
      </c>
      <c r="C48" s="78"/>
      <c r="D48" s="78"/>
      <c r="E48" s="78"/>
      <c r="F48" s="79"/>
      <c r="G48" s="32">
        <f>0.6+(0.01*G47)</f>
        <v>0.94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25"/>
      <c r="C49" s="3"/>
      <c r="D49" s="3"/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40"/>
      <c r="C50" s="40"/>
      <c r="D50" s="41"/>
      <c r="E50" s="40"/>
      <c r="F50" s="40"/>
      <c r="G50" s="4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6" t="s">
        <v>45</v>
      </c>
      <c r="B51" s="18" t="s">
        <v>46</v>
      </c>
      <c r="C51" s="18" t="s">
        <v>47</v>
      </c>
      <c r="D51" s="17" t="s">
        <v>48</v>
      </c>
      <c r="E51" s="17" t="s">
        <v>8</v>
      </c>
      <c r="F51" s="17" t="s">
        <v>25</v>
      </c>
      <c r="G51" s="17" t="s">
        <v>26</v>
      </c>
      <c r="H51" s="1" t="s">
        <v>49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"/>
      <c r="B52" s="42" t="s">
        <v>50</v>
      </c>
      <c r="C52" s="34" t="s">
        <v>51</v>
      </c>
      <c r="D52" s="35" t="s">
        <v>131</v>
      </c>
      <c r="E52" s="36">
        <v>1.5</v>
      </c>
      <c r="F52" s="21">
        <v>4</v>
      </c>
      <c r="G52" s="37">
        <f t="shared" ref="G52:G59" si="5">E52*F52</f>
        <v>6</v>
      </c>
      <c r="H52" s="38" t="s">
        <v>30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42" t="s">
        <v>52</v>
      </c>
      <c r="C53" s="34" t="s">
        <v>51</v>
      </c>
      <c r="D53" s="35" t="s">
        <v>127</v>
      </c>
      <c r="E53" s="36">
        <v>0.5</v>
      </c>
      <c r="F53" s="21">
        <v>4</v>
      </c>
      <c r="G53" s="37">
        <f t="shared" si="5"/>
        <v>2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42" t="s">
        <v>53</v>
      </c>
      <c r="C54" s="34" t="s">
        <v>51</v>
      </c>
      <c r="D54" s="35" t="s">
        <v>98</v>
      </c>
      <c r="E54" s="36">
        <v>1</v>
      </c>
      <c r="F54" s="21">
        <v>3</v>
      </c>
      <c r="G54" s="37">
        <f t="shared" si="5"/>
        <v>3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42" t="s">
        <v>54</v>
      </c>
      <c r="C55" s="34" t="s">
        <v>51</v>
      </c>
      <c r="D55" s="35" t="s">
        <v>123</v>
      </c>
      <c r="E55" s="36">
        <v>0.5</v>
      </c>
      <c r="F55" s="21">
        <v>3</v>
      </c>
      <c r="G55" s="37">
        <f t="shared" si="5"/>
        <v>1.5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">
      <c r="A56" s="1"/>
      <c r="B56" s="42" t="s">
        <v>55</v>
      </c>
      <c r="C56" s="34" t="s">
        <v>56</v>
      </c>
      <c r="D56" s="35" t="s">
        <v>128</v>
      </c>
      <c r="E56" s="36">
        <v>1</v>
      </c>
      <c r="F56" s="21">
        <v>3</v>
      </c>
      <c r="G56" s="37">
        <f t="shared" si="5"/>
        <v>3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2" t="s">
        <v>57</v>
      </c>
      <c r="C57" s="34" t="s">
        <v>58</v>
      </c>
      <c r="D57" s="35" t="s">
        <v>99</v>
      </c>
      <c r="E57" s="36">
        <v>2</v>
      </c>
      <c r="F57" s="21">
        <v>5</v>
      </c>
      <c r="G57" s="37">
        <f t="shared" si="5"/>
        <v>10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42" t="s">
        <v>59</v>
      </c>
      <c r="C58" s="64" t="s">
        <v>60</v>
      </c>
      <c r="D58" s="35" t="s">
        <v>100</v>
      </c>
      <c r="E58" s="36">
        <v>-1</v>
      </c>
      <c r="F58" s="21">
        <v>5</v>
      </c>
      <c r="G58" s="37">
        <f t="shared" si="5"/>
        <v>-5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42" t="s">
        <v>61</v>
      </c>
      <c r="C59" s="64" t="s">
        <v>62</v>
      </c>
      <c r="D59" s="35" t="s">
        <v>129</v>
      </c>
      <c r="E59" s="36" t="s">
        <v>132</v>
      </c>
      <c r="F59" s="21">
        <v>4</v>
      </c>
      <c r="G59" s="37">
        <f t="shared" si="5"/>
        <v>8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">
      <c r="A60" s="1"/>
      <c r="B60" s="77" t="s">
        <v>63</v>
      </c>
      <c r="C60" s="78"/>
      <c r="D60" s="78"/>
      <c r="E60" s="78"/>
      <c r="F60" s="79"/>
      <c r="G60" s="17">
        <f>SUM(G52:G59)</f>
        <v>28.5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">
      <c r="A61" s="1"/>
      <c r="B61" s="77" t="s">
        <v>64</v>
      </c>
      <c r="C61" s="78"/>
      <c r="D61" s="78"/>
      <c r="E61" s="78"/>
      <c r="F61" s="79"/>
      <c r="G61" s="17">
        <f>1.4 + (-0.03*G60)</f>
        <v>0.54499999999999993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23"/>
      <c r="C62" s="43"/>
      <c r="D62" s="44"/>
      <c r="E62" s="43"/>
      <c r="F62" s="45" t="s">
        <v>65</v>
      </c>
      <c r="G62" s="17">
        <f>COUNTIF($F$52:$F$57,"&lt;3")+COUNTIF($F$58:$F$59,"&gt;3")</f>
        <v>2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25"/>
      <c r="C63" s="3"/>
      <c r="D63" s="3"/>
      <c r="E63" s="3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"/>
      <c r="B64" s="1"/>
      <c r="C64" s="1"/>
      <c r="D64" s="2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6" t="s">
        <v>66</v>
      </c>
      <c r="B65" s="80" t="s">
        <v>67</v>
      </c>
      <c r="C65" s="78"/>
      <c r="D65" s="78"/>
      <c r="E65" s="78"/>
      <c r="F65" s="79"/>
      <c r="G65" s="46">
        <f>F30*G48*G61</f>
        <v>51.22999999999999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1"/>
      <c r="B67" s="1"/>
      <c r="C67" s="1"/>
      <c r="D67" s="2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7" t="s">
        <v>68</v>
      </c>
      <c r="B68" s="18" t="s">
        <v>69</v>
      </c>
      <c r="C68" s="18" t="s">
        <v>70</v>
      </c>
      <c r="D68" s="18" t="s">
        <v>71</v>
      </c>
      <c r="E68" s="3"/>
      <c r="F68" s="1"/>
      <c r="G68" s="18" t="s">
        <v>72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48">
        <v>20</v>
      </c>
      <c r="C69" s="48">
        <f>IF($G$62&gt;=5,36,IF(AND(G$62&gt;2,$G$62&lt;=4),28, IF(AND($G$62&gt;=0,$G$62&lt;=2),20,"error")))</f>
        <v>20</v>
      </c>
      <c r="D69" s="49">
        <f>IF($G$62&gt;=5,$G$69*(36/20),IF(AND($G$62&gt;2,$G$62&lt;=4),$G$69*(28/20), IF(AND($G$62&gt;=0,$G$62&lt;=2),$G$69,"error")))</f>
        <v>4</v>
      </c>
      <c r="E69" s="3"/>
      <c r="F69" s="1"/>
      <c r="G69" s="50">
        <v>4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1"/>
      <c r="B70" s="81" t="s">
        <v>73</v>
      </c>
      <c r="C70" s="78"/>
      <c r="D70" s="79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51" t="s">
        <v>74</v>
      </c>
      <c r="B71" s="48">
        <f t="shared" ref="B71:D71" si="6">$G$65*B69</f>
        <v>1024.5999999999999</v>
      </c>
      <c r="C71" s="48">
        <f t="shared" si="6"/>
        <v>1024.5999999999999</v>
      </c>
      <c r="D71" s="48">
        <f t="shared" si="6"/>
        <v>204.91999999999996</v>
      </c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51" t="s">
        <v>75</v>
      </c>
      <c r="B72" s="52">
        <f t="shared" ref="B72:D72" si="7">B71/(22*8)</f>
        <v>5.8215909090909088</v>
      </c>
      <c r="C72" s="52">
        <f t="shared" si="7"/>
        <v>5.8215909090909088</v>
      </c>
      <c r="D72" s="53">
        <f t="shared" si="7"/>
        <v>1.1643181818181816</v>
      </c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"/>
      <c r="B74" s="1"/>
      <c r="C74" s="1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6" t="s">
        <v>76</v>
      </c>
      <c r="B75" s="54" t="s">
        <v>77</v>
      </c>
      <c r="C75" s="55"/>
      <c r="D75" s="44"/>
      <c r="E75" s="43"/>
      <c r="F75" s="5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33" t="s">
        <v>78</v>
      </c>
      <c r="C76" s="17" t="s">
        <v>79</v>
      </c>
      <c r="D76" s="46" t="s">
        <v>80</v>
      </c>
      <c r="E76" s="46" t="s">
        <v>81</v>
      </c>
      <c r="F76" s="46" t="s">
        <v>82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57" t="s">
        <v>83</v>
      </c>
      <c r="C77" s="58">
        <v>0.4</v>
      </c>
      <c r="D77" s="52">
        <f t="shared" ref="D77:F79" si="8">$C77/$C$77*B$72</f>
        <v>5.8215909090909088</v>
      </c>
      <c r="E77" s="52">
        <f t="shared" si="8"/>
        <v>5.8215909090909088</v>
      </c>
      <c r="F77" s="52">
        <f t="shared" si="8"/>
        <v>1.1643181818181816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57" t="s">
        <v>84</v>
      </c>
      <c r="C78" s="58">
        <f>1-C77</f>
        <v>0.6</v>
      </c>
      <c r="D78" s="48">
        <f t="shared" si="8"/>
        <v>8.7323863636363619</v>
      </c>
      <c r="E78" s="48">
        <f t="shared" si="8"/>
        <v>8.7323863636363619</v>
      </c>
      <c r="F78" s="48">
        <f t="shared" si="8"/>
        <v>1.7464772727272722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59"/>
      <c r="C79" s="58">
        <f>SUM(C77:C78)</f>
        <v>1</v>
      </c>
      <c r="D79" s="52">
        <f t="shared" si="8"/>
        <v>14.553977272727272</v>
      </c>
      <c r="E79" s="52">
        <f t="shared" si="8"/>
        <v>14.553977272727272</v>
      </c>
      <c r="F79" s="52">
        <f>$C79/$C$77*D$72</f>
        <v>2.910795454545454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"/>
      <c r="B80" s="1"/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6" t="s">
        <v>85</v>
      </c>
      <c r="B81" s="21">
        <v>3</v>
      </c>
      <c r="C81" s="1"/>
      <c r="D81" s="2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6" t="s">
        <v>86</v>
      </c>
      <c r="B83" s="46" t="s">
        <v>87</v>
      </c>
      <c r="C83" s="46" t="s">
        <v>88</v>
      </c>
      <c r="D83" s="46" t="s">
        <v>89</v>
      </c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60"/>
      <c r="B84" s="61">
        <f>$D$79/$B$81</f>
        <v>4.8513257575757569</v>
      </c>
      <c r="C84" s="61">
        <f>$E$79/$B$81</f>
        <v>4.8513257575757569</v>
      </c>
      <c r="D84" s="61">
        <f>$F$79/$B$81</f>
        <v>0.97026515151515136</v>
      </c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5.75" customHeight="1" x14ac:dyDescent="0.2">
      <c r="A85" s="60"/>
      <c r="B85" s="60"/>
      <c r="C85" s="60"/>
      <c r="D85" s="60"/>
      <c r="E85" s="62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5.75" customHeight="1" x14ac:dyDescent="0.2">
      <c r="A86" s="60"/>
      <c r="B86" s="60"/>
      <c r="C86" s="60"/>
      <c r="D86" s="60"/>
      <c r="E86" s="62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5.75" customHeight="1" x14ac:dyDescent="0.2">
      <c r="A87" s="60"/>
      <c r="B87" s="60"/>
      <c r="C87" s="60"/>
      <c r="D87" s="60"/>
      <c r="E87" s="62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5.75" customHeight="1" x14ac:dyDescent="0.2">
      <c r="A88" s="60"/>
      <c r="B88" s="60"/>
      <c r="C88" s="60"/>
      <c r="D88" s="60"/>
      <c r="E88" s="62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5.75" customHeight="1" x14ac:dyDescent="0.2">
      <c r="A89" s="60"/>
      <c r="B89" s="60"/>
      <c r="C89" s="60"/>
      <c r="D89" s="60"/>
      <c r="E89" s="62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5.75" customHeight="1" x14ac:dyDescent="0.2">
      <c r="A90" s="60"/>
      <c r="B90" s="60"/>
      <c r="C90" s="60"/>
      <c r="D90" s="60"/>
      <c r="E90" s="62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5.75" customHeight="1" x14ac:dyDescent="0.2">
      <c r="A91" s="60"/>
      <c r="B91" s="60"/>
      <c r="C91" s="60"/>
      <c r="D91" s="60"/>
      <c r="E91" s="62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5.75" customHeight="1" x14ac:dyDescent="0.2">
      <c r="A92" s="60"/>
      <c r="B92" s="60"/>
      <c r="C92" s="60"/>
      <c r="D92" s="60"/>
      <c r="E92" s="62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 x14ac:dyDescent="0.2">
      <c r="A93" s="60"/>
      <c r="B93" s="60"/>
      <c r="C93" s="60"/>
      <c r="D93" s="60"/>
      <c r="E93" s="62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5.75" customHeight="1" x14ac:dyDescent="0.2">
      <c r="A94" s="60"/>
      <c r="B94" s="60"/>
      <c r="C94" s="60"/>
      <c r="D94" s="60"/>
      <c r="E94" s="62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 x14ac:dyDescent="0.2">
      <c r="A95" s="60"/>
      <c r="B95" s="60"/>
      <c r="C95" s="60"/>
      <c r="D95" s="60"/>
      <c r="E95" s="62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x14ac:dyDescent="0.2">
      <c r="A96" s="60"/>
      <c r="B96" s="60"/>
      <c r="C96" s="60"/>
      <c r="D96" s="60"/>
      <c r="E96" s="62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x14ac:dyDescent="0.2">
      <c r="A97" s="60"/>
      <c r="B97" s="60"/>
      <c r="C97" s="60"/>
      <c r="D97" s="60"/>
      <c r="E97" s="62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.75" customHeight="1" x14ac:dyDescent="0.2">
      <c r="A98" s="60"/>
      <c r="B98" s="60"/>
      <c r="C98" s="60"/>
      <c r="D98" s="60"/>
      <c r="E98" s="62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.75" customHeight="1" x14ac:dyDescent="0.2">
      <c r="A99" s="60"/>
      <c r="B99" s="60"/>
      <c r="C99" s="60"/>
      <c r="D99" s="60"/>
      <c r="E99" s="62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.75" customHeight="1" x14ac:dyDescent="0.2">
      <c r="A100" s="60"/>
      <c r="B100" s="60"/>
      <c r="C100" s="60"/>
      <c r="D100" s="60"/>
      <c r="E100" s="62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5.75" customHeight="1" x14ac:dyDescent="0.2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0">
    <mergeCell ref="B60:F60"/>
    <mergeCell ref="B61:F61"/>
    <mergeCell ref="B65:F65"/>
    <mergeCell ref="B70:D70"/>
    <mergeCell ref="B2:G2"/>
    <mergeCell ref="C11:F11"/>
    <mergeCell ref="C27:E27"/>
    <mergeCell ref="C30:E30"/>
    <mergeCell ref="B47:F47"/>
    <mergeCell ref="B48:F48"/>
  </mergeCells>
  <dataValidations count="2">
    <dataValidation type="decimal" allowBlank="1" showInputMessage="1" showErrorMessage="1" prompt="Entre 1 y 9 personas." sqref="B81" xr:uid="{E8A49A43-40E8-4314-9386-70CE7696400F}">
      <formula1>1</formula1>
      <formula2>9</formula2>
    </dataValidation>
    <dataValidation type="list" allowBlank="1" showErrorMessage="1" sqref="C8:C10" xr:uid="{009BD041-84D8-408D-9252-AAE6308B3F3E}">
      <formula1>"Simple,Intermedio,Complejo"</formula1>
    </dataValidation>
  </dataValidations>
  <hyperlinks>
    <hyperlink ref="H34" r:id="rId1" location="v=onepage&amp;q=e7%20part-time%20members&amp;f=false" xr:uid="{07D810B4-EC98-42C0-B3B3-6919B42BF052}"/>
    <hyperlink ref="H52" r:id="rId2" location="v=onepage&amp;q=e7%20part-time%20members&amp;f=false" xr:uid="{7EF89139-33F9-4058-AF84-2F28C8C47DAC}"/>
  </hyperlinks>
  <pageMargins left="0.75" right="0.75" top="1" bottom="1" header="0" footer="0"/>
  <pageSetup orientation="portrait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0DE22-D461-454D-9ED3-827957B954F9}">
  <dimension ref="A1:Z1005"/>
  <sheetViews>
    <sheetView topLeftCell="A50" workbookViewId="0">
      <selection activeCell="F57" sqref="F57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82" t="s">
        <v>0</v>
      </c>
      <c r="C2" s="78"/>
      <c r="D2" s="78"/>
      <c r="E2" s="78"/>
      <c r="F2" s="78"/>
      <c r="G2" s="79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91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90</v>
      </c>
      <c r="C8" s="65" t="s">
        <v>11</v>
      </c>
      <c r="D8" s="66" t="s">
        <v>93</v>
      </c>
      <c r="E8" s="67">
        <f t="shared" ref="E8:E9" si="0">IF(C8="Simple",1,IF(C8="Intermedio",2,IF(C8="Complejo",3,"error")))</f>
        <v>3</v>
      </c>
      <c r="F8" s="68">
        <v>4</v>
      </c>
      <c r="G8" s="67">
        <f t="shared" ref="G8:G10" si="1">E8*F8</f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75" t="s">
        <v>92</v>
      </c>
      <c r="C9" s="70" t="s">
        <v>11</v>
      </c>
      <c r="D9" s="71" t="s">
        <v>108</v>
      </c>
      <c r="E9" s="73">
        <f t="shared" si="0"/>
        <v>3</v>
      </c>
      <c r="F9" s="74">
        <v>7</v>
      </c>
      <c r="G9" s="73">
        <f t="shared" si="1"/>
        <v>21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76" t="s">
        <v>101</v>
      </c>
      <c r="C10" s="70" t="s">
        <v>11</v>
      </c>
      <c r="D10" s="71" t="s">
        <v>109</v>
      </c>
      <c r="E10" s="73">
        <v>3</v>
      </c>
      <c r="F10" s="74">
        <v>9</v>
      </c>
      <c r="G10" s="73">
        <f t="shared" si="1"/>
        <v>27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2"/>
      <c r="C11" s="83" t="s">
        <v>12</v>
      </c>
      <c r="D11" s="84"/>
      <c r="E11" s="84"/>
      <c r="F11" s="85"/>
      <c r="G11" s="69">
        <f>SUM(G8:G10)</f>
        <v>60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5"/>
      <c r="D12" s="3"/>
      <c r="E12" s="3"/>
      <c r="F12" s="3"/>
      <c r="G12" s="26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7"/>
      <c r="D13" s="27"/>
      <c r="E13" s="28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13</v>
      </c>
      <c r="B14" s="17" t="s">
        <v>14</v>
      </c>
      <c r="C14" s="17" t="s">
        <v>15</v>
      </c>
      <c r="D14" s="18" t="s">
        <v>16</v>
      </c>
      <c r="E14" s="18" t="s">
        <v>17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9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94</v>
      </c>
      <c r="C15" s="19" t="s">
        <v>130</v>
      </c>
      <c r="D15" s="30">
        <v>0</v>
      </c>
      <c r="E15" s="20" t="str">
        <f t="shared" ref="E15:E26" si="2">IF($D15&gt;0,IF($D15&lt;=3,"Simple",IF(AND($D15&gt;3,$D15&lt;7),"Intermedio",IF($D15&gt;=7,"Complejo","error"))),"-")</f>
        <v>-</v>
      </c>
      <c r="F15" s="20">
        <f t="shared" ref="F15:F26" si="3">IF($D15&gt;0,IF($D15&lt;=3,5,IF(AND($D15&gt;3,$D15&lt;7),10,IF($D15&gt;=7,15,"error"))),0)</f>
        <v>0</v>
      </c>
      <c r="G15" s="1"/>
      <c r="H15" s="1"/>
      <c r="I15" s="1"/>
      <c r="J15" s="1"/>
      <c r="K15" s="29"/>
      <c r="L15" s="1"/>
      <c r="M15" s="1"/>
      <c r="N15" s="1"/>
      <c r="O15" s="1"/>
      <c r="P15" s="1"/>
      <c r="Q15" s="1"/>
      <c r="R15" s="1"/>
      <c r="S15" s="1"/>
      <c r="T15" s="29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95</v>
      </c>
      <c r="C16" s="19" t="s">
        <v>130</v>
      </c>
      <c r="D16" s="30">
        <v>0</v>
      </c>
      <c r="E16" s="20" t="str">
        <f t="shared" si="2"/>
        <v>-</v>
      </c>
      <c r="F16" s="20">
        <f t="shared" si="3"/>
        <v>0</v>
      </c>
      <c r="G16" s="1"/>
      <c r="H16" s="1"/>
      <c r="I16" s="1"/>
      <c r="J16" s="1"/>
      <c r="K16" s="29"/>
      <c r="L16" s="1"/>
      <c r="M16" s="1"/>
      <c r="N16" s="1"/>
      <c r="O16" s="1"/>
      <c r="P16" s="1"/>
      <c r="Q16" s="1"/>
      <c r="R16" s="1"/>
      <c r="S16" s="1"/>
      <c r="T16" s="29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96</v>
      </c>
      <c r="C17" s="19" t="s">
        <v>130</v>
      </c>
      <c r="D17" s="30">
        <v>0</v>
      </c>
      <c r="E17" s="20" t="str">
        <f>IF($D17&gt;0,IF($D17&lt;=3,"Simple",IF(AND($D17&gt;3,$D17&lt;7),"Intermedio",IF($D17&gt;=7,"Complejo","error"))),"-")</f>
        <v>-</v>
      </c>
      <c r="F17" s="20">
        <f>IF($D17&gt;0,IF($D17&lt;=3,5,IF(AND($D17&gt;3,$D17&lt;7),10,IF($D17&gt;=7,15,"error"))),0)</f>
        <v>0</v>
      </c>
      <c r="G17" s="1"/>
      <c r="H17" s="1"/>
      <c r="I17" s="1"/>
      <c r="J17" s="1"/>
      <c r="K17" s="29"/>
      <c r="L17" s="1"/>
      <c r="M17" s="1"/>
      <c r="N17" s="1"/>
      <c r="O17" s="1"/>
      <c r="P17" s="1"/>
      <c r="Q17" s="1"/>
      <c r="R17" s="1"/>
      <c r="S17" s="1"/>
      <c r="T17" s="29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102</v>
      </c>
      <c r="C18" s="19" t="s">
        <v>130</v>
      </c>
      <c r="D18" s="30">
        <v>0</v>
      </c>
      <c r="E18" s="20" t="str">
        <f>IF($D18&gt;0,IF($D18&lt;=3,"Simple",IF(AND($D18&gt;3,$D18&lt;7),"Intermedio",IF($D18&gt;=7,"Complejo","error"))),"-")</f>
        <v>-</v>
      </c>
      <c r="F18" s="20">
        <f>IF($D18&gt;0,IF($D18&lt;=3,5,IF(AND($D18&gt;3,$D18&lt;7),10,IF($D18&gt;=7,15,"error"))),0)</f>
        <v>0</v>
      </c>
      <c r="G18" s="1"/>
      <c r="H18" s="1"/>
      <c r="I18" s="1"/>
      <c r="J18" s="1"/>
      <c r="K18" s="29"/>
      <c r="L18" s="1"/>
      <c r="M18" s="1"/>
      <c r="N18" s="1"/>
      <c r="O18" s="1"/>
      <c r="P18" s="1"/>
      <c r="Q18" s="1"/>
      <c r="R18" s="1"/>
      <c r="S18" s="1"/>
      <c r="T18" s="29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103</v>
      </c>
      <c r="C19" s="19"/>
      <c r="D19" s="30">
        <v>2</v>
      </c>
      <c r="E19" s="20" t="str">
        <f t="shared" si="2"/>
        <v>Simple</v>
      </c>
      <c r="F19" s="20">
        <f t="shared" si="3"/>
        <v>5</v>
      </c>
      <c r="G19" s="1"/>
      <c r="H19" s="1"/>
      <c r="I19" s="1"/>
      <c r="J19" s="1"/>
      <c r="K19" s="29"/>
      <c r="L19" s="1"/>
      <c r="M19" s="1"/>
      <c r="N19" s="1"/>
      <c r="O19" s="1"/>
      <c r="P19" s="1"/>
      <c r="Q19" s="1"/>
      <c r="R19" s="1"/>
      <c r="S19" s="1"/>
      <c r="T19" s="29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104</v>
      </c>
      <c r="C20" s="19"/>
      <c r="D20" s="30">
        <v>3</v>
      </c>
      <c r="E20" s="20" t="str">
        <f t="shared" si="2"/>
        <v>Simple</v>
      </c>
      <c r="F20" s="20">
        <f t="shared" si="3"/>
        <v>5</v>
      </c>
      <c r="G20" s="1"/>
      <c r="H20" s="1"/>
      <c r="I20" s="1"/>
      <c r="J20" s="1"/>
      <c r="K20" s="29"/>
      <c r="L20" s="1"/>
      <c r="M20" s="1"/>
      <c r="N20" s="1"/>
      <c r="O20" s="1"/>
      <c r="P20" s="1"/>
      <c r="Q20" s="1"/>
      <c r="R20" s="1"/>
      <c r="S20" s="1"/>
      <c r="T20" s="29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63" t="s">
        <v>105</v>
      </c>
      <c r="C21" s="19" t="s">
        <v>130</v>
      </c>
      <c r="D21" s="30">
        <v>0</v>
      </c>
      <c r="E21" s="20" t="str">
        <f t="shared" si="2"/>
        <v>-</v>
      </c>
      <c r="F21" s="20">
        <f t="shared" si="3"/>
        <v>0</v>
      </c>
      <c r="G21" s="1"/>
      <c r="H21" s="1"/>
      <c r="I21" s="1"/>
      <c r="J21" s="1"/>
      <c r="K21" s="29"/>
      <c r="L21" s="1"/>
      <c r="M21" s="1"/>
      <c r="N21" s="1"/>
      <c r="O21" s="1"/>
      <c r="P21" s="1"/>
      <c r="Q21" s="1"/>
      <c r="R21" s="1"/>
      <c r="S21" s="1"/>
      <c r="T21" s="29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3" t="s">
        <v>106</v>
      </c>
      <c r="C22" s="19"/>
      <c r="D22" s="30">
        <v>2</v>
      </c>
      <c r="E22" s="20" t="str">
        <f t="shared" si="2"/>
        <v>Simple</v>
      </c>
      <c r="F22" s="20">
        <f t="shared" si="3"/>
        <v>5</v>
      </c>
      <c r="G22" s="1"/>
      <c r="H22" s="1"/>
      <c r="I22" s="1"/>
      <c r="J22" s="1"/>
      <c r="K22" s="29"/>
      <c r="L22" s="1"/>
      <c r="M22" s="1"/>
      <c r="N22" s="1"/>
      <c r="O22" s="1"/>
      <c r="P22" s="1"/>
      <c r="Q22" s="1"/>
      <c r="R22" s="1"/>
      <c r="S22" s="1"/>
      <c r="T22" s="29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3" t="s">
        <v>107</v>
      </c>
      <c r="C23" s="19"/>
      <c r="D23" s="30">
        <v>2</v>
      </c>
      <c r="E23" s="20" t="str">
        <f t="shared" si="2"/>
        <v>Simple</v>
      </c>
      <c r="F23" s="20">
        <f t="shared" si="3"/>
        <v>5</v>
      </c>
      <c r="G23" s="1"/>
      <c r="H23" s="1"/>
      <c r="I23" s="1"/>
      <c r="J23" s="1"/>
      <c r="K23" s="29"/>
      <c r="L23" s="1"/>
      <c r="M23" s="1"/>
      <c r="N23" s="1"/>
      <c r="O23" s="1"/>
      <c r="P23" s="1"/>
      <c r="Q23" s="1"/>
      <c r="R23" s="1"/>
      <c r="S23" s="1"/>
      <c r="T23" s="29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3" t="s">
        <v>126</v>
      </c>
      <c r="C24" s="19"/>
      <c r="D24" s="30">
        <v>5</v>
      </c>
      <c r="E24" s="20" t="str">
        <f t="shared" si="2"/>
        <v>Intermedio</v>
      </c>
      <c r="F24" s="20">
        <f t="shared" si="3"/>
        <v>10</v>
      </c>
      <c r="G24" s="1"/>
      <c r="H24" s="1"/>
      <c r="I24" s="1"/>
      <c r="J24" s="1"/>
      <c r="K24" s="29"/>
      <c r="L24" s="1"/>
      <c r="M24" s="1"/>
      <c r="N24" s="1"/>
      <c r="O24" s="1"/>
      <c r="P24" s="1"/>
      <c r="Q24" s="1"/>
      <c r="R24" s="1"/>
      <c r="S24" s="1"/>
      <c r="T24" s="29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3" t="s">
        <v>124</v>
      </c>
      <c r="C25" s="19"/>
      <c r="D25" s="30">
        <v>3</v>
      </c>
      <c r="E25" s="20" t="str">
        <f t="shared" si="2"/>
        <v>Simple</v>
      </c>
      <c r="F25" s="20">
        <f t="shared" si="3"/>
        <v>5</v>
      </c>
      <c r="G25" s="1"/>
      <c r="H25" s="1"/>
      <c r="I25" s="1"/>
      <c r="J25" s="1"/>
      <c r="K25" s="29"/>
      <c r="L25" s="1"/>
      <c r="M25" s="1"/>
      <c r="N25" s="1"/>
      <c r="O25" s="1"/>
      <c r="P25" s="1"/>
      <c r="Q25" s="1"/>
      <c r="R25" s="1"/>
      <c r="S25" s="1"/>
      <c r="T25" s="29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63" t="s">
        <v>125</v>
      </c>
      <c r="C26" s="19"/>
      <c r="D26" s="30">
        <v>1</v>
      </c>
      <c r="E26" s="20" t="str">
        <f t="shared" si="2"/>
        <v>Simple</v>
      </c>
      <c r="F26" s="20">
        <f t="shared" si="3"/>
        <v>5</v>
      </c>
      <c r="G26" s="1"/>
      <c r="H26" s="1"/>
      <c r="I26" s="1"/>
      <c r="J26" s="1"/>
      <c r="K26" s="29"/>
      <c r="L26" s="1"/>
      <c r="M26" s="1"/>
      <c r="N26" s="1"/>
      <c r="O26" s="1"/>
      <c r="P26" s="1"/>
      <c r="Q26" s="1"/>
      <c r="R26" s="1"/>
      <c r="S26" s="1"/>
      <c r="T26" s="29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31"/>
      <c r="C27" s="83" t="s">
        <v>18</v>
      </c>
      <c r="D27" s="84"/>
      <c r="E27" s="85"/>
      <c r="F27" s="32">
        <f>SUM(F15:F26)</f>
        <v>40</v>
      </c>
      <c r="G27" s="1"/>
      <c r="H27" s="16"/>
      <c r="I27" s="1"/>
      <c r="J27" s="1"/>
      <c r="K27" s="2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"/>
      <c r="C28" s="1"/>
      <c r="D28" s="2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1"/>
      <c r="C29" s="1"/>
      <c r="D29" s="2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6" t="s">
        <v>19</v>
      </c>
      <c r="B30" s="33"/>
      <c r="C30" s="77" t="s">
        <v>20</v>
      </c>
      <c r="D30" s="78"/>
      <c r="E30" s="79"/>
      <c r="F30" s="24">
        <f>G11+F27</f>
        <v>100</v>
      </c>
      <c r="G30" s="1"/>
      <c r="H30" s="1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"/>
      <c r="B32" s="3"/>
      <c r="C32" s="1"/>
      <c r="D32" s="2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.75" customHeight="1" x14ac:dyDescent="0.2">
      <c r="A33" s="16" t="s">
        <v>21</v>
      </c>
      <c r="B33" s="18" t="s">
        <v>22</v>
      </c>
      <c r="C33" s="18" t="s">
        <v>23</v>
      </c>
      <c r="D33" s="17" t="s">
        <v>24</v>
      </c>
      <c r="E33" s="17" t="s">
        <v>8</v>
      </c>
      <c r="F33" s="17" t="s">
        <v>25</v>
      </c>
      <c r="G33" s="17" t="s">
        <v>26</v>
      </c>
      <c r="H33" s="1" t="s">
        <v>27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27.75" customHeight="1" x14ac:dyDescent="0.2">
      <c r="A34" s="1"/>
      <c r="B34" s="34" t="s">
        <v>28</v>
      </c>
      <c r="C34" s="34" t="s">
        <v>29</v>
      </c>
      <c r="D34" s="35" t="s">
        <v>110</v>
      </c>
      <c r="E34" s="36">
        <v>2</v>
      </c>
      <c r="F34" s="21">
        <v>0</v>
      </c>
      <c r="G34" s="37">
        <f t="shared" ref="G34:G46" si="4">E34*F34</f>
        <v>0</v>
      </c>
      <c r="H34" s="38" t="s">
        <v>30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34" t="s">
        <v>31</v>
      </c>
      <c r="C35" s="34" t="s">
        <v>29</v>
      </c>
      <c r="D35" s="35" t="s">
        <v>111</v>
      </c>
      <c r="E35" s="37">
        <v>2</v>
      </c>
      <c r="F35" s="21">
        <v>3</v>
      </c>
      <c r="G35" s="37">
        <f t="shared" si="4"/>
        <v>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.75" customHeight="1" x14ac:dyDescent="0.2">
      <c r="A36" s="1"/>
      <c r="B36" s="34" t="s">
        <v>32</v>
      </c>
      <c r="C36" s="34" t="s">
        <v>29</v>
      </c>
      <c r="D36" s="35" t="s">
        <v>112</v>
      </c>
      <c r="E36" s="37">
        <v>1</v>
      </c>
      <c r="F36" s="21">
        <v>3</v>
      </c>
      <c r="G36" s="37">
        <f t="shared" si="4"/>
        <v>3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34" t="s">
        <v>33</v>
      </c>
      <c r="C37" s="34" t="s">
        <v>29</v>
      </c>
      <c r="D37" s="35" t="s">
        <v>113</v>
      </c>
      <c r="E37" s="37">
        <v>1</v>
      </c>
      <c r="F37" s="21">
        <v>1</v>
      </c>
      <c r="G37" s="37">
        <f t="shared" si="4"/>
        <v>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4" t="s">
        <v>34</v>
      </c>
      <c r="C38" s="34" t="s">
        <v>29</v>
      </c>
      <c r="D38" s="35" t="s">
        <v>114</v>
      </c>
      <c r="E38" s="36">
        <v>1</v>
      </c>
      <c r="F38" s="21">
        <v>2</v>
      </c>
      <c r="G38" s="37">
        <f t="shared" si="4"/>
        <v>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"/>
      <c r="B39" s="34" t="s">
        <v>35</v>
      </c>
      <c r="C39" s="34" t="s">
        <v>29</v>
      </c>
      <c r="D39" s="35" t="s">
        <v>115</v>
      </c>
      <c r="E39" s="72" t="s">
        <v>97</v>
      </c>
      <c r="F39" s="21">
        <v>5</v>
      </c>
      <c r="G39" s="37">
        <f t="shared" si="4"/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4" t="s">
        <v>36</v>
      </c>
      <c r="C40" s="34" t="s">
        <v>29</v>
      </c>
      <c r="D40" s="35" t="s">
        <v>116</v>
      </c>
      <c r="E40" s="72" t="s">
        <v>97</v>
      </c>
      <c r="F40" s="21">
        <v>5</v>
      </c>
      <c r="G40" s="37">
        <f t="shared" si="4"/>
        <v>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4" t="s">
        <v>37</v>
      </c>
      <c r="C41" s="34" t="s">
        <v>29</v>
      </c>
      <c r="D41" s="35" t="s">
        <v>117</v>
      </c>
      <c r="E41" s="36">
        <v>2</v>
      </c>
      <c r="F41" s="21">
        <v>2</v>
      </c>
      <c r="G41" s="37">
        <f t="shared" si="4"/>
        <v>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4" t="s">
        <v>38</v>
      </c>
      <c r="C42" s="34" t="s">
        <v>29</v>
      </c>
      <c r="D42" s="35" t="s">
        <v>118</v>
      </c>
      <c r="E42" s="36">
        <v>1</v>
      </c>
      <c r="F42" s="21">
        <v>0</v>
      </c>
      <c r="G42" s="37">
        <f t="shared" si="4"/>
        <v>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34" t="s">
        <v>39</v>
      </c>
      <c r="C43" s="34" t="s">
        <v>29</v>
      </c>
      <c r="D43" s="35" t="s">
        <v>119</v>
      </c>
      <c r="E43" s="36">
        <v>1</v>
      </c>
      <c r="F43" s="21">
        <v>3</v>
      </c>
      <c r="G43" s="37">
        <f t="shared" si="4"/>
        <v>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4" t="s">
        <v>40</v>
      </c>
      <c r="C44" s="34" t="s">
        <v>29</v>
      </c>
      <c r="D44" s="35" t="s">
        <v>120</v>
      </c>
      <c r="E44" s="37">
        <v>1</v>
      </c>
      <c r="F44" s="21">
        <v>0</v>
      </c>
      <c r="G44" s="37">
        <f t="shared" si="4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34" t="s">
        <v>41</v>
      </c>
      <c r="C45" s="34" t="s">
        <v>29</v>
      </c>
      <c r="D45" s="35" t="s">
        <v>121</v>
      </c>
      <c r="E45" s="37">
        <v>1</v>
      </c>
      <c r="F45" s="21">
        <v>3</v>
      </c>
      <c r="G45" s="37">
        <f t="shared" si="4"/>
        <v>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34" t="s">
        <v>42</v>
      </c>
      <c r="C46" s="34" t="s">
        <v>29</v>
      </c>
      <c r="D46" s="35" t="s">
        <v>122</v>
      </c>
      <c r="E46" s="36">
        <v>1</v>
      </c>
      <c r="F46" s="21">
        <v>1</v>
      </c>
      <c r="G46" s="37">
        <f t="shared" si="4"/>
        <v>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77" t="s">
        <v>43</v>
      </c>
      <c r="C47" s="78"/>
      <c r="D47" s="78"/>
      <c r="E47" s="78"/>
      <c r="F47" s="79"/>
      <c r="G47" s="39">
        <f>SUM(G34:G46)</f>
        <v>33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77" t="s">
        <v>44</v>
      </c>
      <c r="C48" s="78"/>
      <c r="D48" s="78"/>
      <c r="E48" s="78"/>
      <c r="F48" s="79"/>
      <c r="G48" s="32">
        <f>0.6+(0.01*G47)</f>
        <v>0.92999999999999994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25"/>
      <c r="C49" s="3"/>
      <c r="D49" s="3"/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40"/>
      <c r="C50" s="40"/>
      <c r="D50" s="41"/>
      <c r="E50" s="40"/>
      <c r="F50" s="40"/>
      <c r="G50" s="4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6" t="s">
        <v>45</v>
      </c>
      <c r="B51" s="18" t="s">
        <v>46</v>
      </c>
      <c r="C51" s="18" t="s">
        <v>47</v>
      </c>
      <c r="D51" s="17" t="s">
        <v>48</v>
      </c>
      <c r="E51" s="17" t="s">
        <v>8</v>
      </c>
      <c r="F51" s="17" t="s">
        <v>25</v>
      </c>
      <c r="G51" s="17" t="s">
        <v>26</v>
      </c>
      <c r="H51" s="1" t="s">
        <v>49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"/>
      <c r="B52" s="42" t="s">
        <v>50</v>
      </c>
      <c r="C52" s="34" t="s">
        <v>51</v>
      </c>
      <c r="D52" s="35" t="s">
        <v>131</v>
      </c>
      <c r="E52" s="36">
        <v>1.5</v>
      </c>
      <c r="F52" s="21">
        <v>5</v>
      </c>
      <c r="G52" s="37">
        <f t="shared" ref="G52:G59" si="5">E52*F52</f>
        <v>7.5</v>
      </c>
      <c r="H52" s="38" t="s">
        <v>30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42" t="s">
        <v>52</v>
      </c>
      <c r="C53" s="34" t="s">
        <v>51</v>
      </c>
      <c r="D53" s="35" t="s">
        <v>127</v>
      </c>
      <c r="E53" s="36">
        <v>0.5</v>
      </c>
      <c r="F53" s="21">
        <v>4</v>
      </c>
      <c r="G53" s="37">
        <f t="shared" si="5"/>
        <v>2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42" t="s">
        <v>53</v>
      </c>
      <c r="C54" s="34" t="s">
        <v>51</v>
      </c>
      <c r="D54" s="35" t="s">
        <v>98</v>
      </c>
      <c r="E54" s="36">
        <v>1</v>
      </c>
      <c r="F54" s="21">
        <v>5</v>
      </c>
      <c r="G54" s="37">
        <f t="shared" si="5"/>
        <v>5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42" t="s">
        <v>54</v>
      </c>
      <c r="C55" s="34" t="s">
        <v>51</v>
      </c>
      <c r="D55" s="35" t="s">
        <v>123</v>
      </c>
      <c r="E55" s="36">
        <v>0.5</v>
      </c>
      <c r="F55" s="21">
        <v>5</v>
      </c>
      <c r="G55" s="37">
        <f t="shared" si="5"/>
        <v>2.5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">
      <c r="A56" s="1"/>
      <c r="B56" s="42" t="s">
        <v>55</v>
      </c>
      <c r="C56" s="34" t="s">
        <v>56</v>
      </c>
      <c r="D56" s="35" t="s">
        <v>128</v>
      </c>
      <c r="E56" s="36">
        <v>1</v>
      </c>
      <c r="F56" s="21">
        <v>5</v>
      </c>
      <c r="G56" s="37">
        <f t="shared" si="5"/>
        <v>5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2" t="s">
        <v>57</v>
      </c>
      <c r="C57" s="34" t="s">
        <v>58</v>
      </c>
      <c r="D57" s="35" t="s">
        <v>99</v>
      </c>
      <c r="E57" s="36">
        <v>2</v>
      </c>
      <c r="F57" s="21">
        <v>5</v>
      </c>
      <c r="G57" s="37">
        <f t="shared" si="5"/>
        <v>10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42" t="s">
        <v>59</v>
      </c>
      <c r="C58" s="64" t="s">
        <v>60</v>
      </c>
      <c r="D58" s="35" t="s">
        <v>100</v>
      </c>
      <c r="E58" s="36">
        <v>-1</v>
      </c>
      <c r="F58" s="21">
        <v>5</v>
      </c>
      <c r="G58" s="37">
        <f t="shared" si="5"/>
        <v>-5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42" t="s">
        <v>61</v>
      </c>
      <c r="C59" s="64" t="s">
        <v>62</v>
      </c>
      <c r="D59" s="35" t="s">
        <v>129</v>
      </c>
      <c r="E59" s="36" t="s">
        <v>132</v>
      </c>
      <c r="F59" s="21">
        <v>4</v>
      </c>
      <c r="G59" s="37">
        <f t="shared" si="5"/>
        <v>8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">
      <c r="A60" s="1"/>
      <c r="B60" s="77" t="s">
        <v>63</v>
      </c>
      <c r="C60" s="78"/>
      <c r="D60" s="78"/>
      <c r="E60" s="78"/>
      <c r="F60" s="79"/>
      <c r="G60" s="17">
        <f>SUM(G52:G59)</f>
        <v>35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">
      <c r="A61" s="1"/>
      <c r="B61" s="77" t="s">
        <v>64</v>
      </c>
      <c r="C61" s="78"/>
      <c r="D61" s="78"/>
      <c r="E61" s="78"/>
      <c r="F61" s="79"/>
      <c r="G61" s="17">
        <f>1.4 + (-0.03*G60)</f>
        <v>0.34999999999999987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23"/>
      <c r="C62" s="43"/>
      <c r="D62" s="44"/>
      <c r="E62" s="43"/>
      <c r="F62" s="45" t="s">
        <v>65</v>
      </c>
      <c r="G62" s="17">
        <f>COUNTIF($F$52:$F$57,"&lt;3")+COUNTIF($F$58:$F$59,"&gt;3")</f>
        <v>2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25"/>
      <c r="C63" s="3"/>
      <c r="D63" s="3"/>
      <c r="E63" s="3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"/>
      <c r="B64" s="1"/>
      <c r="C64" s="1"/>
      <c r="D64" s="2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6" t="s">
        <v>66</v>
      </c>
      <c r="B65" s="80" t="s">
        <v>67</v>
      </c>
      <c r="C65" s="78"/>
      <c r="D65" s="78"/>
      <c r="E65" s="78"/>
      <c r="F65" s="79"/>
      <c r="G65" s="46">
        <f>F30*G48*G61</f>
        <v>32.54999999999999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1"/>
      <c r="B67" s="1"/>
      <c r="C67" s="1"/>
      <c r="D67" s="2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7" t="s">
        <v>68</v>
      </c>
      <c r="B68" s="18" t="s">
        <v>69</v>
      </c>
      <c r="C68" s="18" t="s">
        <v>70</v>
      </c>
      <c r="D68" s="18" t="s">
        <v>71</v>
      </c>
      <c r="E68" s="3"/>
      <c r="F68" s="1"/>
      <c r="G68" s="18" t="s">
        <v>72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48">
        <v>20</v>
      </c>
      <c r="C69" s="48">
        <f>IF($G$62&gt;=5,36,IF(AND(G$62&gt;2,$G$62&lt;=4),28, IF(AND($G$62&gt;=0,$G$62&lt;=2),20,"error")))</f>
        <v>20</v>
      </c>
      <c r="D69" s="49">
        <f>IF($G$62&gt;=5,$G$69*(36/20),IF(AND($G$62&gt;2,$G$62&lt;=4),$G$69*(28/20), IF(AND($G$62&gt;=0,$G$62&lt;=2),$G$69,"error")))</f>
        <v>4</v>
      </c>
      <c r="E69" s="3"/>
      <c r="F69" s="1"/>
      <c r="G69" s="50">
        <v>4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1"/>
      <c r="B70" s="81" t="s">
        <v>73</v>
      </c>
      <c r="C70" s="78"/>
      <c r="D70" s="79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51" t="s">
        <v>74</v>
      </c>
      <c r="B71" s="48">
        <f t="shared" ref="B71:D71" si="6">$G$65*B69</f>
        <v>650.99999999999977</v>
      </c>
      <c r="C71" s="48">
        <f t="shared" si="6"/>
        <v>650.99999999999977</v>
      </c>
      <c r="D71" s="48">
        <f t="shared" si="6"/>
        <v>130.19999999999996</v>
      </c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51" t="s">
        <v>75</v>
      </c>
      <c r="B72" s="52">
        <f t="shared" ref="B72:D72" si="7">B71/(22*8)</f>
        <v>3.6988636363636349</v>
      </c>
      <c r="C72" s="52">
        <f t="shared" si="7"/>
        <v>3.6988636363636349</v>
      </c>
      <c r="D72" s="53">
        <f t="shared" si="7"/>
        <v>0.73977272727272703</v>
      </c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"/>
      <c r="B74" s="1"/>
      <c r="C74" s="1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6" t="s">
        <v>76</v>
      </c>
      <c r="B75" s="54" t="s">
        <v>77</v>
      </c>
      <c r="C75" s="55"/>
      <c r="D75" s="44"/>
      <c r="E75" s="43"/>
      <c r="F75" s="5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33" t="s">
        <v>78</v>
      </c>
      <c r="C76" s="17" t="s">
        <v>79</v>
      </c>
      <c r="D76" s="46" t="s">
        <v>80</v>
      </c>
      <c r="E76" s="46" t="s">
        <v>81</v>
      </c>
      <c r="F76" s="46" t="s">
        <v>82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57" t="s">
        <v>83</v>
      </c>
      <c r="C77" s="58">
        <v>0.4</v>
      </c>
      <c r="D77" s="52">
        <f t="shared" ref="D77:F79" si="8">$C77/$C$77*B$72</f>
        <v>3.6988636363636349</v>
      </c>
      <c r="E77" s="52">
        <f t="shared" si="8"/>
        <v>3.6988636363636349</v>
      </c>
      <c r="F77" s="52">
        <f t="shared" si="8"/>
        <v>0.73977272727272703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57" t="s">
        <v>84</v>
      </c>
      <c r="C78" s="58">
        <f>1-C77</f>
        <v>0.6</v>
      </c>
      <c r="D78" s="48">
        <f t="shared" si="8"/>
        <v>5.5482954545454515</v>
      </c>
      <c r="E78" s="48">
        <f t="shared" si="8"/>
        <v>5.5482954545454515</v>
      </c>
      <c r="F78" s="48">
        <f t="shared" si="8"/>
        <v>1.1096590909090904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59"/>
      <c r="C79" s="58">
        <f>SUM(C77:C78)</f>
        <v>1</v>
      </c>
      <c r="D79" s="52">
        <f t="shared" si="8"/>
        <v>9.2471590909090864</v>
      </c>
      <c r="E79" s="52">
        <f t="shared" si="8"/>
        <v>9.2471590909090864</v>
      </c>
      <c r="F79" s="52">
        <f>$C79/$C$77*D$72</f>
        <v>1.8494318181818175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"/>
      <c r="B80" s="1"/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6" t="s">
        <v>85</v>
      </c>
      <c r="B81" s="21">
        <v>3</v>
      </c>
      <c r="C81" s="1"/>
      <c r="D81" s="2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6" t="s">
        <v>86</v>
      </c>
      <c r="B83" s="46" t="s">
        <v>87</v>
      </c>
      <c r="C83" s="46" t="s">
        <v>88</v>
      </c>
      <c r="D83" s="46" t="s">
        <v>89</v>
      </c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60"/>
      <c r="B84" s="61">
        <f>$D$79/$B$81</f>
        <v>3.082386363636362</v>
      </c>
      <c r="C84" s="61">
        <f>$E$79/$B$81</f>
        <v>3.082386363636362</v>
      </c>
      <c r="D84" s="61">
        <f>$F$79/$B$81</f>
        <v>0.61647727272727249</v>
      </c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5.75" customHeight="1" x14ac:dyDescent="0.2">
      <c r="A85" s="60"/>
      <c r="B85" s="60"/>
      <c r="C85" s="60"/>
      <c r="D85" s="60"/>
      <c r="E85" s="62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5.75" customHeight="1" x14ac:dyDescent="0.2">
      <c r="A86" s="60"/>
      <c r="B86" s="60"/>
      <c r="C86" s="60"/>
      <c r="D86" s="60"/>
      <c r="E86" s="62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5.75" customHeight="1" x14ac:dyDescent="0.2">
      <c r="A87" s="60"/>
      <c r="B87" s="60"/>
      <c r="C87" s="60"/>
      <c r="D87" s="60"/>
      <c r="E87" s="62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5.75" customHeight="1" x14ac:dyDescent="0.2">
      <c r="A88" s="60"/>
      <c r="B88" s="60"/>
      <c r="C88" s="60"/>
      <c r="D88" s="60"/>
      <c r="E88" s="62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5.75" customHeight="1" x14ac:dyDescent="0.2">
      <c r="A89" s="60"/>
      <c r="B89" s="60"/>
      <c r="C89" s="60"/>
      <c r="D89" s="60"/>
      <c r="E89" s="62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5.75" customHeight="1" x14ac:dyDescent="0.2">
      <c r="A90" s="60"/>
      <c r="B90" s="60"/>
      <c r="C90" s="60"/>
      <c r="D90" s="60"/>
      <c r="E90" s="62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5.75" customHeight="1" x14ac:dyDescent="0.2">
      <c r="A91" s="60"/>
      <c r="B91" s="60"/>
      <c r="C91" s="60"/>
      <c r="D91" s="60"/>
      <c r="E91" s="62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5.75" customHeight="1" x14ac:dyDescent="0.2">
      <c r="A92" s="60"/>
      <c r="B92" s="60"/>
      <c r="C92" s="60"/>
      <c r="D92" s="60"/>
      <c r="E92" s="62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 x14ac:dyDescent="0.2">
      <c r="A93" s="60"/>
      <c r="B93" s="60"/>
      <c r="C93" s="60"/>
      <c r="D93" s="60"/>
      <c r="E93" s="62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5.75" customHeight="1" x14ac:dyDescent="0.2">
      <c r="A94" s="60"/>
      <c r="B94" s="60"/>
      <c r="C94" s="60"/>
      <c r="D94" s="60"/>
      <c r="E94" s="62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 x14ac:dyDescent="0.2">
      <c r="A95" s="60"/>
      <c r="B95" s="60"/>
      <c r="C95" s="60"/>
      <c r="D95" s="60"/>
      <c r="E95" s="62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x14ac:dyDescent="0.2">
      <c r="A96" s="60"/>
      <c r="B96" s="60"/>
      <c r="C96" s="60"/>
      <c r="D96" s="60"/>
      <c r="E96" s="62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x14ac:dyDescent="0.2">
      <c r="A97" s="60"/>
      <c r="B97" s="60"/>
      <c r="C97" s="60"/>
      <c r="D97" s="60"/>
      <c r="E97" s="62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.75" customHeight="1" x14ac:dyDescent="0.2">
      <c r="A98" s="60"/>
      <c r="B98" s="60"/>
      <c r="C98" s="60"/>
      <c r="D98" s="60"/>
      <c r="E98" s="62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.75" customHeight="1" x14ac:dyDescent="0.2">
      <c r="A99" s="60"/>
      <c r="B99" s="60"/>
      <c r="C99" s="60"/>
      <c r="D99" s="60"/>
      <c r="E99" s="62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.75" customHeight="1" x14ac:dyDescent="0.2">
      <c r="A100" s="60"/>
      <c r="B100" s="60"/>
      <c r="C100" s="60"/>
      <c r="D100" s="60"/>
      <c r="E100" s="62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5.75" customHeight="1" x14ac:dyDescent="0.2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0">
    <mergeCell ref="B60:F60"/>
    <mergeCell ref="B61:F61"/>
    <mergeCell ref="B65:F65"/>
    <mergeCell ref="B70:D70"/>
    <mergeCell ref="B2:G2"/>
    <mergeCell ref="C11:F11"/>
    <mergeCell ref="C27:E27"/>
    <mergeCell ref="C30:E30"/>
    <mergeCell ref="B47:F47"/>
    <mergeCell ref="B48:F48"/>
  </mergeCells>
  <dataValidations count="2">
    <dataValidation type="decimal" allowBlank="1" showInputMessage="1" showErrorMessage="1" prompt="Entre 1 y 9 personas." sqref="B81" xr:uid="{7602C44F-7162-42C0-903F-C7C2E9DEE831}">
      <formula1>1</formula1>
      <formula2>9</formula2>
    </dataValidation>
    <dataValidation type="list" allowBlank="1" showErrorMessage="1" sqref="C8:C10" xr:uid="{19C366EE-19E8-4B6B-BD03-ED8776E77E8B}">
      <formula1>"Simple,Intermedio,Complejo"</formula1>
    </dataValidation>
  </dataValidations>
  <hyperlinks>
    <hyperlink ref="H34" r:id="rId1" location="v=onepage&amp;q=e7%20part-time%20members&amp;f=false" xr:uid="{3E54859D-9881-4119-B5C1-694BBBB2B64D}"/>
    <hyperlink ref="H52" r:id="rId2" location="v=onepage&amp;q=e7%20part-time%20members&amp;f=false" xr:uid="{A4FC4D1F-9931-4524-BD61-6496A5A2DC4C}"/>
  </hyperlinks>
  <pageMargins left="0.75" right="0.75" top="1" bottom="1" header="0" footer="0"/>
  <pageSetup orientation="portrait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5"/>
  <sheetViews>
    <sheetView tabSelected="1" topLeftCell="A77" workbookViewId="0">
      <selection activeCell="D63" sqref="D63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82" t="s">
        <v>0</v>
      </c>
      <c r="C2" s="78"/>
      <c r="D2" s="78"/>
      <c r="E2" s="78"/>
      <c r="F2" s="78"/>
      <c r="G2" s="79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91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90</v>
      </c>
      <c r="C8" s="65" t="s">
        <v>11</v>
      </c>
      <c r="D8" s="66" t="s">
        <v>93</v>
      </c>
      <c r="E8" s="67">
        <f t="shared" ref="E8:E9" si="0">IF(C8="Simple",1,IF(C8="Intermedio",2,IF(C8="Complejo",3,"error")))</f>
        <v>3</v>
      </c>
      <c r="F8" s="68">
        <v>4</v>
      </c>
      <c r="G8" s="67">
        <f t="shared" ref="G8:G10" si="1">E8*F8</f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75" t="s">
        <v>92</v>
      </c>
      <c r="C9" s="70" t="s">
        <v>11</v>
      </c>
      <c r="D9" s="71" t="s">
        <v>108</v>
      </c>
      <c r="E9" s="73">
        <f t="shared" si="0"/>
        <v>3</v>
      </c>
      <c r="F9" s="74">
        <v>7</v>
      </c>
      <c r="G9" s="73">
        <f t="shared" si="1"/>
        <v>21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76" t="s">
        <v>101</v>
      </c>
      <c r="C10" s="70" t="s">
        <v>11</v>
      </c>
      <c r="D10" s="71" t="s">
        <v>109</v>
      </c>
      <c r="E10" s="73">
        <v>3</v>
      </c>
      <c r="F10" s="74">
        <v>9</v>
      </c>
      <c r="G10" s="73">
        <f t="shared" si="1"/>
        <v>27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2"/>
      <c r="C11" s="83" t="s">
        <v>12</v>
      </c>
      <c r="D11" s="84"/>
      <c r="E11" s="84"/>
      <c r="F11" s="85"/>
      <c r="G11" s="69">
        <f>SUM(G8:G10)</f>
        <v>60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5"/>
      <c r="D12" s="3"/>
      <c r="E12" s="3"/>
      <c r="F12" s="3"/>
      <c r="G12" s="26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7"/>
      <c r="D13" s="27"/>
      <c r="E13" s="28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13</v>
      </c>
      <c r="B14" s="17" t="s">
        <v>14</v>
      </c>
      <c r="C14" s="17" t="s">
        <v>15</v>
      </c>
      <c r="D14" s="18" t="s">
        <v>16</v>
      </c>
      <c r="E14" s="18" t="s">
        <v>17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9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94</v>
      </c>
      <c r="C15" s="19" t="s">
        <v>130</v>
      </c>
      <c r="D15" s="30">
        <v>0</v>
      </c>
      <c r="E15" s="20" t="str">
        <f t="shared" ref="E15:E26" si="2">IF($D15&gt;0,IF($D15&lt;=3,"Simple",IF(AND($D15&gt;3,$D15&lt;7),"Intermedio",IF($D15&gt;=7,"Complejo","error"))),"-")</f>
        <v>-</v>
      </c>
      <c r="F15" s="20">
        <f t="shared" ref="F15:F26" si="3">IF($D15&gt;0,IF($D15&lt;=3,5,IF(AND($D15&gt;3,$D15&lt;7),10,IF($D15&gt;=7,15,"error"))),0)</f>
        <v>0</v>
      </c>
      <c r="G15" s="1"/>
      <c r="H15" s="1"/>
      <c r="I15" s="1"/>
      <c r="J15" s="1"/>
      <c r="K15" s="29"/>
      <c r="L15" s="1"/>
      <c r="M15" s="1"/>
      <c r="N15" s="1"/>
      <c r="O15" s="1"/>
      <c r="P15" s="1"/>
      <c r="Q15" s="1"/>
      <c r="R15" s="1"/>
      <c r="S15" s="1"/>
      <c r="T15" s="29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95</v>
      </c>
      <c r="C16" s="19" t="s">
        <v>130</v>
      </c>
      <c r="D16" s="30">
        <v>0</v>
      </c>
      <c r="E16" s="20" t="str">
        <f t="shared" si="2"/>
        <v>-</v>
      </c>
      <c r="F16" s="20">
        <f t="shared" si="3"/>
        <v>0</v>
      </c>
      <c r="G16" s="1"/>
      <c r="H16" s="1"/>
      <c r="I16" s="1"/>
      <c r="J16" s="1"/>
      <c r="K16" s="29"/>
      <c r="L16" s="1"/>
      <c r="M16" s="1"/>
      <c r="N16" s="1"/>
      <c r="O16" s="1"/>
      <c r="P16" s="1"/>
      <c r="Q16" s="1"/>
      <c r="R16" s="1"/>
      <c r="S16" s="1"/>
      <c r="T16" s="29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96</v>
      </c>
      <c r="C17" s="19" t="s">
        <v>130</v>
      </c>
      <c r="D17" s="30">
        <v>0</v>
      </c>
      <c r="E17" s="20" t="str">
        <f>IF($D17&gt;0,IF($D17&lt;=3,"Simple",IF(AND($D17&gt;3,$D17&lt;7),"Intermedio",IF($D17&gt;=7,"Complejo","error"))),"-")</f>
        <v>-</v>
      </c>
      <c r="F17" s="20">
        <f>IF($D17&gt;0,IF($D17&lt;=3,5,IF(AND($D17&gt;3,$D17&lt;7),10,IF($D17&gt;=7,15,"error"))),0)</f>
        <v>0</v>
      </c>
      <c r="G17" s="1"/>
      <c r="H17" s="1"/>
      <c r="I17" s="1"/>
      <c r="J17" s="1"/>
      <c r="K17" s="29"/>
      <c r="L17" s="1"/>
      <c r="M17" s="1"/>
      <c r="N17" s="1"/>
      <c r="O17" s="1"/>
      <c r="P17" s="1"/>
      <c r="Q17" s="1"/>
      <c r="R17" s="1"/>
      <c r="S17" s="1"/>
      <c r="T17" s="29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102</v>
      </c>
      <c r="C18" s="19" t="s">
        <v>130</v>
      </c>
      <c r="D18" s="30">
        <v>0</v>
      </c>
      <c r="E18" s="20" t="str">
        <f>IF($D18&gt;0,IF($D18&lt;=3,"Simple",IF(AND($D18&gt;3,$D18&lt;7),"Intermedio",IF($D18&gt;=7,"Complejo","error"))),"-")</f>
        <v>-</v>
      </c>
      <c r="F18" s="20">
        <f>IF($D18&gt;0,IF($D18&lt;=3,5,IF(AND($D18&gt;3,$D18&lt;7),10,IF($D18&gt;=7,15,"error"))),0)</f>
        <v>0</v>
      </c>
      <c r="G18" s="1"/>
      <c r="H18" s="1"/>
      <c r="I18" s="1"/>
      <c r="J18" s="1"/>
      <c r="K18" s="29"/>
      <c r="L18" s="1"/>
      <c r="M18" s="1"/>
      <c r="N18" s="1"/>
      <c r="O18" s="1"/>
      <c r="P18" s="1"/>
      <c r="Q18" s="1"/>
      <c r="R18" s="1"/>
      <c r="S18" s="1"/>
      <c r="T18" s="29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103</v>
      </c>
      <c r="C19" s="19"/>
      <c r="D19" s="30">
        <v>2</v>
      </c>
      <c r="E19" s="20" t="str">
        <f t="shared" si="2"/>
        <v>Simple</v>
      </c>
      <c r="F19" s="20">
        <f t="shared" si="3"/>
        <v>5</v>
      </c>
      <c r="G19" s="1"/>
      <c r="H19" s="1"/>
      <c r="I19" s="1"/>
      <c r="J19" s="1"/>
      <c r="K19" s="29"/>
      <c r="L19" s="1"/>
      <c r="M19" s="1"/>
      <c r="N19" s="1"/>
      <c r="O19" s="1"/>
      <c r="P19" s="1"/>
      <c r="Q19" s="1"/>
      <c r="R19" s="1"/>
      <c r="S19" s="1"/>
      <c r="T19" s="29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104</v>
      </c>
      <c r="C20" s="19"/>
      <c r="D20" s="30">
        <v>3</v>
      </c>
      <c r="E20" s="20" t="str">
        <f t="shared" si="2"/>
        <v>Simple</v>
      </c>
      <c r="F20" s="20">
        <f t="shared" si="3"/>
        <v>5</v>
      </c>
      <c r="G20" s="1"/>
      <c r="H20" s="1"/>
      <c r="I20" s="1"/>
      <c r="J20" s="1"/>
      <c r="K20" s="29"/>
      <c r="L20" s="1"/>
      <c r="M20" s="1"/>
      <c r="N20" s="1"/>
      <c r="O20" s="1"/>
      <c r="P20" s="1"/>
      <c r="Q20" s="1"/>
      <c r="R20" s="1"/>
      <c r="S20" s="1"/>
      <c r="T20" s="29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63" t="s">
        <v>105</v>
      </c>
      <c r="C21" s="19" t="s">
        <v>130</v>
      </c>
      <c r="D21" s="30">
        <v>0</v>
      </c>
      <c r="E21" s="20" t="str">
        <f t="shared" si="2"/>
        <v>-</v>
      </c>
      <c r="F21" s="20">
        <f t="shared" si="3"/>
        <v>0</v>
      </c>
      <c r="G21" s="1"/>
      <c r="H21" s="1"/>
      <c r="I21" s="1"/>
      <c r="J21" s="1"/>
      <c r="K21" s="29"/>
      <c r="L21" s="1"/>
      <c r="M21" s="1"/>
      <c r="N21" s="1"/>
      <c r="O21" s="1"/>
      <c r="P21" s="1"/>
      <c r="Q21" s="1"/>
      <c r="R21" s="1"/>
      <c r="S21" s="1"/>
      <c r="T21" s="29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3" t="s">
        <v>106</v>
      </c>
      <c r="C22" s="19"/>
      <c r="D22" s="30">
        <v>2</v>
      </c>
      <c r="E22" s="20" t="str">
        <f t="shared" si="2"/>
        <v>Simple</v>
      </c>
      <c r="F22" s="20">
        <f t="shared" si="3"/>
        <v>5</v>
      </c>
      <c r="G22" s="1"/>
      <c r="H22" s="1"/>
      <c r="I22" s="1"/>
      <c r="J22" s="1"/>
      <c r="K22" s="29"/>
      <c r="L22" s="1"/>
      <c r="M22" s="1"/>
      <c r="N22" s="1"/>
      <c r="O22" s="1"/>
      <c r="P22" s="1"/>
      <c r="Q22" s="1"/>
      <c r="R22" s="1"/>
      <c r="S22" s="1"/>
      <c r="T22" s="29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3" t="s">
        <v>107</v>
      </c>
      <c r="C23" s="19"/>
      <c r="D23" s="30">
        <v>2</v>
      </c>
      <c r="E23" s="20" t="str">
        <f t="shared" si="2"/>
        <v>Simple</v>
      </c>
      <c r="F23" s="20">
        <f t="shared" si="3"/>
        <v>5</v>
      </c>
      <c r="G23" s="1"/>
      <c r="H23" s="1"/>
      <c r="I23" s="1"/>
      <c r="J23" s="1"/>
      <c r="K23" s="29"/>
      <c r="L23" s="1"/>
      <c r="M23" s="1"/>
      <c r="N23" s="1"/>
      <c r="O23" s="1"/>
      <c r="P23" s="1"/>
      <c r="Q23" s="1"/>
      <c r="R23" s="1"/>
      <c r="S23" s="1"/>
      <c r="T23" s="29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3" t="s">
        <v>126</v>
      </c>
      <c r="C24" s="19"/>
      <c r="D24" s="30">
        <v>5</v>
      </c>
      <c r="E24" s="20" t="str">
        <f t="shared" si="2"/>
        <v>Intermedio</v>
      </c>
      <c r="F24" s="20">
        <f t="shared" si="3"/>
        <v>10</v>
      </c>
      <c r="G24" s="1"/>
      <c r="H24" s="1"/>
      <c r="I24" s="1"/>
      <c r="J24" s="1"/>
      <c r="K24" s="29"/>
      <c r="L24" s="1"/>
      <c r="M24" s="1"/>
      <c r="N24" s="1"/>
      <c r="O24" s="1"/>
      <c r="P24" s="1"/>
      <c r="Q24" s="1"/>
      <c r="R24" s="1"/>
      <c r="S24" s="1"/>
      <c r="T24" s="29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3" t="s">
        <v>124</v>
      </c>
      <c r="C25" s="19"/>
      <c r="D25" s="30">
        <v>3</v>
      </c>
      <c r="E25" s="20" t="str">
        <f t="shared" si="2"/>
        <v>Simple</v>
      </c>
      <c r="F25" s="20">
        <f t="shared" si="3"/>
        <v>5</v>
      </c>
      <c r="G25" s="1"/>
      <c r="H25" s="1"/>
      <c r="I25" s="1"/>
      <c r="J25" s="1"/>
      <c r="K25" s="29"/>
      <c r="L25" s="1"/>
      <c r="M25" s="1"/>
      <c r="N25" s="1"/>
      <c r="O25" s="1"/>
      <c r="P25" s="1"/>
      <c r="Q25" s="1"/>
      <c r="R25" s="1"/>
      <c r="S25" s="1"/>
      <c r="T25" s="29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63" t="s">
        <v>125</v>
      </c>
      <c r="C26" s="19"/>
      <c r="D26" s="30">
        <v>1</v>
      </c>
      <c r="E26" s="20" t="str">
        <f t="shared" si="2"/>
        <v>Simple</v>
      </c>
      <c r="F26" s="20">
        <f t="shared" si="3"/>
        <v>5</v>
      </c>
      <c r="G26" s="1"/>
      <c r="H26" s="1"/>
      <c r="I26" s="1"/>
      <c r="J26" s="1"/>
      <c r="K26" s="29"/>
      <c r="L26" s="1"/>
      <c r="M26" s="1"/>
      <c r="N26" s="1"/>
      <c r="O26" s="1"/>
      <c r="P26" s="1"/>
      <c r="Q26" s="1"/>
      <c r="R26" s="1"/>
      <c r="S26" s="1"/>
      <c r="T26" s="29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31"/>
      <c r="C27" s="83" t="s">
        <v>18</v>
      </c>
      <c r="D27" s="84"/>
      <c r="E27" s="85"/>
      <c r="F27" s="32">
        <f>SUM(F15:F26)</f>
        <v>40</v>
      </c>
      <c r="G27" s="1"/>
      <c r="H27" s="16"/>
      <c r="I27" s="1"/>
      <c r="J27" s="1"/>
      <c r="K27" s="2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"/>
      <c r="C28" s="1"/>
      <c r="D28" s="2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1"/>
      <c r="C29" s="1"/>
      <c r="D29" s="2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6" t="s">
        <v>19</v>
      </c>
      <c r="B30" s="33"/>
      <c r="C30" s="77" t="s">
        <v>20</v>
      </c>
      <c r="D30" s="78"/>
      <c r="E30" s="79"/>
      <c r="F30" s="24">
        <f>G11+F27</f>
        <v>100</v>
      </c>
      <c r="G30" s="1"/>
      <c r="H30" s="1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"/>
      <c r="B32" s="3"/>
      <c r="C32" s="1"/>
      <c r="D32" s="2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.75" customHeight="1" x14ac:dyDescent="0.2">
      <c r="A33" s="16" t="s">
        <v>21</v>
      </c>
      <c r="B33" s="18" t="s">
        <v>22</v>
      </c>
      <c r="C33" s="18" t="s">
        <v>23</v>
      </c>
      <c r="D33" s="17" t="s">
        <v>24</v>
      </c>
      <c r="E33" s="17" t="s">
        <v>8</v>
      </c>
      <c r="F33" s="17" t="s">
        <v>25</v>
      </c>
      <c r="G33" s="17" t="s">
        <v>26</v>
      </c>
      <c r="H33" s="1" t="s">
        <v>27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27.75" customHeight="1" x14ac:dyDescent="0.2">
      <c r="A34" s="1"/>
      <c r="B34" s="34" t="s">
        <v>28</v>
      </c>
      <c r="C34" s="34" t="s">
        <v>29</v>
      </c>
      <c r="D34" s="35" t="s">
        <v>110</v>
      </c>
      <c r="E34" s="36">
        <v>2</v>
      </c>
      <c r="F34" s="21">
        <v>0</v>
      </c>
      <c r="G34" s="37">
        <f t="shared" ref="G34:G46" si="4">E34*F34</f>
        <v>0</v>
      </c>
      <c r="H34" s="38" t="s">
        <v>30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34" t="s">
        <v>31</v>
      </c>
      <c r="C35" s="34" t="s">
        <v>29</v>
      </c>
      <c r="D35" s="35" t="s">
        <v>111</v>
      </c>
      <c r="E35" s="37">
        <v>2</v>
      </c>
      <c r="F35" s="21">
        <v>3</v>
      </c>
      <c r="G35" s="37">
        <f t="shared" si="4"/>
        <v>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.75" customHeight="1" x14ac:dyDescent="0.2">
      <c r="A36" s="1"/>
      <c r="B36" s="34" t="s">
        <v>32</v>
      </c>
      <c r="C36" s="34" t="s">
        <v>29</v>
      </c>
      <c r="D36" s="35" t="s">
        <v>112</v>
      </c>
      <c r="E36" s="37">
        <v>1</v>
      </c>
      <c r="F36" s="21">
        <v>4</v>
      </c>
      <c r="G36" s="37">
        <f t="shared" si="4"/>
        <v>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34" t="s">
        <v>33</v>
      </c>
      <c r="C37" s="34" t="s">
        <v>29</v>
      </c>
      <c r="D37" s="35" t="s">
        <v>113</v>
      </c>
      <c r="E37" s="37">
        <v>1</v>
      </c>
      <c r="F37" s="21">
        <v>1</v>
      </c>
      <c r="G37" s="37">
        <f t="shared" si="4"/>
        <v>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4" t="s">
        <v>34</v>
      </c>
      <c r="C38" s="34" t="s">
        <v>29</v>
      </c>
      <c r="D38" s="35" t="s">
        <v>114</v>
      </c>
      <c r="E38" s="36">
        <v>1</v>
      </c>
      <c r="F38" s="21">
        <v>2</v>
      </c>
      <c r="G38" s="37">
        <f t="shared" si="4"/>
        <v>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"/>
      <c r="B39" s="34" t="s">
        <v>35</v>
      </c>
      <c r="C39" s="34" t="s">
        <v>29</v>
      </c>
      <c r="D39" s="35" t="s">
        <v>115</v>
      </c>
      <c r="E39" s="72" t="s">
        <v>97</v>
      </c>
      <c r="F39" s="21">
        <v>5</v>
      </c>
      <c r="G39" s="37">
        <f t="shared" si="4"/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4" t="s">
        <v>36</v>
      </c>
      <c r="C40" s="34" t="s">
        <v>29</v>
      </c>
      <c r="D40" s="35" t="s">
        <v>116</v>
      </c>
      <c r="E40" s="72" t="s">
        <v>97</v>
      </c>
      <c r="F40" s="21">
        <v>5</v>
      </c>
      <c r="G40" s="37">
        <f t="shared" si="4"/>
        <v>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4" t="s">
        <v>37</v>
      </c>
      <c r="C41" s="34" t="s">
        <v>29</v>
      </c>
      <c r="D41" s="35" t="s">
        <v>117</v>
      </c>
      <c r="E41" s="36">
        <v>2</v>
      </c>
      <c r="F41" s="21">
        <v>2</v>
      </c>
      <c r="G41" s="37">
        <f t="shared" si="4"/>
        <v>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4" t="s">
        <v>38</v>
      </c>
      <c r="C42" s="34" t="s">
        <v>29</v>
      </c>
      <c r="D42" s="35" t="s">
        <v>118</v>
      </c>
      <c r="E42" s="36">
        <v>1</v>
      </c>
      <c r="F42" s="21">
        <v>0</v>
      </c>
      <c r="G42" s="37">
        <f t="shared" si="4"/>
        <v>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34" t="s">
        <v>39</v>
      </c>
      <c r="C43" s="34" t="s">
        <v>29</v>
      </c>
      <c r="D43" s="35" t="s">
        <v>119</v>
      </c>
      <c r="E43" s="36">
        <v>1</v>
      </c>
      <c r="F43" s="21">
        <v>3</v>
      </c>
      <c r="G43" s="37">
        <f t="shared" si="4"/>
        <v>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4" t="s">
        <v>40</v>
      </c>
      <c r="C44" s="34" t="s">
        <v>29</v>
      </c>
      <c r="D44" s="35" t="s">
        <v>120</v>
      </c>
      <c r="E44" s="37">
        <v>1</v>
      </c>
      <c r="F44" s="21">
        <v>0</v>
      </c>
      <c r="G44" s="37">
        <f t="shared" si="4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34" t="s">
        <v>41</v>
      </c>
      <c r="C45" s="34" t="s">
        <v>29</v>
      </c>
      <c r="D45" s="35" t="s">
        <v>121</v>
      </c>
      <c r="E45" s="37">
        <v>1</v>
      </c>
      <c r="F45" s="21">
        <v>3</v>
      </c>
      <c r="G45" s="37">
        <f t="shared" si="4"/>
        <v>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34" t="s">
        <v>42</v>
      </c>
      <c r="C46" s="34" t="s">
        <v>29</v>
      </c>
      <c r="D46" s="35" t="s">
        <v>122</v>
      </c>
      <c r="E46" s="36">
        <v>1</v>
      </c>
      <c r="F46" s="21">
        <v>1</v>
      </c>
      <c r="G46" s="37">
        <f t="shared" si="4"/>
        <v>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77" t="s">
        <v>43</v>
      </c>
      <c r="C47" s="78"/>
      <c r="D47" s="78"/>
      <c r="E47" s="78"/>
      <c r="F47" s="79"/>
      <c r="G47" s="39">
        <f>SUM(G34:G46)</f>
        <v>34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77" t="s">
        <v>44</v>
      </c>
      <c r="C48" s="78"/>
      <c r="D48" s="78"/>
      <c r="E48" s="78"/>
      <c r="F48" s="79"/>
      <c r="G48" s="32">
        <f>0.6+(0.01*G47)</f>
        <v>0.94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25"/>
      <c r="C49" s="3"/>
      <c r="D49" s="3"/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40"/>
      <c r="C50" s="40"/>
      <c r="D50" s="41"/>
      <c r="E50" s="40"/>
      <c r="F50" s="40"/>
      <c r="G50" s="4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6" t="s">
        <v>45</v>
      </c>
      <c r="B51" s="18" t="s">
        <v>46</v>
      </c>
      <c r="C51" s="18" t="s">
        <v>47</v>
      </c>
      <c r="D51" s="17" t="s">
        <v>48</v>
      </c>
      <c r="E51" s="17" t="s">
        <v>8</v>
      </c>
      <c r="F51" s="17" t="s">
        <v>25</v>
      </c>
      <c r="G51" s="17" t="s">
        <v>26</v>
      </c>
      <c r="H51" s="1" t="s">
        <v>49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"/>
      <c r="B52" s="42" t="s">
        <v>50</v>
      </c>
      <c r="C52" s="34" t="s">
        <v>51</v>
      </c>
      <c r="D52" s="35" t="s">
        <v>131</v>
      </c>
      <c r="E52" s="36">
        <v>1.5</v>
      </c>
      <c r="F52" s="21">
        <v>3</v>
      </c>
      <c r="G52" s="37">
        <f t="shared" ref="G52:G59" si="5">E52*F52</f>
        <v>4.5</v>
      </c>
      <c r="H52" s="38" t="s">
        <v>30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42" t="s">
        <v>52</v>
      </c>
      <c r="C53" s="34" t="s">
        <v>51</v>
      </c>
      <c r="D53" s="35" t="s">
        <v>127</v>
      </c>
      <c r="E53" s="36">
        <v>0.5</v>
      </c>
      <c r="F53" s="21">
        <v>4</v>
      </c>
      <c r="G53" s="37">
        <f t="shared" si="5"/>
        <v>2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42" t="s">
        <v>53</v>
      </c>
      <c r="C54" s="34" t="s">
        <v>51</v>
      </c>
      <c r="D54" s="35" t="s">
        <v>98</v>
      </c>
      <c r="E54" s="36">
        <v>1</v>
      </c>
      <c r="F54" s="21">
        <v>2</v>
      </c>
      <c r="G54" s="37">
        <f t="shared" si="5"/>
        <v>2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42" t="s">
        <v>54</v>
      </c>
      <c r="C55" s="34" t="s">
        <v>51</v>
      </c>
      <c r="D55" s="35" t="s">
        <v>123</v>
      </c>
      <c r="E55" s="36">
        <v>0.5</v>
      </c>
      <c r="F55" s="21">
        <v>3</v>
      </c>
      <c r="G55" s="37">
        <f t="shared" si="5"/>
        <v>1.5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">
      <c r="A56" s="1"/>
      <c r="B56" s="42" t="s">
        <v>55</v>
      </c>
      <c r="C56" s="34" t="s">
        <v>56</v>
      </c>
      <c r="D56" s="35" t="s">
        <v>128</v>
      </c>
      <c r="E56" s="36">
        <v>1</v>
      </c>
      <c r="F56" s="21">
        <v>1</v>
      </c>
      <c r="G56" s="37">
        <f t="shared" si="5"/>
        <v>1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2" t="s">
        <v>57</v>
      </c>
      <c r="C57" s="34" t="s">
        <v>58</v>
      </c>
      <c r="D57" s="35" t="s">
        <v>99</v>
      </c>
      <c r="E57" s="36">
        <v>2</v>
      </c>
      <c r="F57" s="21">
        <v>4</v>
      </c>
      <c r="G57" s="37">
        <f t="shared" si="5"/>
        <v>8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42" t="s">
        <v>59</v>
      </c>
      <c r="C58" s="64" t="s">
        <v>60</v>
      </c>
      <c r="D58" s="35" t="s">
        <v>100</v>
      </c>
      <c r="E58" s="36">
        <v>-1</v>
      </c>
      <c r="F58" s="21">
        <v>5</v>
      </c>
      <c r="G58" s="37">
        <f t="shared" si="5"/>
        <v>-5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42" t="s">
        <v>61</v>
      </c>
      <c r="C59" s="64" t="s">
        <v>62</v>
      </c>
      <c r="D59" s="35" t="s">
        <v>129</v>
      </c>
      <c r="E59" s="36" t="s">
        <v>132</v>
      </c>
      <c r="F59" s="21">
        <v>5</v>
      </c>
      <c r="G59" s="37">
        <f t="shared" si="5"/>
        <v>10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">
      <c r="A60" s="1"/>
      <c r="B60" s="77" t="s">
        <v>63</v>
      </c>
      <c r="C60" s="78"/>
      <c r="D60" s="78"/>
      <c r="E60" s="78"/>
      <c r="F60" s="79"/>
      <c r="G60" s="17">
        <f>SUM(G52:G59)</f>
        <v>24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">
      <c r="A61" s="1"/>
      <c r="B61" s="77" t="s">
        <v>64</v>
      </c>
      <c r="C61" s="78"/>
      <c r="D61" s="78"/>
      <c r="E61" s="78"/>
      <c r="F61" s="79"/>
      <c r="G61" s="17">
        <f>1.4 + (-0.03*G60)</f>
        <v>0.67999999999999994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23"/>
      <c r="C62" s="43"/>
      <c r="D62" s="44"/>
      <c r="E62" s="43"/>
      <c r="F62" s="45" t="s">
        <v>65</v>
      </c>
      <c r="G62" s="17">
        <f>COUNTIF($F$52:$F$57,"&lt;3")+COUNTIF($F$58:$F$59,"&gt;3")</f>
        <v>4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25"/>
      <c r="C63" s="3"/>
      <c r="D63" s="3"/>
      <c r="E63" s="3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"/>
      <c r="B64" s="1"/>
      <c r="C64" s="1"/>
      <c r="D64" s="2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6" t="s">
        <v>66</v>
      </c>
      <c r="B65" s="80" t="s">
        <v>67</v>
      </c>
      <c r="C65" s="78"/>
      <c r="D65" s="78"/>
      <c r="E65" s="78"/>
      <c r="F65" s="79"/>
      <c r="G65" s="46">
        <f>F30*G48*G61</f>
        <v>63.919999999999995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1"/>
      <c r="B67" s="1"/>
      <c r="C67" s="1"/>
      <c r="D67" s="2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7" t="s">
        <v>68</v>
      </c>
      <c r="B68" s="18" t="s">
        <v>69</v>
      </c>
      <c r="C68" s="18" t="s">
        <v>70</v>
      </c>
      <c r="D68" s="18" t="s">
        <v>71</v>
      </c>
      <c r="E68" s="3"/>
      <c r="F68" s="1"/>
      <c r="G68" s="18" t="s">
        <v>72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48">
        <v>20</v>
      </c>
      <c r="C69" s="48">
        <f>IF($G$62&gt;=5,36,IF(AND(G$62&gt;2,$G$62&lt;=4),28, IF(AND($G$62&gt;=0,$G$62&lt;=2),20,"error")))</f>
        <v>28</v>
      </c>
      <c r="D69" s="49">
        <f>IF($G$62&gt;=5,$G$69*(36/20),IF(AND($G$62&gt;2,$G$62&lt;=4),$G$69*(28/20), IF(AND($G$62&gt;=0,$G$62&lt;=2),$G$69,"error")))</f>
        <v>5.6</v>
      </c>
      <c r="E69" s="3"/>
      <c r="F69" s="1"/>
      <c r="G69" s="50">
        <v>4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1"/>
      <c r="B70" s="81" t="s">
        <v>73</v>
      </c>
      <c r="C70" s="78"/>
      <c r="D70" s="79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51" t="s">
        <v>74</v>
      </c>
      <c r="B71" s="48">
        <f t="shared" ref="B71:D71" si="6">$G$65*B69</f>
        <v>1278.3999999999999</v>
      </c>
      <c r="C71" s="48">
        <f t="shared" si="6"/>
        <v>1789.7599999999998</v>
      </c>
      <c r="D71" s="48">
        <f t="shared" si="6"/>
        <v>357.95199999999994</v>
      </c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51" t="s">
        <v>75</v>
      </c>
      <c r="B72" s="52">
        <f t="shared" ref="B72:D72" si="7">B71/(22*8)</f>
        <v>7.2636363636363628</v>
      </c>
      <c r="C72" s="52">
        <f t="shared" si="7"/>
        <v>10.169090909090908</v>
      </c>
      <c r="D72" s="53">
        <f t="shared" si="7"/>
        <v>2.0338181818181815</v>
      </c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"/>
      <c r="B74" s="1"/>
      <c r="C74" s="1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6" t="s">
        <v>76</v>
      </c>
      <c r="B75" s="54" t="s">
        <v>77</v>
      </c>
      <c r="C75" s="55"/>
      <c r="D75" s="44"/>
      <c r="E75" s="43"/>
      <c r="F75" s="5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33" t="s">
        <v>78</v>
      </c>
      <c r="C76" s="17" t="s">
        <v>79</v>
      </c>
      <c r="D76" s="46" t="s">
        <v>80</v>
      </c>
      <c r="E76" s="46" t="s">
        <v>81</v>
      </c>
      <c r="F76" s="46" t="s">
        <v>82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57" t="s">
        <v>83</v>
      </c>
      <c r="C77" s="58">
        <v>0.4</v>
      </c>
      <c r="D77" s="52">
        <f t="shared" ref="D77:F77" si="8">$C77/$C$77*B$72</f>
        <v>7.2636363636363628</v>
      </c>
      <c r="E77" s="52">
        <f t="shared" si="8"/>
        <v>10.169090909090908</v>
      </c>
      <c r="F77" s="52">
        <f t="shared" si="8"/>
        <v>2.0338181818181815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57" t="s">
        <v>84</v>
      </c>
      <c r="C78" s="58">
        <f>1-C77</f>
        <v>0.6</v>
      </c>
      <c r="D78" s="48">
        <f t="shared" ref="D78:F78" si="9">$C78/$C$77*B$72</f>
        <v>10.895454545454543</v>
      </c>
      <c r="E78" s="48">
        <f t="shared" si="9"/>
        <v>15.25363636363636</v>
      </c>
      <c r="F78" s="48">
        <f t="shared" si="9"/>
        <v>3.0507272727272716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59"/>
      <c r="C79" s="58">
        <f>SUM(C77:C78)</f>
        <v>1</v>
      </c>
      <c r="D79" s="52">
        <f t="shared" ref="D79:E79" si="10">$C79/$C$77*B$72</f>
        <v>18.159090909090907</v>
      </c>
      <c r="E79" s="52">
        <f t="shared" si="10"/>
        <v>25.422727272727272</v>
      </c>
      <c r="F79" s="52">
        <f>$C79/$C$77*D$72</f>
        <v>5.084545454545454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"/>
      <c r="B80" s="1"/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6" t="s">
        <v>85</v>
      </c>
      <c r="B81" s="21">
        <v>3</v>
      </c>
      <c r="C81" s="1"/>
      <c r="D81" s="2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6" t="s">
        <v>86</v>
      </c>
      <c r="B83" s="46" t="s">
        <v>87</v>
      </c>
      <c r="C83" s="46" t="s">
        <v>88</v>
      </c>
      <c r="D83" s="46" t="s">
        <v>89</v>
      </c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60"/>
      <c r="B84" s="61">
        <f>$D$79/$B$81</f>
        <v>6.0530303030303019</v>
      </c>
      <c r="C84" s="61">
        <f>$E$79/$B$81</f>
        <v>8.4742424242424246</v>
      </c>
      <c r="D84" s="61">
        <f>$F$79/$B$81</f>
        <v>1.6948484848484846</v>
      </c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5.75" customHeight="1" x14ac:dyDescent="0.2">
      <c r="A85" s="60"/>
      <c r="B85" s="60"/>
      <c r="C85" s="60"/>
      <c r="D85" s="60"/>
      <c r="E85" s="62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5.75" customHeight="1" x14ac:dyDescent="0.2">
      <c r="A86" s="60"/>
      <c r="B86" s="60"/>
      <c r="C86" s="60"/>
      <c r="D86" s="60"/>
      <c r="E86" s="62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5.75" customHeight="1" x14ac:dyDescent="0.2">
      <c r="A87" s="60"/>
      <c r="B87" s="60"/>
      <c r="C87" s="60"/>
      <c r="D87" s="60"/>
      <c r="E87" s="62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5.75" customHeight="1" x14ac:dyDescent="0.2">
      <c r="A88" s="60"/>
      <c r="B88" s="60"/>
      <c r="C88" s="60"/>
      <c r="D88" s="60"/>
      <c r="E88" s="62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5.75" customHeight="1" x14ac:dyDescent="0.2">
      <c r="A89" s="60"/>
      <c r="B89" s="60"/>
      <c r="C89" s="60"/>
      <c r="D89" s="60"/>
      <c r="E89" s="62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5.75" customHeight="1" x14ac:dyDescent="0.2">
      <c r="A90" s="60"/>
      <c r="B90" s="60"/>
      <c r="C90" s="60"/>
      <c r="D90" s="60"/>
      <c r="E90" s="62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5.75" customHeight="1" x14ac:dyDescent="0.2">
      <c r="A91" s="60"/>
      <c r="B91" s="60"/>
      <c r="C91" s="60"/>
      <c r="D91" s="60"/>
      <c r="E91" s="62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5.75" customHeight="1" x14ac:dyDescent="0.2">
      <c r="A92" s="60"/>
      <c r="B92" s="60"/>
      <c r="C92" s="60"/>
      <c r="D92" s="60"/>
      <c r="E92" s="62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 x14ac:dyDescent="0.2">
      <c r="A93" s="60"/>
      <c r="B93" s="60"/>
      <c r="C93" s="60"/>
      <c r="D93" s="60"/>
      <c r="E93" s="62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5.75" customHeight="1" x14ac:dyDescent="0.2">
      <c r="A94" s="60"/>
      <c r="B94" s="60"/>
      <c r="C94" s="60"/>
      <c r="D94" s="60"/>
      <c r="E94" s="62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 x14ac:dyDescent="0.2">
      <c r="A95" s="60"/>
      <c r="B95" s="60"/>
      <c r="C95" s="60"/>
      <c r="D95" s="60"/>
      <c r="E95" s="62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x14ac:dyDescent="0.2">
      <c r="A96" s="60"/>
      <c r="B96" s="60"/>
      <c r="C96" s="60"/>
      <c r="D96" s="60"/>
      <c r="E96" s="62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x14ac:dyDescent="0.2">
      <c r="A97" s="60"/>
      <c r="B97" s="60"/>
      <c r="C97" s="60"/>
      <c r="D97" s="60"/>
      <c r="E97" s="62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.75" customHeight="1" x14ac:dyDescent="0.2">
      <c r="A98" s="60"/>
      <c r="B98" s="60"/>
      <c r="C98" s="60"/>
      <c r="D98" s="60"/>
      <c r="E98" s="62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.75" customHeight="1" x14ac:dyDescent="0.2">
      <c r="A99" s="60"/>
      <c r="B99" s="60"/>
      <c r="C99" s="60"/>
      <c r="D99" s="60"/>
      <c r="E99" s="62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.75" customHeight="1" x14ac:dyDescent="0.2">
      <c r="A100" s="60"/>
      <c r="B100" s="60"/>
      <c r="C100" s="60"/>
      <c r="D100" s="60"/>
      <c r="E100" s="62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5.75" customHeight="1" x14ac:dyDescent="0.2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0">
    <mergeCell ref="B61:F61"/>
    <mergeCell ref="B65:F65"/>
    <mergeCell ref="B70:D70"/>
    <mergeCell ref="B2:G2"/>
    <mergeCell ref="C11:F11"/>
    <mergeCell ref="C27:E27"/>
    <mergeCell ref="C30:E30"/>
    <mergeCell ref="B47:F47"/>
    <mergeCell ref="B48:F48"/>
    <mergeCell ref="B60:F60"/>
  </mergeCells>
  <phoneticPr fontId="13" type="noConversion"/>
  <dataValidations count="2">
    <dataValidation type="list" allowBlank="1" showErrorMessage="1" sqref="C8:C10" xr:uid="{00000000-0002-0000-0000-000000000000}">
      <formula1>"Simple,Intermedio,Complejo"</formula1>
    </dataValidation>
    <dataValidation type="decimal" allowBlank="1" showInputMessage="1" showErrorMessage="1" prompt="Entre 1 y 9 personas." sqref="B81" xr:uid="{00000000-0002-0000-0000-000001000000}">
      <formula1>1</formula1>
      <formula2>9</formula2>
    </dataValidation>
  </dataValidations>
  <hyperlinks>
    <hyperlink ref="H34" r:id="rId1" location="v=onepage&amp;q=e7%20part-time%20members&amp;f=false" xr:uid="{00000000-0004-0000-0000-000000000000}"/>
    <hyperlink ref="H52" r:id="rId2" location="v=onepage&amp;q=e7%20part-time%20members&amp;f=false" xr:uid="{00000000-0004-0000-0000-000001000000}"/>
  </hyperlinks>
  <pageMargins left="0.75" right="0.75" top="1" bottom="1" header="0" footer="0"/>
  <pageSetup orientation="portrait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Caso probable</vt:lpstr>
      <vt:lpstr>Mejor Caso</vt:lpstr>
      <vt:lpstr>Peor Caso </vt:lpstr>
      <vt:lpstr>'Caso probable'!solver_opt</vt:lpstr>
      <vt:lpstr>'Mejor Caso'!solver_opt</vt:lpstr>
      <vt:lpstr>'Peor Caso '!solver_opt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Cintia Hernández</dc:creator>
  <cp:lastModifiedBy>Hugo Frey</cp:lastModifiedBy>
  <dcterms:created xsi:type="dcterms:W3CDTF">2021-09-16T15:20:38Z</dcterms:created>
  <dcterms:modified xsi:type="dcterms:W3CDTF">2024-11-08T17:51:56Z</dcterms:modified>
</cp:coreProperties>
</file>