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2. Etapa de elaboración\Iteración 2\Estimación\"/>
    </mc:Choice>
  </mc:AlternateContent>
  <xr:revisionPtr revIDLastSave="0" documentId="13_ncr:1_{54FACE7B-3B4B-4EB6-939B-851C49FDF86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1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probable'!$D$71</definedName>
    <definedName name="solver_opt" localSheetId="2">'Mejor caso'!$D$71</definedName>
    <definedName name="solver_opt" localSheetId="1">'Peor caso'!$D$71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81" i="4" l="1"/>
  <c r="C80" i="4"/>
  <c r="G64" i="4"/>
  <c r="D71" i="4" s="1"/>
  <c r="G61" i="4"/>
  <c r="G60" i="4"/>
  <c r="G59" i="4"/>
  <c r="G58" i="4"/>
  <c r="G57" i="4"/>
  <c r="G56" i="4"/>
  <c r="G55" i="4"/>
  <c r="G54" i="4"/>
  <c r="G62" i="4" s="1"/>
  <c r="G6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F29" i="4" s="1"/>
  <c r="E16" i="4"/>
  <c r="E11" i="4"/>
  <c r="G11" i="4" s="1"/>
  <c r="G10" i="4"/>
  <c r="E9" i="4"/>
  <c r="G9" i="4" s="1"/>
  <c r="G8" i="4"/>
  <c r="E8" i="4"/>
  <c r="C80" i="3"/>
  <c r="G64" i="3"/>
  <c r="D71" i="3" s="1"/>
  <c r="G61" i="3"/>
  <c r="G60" i="3"/>
  <c r="G59" i="3"/>
  <c r="G58" i="3"/>
  <c r="G57" i="3"/>
  <c r="G56" i="3"/>
  <c r="G55" i="3"/>
  <c r="G54" i="3"/>
  <c r="G62" i="3" s="1"/>
  <c r="G63" i="3" s="1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E11" i="3"/>
  <c r="G11" i="3" s="1"/>
  <c r="G10" i="3"/>
  <c r="E9" i="3"/>
  <c r="G9" i="3" s="1"/>
  <c r="G8" i="3"/>
  <c r="E8" i="3"/>
  <c r="E24" i="1"/>
  <c r="F24" i="1"/>
  <c r="G10" i="1"/>
  <c r="F19" i="1"/>
  <c r="E19" i="1"/>
  <c r="E11" i="1"/>
  <c r="G11" i="1" s="1"/>
  <c r="C80" i="1"/>
  <c r="E17" i="1"/>
  <c r="F17" i="1"/>
  <c r="E18" i="1"/>
  <c r="F18" i="1"/>
  <c r="E20" i="1"/>
  <c r="F20" i="1"/>
  <c r="E21" i="1"/>
  <c r="F21" i="1"/>
  <c r="E22" i="1"/>
  <c r="F22" i="1"/>
  <c r="E23" i="1"/>
  <c r="F23" i="1"/>
  <c r="E25" i="1"/>
  <c r="F25" i="1"/>
  <c r="E26" i="1"/>
  <c r="F26" i="1"/>
  <c r="E27" i="1"/>
  <c r="F27" i="1"/>
  <c r="E28" i="1"/>
  <c r="F28" i="1"/>
  <c r="C81" i="1"/>
  <c r="G64" i="1"/>
  <c r="D71" i="1" s="1"/>
  <c r="G61" i="1"/>
  <c r="G60" i="1"/>
  <c r="G59" i="1"/>
  <c r="G58" i="1"/>
  <c r="G57" i="1"/>
  <c r="G56" i="1"/>
  <c r="G55" i="1"/>
  <c r="G54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F16" i="1"/>
  <c r="E16" i="1"/>
  <c r="E9" i="1"/>
  <c r="G9" i="1" s="1"/>
  <c r="E8" i="1"/>
  <c r="G8" i="1" s="1"/>
  <c r="F29" i="3" l="1"/>
  <c r="G49" i="4"/>
  <c r="G50" i="4" s="1"/>
  <c r="G49" i="3"/>
  <c r="G50" i="3" s="1"/>
  <c r="G12" i="4"/>
  <c r="F32" i="4" s="1"/>
  <c r="G67" i="4" s="1"/>
  <c r="C71" i="4"/>
  <c r="G12" i="3"/>
  <c r="C81" i="3"/>
  <c r="C71" i="3"/>
  <c r="G12" i="1"/>
  <c r="G49" i="1"/>
  <c r="G50" i="1" s="1"/>
  <c r="F29" i="1"/>
  <c r="G62" i="1"/>
  <c r="G63" i="1" s="1"/>
  <c r="C71" i="1"/>
  <c r="F32" i="3" l="1"/>
  <c r="G67" i="3" s="1"/>
  <c r="B73" i="4"/>
  <c r="B74" i="4" s="1"/>
  <c r="D73" i="4"/>
  <c r="D74" i="4" s="1"/>
  <c r="C73" i="4"/>
  <c r="C74" i="4" s="1"/>
  <c r="D73" i="3"/>
  <c r="D74" i="3" s="1"/>
  <c r="F81" i="3" s="1"/>
  <c r="D86" i="3" s="1"/>
  <c r="C73" i="3"/>
  <c r="C74" i="3" s="1"/>
  <c r="B73" i="3"/>
  <c r="B74" i="3" s="1"/>
  <c r="F32" i="1"/>
  <c r="G67" i="1" s="1"/>
  <c r="D73" i="1" s="1"/>
  <c r="D74" i="1" s="1"/>
  <c r="F81" i="1" s="1"/>
  <c r="D86" i="1" s="1"/>
  <c r="F81" i="4" l="1"/>
  <c r="D86" i="4" s="1"/>
  <c r="F80" i="4"/>
  <c r="F79" i="4"/>
  <c r="E79" i="4"/>
  <c r="E80" i="4"/>
  <c r="E81" i="4"/>
  <c r="C86" i="4" s="1"/>
  <c r="D79" i="4"/>
  <c r="D80" i="4"/>
  <c r="D81" i="4"/>
  <c r="B86" i="4" s="1"/>
  <c r="F79" i="3"/>
  <c r="F80" i="3"/>
  <c r="D79" i="3"/>
  <c r="D80" i="3"/>
  <c r="D81" i="3"/>
  <c r="B86" i="3" s="1"/>
  <c r="E79" i="3"/>
  <c r="E80" i="3"/>
  <c r="E81" i="3"/>
  <c r="C86" i="3" s="1"/>
  <c r="B73" i="1"/>
  <c r="B74" i="1" s="1"/>
  <c r="D80" i="1" s="1"/>
  <c r="C73" i="1"/>
  <c r="C74" i="1" s="1"/>
  <c r="E79" i="1" s="1"/>
  <c r="F80" i="1"/>
  <c r="F79" i="1"/>
  <c r="D81" i="1" l="1"/>
  <c r="B86" i="1" s="1"/>
  <c r="E80" i="1"/>
  <c r="E81" i="1"/>
  <c r="C86" i="1" s="1"/>
  <c r="D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FC09D897-DF77-432C-AF83-89D487C2857B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58D6DA82-A8B4-4974-B7C0-D012A859B222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40BAB994-DF2F-4119-993E-0C7878CF46C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F7C21F66-A3A1-42A4-BF44-561718DFACE1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17ED59F8-44E5-440F-9B41-D2E704D603E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D25B5796-9240-4849-BB8C-902B2874C2C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6AC1D939-F326-42E8-A791-06CCEA2376E5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7C906A60-6D03-4FB0-A6BC-4B04092514BF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92191F47-0BE1-4418-9666-B14DF1217BD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BEC7F7C3-2DE6-4CD8-9144-2A6910E43094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3D4FA075-8719-43CC-A704-599B89AA12F9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B7123408-D2E0-4A8E-9FF5-89471A6F8CC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58EC9454-C412-422D-AB75-2F1D0E753081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214B0B16-BF13-45F7-804A-48D0BAD33E49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4C6EDBEF-41A1-4362-AE85-84F81D812FA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8F56AA2C-7D51-4695-8279-D2CE550919D1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33ED64DF-51A2-46FC-A7E3-08D73F7B131A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B2EAEC3F-CAC2-4BBE-8B7F-9C816398B165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7E3E3686-6680-45DC-A68C-8286D00727CF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EFB2AE01-C994-420E-B7C3-8B8BF4F6CB7D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0B7594CB-ED76-4133-AC65-DC87679CDFFB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E22EB0E7-9726-4FC1-901F-C0593B820A49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065ECD91-1C83-4845-B89D-CF9AA84D7E0F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91A2A8FE-579C-49C4-A2A4-26DC5D3ABAA8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E0F296B3-606B-4399-8AD9-3CB5758928E7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895FEDDF-2D11-4E9D-933B-0923C9095F51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A52C4CD2-D7FC-4578-89D2-2476DB24B534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0D219E0-1D69-459D-856F-98789861BAE4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C9A504B6-96F9-4118-901A-A715BD5D636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6" authorId="0" shapeId="0" xr:uid="{486C256E-9C70-4754-A4C7-FD19C9969053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7" authorId="0" shapeId="0" xr:uid="{17CAF937-9C68-4F22-B321-717A5AF79B5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8" authorId="0" shapeId="0" xr:uid="{0792BB44-9364-4097-8D4B-9DD2D92EE165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9" authorId="0" shapeId="0" xr:uid="{6325A97F-CFF1-4ACB-BBC7-82B5507DEF45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0" authorId="0" shapeId="0" xr:uid="{5B4094F8-DC98-4733-B827-02ED38403608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1" authorId="0" shapeId="0" xr:uid="{AC5D6662-C983-43E6-8C7A-2C2038BCFB6A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2" authorId="0" shapeId="0" xr:uid="{7818384B-E49F-43B0-8608-0466F7DC8F5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3" authorId="0" shapeId="0" xr:uid="{7CE9A4C5-A872-4402-80BF-6541B3D8447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4" authorId="0" shapeId="0" xr:uid="{7CD58718-8A65-4E1D-A82D-14DFC5166139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5" authorId="0" shapeId="0" xr:uid="{283A231A-0FFB-4E2E-BC30-56D4DB37209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6" authorId="0" shapeId="0" xr:uid="{C6448804-56F6-49EC-BB80-38F71FE56A2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7" authorId="0" shapeId="0" xr:uid="{35F0A857-3038-49A7-9751-DC63DE3E80E2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8" authorId="0" shapeId="0" xr:uid="{8FF3F848-C9FE-41D7-AAEB-BE47A08CDA3D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4" authorId="0" shapeId="0" xr:uid="{C2962088-BA84-41B9-AAF9-AFCF9DBDBEBA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5" authorId="0" shapeId="0" xr:uid="{ED9A3BBF-DE6E-4CD7-9466-FEDA2B1461D3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6" authorId="0" shapeId="0" xr:uid="{A169BC85-EF83-4210-8092-1EE29507E89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7" authorId="0" shapeId="0" xr:uid="{610EBFC9-7D75-4A97-9191-8EF9A29EDA6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8" authorId="0" shapeId="0" xr:uid="{158CBC80-6C92-4142-8C5C-B429979EF908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9" authorId="0" shapeId="0" xr:uid="{985D8714-0FEC-4DD5-890D-2D8A3A8F998A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0" authorId="0" shapeId="0" xr:uid="{6181210D-C798-41F9-B3C8-0D20F1A4104B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1" authorId="0" shapeId="0" xr:uid="{374D0767-CF2D-4F8B-9550-912127283F23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1" authorId="0" shapeId="0" xr:uid="{765F5EAF-3DF0-477D-AEE7-EB8A93E072FE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7" authorId="0" shapeId="0" xr:uid="{BD5BBE89-1768-4655-8E92-209E26D61B58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0" authorId="0" shapeId="0" xr:uid="{2AFD4BA8-6DC6-42F1-BB74-B76E9EDCB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3" authorId="0" shapeId="0" xr:uid="{2945D6C4-CCFA-4707-849D-950B95A664EE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<sst xmlns="http://schemas.openxmlformats.org/spreadsheetml/2006/main" count="477" uniqueCount="143">
  <si>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</si>
  <si>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</si>
  <si>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</si>
  <si>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</si>
  <si>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</si>
  <si>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</si>
  <si>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</si>
  <si>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</si>
  <si>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</si>
  <si>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</si>
  <si>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</si>
  <si>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</si>
  <si>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</si>
  <si>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</si>
  <si>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</si>
  <si>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</si>
  <si>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</si>
  <si>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</si>
  <si>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</si>
  <si>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</si>
  <si>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</si>
  <si>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</si>
  <si>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</si>
  <si>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</si>
  <si>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</si>
  <si>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</si>
  <si>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</si>
  <si>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</si>
  <si>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</si>
  <si>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</si>
  <si>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</si>
  <si>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</si>
  <si>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</si>
  <si>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</si>
  <si>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</si>
  <si>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</si>
  <si>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</si>
  <si>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</si>
  <si>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</si>
  <si>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</si>
  <si>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</si>
  <si>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</si>
  <si>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</si>
  <si>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</si>
  <si>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</si>
  <si>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</si>
  <si>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</si>
  <si>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</si>
  <si>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</si>
  <si>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</si>
  <si>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</si>
  <si>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</si>
  <si>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</si>
  <si>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</si>
  <si>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</si>
  <si>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</si>
  <si>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</si>
  <si>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</si>
  <si>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</si>
  <si>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</si>
  <si>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</si>
  <si>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</si>
  <si>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</si>
  <si>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</si>
  <si>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</si>
  <si>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</si>
  <si>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</si>
  <si>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</si>
  <si>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</si>
  <si>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</si>
  <si>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</si>
  <si>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</si>
  <si>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</si>
  <si>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</si>
  <si>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</si>
  <si>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</si>
  <si>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</si>
  <si>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</si>
  <si>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</si>
  <si>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</si>
  <si>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</si>
  <si>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</si>
  <si>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</si>
  <si>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</si>
  <si>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</si>
  <si>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</si>
  <si>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</si>
  <si>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</si>
  <si>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</si>
  <si>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</si>
  <si>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</si>
  <si>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</si>
  <si>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</si>
  <si>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</si>
  <si>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</si>
  <si>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</si>
  <si>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</si>
  <si>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</si>
  <si>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</si>
  <si>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UARGFlow</t>
  </si>
  <si>
    <t>Sistema de inicio de sesión que interactua con el sistema</t>
  </si>
  <si>
    <t>1</t>
  </si>
  <si>
    <t>Se conoce el proceso pero no se tiene la practica suficiente</t>
  </si>
  <si>
    <t>Se posee suficiente conocimiento sobre el area de gestión de riesgos</t>
  </si>
  <si>
    <t>Buena experiencia con el paradigma OO</t>
  </si>
  <si>
    <t>Poca probabilidad de que cambien los requerimientos</t>
  </si>
  <si>
    <t>Todos los miembros trabajaran a tiempo parcial</t>
  </si>
  <si>
    <t>Ninguno de los miembros programo con php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</si>
  <si>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</si>
  <si>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</si>
  <si>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</si>
  <si>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</si>
  <si>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</si>
  <si>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</si>
  <si>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</si>
  <si>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>CU10: Programar evaluación de riesgos</t>
  </si>
  <si>
    <t>CU11: Realizar informes</t>
  </si>
  <si>
    <t>CU12: Exportar archivos</t>
  </si>
  <si>
    <t xml:space="preserve">Usuario con acceso a las funciones basicas de un proyecto </t>
  </si>
  <si>
    <t>Usuario con acceso a todas las funciones de un proyecto</t>
  </si>
  <si>
    <t>CU13: Realizar análisis de riesgos</t>
  </si>
  <si>
    <t>El equipo no se siente tan motivado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</si>
  <si>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</si>
  <si>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</si>
  <si>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</si>
  <si>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</si>
  <si>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</si>
  <si>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</si>
  <si>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</si>
  <si>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</si>
  <si>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</si>
  <si>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</si>
  <si>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</si>
  <si>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</si>
  <si>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</si>
  <si>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La reusabilidad tiene cierto grado de importancia</t>
  </si>
  <si>
    <t>Minima importancia</t>
  </si>
  <si>
    <t>Debe permitir un buen grado de concurrencia</t>
  </si>
  <si>
    <t>Poca experiencia con el paradigma OO</t>
  </si>
  <si>
    <t>Se posee algo de conocimiento sobre el area de gestión de riesgos</t>
  </si>
  <si>
    <t>Se conoce un poco el proceso pero no se tiene la practica suficiente</t>
  </si>
  <si>
    <t>Poca capacidad de liderazgo</t>
  </si>
  <si>
    <t>Capacidad intermedia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</si>
</sst>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49" fontId="5" fillId="3" borderId="15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69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70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0352936-3804-474D-9A3B-37E103880DA4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3236C06E-EC2C-6F00-CE5E-A5DFE36C94AB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74AD07B1-4A5B-8766-F064-41DC3100543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BC3212F2-00D6-4BBB-BB5D-8E9F1540AAF3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70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1169F12C-AAD3-482A-B88B-DA0D77B24A84}"/>
            </a:ext>
          </a:extLst>
        </xdr:cNvPr>
        <xdr:cNvGrpSpPr/>
      </xdr:nvGrpSpPr>
      <xdr:grpSpPr>
        <a:xfrm>
          <a:off x="600075" y="223837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C75AD33E-F48F-07C6-B6E3-1DD658755BD4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6FC7A58B-6400-C80D-F72B-11AD5A159BF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2A7332BC-83BC-FBB2-21A2-71F3C4420555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80" workbookViewId="0">
      <selection activeCell="D88" sqref="D8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7" t="s">
        <v>0</v>
      </c>
      <c r="C2" s="83"/>
      <c r="D2" s="83"/>
      <c r="E2" s="83"/>
      <c r="F2" s="83"/>
      <c r="G2" s="8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0" t="s">
        <v>94</v>
      </c>
      <c r="C9" s="70" t="s">
        <v>11</v>
      </c>
      <c r="D9" s="71" t="s">
        <v>118</v>
      </c>
      <c r="E9" s="78">
        <f t="shared" si="0"/>
        <v>3</v>
      </c>
      <c r="F9" s="79">
        <v>7</v>
      </c>
      <c r="G9" s="78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81" t="s">
        <v>108</v>
      </c>
      <c r="C10" s="70" t="s">
        <v>11</v>
      </c>
      <c r="D10" s="71" t="s">
        <v>119</v>
      </c>
      <c r="E10" s="78">
        <v>3</v>
      </c>
      <c r="F10" s="79">
        <v>10</v>
      </c>
      <c r="G10" s="78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73" t="s">
        <v>99</v>
      </c>
      <c r="C11" s="74" t="s">
        <v>12</v>
      </c>
      <c r="D11" s="75" t="s">
        <v>100</v>
      </c>
      <c r="E11" s="76">
        <f t="shared" ref="E11" si="2">IF(C11="Simple",1,IF(C11="Intermedio",2,IF(C11="Complejo",3,"error")))</f>
        <v>2</v>
      </c>
      <c r="F11" s="77">
        <v>1</v>
      </c>
      <c r="G11" s="76">
        <f t="shared" ref="G11" si="3">E11*F11</f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88" t="s">
        <v>13</v>
      </c>
      <c r="D12" s="89"/>
      <c r="E12" s="89"/>
      <c r="F12" s="90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4">IF($D16&gt;0,IF($D16&lt;=3,"Simple",IF(AND($D16&gt;3,$D16&lt;7),"Intermedio",IF($D16&gt;=7,"Complejo","error"))),"-")</f>
        <v>Simple</v>
      </c>
      <c r="F16" s="20">
        <f t="shared" ref="F16:F28" si="5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3</v>
      </c>
      <c r="E17" s="20" t="str">
        <f t="shared" si="4"/>
        <v>Simple</v>
      </c>
      <c r="F17" s="20">
        <f t="shared" si="5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3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2</v>
      </c>
      <c r="E20" s="20" t="str">
        <f t="shared" si="4"/>
        <v>Simple</v>
      </c>
      <c r="F20" s="20">
        <f t="shared" si="5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4"/>
        <v>Simple</v>
      </c>
      <c r="F21" s="20">
        <f t="shared" si="5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2</v>
      </c>
      <c r="E22" s="20" t="str">
        <f t="shared" si="4"/>
        <v>Simple</v>
      </c>
      <c r="F22" s="20">
        <f t="shared" si="5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2</v>
      </c>
      <c r="E23" s="20" t="str">
        <f t="shared" si="4"/>
        <v>Simple</v>
      </c>
      <c r="F23" s="20">
        <f t="shared" si="5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2</v>
      </c>
      <c r="E24" s="20" t="str">
        <f t="shared" si="4"/>
        <v>Simple</v>
      </c>
      <c r="F24" s="20">
        <f t="shared" si="5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2</v>
      </c>
      <c r="E25" s="20" t="str">
        <f t="shared" si="4"/>
        <v>Simple</v>
      </c>
      <c r="F25" s="20">
        <f t="shared" si="5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5</v>
      </c>
      <c r="E26" s="20" t="str">
        <f t="shared" si="4"/>
        <v>Intermedio</v>
      </c>
      <c r="F26" s="20">
        <f t="shared" si="5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3</v>
      </c>
      <c r="E27" s="20" t="str">
        <f t="shared" si="4"/>
        <v>Simple</v>
      </c>
      <c r="F27" s="20">
        <f t="shared" si="5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4"/>
        <v>Simple</v>
      </c>
      <c r="F28" s="20">
        <f t="shared" si="5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88" t="s">
        <v>19</v>
      </c>
      <c r="D29" s="89"/>
      <c r="E29" s="90"/>
      <c r="F29" s="32">
        <f>SUM(F16:F28)</f>
        <v>75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82" t="s">
        <v>21</v>
      </c>
      <c r="D32" s="83"/>
      <c r="E32" s="84"/>
      <c r="F32" s="24">
        <f>G12+F29</f>
        <v>140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122</v>
      </c>
      <c r="E36" s="36">
        <v>2</v>
      </c>
      <c r="F36" s="21">
        <v>0</v>
      </c>
      <c r="G36" s="37">
        <f t="shared" ref="G36:G48" si="6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123</v>
      </c>
      <c r="E37" s="37">
        <v>2</v>
      </c>
      <c r="F37" s="21">
        <v>3</v>
      </c>
      <c r="G37" s="37">
        <f t="shared" si="6"/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124</v>
      </c>
      <c r="E38" s="37">
        <v>1</v>
      </c>
      <c r="F38" s="21">
        <v>4</v>
      </c>
      <c r="G38" s="37">
        <f t="shared" si="6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125</v>
      </c>
      <c r="E39" s="37">
        <v>1</v>
      </c>
      <c r="F39" s="21">
        <v>2</v>
      </c>
      <c r="G39" s="37">
        <f t="shared" si="6"/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126</v>
      </c>
      <c r="E40" s="36">
        <v>1</v>
      </c>
      <c r="F40" s="21">
        <v>2</v>
      </c>
      <c r="G40" s="37">
        <f t="shared" si="6"/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127</v>
      </c>
      <c r="E41" s="72" t="s">
        <v>101</v>
      </c>
      <c r="F41" s="21">
        <v>5</v>
      </c>
      <c r="G41" s="37">
        <f t="shared" si="6"/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128</v>
      </c>
      <c r="E42" s="72" t="s">
        <v>101</v>
      </c>
      <c r="F42" s="21">
        <v>5</v>
      </c>
      <c r="G42" s="37">
        <f t="shared" si="6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129</v>
      </c>
      <c r="E43" s="36">
        <v>2</v>
      </c>
      <c r="F43" s="21">
        <v>2</v>
      </c>
      <c r="G43" s="37">
        <f t="shared" si="6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130</v>
      </c>
      <c r="E44" s="36">
        <v>1</v>
      </c>
      <c r="F44" s="21">
        <v>0</v>
      </c>
      <c r="G44" s="37">
        <f t="shared" si="6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131</v>
      </c>
      <c r="E45" s="36">
        <v>1</v>
      </c>
      <c r="F45" s="21">
        <v>3</v>
      </c>
      <c r="G45" s="37">
        <f t="shared" si="6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132</v>
      </c>
      <c r="E46" s="37">
        <v>1</v>
      </c>
      <c r="F46" s="21">
        <v>0</v>
      </c>
      <c r="G46" s="37">
        <f t="shared" si="6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133</v>
      </c>
      <c r="E47" s="37">
        <v>1</v>
      </c>
      <c r="F47" s="21">
        <v>3</v>
      </c>
      <c r="G47" s="37">
        <f t="shared" si="6"/>
        <v>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134</v>
      </c>
      <c r="E48" s="36">
        <v>1</v>
      </c>
      <c r="F48" s="21">
        <v>1</v>
      </c>
      <c r="G48" s="37">
        <f t="shared" si="6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82" t="s">
        <v>45</v>
      </c>
      <c r="C49" s="83"/>
      <c r="D49" s="83"/>
      <c r="E49" s="83"/>
      <c r="F49" s="84"/>
      <c r="G49" s="39">
        <f>SUM(G36:G48)</f>
        <v>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82" t="s">
        <v>46</v>
      </c>
      <c r="C50" s="83"/>
      <c r="D50" s="83"/>
      <c r="E50" s="83"/>
      <c r="F50" s="84"/>
      <c r="G50" s="32">
        <f>0.6+(0.01*G49)</f>
        <v>0.95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102</v>
      </c>
      <c r="E54" s="36">
        <v>1.5</v>
      </c>
      <c r="F54" s="21">
        <v>3</v>
      </c>
      <c r="G54" s="37">
        <f t="shared" ref="G54:G61" si="7">E54*F54</f>
        <v>4.5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103</v>
      </c>
      <c r="E55" s="36">
        <v>0.5</v>
      </c>
      <c r="F55" s="21">
        <v>3</v>
      </c>
      <c r="G55" s="37">
        <f t="shared" si="7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104</v>
      </c>
      <c r="E56" s="36">
        <v>1</v>
      </c>
      <c r="F56" s="21">
        <v>3</v>
      </c>
      <c r="G56" s="37">
        <f t="shared" si="7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142</v>
      </c>
      <c r="E57" s="36">
        <v>0.5</v>
      </c>
      <c r="F57" s="21">
        <v>3</v>
      </c>
      <c r="G57" s="37">
        <f t="shared" si="7"/>
        <v>1.5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2</v>
      </c>
      <c r="G58" s="37">
        <f t="shared" si="7"/>
        <v>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7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5</v>
      </c>
      <c r="G60" s="37">
        <f t="shared" si="7"/>
        <v>-5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7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82" t="s">
        <v>65</v>
      </c>
      <c r="C62" s="83"/>
      <c r="D62" s="83"/>
      <c r="E62" s="83"/>
      <c r="F62" s="84"/>
      <c r="G62" s="17">
        <f>SUM(G54:G61)</f>
        <v>10.5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82" t="s">
        <v>66</v>
      </c>
      <c r="C63" s="83"/>
      <c r="D63" s="83"/>
      <c r="E63" s="83"/>
      <c r="F63" s="84"/>
      <c r="G63" s="17">
        <f>1.4 + (-0.03*G62)</f>
        <v>1.085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85" t="s">
        <v>69</v>
      </c>
      <c r="C67" s="83"/>
      <c r="D67" s="83"/>
      <c r="E67" s="83"/>
      <c r="F67" s="84"/>
      <c r="G67" s="46">
        <f>F32*G50*G63</f>
        <v>144.30500000000001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28</v>
      </c>
      <c r="D71" s="49">
        <f>IF($G$64&gt;=5,$G$71*(36/20),IF(AND($G$64&gt;2,$G$64&lt;=4),$G$71*(28/20), IF(AND($G$64&gt;=0,$G$64&lt;=2),$G$71,"error")))</f>
        <v>5.6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86" t="s">
        <v>75</v>
      </c>
      <c r="C72" s="83"/>
      <c r="D72" s="84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8">$G$67*B71</f>
        <v>2886.1000000000004</v>
      </c>
      <c r="C73" s="48">
        <f t="shared" si="8"/>
        <v>4040.54</v>
      </c>
      <c r="D73" s="48">
        <f t="shared" si="8"/>
        <v>808.10799999999995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9">B73/(22*8)</f>
        <v>16.398295454545458</v>
      </c>
      <c r="C74" s="52">
        <f t="shared" si="9"/>
        <v>22.957613636363636</v>
      </c>
      <c r="D74" s="53">
        <f t="shared" si="9"/>
        <v>4.5915227272727268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79" si="10">$C79/$C$79*B$74</f>
        <v>16.398295454545458</v>
      </c>
      <c r="E79" s="52">
        <f t="shared" si="10"/>
        <v>22.957613636363636</v>
      </c>
      <c r="F79" s="52">
        <f t="shared" si="10"/>
        <v>4.5915227272727268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ref="D80:F80" si="11">$C80/$C$79*B$74</f>
        <v>24.597443181818182</v>
      </c>
      <c r="E80" s="48">
        <f t="shared" si="11"/>
        <v>34.436420454545448</v>
      </c>
      <c r="F80" s="48">
        <f t="shared" si="11"/>
        <v>6.8872840909090893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ref="D81:E81" si="12">$C81/$C$79*B$74</f>
        <v>40.995738636363647</v>
      </c>
      <c r="E81" s="52">
        <f t="shared" si="12"/>
        <v>57.394034090909088</v>
      </c>
      <c r="F81" s="52">
        <f>$C81/$C$79*D$74</f>
        <v>11.478806818181816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13.665246212121216</v>
      </c>
      <c r="C86" s="61">
        <f>$E$81/$B$83</f>
        <v>19.131344696969695</v>
      </c>
      <c r="D86" s="61">
        <f>$F$81/$B$83</f>
        <v>3.8262689393939389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  <mergeCell ref="B62:F62"/>
  </mergeCells>
  <phoneticPr fontId="13" type="noConversion"/>
  <dataValidations count="2">
    <dataValidation type="list" allowBlank="1" showErrorMessage="1" sqref="C8:C11" xr:uid="{00000000-0002-0000-0000-000000000000}">
      <formula1>"Simple,Intermedio,Complejo"</formula1>
    </dataValidation>
    <dataValidation type="decimal" allowBlank="1" showInputMessage="1" showErrorMessage="1" prompt="Entre 1 y 9 personas." sqref="B83" xr:uid="{00000000-0002-0000-0000-000001000000}">
      <formula1>1</formula1>
      <formula2>9</formula2>
    </dataValidation>
  </dataValidations>
  <hyperlinks>
    <hyperlink ref="H36" r:id="rId1" location="v=onepage&amp;q=e7%20part-time%20members&amp;f=false" xr:uid="{00000000-0004-0000-0000-000000000000}"/>
    <hyperlink ref="H54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F75F-CF24-44DE-BB72-A68702C20882}">
  <dimension ref="A1:Z1007"/>
  <sheetViews>
    <sheetView topLeftCell="A79" workbookViewId="0">
      <selection activeCell="D16" sqref="D16:D28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7" t="s">
        <v>0</v>
      </c>
      <c r="C2" s="83"/>
      <c r="D2" s="83"/>
      <c r="E2" s="83"/>
      <c r="F2" s="83"/>
      <c r="G2" s="8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1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0" t="s">
        <v>94</v>
      </c>
      <c r="C9" s="70" t="s">
        <v>11</v>
      </c>
      <c r="D9" s="71" t="s">
        <v>118</v>
      </c>
      <c r="E9" s="78">
        <f t="shared" si="0"/>
        <v>3</v>
      </c>
      <c r="F9" s="79">
        <v>7</v>
      </c>
      <c r="G9" s="78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81" t="s">
        <v>108</v>
      </c>
      <c r="C10" s="70" t="s">
        <v>11</v>
      </c>
      <c r="D10" s="71" t="s">
        <v>119</v>
      </c>
      <c r="E10" s="78">
        <v>3</v>
      </c>
      <c r="F10" s="79">
        <v>10</v>
      </c>
      <c r="G10" s="78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73" t="s">
        <v>99</v>
      </c>
      <c r="C11" s="74" t="s">
        <v>12</v>
      </c>
      <c r="D11" s="75" t="s">
        <v>100</v>
      </c>
      <c r="E11" s="76">
        <f t="shared" ref="E11" si="2">IF(C11="Simple",1,IF(C11="Intermedio",2,IF(C11="Complejo",3,"error")))</f>
        <v>2</v>
      </c>
      <c r="F11" s="77">
        <v>1</v>
      </c>
      <c r="G11" s="76">
        <f t="shared" si="1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88" t="s">
        <v>13</v>
      </c>
      <c r="D12" s="89"/>
      <c r="E12" s="89"/>
      <c r="F12" s="90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3">IF($D16&gt;0,IF($D16&lt;=3,"Simple",IF(AND($D16&gt;3,$D16&lt;7),"Intermedio",IF($D16&gt;=7,"Complejo","error"))),"-")</f>
        <v>Simple</v>
      </c>
      <c r="F16" s="20">
        <f t="shared" ref="F16:F28" si="4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3</v>
      </c>
      <c r="E17" s="20" t="str">
        <f t="shared" si="3"/>
        <v>Simple</v>
      </c>
      <c r="F17" s="20">
        <f t="shared" si="4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3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2</v>
      </c>
      <c r="E20" s="20" t="str">
        <f t="shared" si="3"/>
        <v>Simple</v>
      </c>
      <c r="F20" s="20">
        <f t="shared" si="4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3"/>
        <v>Simple</v>
      </c>
      <c r="F21" s="20">
        <f t="shared" si="4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2</v>
      </c>
      <c r="E22" s="20" t="str">
        <f t="shared" si="3"/>
        <v>Simple</v>
      </c>
      <c r="F22" s="20">
        <f t="shared" si="4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2</v>
      </c>
      <c r="E23" s="20" t="str">
        <f t="shared" si="3"/>
        <v>Simple</v>
      </c>
      <c r="F23" s="20">
        <f t="shared" si="4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2</v>
      </c>
      <c r="E24" s="20" t="str">
        <f t="shared" si="3"/>
        <v>Simple</v>
      </c>
      <c r="F24" s="20">
        <f t="shared" si="4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2</v>
      </c>
      <c r="E25" s="20" t="str">
        <f t="shared" si="3"/>
        <v>Simple</v>
      </c>
      <c r="F25" s="20">
        <f t="shared" si="4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5</v>
      </c>
      <c r="E26" s="20" t="str">
        <f t="shared" si="3"/>
        <v>Intermedio</v>
      </c>
      <c r="F26" s="20">
        <f t="shared" si="4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3</v>
      </c>
      <c r="E27" s="20" t="str">
        <f t="shared" si="3"/>
        <v>Simple</v>
      </c>
      <c r="F27" s="20">
        <f t="shared" si="4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3"/>
        <v>Simple</v>
      </c>
      <c r="F28" s="20">
        <f t="shared" si="4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88" t="s">
        <v>19</v>
      </c>
      <c r="D29" s="89"/>
      <c r="E29" s="90"/>
      <c r="F29" s="32">
        <f>SUM(F16:F28)</f>
        <v>75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82" t="s">
        <v>21</v>
      </c>
      <c r="D32" s="83"/>
      <c r="E32" s="84"/>
      <c r="F32" s="24">
        <f>G12+F29</f>
        <v>140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122</v>
      </c>
      <c r="E36" s="36">
        <v>2</v>
      </c>
      <c r="F36" s="21">
        <v>0</v>
      </c>
      <c r="G36" s="37">
        <f t="shared" ref="G36:G48" si="5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123</v>
      </c>
      <c r="E37" s="37">
        <v>2</v>
      </c>
      <c r="F37" s="21">
        <v>4</v>
      </c>
      <c r="G37" s="37">
        <f t="shared" si="5"/>
        <v>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124</v>
      </c>
      <c r="E38" s="37">
        <v>1</v>
      </c>
      <c r="F38" s="21">
        <v>5</v>
      </c>
      <c r="G38" s="37">
        <f t="shared" si="5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125</v>
      </c>
      <c r="E39" s="37">
        <v>1</v>
      </c>
      <c r="F39" s="21">
        <v>2</v>
      </c>
      <c r="G39" s="37">
        <f t="shared" si="5"/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135</v>
      </c>
      <c r="E40" s="36">
        <v>1</v>
      </c>
      <c r="F40" s="21">
        <v>3</v>
      </c>
      <c r="G40" s="37">
        <f t="shared" si="5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127</v>
      </c>
      <c r="E41" s="72" t="s">
        <v>101</v>
      </c>
      <c r="F41" s="21">
        <v>5</v>
      </c>
      <c r="G41" s="37">
        <f t="shared" si="5"/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128</v>
      </c>
      <c r="E42" s="72" t="s">
        <v>101</v>
      </c>
      <c r="F42" s="21">
        <v>5</v>
      </c>
      <c r="G42" s="37">
        <f t="shared" si="5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129</v>
      </c>
      <c r="E43" s="36">
        <v>2</v>
      </c>
      <c r="F43" s="21">
        <v>2</v>
      </c>
      <c r="G43" s="37">
        <f t="shared" si="5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136</v>
      </c>
      <c r="E44" s="36">
        <v>1</v>
      </c>
      <c r="F44" s="21">
        <v>1</v>
      </c>
      <c r="G44" s="37">
        <f t="shared" si="5"/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137</v>
      </c>
      <c r="E45" s="36">
        <v>1</v>
      </c>
      <c r="F45" s="21">
        <v>4</v>
      </c>
      <c r="G45" s="37">
        <f t="shared" si="5"/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132</v>
      </c>
      <c r="E46" s="37">
        <v>1</v>
      </c>
      <c r="F46" s="21">
        <v>0</v>
      </c>
      <c r="G46" s="37">
        <f t="shared" si="5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133</v>
      </c>
      <c r="E47" s="37">
        <v>1</v>
      </c>
      <c r="F47" s="21">
        <v>4</v>
      </c>
      <c r="G47" s="37">
        <f t="shared" si="5"/>
        <v>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134</v>
      </c>
      <c r="E48" s="36">
        <v>1</v>
      </c>
      <c r="F48" s="21">
        <v>1</v>
      </c>
      <c r="G48" s="37">
        <f t="shared" si="5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82" t="s">
        <v>45</v>
      </c>
      <c r="C49" s="83"/>
      <c r="D49" s="83"/>
      <c r="E49" s="83"/>
      <c r="F49" s="84"/>
      <c r="G49" s="39">
        <f>SUM(G36:G48)</f>
        <v>42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82" t="s">
        <v>46</v>
      </c>
      <c r="C50" s="83"/>
      <c r="D50" s="83"/>
      <c r="E50" s="83"/>
      <c r="F50" s="84"/>
      <c r="G50" s="32">
        <f>0.6+(0.01*G49)</f>
        <v>1.02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140</v>
      </c>
      <c r="E54" s="36">
        <v>1.5</v>
      </c>
      <c r="F54" s="21">
        <v>2</v>
      </c>
      <c r="G54" s="37">
        <f t="shared" ref="G54:G61" si="6">E54*F54</f>
        <v>3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139</v>
      </c>
      <c r="E55" s="36">
        <v>0.5</v>
      </c>
      <c r="F55" s="21">
        <v>2</v>
      </c>
      <c r="G55" s="37">
        <f t="shared" si="6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138</v>
      </c>
      <c r="E56" s="36">
        <v>1</v>
      </c>
      <c r="F56" s="21">
        <v>2</v>
      </c>
      <c r="G56" s="37">
        <f t="shared" si="6"/>
        <v>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141</v>
      </c>
      <c r="E57" s="36">
        <v>0.5</v>
      </c>
      <c r="F57" s="21">
        <v>2</v>
      </c>
      <c r="G57" s="37">
        <f t="shared" si="6"/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2</v>
      </c>
      <c r="G58" s="37">
        <f t="shared" si="6"/>
        <v>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6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5</v>
      </c>
      <c r="G60" s="37">
        <f t="shared" si="6"/>
        <v>-5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6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82" t="s">
        <v>65</v>
      </c>
      <c r="C62" s="83"/>
      <c r="D62" s="83"/>
      <c r="E62" s="83"/>
      <c r="F62" s="84"/>
      <c r="G62" s="17">
        <f>SUM(G54:G61)</f>
        <v>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82" t="s">
        <v>66</v>
      </c>
      <c r="C63" s="83"/>
      <c r="D63" s="83"/>
      <c r="E63" s="83"/>
      <c r="F63" s="84"/>
      <c r="G63" s="17">
        <f>1.4 + (-0.03*G62)</f>
        <v>1.19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85" t="s">
        <v>69</v>
      </c>
      <c r="C67" s="83"/>
      <c r="D67" s="83"/>
      <c r="E67" s="83"/>
      <c r="F67" s="84"/>
      <c r="G67" s="46">
        <f>F32*G50*G63</f>
        <v>169.93200000000002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36</v>
      </c>
      <c r="D71" s="49">
        <f>IF($G$64&gt;=5,$G$71*(36/20),IF(AND($G$64&gt;2,$G$64&lt;=4),$G$71*(28/20), IF(AND($G$64&gt;=0,$G$64&lt;=2),$G$71,"error")))</f>
        <v>7.2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86" t="s">
        <v>75</v>
      </c>
      <c r="C72" s="83"/>
      <c r="D72" s="84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7">$G$67*B71</f>
        <v>3398.6400000000003</v>
      </c>
      <c r="C73" s="48">
        <f t="shared" si="7"/>
        <v>6117.5520000000006</v>
      </c>
      <c r="D73" s="48">
        <f t="shared" si="7"/>
        <v>1223.5104000000001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8">B73/(22*8)</f>
        <v>19.310454545454547</v>
      </c>
      <c r="C74" s="52">
        <f t="shared" si="8"/>
        <v>34.758818181818185</v>
      </c>
      <c r="D74" s="53">
        <f t="shared" si="8"/>
        <v>6.951763636363637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81" si="9">$C79/$C$79*B$74</f>
        <v>19.310454545454547</v>
      </c>
      <c r="E79" s="52">
        <f t="shared" si="9"/>
        <v>34.758818181818185</v>
      </c>
      <c r="F79" s="52">
        <f t="shared" si="9"/>
        <v>6.951763636363637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si="9"/>
        <v>28.965681818181817</v>
      </c>
      <c r="E80" s="48">
        <f t="shared" si="9"/>
        <v>52.138227272727271</v>
      </c>
      <c r="F80" s="48">
        <f t="shared" si="9"/>
        <v>10.427645454545454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si="9"/>
        <v>48.276136363636368</v>
      </c>
      <c r="E81" s="52">
        <f t="shared" si="9"/>
        <v>86.897045454545463</v>
      </c>
      <c r="F81" s="52">
        <f>$C81/$C$79*D$74</f>
        <v>17.379409090909093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16.092045454545456</v>
      </c>
      <c r="C86" s="61">
        <f>$E$81/$B$83</f>
        <v>28.965681818181821</v>
      </c>
      <c r="D86" s="61">
        <f>$F$81/$B$83</f>
        <v>5.7931363636363642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2:F62"/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</mergeCells>
  <dataValidations count="2">
    <dataValidation type="decimal" allowBlank="1" showInputMessage="1" showErrorMessage="1" prompt="Entre 1 y 9 personas." sqref="B83" xr:uid="{DD6CEC38-D187-41D8-B189-8877C15391C6}">
      <formula1>1</formula1>
      <formula2>9</formula2>
    </dataValidation>
    <dataValidation type="list" allowBlank="1" showErrorMessage="1" sqref="C8:C11" xr:uid="{617A6BC9-74C0-40BC-BB0F-99F03A233FE1}">
      <formula1>"Simple,Intermedio,Complejo"</formula1>
    </dataValidation>
  </dataValidations>
  <hyperlinks>
    <hyperlink ref="H36" r:id="rId1" location="v=onepage&amp;q=e7%20part-time%20members&amp;f=false" xr:uid="{16A2853B-C752-4353-A97F-6A2547223AEF}"/>
    <hyperlink ref="H54" r:id="rId2" location="v=onepage&amp;q=e7%20part-time%20members&amp;f=false" xr:uid="{5F763217-A081-483A-B340-2BB2E3DA92A3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0990-E202-41AF-B832-1722E1F2CEBA}">
  <dimension ref="A1:Z1007"/>
  <sheetViews>
    <sheetView topLeftCell="A82" workbookViewId="0">
      <selection activeCell="D19" sqref="D1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7" t="s">
        <v>0</v>
      </c>
      <c r="C2" s="83"/>
      <c r="D2" s="83"/>
      <c r="E2" s="83"/>
      <c r="F2" s="83"/>
      <c r="G2" s="8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65" t="s">
        <v>11</v>
      </c>
      <c r="D8" s="66" t="s">
        <v>95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1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80" t="s">
        <v>94</v>
      </c>
      <c r="C9" s="70" t="s">
        <v>11</v>
      </c>
      <c r="D9" s="71" t="s">
        <v>118</v>
      </c>
      <c r="E9" s="78">
        <f t="shared" si="0"/>
        <v>3</v>
      </c>
      <c r="F9" s="79">
        <v>7</v>
      </c>
      <c r="G9" s="78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81" t="s">
        <v>108</v>
      </c>
      <c r="C10" s="70" t="s">
        <v>11</v>
      </c>
      <c r="D10" s="71" t="s">
        <v>119</v>
      </c>
      <c r="E10" s="78">
        <v>3</v>
      </c>
      <c r="F10" s="79">
        <v>10</v>
      </c>
      <c r="G10" s="78">
        <f t="shared" si="1"/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73" t="s">
        <v>99</v>
      </c>
      <c r="C11" s="74" t="s">
        <v>12</v>
      </c>
      <c r="D11" s="75" t="s">
        <v>100</v>
      </c>
      <c r="E11" s="76">
        <f t="shared" ref="E11" si="2">IF(C11="Simple",1,IF(C11="Intermedio",2,IF(C11="Complejo",3,"error")))</f>
        <v>2</v>
      </c>
      <c r="F11" s="77">
        <v>1</v>
      </c>
      <c r="G11" s="76">
        <f t="shared" si="1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2"/>
      <c r="C12" s="88" t="s">
        <v>13</v>
      </c>
      <c r="D12" s="89"/>
      <c r="E12" s="89"/>
      <c r="F12" s="90"/>
      <c r="G12" s="69">
        <f>SUM(G8:G11)</f>
        <v>65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5"/>
      <c r="D13" s="3"/>
      <c r="E13" s="3"/>
      <c r="F13" s="3"/>
      <c r="G13" s="2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27"/>
      <c r="E14" s="28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14</v>
      </c>
      <c r="B15" s="17" t="s">
        <v>15</v>
      </c>
      <c r="C15" s="17" t="s">
        <v>16</v>
      </c>
      <c r="D15" s="18" t="s">
        <v>17</v>
      </c>
      <c r="E15" s="18" t="s">
        <v>18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96</v>
      </c>
      <c r="C16" s="19"/>
      <c r="D16" s="30">
        <v>1</v>
      </c>
      <c r="E16" s="20" t="str">
        <f t="shared" ref="E16:E28" si="3">IF($D16&gt;0,IF($D16&lt;=3,"Simple",IF(AND($D16&gt;3,$D16&lt;7),"Intermedio",IF($D16&gt;=7,"Complejo","error"))),"-")</f>
        <v>Simple</v>
      </c>
      <c r="F16" s="20">
        <f t="shared" ref="F16:F28" si="4">IF($D16&gt;0,IF($D16&lt;=3,5,IF(AND($D16&gt;3,$D16&lt;7),10,IF($D16&gt;=7,15,"error"))),0)</f>
        <v>5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97</v>
      </c>
      <c r="C17" s="19"/>
      <c r="D17" s="30">
        <v>3</v>
      </c>
      <c r="E17" s="20" t="str">
        <f t="shared" si="3"/>
        <v>Simple</v>
      </c>
      <c r="F17" s="20">
        <f t="shared" si="4"/>
        <v>5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98</v>
      </c>
      <c r="C18" s="19"/>
      <c r="D18" s="30">
        <v>4</v>
      </c>
      <c r="E18" s="20" t="str">
        <f>IF($D18&gt;0,IF($D18&lt;=3,"Simple",IF(AND($D18&gt;3,$D18&lt;7),"Intermedio",IF($D18&gt;=7,"Complejo","error"))),"-")</f>
        <v>Intermedio</v>
      </c>
      <c r="F18" s="20">
        <f>IF($D18&gt;0,IF($D18&lt;=3,5,IF(AND($D18&gt;3,$D18&lt;7),10,IF($D18&gt;=7,15,"error"))),0)</f>
        <v>10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109</v>
      </c>
      <c r="C19" s="19"/>
      <c r="D19" s="30">
        <v>3</v>
      </c>
      <c r="E19" s="20" t="str">
        <f>IF($D19&gt;0,IF($D19&lt;=3,"Simple",IF(AND($D19&gt;3,$D19&lt;7),"Intermedio",IF($D19&gt;=7,"Complejo","error"))),"-")</f>
        <v>Simple</v>
      </c>
      <c r="F19" s="20">
        <f>IF($D19&gt;0,IF($D19&lt;=3,5,IF(AND($D19&gt;3,$D19&lt;7),10,IF($D19&gt;=7,15,"error"))),0)</f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110</v>
      </c>
      <c r="C20" s="19"/>
      <c r="D20" s="30">
        <v>2</v>
      </c>
      <c r="E20" s="20" t="str">
        <f t="shared" si="3"/>
        <v>Simple</v>
      </c>
      <c r="F20" s="20">
        <f t="shared" si="4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111</v>
      </c>
      <c r="C21" s="19"/>
      <c r="D21" s="30">
        <v>3</v>
      </c>
      <c r="E21" s="20" t="str">
        <f t="shared" si="3"/>
        <v>Simple</v>
      </c>
      <c r="F21" s="20">
        <f t="shared" si="4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112</v>
      </c>
      <c r="C22" s="19"/>
      <c r="D22" s="30">
        <v>2</v>
      </c>
      <c r="E22" s="20" t="str">
        <f t="shared" si="3"/>
        <v>Simple</v>
      </c>
      <c r="F22" s="20">
        <f t="shared" si="4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113</v>
      </c>
      <c r="C23" s="19"/>
      <c r="D23" s="30">
        <v>2</v>
      </c>
      <c r="E23" s="20" t="str">
        <f t="shared" si="3"/>
        <v>Simple</v>
      </c>
      <c r="F23" s="20">
        <f t="shared" si="4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114</v>
      </c>
      <c r="C24" s="19"/>
      <c r="D24" s="30">
        <v>2</v>
      </c>
      <c r="E24" s="20" t="str">
        <f t="shared" si="3"/>
        <v>Simple</v>
      </c>
      <c r="F24" s="20">
        <f t="shared" si="4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115</v>
      </c>
      <c r="C25" s="19"/>
      <c r="D25" s="30">
        <v>2</v>
      </c>
      <c r="E25" s="20" t="str">
        <f t="shared" si="3"/>
        <v>Simple</v>
      </c>
      <c r="F25" s="20">
        <f t="shared" si="4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116</v>
      </c>
      <c r="C26" s="19"/>
      <c r="D26" s="30">
        <v>5</v>
      </c>
      <c r="E26" s="20" t="str">
        <f t="shared" si="3"/>
        <v>Intermedio</v>
      </c>
      <c r="F26" s="20">
        <f t="shared" si="4"/>
        <v>10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63" t="s">
        <v>117</v>
      </c>
      <c r="C27" s="19"/>
      <c r="D27" s="30">
        <v>3</v>
      </c>
      <c r="E27" s="20" t="str">
        <f t="shared" si="3"/>
        <v>Simple</v>
      </c>
      <c r="F27" s="20">
        <f t="shared" si="4"/>
        <v>5</v>
      </c>
      <c r="G27" s="1"/>
      <c r="H27" s="1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29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63" t="s">
        <v>120</v>
      </c>
      <c r="C28" s="19"/>
      <c r="D28" s="30">
        <v>1</v>
      </c>
      <c r="E28" s="20" t="str">
        <f t="shared" si="3"/>
        <v>Simple</v>
      </c>
      <c r="F28" s="20">
        <f t="shared" si="4"/>
        <v>5</v>
      </c>
      <c r="G28" s="1"/>
      <c r="H28" s="1"/>
      <c r="I28" s="1"/>
      <c r="J28" s="1"/>
      <c r="K28" s="29"/>
      <c r="L28" s="1"/>
      <c r="M28" s="1"/>
      <c r="N28" s="1"/>
      <c r="O28" s="1"/>
      <c r="P28" s="1"/>
      <c r="Q28" s="1"/>
      <c r="R28" s="1"/>
      <c r="S28" s="1"/>
      <c r="T28" s="29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31"/>
      <c r="C29" s="88" t="s">
        <v>19</v>
      </c>
      <c r="D29" s="89"/>
      <c r="E29" s="90"/>
      <c r="F29" s="32">
        <f>SUM(F16:F28)</f>
        <v>75</v>
      </c>
      <c r="G29" s="1"/>
      <c r="H29" s="16"/>
      <c r="I29" s="1"/>
      <c r="J29" s="1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20</v>
      </c>
      <c r="B32" s="33"/>
      <c r="C32" s="82" t="s">
        <v>21</v>
      </c>
      <c r="D32" s="83"/>
      <c r="E32" s="84"/>
      <c r="F32" s="24">
        <f>G12+F29</f>
        <v>140</v>
      </c>
      <c r="G32" s="1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1"/>
      <c r="C33" s="1"/>
      <c r="D33" s="2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"/>
      <c r="C34" s="1"/>
      <c r="D34" s="2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6" t="s">
        <v>22</v>
      </c>
      <c r="B35" s="18" t="s">
        <v>23</v>
      </c>
      <c r="C35" s="18" t="s">
        <v>24</v>
      </c>
      <c r="D35" s="17" t="s">
        <v>25</v>
      </c>
      <c r="E35" s="17" t="s">
        <v>8</v>
      </c>
      <c r="F35" s="17" t="s">
        <v>26</v>
      </c>
      <c r="G35" s="17" t="s">
        <v>27</v>
      </c>
      <c r="H35" s="1" t="s">
        <v>28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27.75" customHeight="1" x14ac:dyDescent="0.2">
      <c r="A36" s="1"/>
      <c r="B36" s="34" t="s">
        <v>29</v>
      </c>
      <c r="C36" s="34" t="s">
        <v>30</v>
      </c>
      <c r="D36" s="35" t="s">
        <v>122</v>
      </c>
      <c r="E36" s="36">
        <v>2</v>
      </c>
      <c r="F36" s="21">
        <v>0</v>
      </c>
      <c r="G36" s="37">
        <f t="shared" ref="G36:G48" si="5">E36*F36</f>
        <v>0</v>
      </c>
      <c r="H36" s="38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30</v>
      </c>
      <c r="D37" s="35" t="s">
        <v>123</v>
      </c>
      <c r="E37" s="37">
        <v>2</v>
      </c>
      <c r="F37" s="21">
        <v>2</v>
      </c>
      <c r="G37" s="37">
        <f t="shared" si="5"/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30</v>
      </c>
      <c r="D38" s="35" t="s">
        <v>124</v>
      </c>
      <c r="E38" s="37">
        <v>1</v>
      </c>
      <c r="F38" s="21">
        <v>4</v>
      </c>
      <c r="G38" s="37">
        <f t="shared" si="5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4" t="s">
        <v>35</v>
      </c>
      <c r="C39" s="34" t="s">
        <v>30</v>
      </c>
      <c r="D39" s="35" t="s">
        <v>125</v>
      </c>
      <c r="E39" s="37">
        <v>1</v>
      </c>
      <c r="F39" s="21">
        <v>1</v>
      </c>
      <c r="G39" s="37">
        <f t="shared" si="5"/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30</v>
      </c>
      <c r="D40" s="35" t="s">
        <v>126</v>
      </c>
      <c r="E40" s="36">
        <v>1</v>
      </c>
      <c r="F40" s="21">
        <v>2</v>
      </c>
      <c r="G40" s="37">
        <f t="shared" si="5"/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30</v>
      </c>
      <c r="D41" s="35" t="s">
        <v>127</v>
      </c>
      <c r="E41" s="72" t="s">
        <v>101</v>
      </c>
      <c r="F41" s="21">
        <v>4</v>
      </c>
      <c r="G41" s="37">
        <f t="shared" si="5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30</v>
      </c>
      <c r="D42" s="35" t="s">
        <v>128</v>
      </c>
      <c r="E42" s="72" t="s">
        <v>101</v>
      </c>
      <c r="F42" s="21">
        <v>5</v>
      </c>
      <c r="G42" s="37">
        <f t="shared" si="5"/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30</v>
      </c>
      <c r="D43" s="35" t="s">
        <v>129</v>
      </c>
      <c r="E43" s="36">
        <v>2</v>
      </c>
      <c r="F43" s="21">
        <v>2</v>
      </c>
      <c r="G43" s="37">
        <f t="shared" si="5"/>
        <v>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34" t="s">
        <v>40</v>
      </c>
      <c r="C44" s="34" t="s">
        <v>30</v>
      </c>
      <c r="D44" s="35" t="s">
        <v>130</v>
      </c>
      <c r="E44" s="36">
        <v>1</v>
      </c>
      <c r="F44" s="21">
        <v>0</v>
      </c>
      <c r="G44" s="37">
        <f t="shared" si="5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34" t="s">
        <v>41</v>
      </c>
      <c r="C45" s="34" t="s">
        <v>30</v>
      </c>
      <c r="D45" s="35" t="s">
        <v>131</v>
      </c>
      <c r="E45" s="36">
        <v>1</v>
      </c>
      <c r="F45" s="21">
        <v>3</v>
      </c>
      <c r="G45" s="37">
        <f t="shared" si="5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30</v>
      </c>
      <c r="D46" s="35" t="s">
        <v>132</v>
      </c>
      <c r="E46" s="37">
        <v>1</v>
      </c>
      <c r="F46" s="21">
        <v>0</v>
      </c>
      <c r="G46" s="37">
        <f t="shared" si="5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4" t="s">
        <v>43</v>
      </c>
      <c r="C47" s="34" t="s">
        <v>30</v>
      </c>
      <c r="D47" s="35" t="s">
        <v>133</v>
      </c>
      <c r="E47" s="37">
        <v>1</v>
      </c>
      <c r="F47" s="21">
        <v>2</v>
      </c>
      <c r="G47" s="37">
        <f t="shared" si="5"/>
        <v>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4" t="s">
        <v>44</v>
      </c>
      <c r="C48" s="34" t="s">
        <v>30</v>
      </c>
      <c r="D48" s="35" t="s">
        <v>134</v>
      </c>
      <c r="E48" s="36">
        <v>1</v>
      </c>
      <c r="F48" s="21">
        <v>1</v>
      </c>
      <c r="G48" s="37">
        <f t="shared" si="5"/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82" t="s">
        <v>45</v>
      </c>
      <c r="C49" s="83"/>
      <c r="D49" s="83"/>
      <c r="E49" s="83"/>
      <c r="F49" s="84"/>
      <c r="G49" s="39">
        <f>SUM(G36:G48)</f>
        <v>30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82" t="s">
        <v>46</v>
      </c>
      <c r="C50" s="83"/>
      <c r="D50" s="83"/>
      <c r="E50" s="83"/>
      <c r="F50" s="84"/>
      <c r="G50" s="32">
        <f>0.6+(0.01*G49)</f>
        <v>0.89999999999999991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">
      <c r="A51" s="1"/>
      <c r="B51" s="25"/>
      <c r="C51" s="3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">
      <c r="A52" s="1"/>
      <c r="B52" s="40"/>
      <c r="C52" s="40"/>
      <c r="D52" s="41"/>
      <c r="E52" s="40"/>
      <c r="F52" s="40"/>
      <c r="G52" s="4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6" t="s">
        <v>47</v>
      </c>
      <c r="B53" s="18" t="s">
        <v>48</v>
      </c>
      <c r="C53" s="18" t="s">
        <v>49</v>
      </c>
      <c r="D53" s="17" t="s">
        <v>50</v>
      </c>
      <c r="E53" s="17" t="s">
        <v>8</v>
      </c>
      <c r="F53" s="17" t="s">
        <v>26</v>
      </c>
      <c r="G53" s="17" t="s">
        <v>27</v>
      </c>
      <c r="H53" s="1" t="s">
        <v>51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"/>
      <c r="B54" s="42" t="s">
        <v>52</v>
      </c>
      <c r="C54" s="34" t="s">
        <v>53</v>
      </c>
      <c r="D54" s="35" t="s">
        <v>102</v>
      </c>
      <c r="E54" s="36">
        <v>1.5</v>
      </c>
      <c r="F54" s="21">
        <v>3</v>
      </c>
      <c r="G54" s="37">
        <f t="shared" ref="G54:G61" si="6">E54*F54</f>
        <v>4.5</v>
      </c>
      <c r="H54" s="38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53</v>
      </c>
      <c r="D55" s="35" t="s">
        <v>103</v>
      </c>
      <c r="E55" s="36">
        <v>0.5</v>
      </c>
      <c r="F55" s="21">
        <v>4</v>
      </c>
      <c r="G55" s="37">
        <f t="shared" si="6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2" t="s">
        <v>55</v>
      </c>
      <c r="C56" s="34" t="s">
        <v>53</v>
      </c>
      <c r="D56" s="35" t="s">
        <v>104</v>
      </c>
      <c r="E56" s="36">
        <v>1</v>
      </c>
      <c r="F56" s="21">
        <v>4</v>
      </c>
      <c r="G56" s="37">
        <f t="shared" si="6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56</v>
      </c>
      <c r="C57" s="34" t="s">
        <v>53</v>
      </c>
      <c r="D57" s="35" t="s">
        <v>31</v>
      </c>
      <c r="E57" s="36">
        <v>0.5</v>
      </c>
      <c r="F57" s="21">
        <v>3</v>
      </c>
      <c r="G57" s="37">
        <f t="shared" si="6"/>
        <v>1.5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42" t="s">
        <v>57</v>
      </c>
      <c r="C58" s="34" t="s">
        <v>58</v>
      </c>
      <c r="D58" s="35" t="s">
        <v>121</v>
      </c>
      <c r="E58" s="36">
        <v>1</v>
      </c>
      <c r="F58" s="21">
        <v>3</v>
      </c>
      <c r="G58" s="37">
        <f t="shared" si="6"/>
        <v>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59</v>
      </c>
      <c r="C59" s="34" t="s">
        <v>60</v>
      </c>
      <c r="D59" s="35" t="s">
        <v>105</v>
      </c>
      <c r="E59" s="36">
        <v>2</v>
      </c>
      <c r="F59" s="21">
        <v>4</v>
      </c>
      <c r="G59" s="37">
        <f t="shared" si="6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42" t="s">
        <v>61</v>
      </c>
      <c r="C60" s="64" t="s">
        <v>62</v>
      </c>
      <c r="D60" s="35" t="s">
        <v>106</v>
      </c>
      <c r="E60" s="36">
        <v>-1</v>
      </c>
      <c r="F60" s="21">
        <v>4</v>
      </c>
      <c r="G60" s="37">
        <f t="shared" si="6"/>
        <v>-4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42" t="s">
        <v>63</v>
      </c>
      <c r="C61" s="64" t="s">
        <v>64</v>
      </c>
      <c r="D61" s="35" t="s">
        <v>107</v>
      </c>
      <c r="E61" s="36">
        <v>-1</v>
      </c>
      <c r="F61" s="21">
        <v>5</v>
      </c>
      <c r="G61" s="37">
        <f t="shared" si="6"/>
        <v>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82" t="s">
        <v>65</v>
      </c>
      <c r="C62" s="83"/>
      <c r="D62" s="83"/>
      <c r="E62" s="83"/>
      <c r="F62" s="84"/>
      <c r="G62" s="17">
        <f>SUM(G54:G61)</f>
        <v>14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82" t="s">
        <v>66</v>
      </c>
      <c r="C63" s="83"/>
      <c r="D63" s="83"/>
      <c r="E63" s="83"/>
      <c r="F63" s="84"/>
      <c r="G63" s="17">
        <f>1.4 + (-0.03*G62)</f>
        <v>0.98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23"/>
      <c r="C64" s="43"/>
      <c r="D64" s="44"/>
      <c r="E64" s="43"/>
      <c r="F64" s="45" t="s">
        <v>67</v>
      </c>
      <c r="G64" s="17">
        <f>COUNTIF($F$54:$F$59,"&lt;3")+COUNTIF($F$60:$F$61,"&gt;3")</f>
        <v>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25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6" t="s">
        <v>68</v>
      </c>
      <c r="B67" s="85" t="s">
        <v>69</v>
      </c>
      <c r="C67" s="83"/>
      <c r="D67" s="83"/>
      <c r="E67" s="83"/>
      <c r="F67" s="84"/>
      <c r="G67" s="46">
        <f>F32*G50*G63</f>
        <v>123.47999999999999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7" t="s">
        <v>70</v>
      </c>
      <c r="B70" s="18" t="s">
        <v>71</v>
      </c>
      <c r="C70" s="18" t="s">
        <v>72</v>
      </c>
      <c r="D70" s="18" t="s">
        <v>73</v>
      </c>
      <c r="E70" s="3"/>
      <c r="F70" s="1"/>
      <c r="G70" s="18" t="s">
        <v>74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48">
        <v>20</v>
      </c>
      <c r="C71" s="48">
        <f>IF($G$64&gt;=5,36,IF(AND(G$64&gt;2,$G$64&lt;=4),28, IF(AND($G$64&gt;=0,$G$64&lt;=2),20,"error")))</f>
        <v>20</v>
      </c>
      <c r="D71" s="49">
        <f>IF($G$64&gt;=5,$G$71*(36/20),IF(AND($G$64&gt;2,$G$64&lt;=4),$G$71*(28/20), IF(AND($G$64&gt;=0,$G$64&lt;=2),$G$71,"error")))</f>
        <v>4</v>
      </c>
      <c r="E71" s="3"/>
      <c r="F71" s="1"/>
      <c r="G71" s="50">
        <v>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86" t="s">
        <v>75</v>
      </c>
      <c r="C72" s="83"/>
      <c r="D72" s="84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51" t="s">
        <v>76</v>
      </c>
      <c r="B73" s="48">
        <f t="shared" ref="B73:D73" si="7">$G$67*B71</f>
        <v>2469.6</v>
      </c>
      <c r="C73" s="48">
        <f t="shared" si="7"/>
        <v>2469.6</v>
      </c>
      <c r="D73" s="48">
        <f t="shared" si="7"/>
        <v>493.91999999999996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51" t="s">
        <v>77</v>
      </c>
      <c r="B74" s="52">
        <f t="shared" ref="B74:D74" si="8">B73/(22*8)</f>
        <v>14.031818181818181</v>
      </c>
      <c r="C74" s="52">
        <f t="shared" si="8"/>
        <v>14.031818181818181</v>
      </c>
      <c r="D74" s="53">
        <f t="shared" si="8"/>
        <v>2.8063636363636362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78</v>
      </c>
      <c r="B77" s="54" t="s">
        <v>79</v>
      </c>
      <c r="C77" s="55"/>
      <c r="D77" s="44"/>
      <c r="E77" s="43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33" t="s">
        <v>80</v>
      </c>
      <c r="C78" s="17" t="s">
        <v>81</v>
      </c>
      <c r="D78" s="46" t="s">
        <v>82</v>
      </c>
      <c r="E78" s="46" t="s">
        <v>83</v>
      </c>
      <c r="F78" s="46" t="s">
        <v>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7" t="s">
        <v>85</v>
      </c>
      <c r="C79" s="58">
        <v>0.4</v>
      </c>
      <c r="D79" s="52">
        <f t="shared" ref="D79:F81" si="9">$C79/$C$79*B$74</f>
        <v>14.031818181818181</v>
      </c>
      <c r="E79" s="52">
        <f t="shared" si="9"/>
        <v>14.031818181818181</v>
      </c>
      <c r="F79" s="52">
        <f t="shared" si="9"/>
        <v>2.8063636363636362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57" t="s">
        <v>86</v>
      </c>
      <c r="C80" s="58">
        <f>1-C79</f>
        <v>0.6</v>
      </c>
      <c r="D80" s="48">
        <f t="shared" si="9"/>
        <v>21.047727272727268</v>
      </c>
      <c r="E80" s="48">
        <f t="shared" si="9"/>
        <v>21.047727272727268</v>
      </c>
      <c r="F80" s="48">
        <f t="shared" si="9"/>
        <v>4.209545454545454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59"/>
      <c r="C81" s="58">
        <f>SUM(C79:C80)</f>
        <v>1</v>
      </c>
      <c r="D81" s="52">
        <f t="shared" si="9"/>
        <v>35.079545454545453</v>
      </c>
      <c r="E81" s="52">
        <f t="shared" si="9"/>
        <v>35.079545454545453</v>
      </c>
      <c r="F81" s="52">
        <f>$C81/$C$79*D$74</f>
        <v>7.0159090909090907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87</v>
      </c>
      <c r="B83" s="21">
        <v>3</v>
      </c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1"/>
      <c r="B84" s="1"/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">
      <c r="A85" s="16" t="s">
        <v>88</v>
      </c>
      <c r="B85" s="46" t="s">
        <v>89</v>
      </c>
      <c r="C85" s="46" t="s">
        <v>90</v>
      </c>
      <c r="D85" s="46" t="s">
        <v>91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">
      <c r="A86" s="60"/>
      <c r="B86" s="61">
        <f>$D$81/$B$83</f>
        <v>11.693181818181818</v>
      </c>
      <c r="C86" s="61">
        <f>$E$81/$B$83</f>
        <v>11.693181818181818</v>
      </c>
      <c r="D86" s="61">
        <f>$F$81/$B$83</f>
        <v>2.3386363636363634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60"/>
      <c r="B101" s="60"/>
      <c r="C101" s="60"/>
      <c r="D101" s="60"/>
      <c r="E101" s="62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2">
      <c r="A102" s="60"/>
      <c r="B102" s="60"/>
      <c r="C102" s="60"/>
      <c r="D102" s="60"/>
      <c r="E102" s="62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B62:F62"/>
    <mergeCell ref="B63:F63"/>
    <mergeCell ref="B67:F67"/>
    <mergeCell ref="B72:D72"/>
    <mergeCell ref="B2:G2"/>
    <mergeCell ref="C12:F12"/>
    <mergeCell ref="C29:E29"/>
    <mergeCell ref="C32:E32"/>
    <mergeCell ref="B49:F49"/>
    <mergeCell ref="B50:F50"/>
  </mergeCells>
  <dataValidations count="2">
    <dataValidation type="list" allowBlank="1" showErrorMessage="1" sqref="C8:C11" xr:uid="{409C88DE-3EE6-4AF0-AB07-539D77B4AF8F}">
      <formula1>"Simple,Intermedio,Complejo"</formula1>
    </dataValidation>
    <dataValidation type="decimal" allowBlank="1" showInputMessage="1" showErrorMessage="1" prompt="Entre 1 y 9 personas." sqref="B83" xr:uid="{4CF3354F-EF09-4AA5-81A8-F36242106088}">
      <formula1>1</formula1>
      <formula2>9</formula2>
    </dataValidation>
  </dataValidations>
  <hyperlinks>
    <hyperlink ref="H36" r:id="rId1" location="v=onepage&amp;q=e7%20part-time%20members&amp;f=false" xr:uid="{F94D6B9D-5D83-42C6-BD63-6540D253F9DF}"/>
    <hyperlink ref="H54" r:id="rId2" location="v=onepage&amp;q=e7%20part-time%20members&amp;f=false" xr:uid="{7590557B-41FC-4599-A632-50C7BFBBAE17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2024-09-30T21:03:45Z</dcterms:modified>
</cp:coreProperties>
</file>