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5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6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7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fxleos/Documents/MasterThesis/FXLeibility/FXLeibility/FXLeibility.Matlab/Experiment/Original/"/>
    </mc:Choice>
  </mc:AlternateContent>
  <bookViews>
    <workbookView xWindow="720" yWindow="460" windowWidth="24880" windowHeight="15540" tabRatio="500"/>
  </bookViews>
  <sheets>
    <sheet name="Germany_ESS" sheetId="3" r:id="rId1"/>
    <sheet name="Germany_ESS_multitasking" sheetId="4" r:id="rId2"/>
    <sheet name="Germany_EV" sheetId="5" r:id="rId3"/>
    <sheet name="PJM_ESS" sheetId="6" r:id="rId4"/>
    <sheet name="NSW_ESS" sheetId="7" r:id="rId5"/>
    <sheet name="PJM_EV" sheetId="8" r:id="rId6"/>
    <sheet name="NSW_EV" sheetId="9" r:id="rId7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7" i="3" l="1"/>
  <c r="D49" i="3"/>
  <c r="D48" i="3"/>
  <c r="C49" i="3"/>
  <c r="C51" i="3"/>
  <c r="C50" i="3"/>
  <c r="C47" i="3"/>
  <c r="C48" i="3"/>
  <c r="D51" i="3"/>
  <c r="D50" i="3"/>
  <c r="E49" i="3"/>
  <c r="E51" i="3"/>
  <c r="E50" i="3"/>
  <c r="F49" i="3"/>
  <c r="F51" i="3"/>
  <c r="F50" i="3"/>
  <c r="B49" i="3"/>
  <c r="B51" i="3"/>
  <c r="B50" i="3"/>
  <c r="E47" i="3"/>
  <c r="E48" i="3"/>
  <c r="F47" i="3"/>
  <c r="F48" i="3"/>
  <c r="B47" i="3"/>
  <c r="B48" i="3"/>
  <c r="B19" i="3"/>
  <c r="B7" i="3"/>
  <c r="F21" i="4"/>
  <c r="E21" i="4"/>
  <c r="D21" i="4"/>
  <c r="C21" i="4"/>
  <c r="B21" i="4"/>
  <c r="F20" i="4"/>
  <c r="E20" i="4"/>
  <c r="D20" i="4"/>
  <c r="C20" i="4"/>
  <c r="B20" i="4"/>
  <c r="F19" i="4"/>
  <c r="E19" i="4"/>
  <c r="D19" i="4"/>
  <c r="C19" i="4"/>
  <c r="B19" i="4"/>
  <c r="F18" i="4"/>
  <c r="E18" i="4"/>
  <c r="D18" i="4"/>
  <c r="C18" i="4"/>
  <c r="B18" i="4"/>
  <c r="F17" i="4"/>
  <c r="E17" i="4"/>
  <c r="D17" i="4"/>
  <c r="C17" i="4"/>
  <c r="B17" i="4"/>
  <c r="F16" i="4"/>
  <c r="E16" i="4"/>
  <c r="D16" i="4"/>
  <c r="C16" i="4"/>
  <c r="B16" i="4"/>
  <c r="F15" i="4"/>
  <c r="E15" i="4"/>
  <c r="D15" i="4"/>
  <c r="C15" i="4"/>
  <c r="B15" i="4"/>
  <c r="F14" i="4"/>
  <c r="E14" i="4"/>
  <c r="D14" i="4"/>
  <c r="C14" i="4"/>
  <c r="B14" i="4"/>
  <c r="F13" i="4"/>
  <c r="E13" i="4"/>
  <c r="D13" i="4"/>
  <c r="C13" i="4"/>
  <c r="B13" i="4"/>
  <c r="F12" i="4"/>
  <c r="E12" i="4"/>
  <c r="D12" i="4"/>
  <c r="C12" i="4"/>
  <c r="B12" i="4"/>
  <c r="F11" i="4"/>
  <c r="E11" i="4"/>
  <c r="D11" i="4"/>
  <c r="C11" i="4"/>
  <c r="B11" i="4"/>
  <c r="F10" i="4"/>
  <c r="E10" i="4"/>
  <c r="D10" i="4"/>
  <c r="C10" i="4"/>
  <c r="B10" i="4"/>
  <c r="F9" i="4"/>
  <c r="E9" i="4"/>
  <c r="D9" i="4"/>
  <c r="C9" i="4"/>
  <c r="B9" i="4"/>
  <c r="F8" i="4"/>
  <c r="E8" i="4"/>
  <c r="D8" i="4"/>
  <c r="C8" i="4"/>
  <c r="B8" i="4"/>
  <c r="F7" i="4"/>
  <c r="E7" i="4"/>
  <c r="D7" i="4"/>
  <c r="C7" i="4"/>
  <c r="B7" i="4"/>
  <c r="B14" i="3"/>
  <c r="B20" i="3"/>
  <c r="C20" i="3"/>
  <c r="D20" i="3"/>
  <c r="E20" i="3"/>
  <c r="F20" i="3"/>
  <c r="B21" i="3"/>
  <c r="C21" i="3"/>
  <c r="D21" i="3"/>
  <c r="E21" i="3"/>
  <c r="F21" i="3"/>
  <c r="C19" i="3"/>
  <c r="D19" i="3"/>
  <c r="E19" i="3"/>
  <c r="F19" i="3"/>
  <c r="F18" i="3"/>
  <c r="E18" i="3"/>
  <c r="D18" i="3"/>
  <c r="C18" i="3"/>
  <c r="B18" i="3"/>
  <c r="F14" i="3"/>
  <c r="E14" i="3"/>
  <c r="D14" i="3"/>
  <c r="C14" i="3"/>
  <c r="C10" i="3"/>
  <c r="D10" i="3"/>
  <c r="E10" i="3"/>
  <c r="F10" i="3"/>
  <c r="B10" i="3"/>
  <c r="F17" i="3"/>
  <c r="E17" i="3"/>
  <c r="D17" i="3"/>
  <c r="C17" i="3"/>
  <c r="B17" i="3"/>
  <c r="F16" i="3"/>
  <c r="E16" i="3"/>
  <c r="D16" i="3"/>
  <c r="C16" i="3"/>
  <c r="B16" i="3"/>
  <c r="F15" i="3"/>
  <c r="E15" i="3"/>
  <c r="D15" i="3"/>
  <c r="C15" i="3"/>
  <c r="B15" i="3"/>
  <c r="F13" i="3"/>
  <c r="E13" i="3"/>
  <c r="D13" i="3"/>
  <c r="C13" i="3"/>
  <c r="B13" i="3"/>
  <c r="F12" i="3"/>
  <c r="E12" i="3"/>
  <c r="D12" i="3"/>
  <c r="C12" i="3"/>
  <c r="B12" i="3"/>
  <c r="F11" i="3"/>
  <c r="E11" i="3"/>
  <c r="D11" i="3"/>
  <c r="C11" i="3"/>
  <c r="B11" i="3"/>
  <c r="B8" i="3"/>
  <c r="C8" i="3"/>
  <c r="D8" i="3"/>
  <c r="E8" i="3"/>
  <c r="F8" i="3"/>
  <c r="B9" i="3"/>
  <c r="C9" i="3"/>
  <c r="D9" i="3"/>
  <c r="E9" i="3"/>
  <c r="F9" i="3"/>
  <c r="C7" i="3"/>
  <c r="D7" i="3"/>
  <c r="E7" i="3"/>
  <c r="F7" i="3"/>
  <c r="E17" i="5"/>
  <c r="D17" i="5"/>
  <c r="C17" i="5"/>
  <c r="B17" i="5"/>
  <c r="E16" i="5"/>
  <c r="D16" i="5"/>
  <c r="C16" i="5"/>
  <c r="B16" i="5"/>
  <c r="E13" i="5"/>
  <c r="D13" i="5"/>
  <c r="C13" i="5"/>
  <c r="B13" i="5"/>
  <c r="E12" i="5"/>
  <c r="D12" i="5"/>
  <c r="C12" i="5"/>
  <c r="B12" i="5"/>
  <c r="C9" i="5"/>
  <c r="D9" i="5"/>
  <c r="E9" i="5"/>
  <c r="B9" i="5"/>
  <c r="C8" i="5"/>
  <c r="D8" i="5"/>
  <c r="E8" i="5"/>
  <c r="B8" i="5"/>
  <c r="E17" i="8"/>
  <c r="D17" i="8"/>
  <c r="C17" i="8"/>
  <c r="B17" i="8"/>
  <c r="E16" i="8"/>
  <c r="D16" i="8"/>
  <c r="C16" i="8"/>
  <c r="B16" i="8"/>
  <c r="E13" i="8"/>
  <c r="D13" i="8"/>
  <c r="C13" i="8"/>
  <c r="B13" i="8"/>
  <c r="E12" i="8"/>
  <c r="D12" i="8"/>
  <c r="C12" i="8"/>
  <c r="B12" i="8"/>
  <c r="E9" i="8"/>
  <c r="D9" i="8"/>
  <c r="C9" i="8"/>
  <c r="B9" i="8"/>
  <c r="E8" i="8"/>
  <c r="D8" i="8"/>
  <c r="C8" i="8"/>
  <c r="B8" i="8"/>
  <c r="B7" i="9"/>
  <c r="B8" i="9"/>
  <c r="B9" i="9"/>
  <c r="B10" i="9"/>
  <c r="B11" i="9"/>
  <c r="B12" i="9"/>
  <c r="B13" i="9"/>
  <c r="B14" i="9"/>
  <c r="B15" i="9"/>
  <c r="B16" i="9"/>
  <c r="B17" i="9"/>
  <c r="B18" i="9"/>
  <c r="E15" i="8"/>
  <c r="D15" i="8"/>
  <c r="C15" i="8"/>
  <c r="B15" i="8"/>
  <c r="E11" i="8"/>
  <c r="D11" i="8"/>
  <c r="C11" i="8"/>
  <c r="B11" i="8"/>
  <c r="E7" i="8"/>
  <c r="D7" i="8"/>
  <c r="C7" i="8"/>
  <c r="B7" i="8"/>
  <c r="B11" i="5"/>
  <c r="C11" i="5"/>
  <c r="D11" i="5"/>
  <c r="E11" i="5"/>
  <c r="B15" i="5"/>
  <c r="C15" i="5"/>
  <c r="D15" i="5"/>
  <c r="E15" i="5"/>
  <c r="C7" i="5"/>
  <c r="D7" i="5"/>
  <c r="E7" i="5"/>
  <c r="B7" i="5"/>
</calcChain>
</file>

<file path=xl/sharedStrings.xml><?xml version="1.0" encoding="utf-8"?>
<sst xmlns="http://schemas.openxmlformats.org/spreadsheetml/2006/main" count="131" uniqueCount="31">
  <si>
    <t>DA</t>
  </si>
  <si>
    <t>BE</t>
  </si>
  <si>
    <t>PCR</t>
  </si>
  <si>
    <t>x</t>
  </si>
  <si>
    <t>ID</t>
  </si>
  <si>
    <t>System Size (MW)</t>
  </si>
  <si>
    <t>Revenue (mUSD)</t>
  </si>
  <si>
    <t>Operating Profit (mUSD)</t>
  </si>
  <si>
    <t>Profit (mUSD)</t>
  </si>
  <si>
    <t>B</t>
  </si>
  <si>
    <t>SCR</t>
  </si>
  <si>
    <t>RegD</t>
  </si>
  <si>
    <t>DA+RT</t>
  </si>
  <si>
    <t>RegA</t>
  </si>
  <si>
    <t>DA+ID</t>
  </si>
  <si>
    <t>DA+ID+SCR</t>
  </si>
  <si>
    <t>DA+ID+SCR+PCR</t>
  </si>
  <si>
    <t>DA+RT+RegD</t>
  </si>
  <si>
    <t>DA+RT+RegA</t>
  </si>
  <si>
    <t>RT</t>
  </si>
  <si>
    <t>DA+RT+RegD+RegA</t>
  </si>
  <si>
    <t>Revenue</t>
  </si>
  <si>
    <t>Implicit charging cost</t>
  </si>
  <si>
    <t>Proft</t>
  </si>
  <si>
    <t>Profit</t>
  </si>
  <si>
    <t>Operating Profit</t>
  </si>
  <si>
    <t>System Size [kW/MW]</t>
  </si>
  <si>
    <t xml:space="preserve"> [USD/(a-kW)]</t>
  </si>
  <si>
    <t>Operating cost</t>
  </si>
  <si>
    <t>Operating profit</t>
  </si>
  <si>
    <t>Fixed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</si>
</sst>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/>
    <xf numFmtId="1" fontId="0" fillId="0" borderId="0" xfId="0" applyNumberFormat="1"/>
    <xf numFmtId="2" fontId="0" fillId="0" borderId="0" xfId="0" applyNumberFormat="1"/>
  </cellXfs>
  <cellStyles count="3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theme" Target="theme/theme1.xml"/><Relationship Id="rId9" Type="http://schemas.openxmlformats.org/officeDocument/2006/relationships/styles" Target="styles.xml"/><Relationship Id="rId10" Type="http://schemas.openxmlformats.org/officeDocument/2006/relationships/sharedStrings" Target="sharedStrings.xml"/><Relationship Id="rId11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19.xml.rels><?xml version="1.0" encoding="UTF-8" standalone="yes"?>
<Relationships xmlns="http://schemas.openxmlformats.org/package/2006/relationships"><Relationship Id="rId1" Type="http://schemas.microsoft.com/office/2011/relationships/chartStyle" Target="style19.xml"/><Relationship Id="rId2" Type="http://schemas.microsoft.com/office/2011/relationships/chartColorStyle" Target="colors19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20.xml.rels><?xml version="1.0" encoding="UTF-8" standalone="yes"?>
<Relationships xmlns="http://schemas.openxmlformats.org/package/2006/relationships"><Relationship Id="rId1" Type="http://schemas.microsoft.com/office/2011/relationships/chartStyle" Target="style20.xml"/><Relationship Id="rId2" Type="http://schemas.microsoft.com/office/2011/relationships/chartColorStyle" Target="colors20.xml"/></Relationships>
</file>

<file path=xl/charts/_rels/chart21.xml.rels><?xml version="1.0" encoding="UTF-8" standalone="yes"?>
<Relationships xmlns="http://schemas.openxmlformats.org/package/2006/relationships"><Relationship Id="rId1" Type="http://schemas.microsoft.com/office/2011/relationships/chartStyle" Target="style21.xml"/><Relationship Id="rId2" Type="http://schemas.microsoft.com/office/2011/relationships/chartColorStyle" Target="colors21.xml"/></Relationships>
</file>

<file path=xl/charts/_rels/chart22.xml.rels><?xml version="1.0" encoding="UTF-8" standalone="yes"?>
<Relationships xmlns="http://schemas.openxmlformats.org/package/2006/relationships"><Relationship Id="rId1" Type="http://schemas.microsoft.com/office/2011/relationships/chartStyle" Target="style22.xml"/><Relationship Id="rId2" Type="http://schemas.microsoft.com/office/2011/relationships/chartColorStyle" Target="colors22.xml"/></Relationships>
</file>

<file path=xl/charts/_rels/chart23.xml.rels><?xml version="1.0" encoding="UTF-8" standalone="yes"?>
<Relationships xmlns="http://schemas.openxmlformats.org/package/2006/relationships"><Relationship Id="rId1" Type="http://schemas.microsoft.com/office/2011/relationships/chartStyle" Target="style23.xml"/><Relationship Id="rId2" Type="http://schemas.microsoft.com/office/2011/relationships/chartColorStyle" Target="colors23.xml"/></Relationships>
</file>

<file path=xl/charts/_rels/chart24.xml.rels><?xml version="1.0" encoding="UTF-8" standalone="yes"?>
<Relationships xmlns="http://schemas.openxmlformats.org/package/2006/relationships"><Relationship Id="rId1" Type="http://schemas.microsoft.com/office/2011/relationships/chartStyle" Target="style24.xml"/><Relationship Id="rId2" Type="http://schemas.microsoft.com/office/2011/relationships/chartColorStyle" Target="colors24.xml"/></Relationships>
</file>

<file path=xl/charts/_rels/chart25.xml.rels><?xml version="1.0" encoding="UTF-8" standalone="yes"?>
<Relationships xmlns="http://schemas.openxmlformats.org/package/2006/relationships"><Relationship Id="rId1" Type="http://schemas.microsoft.com/office/2011/relationships/chartStyle" Target="style25.xml"/><Relationship Id="rId2" Type="http://schemas.microsoft.com/office/2011/relationships/chartColorStyle" Target="colors25.xml"/></Relationships>
</file>

<file path=xl/charts/_rels/chart26.xml.rels><?xml version="1.0" encoding="UTF-8" standalone="yes"?>
<Relationships xmlns="http://schemas.openxmlformats.org/package/2006/relationships"><Relationship Id="rId1" Type="http://schemas.microsoft.com/office/2011/relationships/chartStyle" Target="style26.xml"/><Relationship Id="rId2" Type="http://schemas.microsoft.com/office/2011/relationships/chartColorStyle" Target="colors26.xml"/></Relationships>
</file>

<file path=xl/charts/_rels/chart27.xml.rels><?xml version="1.0" encoding="UTF-8" standalone="yes"?>
<Relationships xmlns="http://schemas.openxmlformats.org/package/2006/relationships"><Relationship Id="rId1" Type="http://schemas.microsoft.com/office/2011/relationships/chartStyle" Target="style27.xml"/><Relationship Id="rId2" Type="http://schemas.microsoft.com/office/2011/relationships/chartColorStyle" Target="colors27.xml"/></Relationships>
</file>

<file path=xl/charts/_rels/chart28.xml.rels><?xml version="1.0" encoding="UTF-8" standalone="yes"?>
<Relationships xmlns="http://schemas.openxmlformats.org/package/2006/relationships"><Relationship Id="rId1" Type="http://schemas.microsoft.com/office/2011/relationships/chartStyle" Target="style28.xml"/><Relationship Id="rId2" Type="http://schemas.microsoft.com/office/2011/relationships/chartColorStyle" Target="colors28.xml"/></Relationships>
</file>

<file path=xl/charts/_rels/chart29.xml.rels><?xml version="1.0" encoding="UTF-8" standalone="yes"?>
<Relationships xmlns="http://schemas.openxmlformats.org/package/2006/relationships"><Relationship Id="rId1" Type="http://schemas.microsoft.com/office/2011/relationships/chartStyle" Target="style29.xml"/><Relationship Id="rId2" Type="http://schemas.microsoft.com/office/2011/relationships/chartColorStyle" Target="colors29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30.xml.rels><?xml version="1.0" encoding="UTF-8" standalone="yes"?>
<Relationships xmlns="http://schemas.openxmlformats.org/package/2006/relationships"><Relationship Id="rId1" Type="http://schemas.microsoft.com/office/2011/relationships/chartStyle" Target="style30.xml"/><Relationship Id="rId2" Type="http://schemas.microsoft.com/office/2011/relationships/chartColorStyle" Target="colors30.xml"/></Relationships>
</file>

<file path=xl/charts/_rels/chart31.xml.rels><?xml version="1.0" encoding="UTF-8" standalone="yes"?>
<Relationships xmlns="http://schemas.openxmlformats.org/package/2006/relationships"><Relationship Id="rId1" Type="http://schemas.microsoft.com/office/2011/relationships/chartStyle" Target="style31.xml"/><Relationship Id="rId2" Type="http://schemas.microsoft.com/office/2011/relationships/chartColorStyle" Target="colors31.xml"/></Relationships>
</file>

<file path=xl/charts/_rels/chart32.xml.rels><?xml version="1.0" encoding="UTF-8" standalone="yes"?>
<Relationships xmlns="http://schemas.openxmlformats.org/package/2006/relationships"><Relationship Id="rId1" Type="http://schemas.microsoft.com/office/2011/relationships/chartStyle" Target="style32.xml"/><Relationship Id="rId2" Type="http://schemas.microsoft.com/office/2011/relationships/chartColorStyle" Target="colors32.xml"/></Relationships>
</file>

<file path=xl/charts/_rels/chart33.xml.rels><?xml version="1.0" encoding="UTF-8" standalone="yes"?>
<Relationships xmlns="http://schemas.openxmlformats.org/package/2006/relationships"><Relationship Id="rId1" Type="http://schemas.microsoft.com/office/2011/relationships/chartStyle" Target="style33.xml"/><Relationship Id="rId2" Type="http://schemas.microsoft.com/office/2011/relationships/chartColorStyle" Target="colors33.xml"/></Relationships>
</file>

<file path=xl/charts/_rels/chart34.xml.rels><?xml version="1.0" encoding="UTF-8" standalone="yes"?>
<Relationships xmlns="http://schemas.openxmlformats.org/package/2006/relationships"><Relationship Id="rId1" Type="http://schemas.microsoft.com/office/2011/relationships/chartStyle" Target="style34.xml"/><Relationship Id="rId2" Type="http://schemas.microsoft.com/office/2011/relationships/chartColorStyle" Target="colors34.xml"/></Relationships>
</file>

<file path=xl/charts/_rels/chart35.xml.rels><?xml version="1.0" encoding="UTF-8" standalone="yes"?>
<Relationships xmlns="http://schemas.openxmlformats.org/package/2006/relationships"><Relationship Id="rId1" Type="http://schemas.microsoft.com/office/2011/relationships/chartStyle" Target="style35.xml"/><Relationship Id="rId2" Type="http://schemas.microsoft.com/office/2011/relationships/chartColorStyle" Target="colors35.xml"/></Relationships>
</file>

<file path=xl/charts/_rels/chart36.xml.rels><?xml version="1.0" encoding="UTF-8" standalone="yes"?>
<Relationships xmlns="http://schemas.openxmlformats.org/package/2006/relationships"><Relationship Id="rId1" Type="http://schemas.microsoft.com/office/2011/relationships/chartStyle" Target="style36.xml"/><Relationship Id="rId2" Type="http://schemas.microsoft.com/office/2011/relationships/chartColorStyle" Target="colors36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Germany_ESS!$A$7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Germany_ESS!$B$7:$I$7</c:f>
              <c:numCache>
                <c:formatCode>0</c:formatCode>
                <c:ptCount val="8"/>
                <c:pt idx="0">
                  <c:v>4041.375549965138</c:v>
                </c:pt>
                <c:pt idx="1">
                  <c:v>2029.14253554735</c:v>
                </c:pt>
                <c:pt idx="2">
                  <c:v>4041.375549965138</c:v>
                </c:pt>
                <c:pt idx="3">
                  <c:v>1521.856901660512</c:v>
                </c:pt>
                <c:pt idx="4">
                  <c:v>490.3761127572761</c:v>
                </c:pt>
              </c:numCache>
            </c:numRef>
          </c:val>
        </c:ser>
        <c:ser>
          <c:idx val="1"/>
          <c:order val="2"/>
          <c:tx>
            <c:strRef>
              <c:f>Germany_ESS!$A$8</c:f>
              <c:strCache>
                <c:ptCount val="1"/>
                <c:pt idx="0">
                  <c:v>Operating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Germany_ESS!$B$8:$I$8</c:f>
              <c:numCache>
                <c:formatCode>0</c:formatCode>
                <c:ptCount val="8"/>
                <c:pt idx="0">
                  <c:v>1674.042591826563</c:v>
                </c:pt>
                <c:pt idx="1">
                  <c:v>845.4760564780623</c:v>
                </c:pt>
                <c:pt idx="2">
                  <c:v>3195.899493487076</c:v>
                </c:pt>
                <c:pt idx="3">
                  <c:v>1521.856901660512</c:v>
                </c:pt>
                <c:pt idx="4">
                  <c:v>490.3761127572761</c:v>
                </c:pt>
              </c:numCache>
            </c:numRef>
          </c:val>
        </c:ser>
        <c:ser>
          <c:idx val="2"/>
          <c:order val="3"/>
          <c:tx>
            <c:strRef>
              <c:f>Germany_ESS!$A$9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Germany_ESS!$B$9:$I$9</c:f>
              <c:numCache>
                <c:formatCode>0</c:formatCode>
                <c:ptCount val="8"/>
                <c:pt idx="0">
                  <c:v>-334926.8850132196</c:v>
                </c:pt>
                <c:pt idx="1">
                  <c:v>-111349.1966381608</c:v>
                </c:pt>
                <c:pt idx="2">
                  <c:v>-19243.0350454407</c:v>
                </c:pt>
                <c:pt idx="3">
                  <c:v>-1843.137803122176</c:v>
                </c:pt>
                <c:pt idx="4">
                  <c:v>-21948.5584261705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42563680"/>
        <c:axId val="1142269568"/>
      </c:barChart>
      <c:barChart>
        <c:barDir val="col"/>
        <c:grouping val="clustered"/>
        <c:varyColors val="0"/>
        <c:ser>
          <c:idx val="3"/>
          <c:order val="0"/>
          <c:tx>
            <c:strRef>
              <c:f>Germany_ESS!$A$10</c:f>
              <c:strCache>
                <c:ptCount val="1"/>
                <c:pt idx="0">
                  <c:v>System Size [kW/MW]</c:v>
                </c:pt>
              </c:strCache>
            </c:strRef>
          </c:tx>
          <c:spPr>
            <a:solidFill>
              <a:schemeClr val="tx2">
                <a:alpha val="1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Germany_ESS!$B$10:$I$10</c:f>
              <c:numCache>
                <c:formatCode>0</c:formatCode>
                <c:ptCount val="8"/>
                <c:pt idx="0">
                  <c:v>1315.645291485513</c:v>
                </c:pt>
                <c:pt idx="1">
                  <c:v>438.5484304951709</c:v>
                </c:pt>
                <c:pt idx="2">
                  <c:v>87.70968609903418</c:v>
                </c:pt>
                <c:pt idx="3">
                  <c:v>13.15560743879865</c:v>
                </c:pt>
                <c:pt idx="4">
                  <c:v>87.70968609903418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42273936"/>
        <c:axId val="1142271616"/>
      </c:barChart>
      <c:catAx>
        <c:axId val="1142563680"/>
        <c:scaling>
          <c:orientation val="minMax"/>
        </c:scaling>
        <c:delete val="1"/>
        <c:axPos val="b"/>
        <c:majorTickMark val="none"/>
        <c:minorTickMark val="none"/>
        <c:tickLblPos val="nextTo"/>
        <c:crossAx val="1142269568"/>
        <c:crosses val="autoZero"/>
        <c:auto val="1"/>
        <c:lblAlgn val="ctr"/>
        <c:lblOffset val="100"/>
        <c:noMultiLvlLbl val="0"/>
      </c:catAx>
      <c:valAx>
        <c:axId val="1142269568"/>
        <c:scaling>
          <c:orientation val="minMax"/>
          <c:max val="800.0"/>
          <c:min val="-200.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563680"/>
        <c:crosses val="autoZero"/>
        <c:crossBetween val="between"/>
      </c:valAx>
      <c:valAx>
        <c:axId val="1142271616"/>
        <c:scaling>
          <c:orientation val="minMax"/>
          <c:max val="160000.0"/>
          <c:min val="-40000.0"/>
        </c:scaling>
        <c:delete val="0"/>
        <c:axPos val="r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273936"/>
        <c:crosses val="max"/>
        <c:crossBetween val="between"/>
      </c:valAx>
      <c:catAx>
        <c:axId val="1142273936"/>
        <c:scaling>
          <c:orientation val="minMax"/>
        </c:scaling>
        <c:delete val="1"/>
        <c:axPos val="b"/>
        <c:majorTickMark val="out"/>
        <c:minorTickMark val="none"/>
        <c:tickLblPos val="nextTo"/>
        <c:crossAx val="1142271616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Germany_ESS_multitasking!$B$11:$F$11</c:f>
              <c:numCache>
                <c:formatCode>0.0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Germany_ESS_multitasking!$B$12:$F$12</c:f>
              <c:numCache>
                <c:formatCode>0.0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Germany_ESS_multitasking!$B$13:$F$13</c:f>
              <c:numCache>
                <c:formatCode>0.0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1910144"/>
        <c:axId val="1481912464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Germany_ESS_multitasking!$B$14:$F$14</c:f>
              <c:numCache>
                <c:formatCode>0.00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481919760"/>
        <c:axId val="1481915856"/>
      </c:barChart>
      <c:catAx>
        <c:axId val="14819101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81912464"/>
        <c:crosses val="autoZero"/>
        <c:auto val="1"/>
        <c:lblAlgn val="ctr"/>
        <c:lblOffset val="100"/>
        <c:noMultiLvlLbl val="0"/>
      </c:catAx>
      <c:valAx>
        <c:axId val="148191246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81910144"/>
        <c:crosses val="autoZero"/>
        <c:crossBetween val="between"/>
        <c:majorUnit val="10.0"/>
      </c:valAx>
      <c:valAx>
        <c:axId val="1481915856"/>
        <c:scaling>
          <c:orientation val="minMax"/>
          <c:max val="70.0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81919760"/>
        <c:crosses val="max"/>
        <c:crossBetween val="between"/>
        <c:majorUnit val="20.0"/>
      </c:valAx>
      <c:catAx>
        <c:axId val="14819197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1915856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Germany_ESS_multitasking!$B$15:$F$15</c:f>
              <c:numCache>
                <c:formatCode>0.0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Germany_ESS_multitasking!$B$16:$F$16</c:f>
              <c:numCache>
                <c:formatCode>0.0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Germany_ESS_multitasking!$B$17:$F$17</c:f>
              <c:numCache>
                <c:formatCode>0.0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42422768"/>
        <c:axId val="1142425088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Germany_ESS_multitasking!$B$18:$F$18</c:f>
              <c:numCache>
                <c:formatCode>0.00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142432384"/>
        <c:axId val="1142428480"/>
      </c:barChart>
      <c:catAx>
        <c:axId val="11424227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42425088"/>
        <c:crosses val="autoZero"/>
        <c:auto val="1"/>
        <c:lblAlgn val="ctr"/>
        <c:lblOffset val="100"/>
        <c:noMultiLvlLbl val="0"/>
      </c:catAx>
      <c:valAx>
        <c:axId val="1142425088"/>
        <c:scaling>
          <c:orientation val="minMax"/>
          <c:max val="3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42422768"/>
        <c:crosses val="autoZero"/>
        <c:crossBetween val="between"/>
        <c:majorUnit val="10.0"/>
      </c:valAx>
      <c:valAx>
        <c:axId val="1142428480"/>
        <c:scaling>
          <c:orientation val="minMax"/>
          <c:max val="70.0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42432384"/>
        <c:crosses val="max"/>
        <c:crossBetween val="between"/>
        <c:majorUnit val="20.0"/>
      </c:valAx>
      <c:catAx>
        <c:axId val="11424323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2428480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00462962962962961"/>
                  <c:y val="-0.062500000000000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1"/>
              <c:layout>
                <c:manualLayout>
                  <c:x val="0.0"/>
                  <c:y val="-0.048611111111111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2"/>
              <c:layout>
                <c:manualLayout>
                  <c:x val="-0.00231481481481481"/>
                  <c:y val="-0.041666666666666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8.48755627201337E-17"/>
                  <c:y val="-0.034722222222222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-0.00462962962962971"/>
                  <c:y val="-0.013888888888888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Germany_ESS_multitasking!$B$19:$F$19</c:f>
              <c:numCache>
                <c:formatCode>0.0</c:formatCode>
                <c:ptCount val="5"/>
                <c:pt idx="0">
                  <c:v>13.2528405386787</c:v>
                </c:pt>
                <c:pt idx="1">
                  <c:v>17.5126576946667</c:v>
                </c:pt>
                <c:pt idx="2">
                  <c:v>11.4727285314871</c:v>
                </c:pt>
                <c:pt idx="3">
                  <c:v>22.4459224925147</c:v>
                </c:pt>
                <c:pt idx="4">
                  <c:v>54.4872407506953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Germany_ESS_multitasking!$B$20:$F$20</c:f>
              <c:numCache>
                <c:formatCode>0.0</c:formatCode>
                <c:ptCount val="5"/>
                <c:pt idx="0">
                  <c:v>5.67169484423421</c:v>
                </c:pt>
                <c:pt idx="1">
                  <c:v>7.68743515994444</c:v>
                </c:pt>
                <c:pt idx="2">
                  <c:v>11.4693292032026</c:v>
                </c:pt>
                <c:pt idx="3">
                  <c:v>9.78312895084804</c:v>
                </c:pt>
                <c:pt idx="4">
                  <c:v>45.7398015144387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Germany_ESS_multitasking!$B$21:$F$21</c:f>
              <c:numCache>
                <c:formatCode>0.0</c:formatCode>
                <c:ptCount val="5"/>
                <c:pt idx="0">
                  <c:v>-250.171857991282</c:v>
                </c:pt>
                <c:pt idx="1">
                  <c:v>-248.156117675572</c:v>
                </c:pt>
                <c:pt idx="2">
                  <c:v>-244.374223632314</c:v>
                </c:pt>
                <c:pt idx="3">
                  <c:v>-246.060423884668</c:v>
                </c:pt>
                <c:pt idx="4">
                  <c:v>-210.103751321077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42474976"/>
        <c:axId val="1142477296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Germany_ESS_multitasking!$B$22:$F$22</c:f>
              <c:numCache>
                <c:formatCode>0.00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142127056"/>
        <c:axId val="1142123664"/>
      </c:barChart>
      <c:catAx>
        <c:axId val="1142474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42477296"/>
        <c:crosses val="autoZero"/>
        <c:auto val="1"/>
        <c:lblAlgn val="ctr"/>
        <c:lblOffset val="100"/>
        <c:noMultiLvlLbl val="0"/>
      </c:catAx>
      <c:valAx>
        <c:axId val="1142477296"/>
        <c:scaling>
          <c:orientation val="minMax"/>
          <c:max val="0.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42474976"/>
        <c:crosses val="autoZero"/>
        <c:crossBetween val="between"/>
      </c:valAx>
      <c:valAx>
        <c:axId val="1142123664"/>
        <c:scaling>
          <c:orientation val="minMax"/>
          <c:max val="1.2"/>
          <c:min val="-1.8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42127056"/>
        <c:crosses val="max"/>
        <c:crossBetween val="between"/>
        <c:majorUnit val="2.8"/>
      </c:valAx>
      <c:catAx>
        <c:axId val="11421270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2123664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Germany_EV!$A$7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Germany_EV!$B$7:$E$7</c:f>
              <c:numCache>
                <c:formatCode>0</c:formatCode>
                <c:ptCount val="4"/>
                <c:pt idx="0">
                  <c:v>6.16678725762816</c:v>
                </c:pt>
                <c:pt idx="1">
                  <c:v>13.4857254731329</c:v>
                </c:pt>
                <c:pt idx="2">
                  <c:v>25.8124922929946</c:v>
                </c:pt>
                <c:pt idx="3">
                  <c:v>54.5910144645275</c:v>
                </c:pt>
              </c:numCache>
            </c:numRef>
          </c:val>
        </c:ser>
        <c:ser>
          <c:idx val="1"/>
          <c:order val="1"/>
          <c:tx>
            <c:strRef>
              <c:f>Germany_EV!$A$8</c:f>
              <c:strCache>
                <c:ptCount val="1"/>
                <c:pt idx="0">
                  <c:v>Implicit charging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Germany_EV!$B$8:$E$8</c:f>
              <c:numCache>
                <c:formatCode>0</c:formatCode>
                <c:ptCount val="4"/>
                <c:pt idx="0">
                  <c:v>-5.991110293441185</c:v>
                </c:pt>
                <c:pt idx="1">
                  <c:v>-6.108583044292965</c:v>
                </c:pt>
                <c:pt idx="2">
                  <c:v>-6.108583044292965</c:v>
                </c:pt>
                <c:pt idx="3">
                  <c:v>-6.108583044292965</c:v>
                </c:pt>
              </c:numCache>
            </c:numRef>
          </c:val>
        </c:ser>
        <c:ser>
          <c:idx val="2"/>
          <c:order val="2"/>
          <c:tx>
            <c:strRef>
              <c:f>Germany_EV!$A$9</c:f>
              <c:strCache>
                <c:ptCount val="1"/>
                <c:pt idx="0">
                  <c:v>Proft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Germany_EV!$B$9:$E$9</c:f>
              <c:numCache>
                <c:formatCode>0</c:formatCode>
                <c:ptCount val="4"/>
                <c:pt idx="0">
                  <c:v>5.107879318574315</c:v>
                </c:pt>
                <c:pt idx="1">
                  <c:v>12.40605463331333</c:v>
                </c:pt>
                <c:pt idx="2">
                  <c:v>24.73282145317503</c:v>
                </c:pt>
                <c:pt idx="3">
                  <c:v>53.51134362470794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2164192"/>
        <c:axId val="1142166512"/>
      </c:barChart>
      <c:catAx>
        <c:axId val="114216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42166512"/>
        <c:crosses val="autoZero"/>
        <c:auto val="1"/>
        <c:lblAlgn val="ctr"/>
        <c:lblOffset val="100"/>
        <c:noMultiLvlLbl val="0"/>
      </c:catAx>
      <c:valAx>
        <c:axId val="114216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421641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Germany_EV!$A$7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Germany_EV!$B$7:$E$7</c:f>
              <c:numCache>
                <c:formatCode>0</c:formatCode>
                <c:ptCount val="4"/>
                <c:pt idx="0">
                  <c:v>6.16678725762816</c:v>
                </c:pt>
                <c:pt idx="1">
                  <c:v>13.4857254731329</c:v>
                </c:pt>
                <c:pt idx="2">
                  <c:v>25.8124922929946</c:v>
                </c:pt>
                <c:pt idx="3">
                  <c:v>54.5910144645275</c:v>
                </c:pt>
              </c:numCache>
            </c:numRef>
          </c:val>
        </c:ser>
        <c:ser>
          <c:idx val="1"/>
          <c:order val="1"/>
          <c:tx>
            <c:strRef>
              <c:f>Germany_EV!$A$8</c:f>
              <c:strCache>
                <c:ptCount val="1"/>
                <c:pt idx="0">
                  <c:v>Implicit charging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Germany_EV!$B$8:$E$8</c:f>
              <c:numCache>
                <c:formatCode>0</c:formatCode>
                <c:ptCount val="4"/>
                <c:pt idx="0">
                  <c:v>-5.991110293441185</c:v>
                </c:pt>
                <c:pt idx="1">
                  <c:v>-6.108583044292965</c:v>
                </c:pt>
                <c:pt idx="2">
                  <c:v>-6.108583044292965</c:v>
                </c:pt>
                <c:pt idx="3">
                  <c:v>-6.108583044292965</c:v>
                </c:pt>
              </c:numCache>
            </c:numRef>
          </c:val>
        </c:ser>
        <c:ser>
          <c:idx val="2"/>
          <c:order val="2"/>
          <c:tx>
            <c:strRef>
              <c:f>Germany_EV!$A$9</c:f>
              <c:strCache>
                <c:ptCount val="1"/>
                <c:pt idx="0">
                  <c:v>Proft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Germany_EV!$B$9:$E$9</c:f>
              <c:numCache>
                <c:formatCode>0</c:formatCode>
                <c:ptCount val="4"/>
                <c:pt idx="0">
                  <c:v>5.107879318574315</c:v>
                </c:pt>
                <c:pt idx="1">
                  <c:v>12.40605463331333</c:v>
                </c:pt>
                <c:pt idx="2">
                  <c:v>24.73282145317503</c:v>
                </c:pt>
                <c:pt idx="3">
                  <c:v>53.51134362470794</c:v>
                </c:pt>
              </c:numCache>
            </c:numRef>
          </c:val>
        </c:ser>
        <c:ser>
          <c:idx val="3"/>
          <c:order val="3"/>
          <c:tx>
            <c:strRef>
              <c:f>Germany_EV!$A$10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Germany_EV!$B$10:$E$10</c:f>
              <c:numCache>
                <c:formatCode>0</c:formatCode>
                <c:ptCount val="4"/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1874928"/>
        <c:axId val="1481877248"/>
      </c:barChart>
      <c:catAx>
        <c:axId val="1481874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81877248"/>
        <c:crosses val="autoZero"/>
        <c:auto val="1"/>
        <c:lblAlgn val="ctr"/>
        <c:lblOffset val="100"/>
        <c:noMultiLvlLbl val="0"/>
      </c:catAx>
      <c:valAx>
        <c:axId val="1481877248"/>
        <c:scaling>
          <c:orientation val="minMax"/>
          <c:max val="80.0"/>
          <c:min val="-2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81874928"/>
        <c:crosses val="autoZero"/>
        <c:crossBetween val="between"/>
        <c:majorUnit val="20.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Germany_EV!$A$11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Germany_EV!$B$11:$E$11</c:f>
              <c:numCache>
                <c:formatCode>0</c:formatCode>
                <c:ptCount val="4"/>
                <c:pt idx="0">
                  <c:v>10.5750624326481</c:v>
                </c:pt>
                <c:pt idx="1">
                  <c:v>23.0672632857061</c:v>
                </c:pt>
                <c:pt idx="2">
                  <c:v>44.6103843332016</c:v>
                </c:pt>
                <c:pt idx="3">
                  <c:v>81.3581469081506</c:v>
                </c:pt>
              </c:numCache>
            </c:numRef>
          </c:val>
        </c:ser>
        <c:ser>
          <c:idx val="1"/>
          <c:order val="1"/>
          <c:tx>
            <c:strRef>
              <c:f>Germany_EV!$A$12</c:f>
              <c:strCache>
                <c:ptCount val="1"/>
                <c:pt idx="0">
                  <c:v>Implicit charging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Germany_EV!$B$12:$E$12</c:f>
              <c:numCache>
                <c:formatCode>0</c:formatCode>
                <c:ptCount val="4"/>
                <c:pt idx="0">
                  <c:v>-10.35833588819461</c:v>
                </c:pt>
                <c:pt idx="1">
                  <c:v>-10.56144051345332</c:v>
                </c:pt>
                <c:pt idx="2">
                  <c:v>-10.56144051345332</c:v>
                </c:pt>
                <c:pt idx="3">
                  <c:v>-10.56144051345332</c:v>
                </c:pt>
              </c:numCache>
            </c:numRef>
          </c:val>
        </c:ser>
        <c:ser>
          <c:idx val="2"/>
          <c:order val="2"/>
          <c:tx>
            <c:strRef>
              <c:f>Germany_EV!$A$13</c:f>
              <c:strCache>
                <c:ptCount val="1"/>
                <c:pt idx="0">
                  <c:v>Proft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Germany_EV!$B$13:$E$13</c:f>
              <c:numCache>
                <c:formatCode>0</c:formatCode>
                <c:ptCount val="4"/>
                <c:pt idx="0">
                  <c:v>8.744262535773695</c:v>
                </c:pt>
                <c:pt idx="1">
                  <c:v>21.20056535163798</c:v>
                </c:pt>
                <c:pt idx="2">
                  <c:v>42.74368639913358</c:v>
                </c:pt>
                <c:pt idx="3">
                  <c:v>79.49144897408257</c:v>
                </c:pt>
              </c:numCache>
            </c:numRef>
          </c:val>
        </c:ser>
        <c:ser>
          <c:idx val="3"/>
          <c:order val="3"/>
          <c:tx>
            <c:strRef>
              <c:f>Germany_EV!$A$14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Germany_EV!$B$14:$E$14</c:f>
              <c:numCache>
                <c:formatCode>0</c:formatCode>
                <c:ptCount val="4"/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42170720"/>
        <c:axId val="1142173040"/>
      </c:barChart>
      <c:catAx>
        <c:axId val="11421707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42173040"/>
        <c:crosses val="autoZero"/>
        <c:auto val="1"/>
        <c:lblAlgn val="ctr"/>
        <c:lblOffset val="100"/>
        <c:noMultiLvlLbl val="0"/>
      </c:catAx>
      <c:valAx>
        <c:axId val="1142173040"/>
        <c:scaling>
          <c:orientation val="minMax"/>
          <c:max val="120.0"/>
          <c:min val="-3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42170720"/>
        <c:crosses val="autoZero"/>
        <c:crossBetween val="between"/>
        <c:majorUnit val="30.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Germany_EV!$A$15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Germany_EV!$B$15:$E$15</c:f>
              <c:numCache>
                <c:formatCode>0</c:formatCode>
                <c:ptCount val="4"/>
                <c:pt idx="0">
                  <c:v>59.2061013042964</c:v>
                </c:pt>
                <c:pt idx="1">
                  <c:v>111.927197642275</c:v>
                </c:pt>
                <c:pt idx="2">
                  <c:v>204.029124815304</c:v>
                </c:pt>
                <c:pt idx="3">
                  <c:v>280.847880299036</c:v>
                </c:pt>
              </c:numCache>
            </c:numRef>
          </c:val>
        </c:ser>
        <c:ser>
          <c:idx val="1"/>
          <c:order val="1"/>
          <c:tx>
            <c:strRef>
              <c:f>Germany_EV!$A$16</c:f>
              <c:strCache>
                <c:ptCount val="1"/>
                <c:pt idx="0">
                  <c:v>Implicit charging cost</c:v>
                </c:pt>
              </c:strCache>
            </c:strRef>
          </c:tx>
          <c:spPr>
            <a:solidFill>
              <a:schemeClr val="accent2">
                <a:alpha val="8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Germany_EV!$B$16:$E$16</c:f>
              <c:numCache>
                <c:formatCode>0</c:formatCode>
                <c:ptCount val="4"/>
                <c:pt idx="0">
                  <c:v>-70.71559767143506</c:v>
                </c:pt>
                <c:pt idx="1">
                  <c:v>-72.34581943054878</c:v>
                </c:pt>
                <c:pt idx="2">
                  <c:v>-72.34581943054878</c:v>
                </c:pt>
                <c:pt idx="3">
                  <c:v>-72.34581943054878</c:v>
                </c:pt>
              </c:numCache>
            </c:numRef>
          </c:val>
        </c:ser>
        <c:ser>
          <c:idx val="2"/>
          <c:order val="2"/>
          <c:tx>
            <c:strRef>
              <c:f>Germany_EV!$A$17</c:f>
              <c:strCache>
                <c:ptCount val="1"/>
                <c:pt idx="0">
                  <c:v>Proft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Germany_EV!$B$17:$E$17</c:f>
              <c:numCache>
                <c:formatCode>0</c:formatCode>
                <c:ptCount val="4"/>
                <c:pt idx="0">
                  <c:v>46.70736498972794</c:v>
                </c:pt>
                <c:pt idx="1">
                  <c:v>99.14032529304923</c:v>
                </c:pt>
                <c:pt idx="2">
                  <c:v>191.2422524660782</c:v>
                </c:pt>
                <c:pt idx="3">
                  <c:v>268.0610079498112</c:v>
                </c:pt>
              </c:numCache>
            </c:numRef>
          </c:val>
        </c:ser>
        <c:ser>
          <c:idx val="3"/>
          <c:order val="3"/>
          <c:tx>
            <c:strRef>
              <c:f>Germany_EV!$A$18</c:f>
              <c:strCache>
                <c:ptCount val="1"/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Germany_EV!$B$6:$E$6</c:f>
              <c:strCache>
                <c:ptCount val="4"/>
                <c:pt idx="0">
                  <c:v>DA</c:v>
                </c:pt>
                <c:pt idx="1">
                  <c:v>DA+ID</c:v>
                </c:pt>
                <c:pt idx="2">
                  <c:v>DA+ID+SCR</c:v>
                </c:pt>
                <c:pt idx="3">
                  <c:v>DA+ID+SCR+PCR</c:v>
                </c:pt>
              </c:strCache>
            </c:strRef>
          </c:cat>
          <c:val>
            <c:numRef>
              <c:f>Germany_EV!$B$18:$E$18</c:f>
              <c:numCache>
                <c:formatCode>0</c:formatCode>
                <c:ptCount val="4"/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42212736"/>
        <c:axId val="1142215056"/>
      </c:barChart>
      <c:catAx>
        <c:axId val="1142212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42215056"/>
        <c:crosses val="autoZero"/>
        <c:auto val="1"/>
        <c:lblAlgn val="ctr"/>
        <c:lblOffset val="100"/>
        <c:noMultiLvlLbl val="0"/>
      </c:catAx>
      <c:valAx>
        <c:axId val="1142215056"/>
        <c:scaling>
          <c:orientation val="minMax"/>
          <c:max val="4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4221273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PJM_ESS!$A$7</c:f>
              <c:strCache>
                <c:ptCount val="1"/>
                <c:pt idx="0">
                  <c:v>Revenue (mUSD)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PJM_ESS!$B$7:$K$7</c:f>
              <c:numCache>
                <c:formatCode>General</c:formatCode>
                <c:ptCount val="10"/>
                <c:pt idx="0">
                  <c:v>229.0</c:v>
                </c:pt>
                <c:pt idx="1">
                  <c:v>45.0</c:v>
                </c:pt>
                <c:pt idx="2">
                  <c:v>30.0</c:v>
                </c:pt>
                <c:pt idx="3">
                  <c:v>556.0</c:v>
                </c:pt>
                <c:pt idx="4">
                  <c:v>602.0</c:v>
                </c:pt>
                <c:pt idx="5">
                  <c:v>597.0</c:v>
                </c:pt>
              </c:numCache>
            </c:numRef>
          </c:val>
        </c:ser>
        <c:ser>
          <c:idx val="1"/>
          <c:order val="2"/>
          <c:tx>
            <c:strRef>
              <c:f>PJM_ESS!$A$8</c:f>
              <c:strCache>
                <c:ptCount val="1"/>
                <c:pt idx="0">
                  <c:v>Operating Profit (mUSD)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PJM_ESS!$B$8:$K$8</c:f>
              <c:numCache>
                <c:formatCode>General</c:formatCode>
                <c:ptCount val="10"/>
                <c:pt idx="0">
                  <c:v>79.0</c:v>
                </c:pt>
                <c:pt idx="1">
                  <c:v>45.0</c:v>
                </c:pt>
                <c:pt idx="2">
                  <c:v>30.0</c:v>
                </c:pt>
                <c:pt idx="3">
                  <c:v>245.0</c:v>
                </c:pt>
                <c:pt idx="4">
                  <c:v>291.0</c:v>
                </c:pt>
                <c:pt idx="5">
                  <c:v>288.0</c:v>
                </c:pt>
              </c:numCache>
            </c:numRef>
          </c:val>
        </c:ser>
        <c:ser>
          <c:idx val="2"/>
          <c:order val="3"/>
          <c:tx>
            <c:strRef>
              <c:f>PJM_ESS!$A$9</c:f>
              <c:strCache>
                <c:ptCount val="1"/>
                <c:pt idx="0">
                  <c:v>Profit (mUSD)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PJM_ESS!$B$9:$K$9</c:f>
              <c:numCache>
                <c:formatCode>General</c:formatCode>
                <c:ptCount val="10"/>
                <c:pt idx="0">
                  <c:v>-11561.0</c:v>
                </c:pt>
                <c:pt idx="1">
                  <c:v>0.0</c:v>
                </c:pt>
                <c:pt idx="2">
                  <c:v>-164.0</c:v>
                </c:pt>
                <c:pt idx="3">
                  <c:v>-19155.0</c:v>
                </c:pt>
                <c:pt idx="4">
                  <c:v>-19109.0</c:v>
                </c:pt>
                <c:pt idx="5">
                  <c:v>-19112.0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42261344"/>
        <c:axId val="1142263664"/>
      </c:barChart>
      <c:barChart>
        <c:barDir val="col"/>
        <c:grouping val="clustered"/>
        <c:varyColors val="0"/>
        <c:ser>
          <c:idx val="3"/>
          <c:order val="0"/>
          <c:tx>
            <c:strRef>
              <c:f>PJM_ESS!$A$10</c:f>
              <c:strCache>
                <c:ptCount val="1"/>
                <c:pt idx="0">
                  <c:v>System Size (MW)</c:v>
                </c:pt>
              </c:strCache>
            </c:strRef>
          </c:tx>
          <c:spPr>
            <a:solidFill>
              <a:schemeClr val="tx2">
                <a:alpha val="1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PJM_ESS!$B$10:$K$10</c:f>
              <c:numCache>
                <c:formatCode>General</c:formatCode>
                <c:ptCount val="10"/>
                <c:pt idx="0">
                  <c:v>45497.0</c:v>
                </c:pt>
                <c:pt idx="1">
                  <c:v>154.0</c:v>
                </c:pt>
                <c:pt idx="2">
                  <c:v>758.0</c:v>
                </c:pt>
                <c:pt idx="3">
                  <c:v>75829.0</c:v>
                </c:pt>
                <c:pt idx="4">
                  <c:v>75829.0</c:v>
                </c:pt>
                <c:pt idx="5">
                  <c:v>75829.0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142268304"/>
        <c:axId val="1142265984"/>
      </c:barChart>
      <c:catAx>
        <c:axId val="1142261344"/>
        <c:scaling>
          <c:orientation val="minMax"/>
        </c:scaling>
        <c:delete val="1"/>
        <c:axPos val="b"/>
        <c:majorTickMark val="none"/>
        <c:minorTickMark val="none"/>
        <c:tickLblPos val="nextTo"/>
        <c:crossAx val="1142263664"/>
        <c:crosses val="autoZero"/>
        <c:auto val="1"/>
        <c:lblAlgn val="ctr"/>
        <c:lblOffset val="100"/>
        <c:noMultiLvlLbl val="0"/>
      </c:catAx>
      <c:valAx>
        <c:axId val="1142263664"/>
        <c:scaling>
          <c:orientation val="minMax"/>
          <c:max val="800.0"/>
          <c:min val="-200.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261344"/>
        <c:crosses val="autoZero"/>
        <c:crossBetween val="between"/>
      </c:valAx>
      <c:valAx>
        <c:axId val="1142265984"/>
        <c:scaling>
          <c:orientation val="minMax"/>
          <c:max val="160000.0"/>
          <c:min val="-40000.0"/>
        </c:scaling>
        <c:delete val="0"/>
        <c:axPos val="r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2268304"/>
        <c:crosses val="max"/>
        <c:crossBetween val="between"/>
      </c:valAx>
      <c:catAx>
        <c:axId val="1142268304"/>
        <c:scaling>
          <c:orientation val="minMax"/>
        </c:scaling>
        <c:delete val="1"/>
        <c:axPos val="b"/>
        <c:majorTickMark val="out"/>
        <c:minorTickMark val="none"/>
        <c:tickLblPos val="nextTo"/>
        <c:crossAx val="1142265984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PJM_ESS!$B$7:$G$7</c:f>
              <c:numCache>
                <c:formatCode>General</c:formatCode>
                <c:ptCount val="6"/>
                <c:pt idx="0">
                  <c:v>229.0</c:v>
                </c:pt>
                <c:pt idx="1">
                  <c:v>45.0</c:v>
                </c:pt>
                <c:pt idx="2">
                  <c:v>30.0</c:v>
                </c:pt>
                <c:pt idx="3">
                  <c:v>556.0</c:v>
                </c:pt>
                <c:pt idx="4">
                  <c:v>602.0</c:v>
                </c:pt>
                <c:pt idx="5">
                  <c:v>597.0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0.00231481481481477"/>
                  <c:y val="0.034722222222222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PJM_ESS!$B$8:$G$8</c:f>
              <c:numCache>
                <c:formatCode>General</c:formatCode>
                <c:ptCount val="6"/>
                <c:pt idx="0">
                  <c:v>79.0</c:v>
                </c:pt>
                <c:pt idx="1">
                  <c:v>45.0</c:v>
                </c:pt>
                <c:pt idx="2">
                  <c:v>30.0</c:v>
                </c:pt>
                <c:pt idx="3">
                  <c:v>245.0</c:v>
                </c:pt>
                <c:pt idx="4">
                  <c:v>291.0</c:v>
                </c:pt>
                <c:pt idx="5">
                  <c:v>288.0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1"/>
              <c:numFmt formatCode="#\ ##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inBase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\ ##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PJM_ESS!$B$9:$G$9</c:f>
              <c:numCache>
                <c:formatCode>General</c:formatCode>
                <c:ptCount val="6"/>
                <c:pt idx="0">
                  <c:v>-11561.0</c:v>
                </c:pt>
                <c:pt idx="1">
                  <c:v>0.0</c:v>
                </c:pt>
                <c:pt idx="2">
                  <c:v>-164.0</c:v>
                </c:pt>
                <c:pt idx="3">
                  <c:v>-19155.0</c:v>
                </c:pt>
                <c:pt idx="4">
                  <c:v>-19109.0</c:v>
                </c:pt>
                <c:pt idx="5">
                  <c:v>-19112.0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42097568"/>
        <c:axId val="1142099888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PJM_ESS!$B$10:$G$10</c:f>
              <c:numCache>
                <c:formatCode>General</c:formatCode>
                <c:ptCount val="6"/>
                <c:pt idx="0">
                  <c:v>45497.0</c:v>
                </c:pt>
                <c:pt idx="1">
                  <c:v>154.0</c:v>
                </c:pt>
                <c:pt idx="2">
                  <c:v>758.0</c:v>
                </c:pt>
                <c:pt idx="3">
                  <c:v>75829.0</c:v>
                </c:pt>
                <c:pt idx="4">
                  <c:v>75829.0</c:v>
                </c:pt>
                <c:pt idx="5">
                  <c:v>75829.0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142107184"/>
        <c:axId val="1142103280"/>
      </c:barChart>
      <c:catAx>
        <c:axId val="11420975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42099888"/>
        <c:crosses val="autoZero"/>
        <c:auto val="1"/>
        <c:lblAlgn val="ctr"/>
        <c:lblOffset val="100"/>
        <c:noMultiLvlLbl val="0"/>
      </c:catAx>
      <c:valAx>
        <c:axId val="1142099888"/>
        <c:scaling>
          <c:orientation val="minMax"/>
          <c:max val="800.0"/>
          <c:min val="-2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42097568"/>
        <c:crosses val="autoZero"/>
        <c:crossBetween val="between"/>
        <c:majorUnit val="200.0"/>
      </c:valAx>
      <c:valAx>
        <c:axId val="1142103280"/>
        <c:scaling>
          <c:orientation val="minMax"/>
          <c:max val="80000.0"/>
          <c:min val="-2000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42107184"/>
        <c:crosses val="max"/>
        <c:crossBetween val="between"/>
        <c:majorUnit val="20000.0"/>
      </c:valAx>
      <c:catAx>
        <c:axId val="114210718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2103280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PJM_ESS!$A$7</c:f>
              <c:strCache>
                <c:ptCount val="1"/>
                <c:pt idx="0">
                  <c:v>Revenue (mUSD)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PJM_ESS!$B$7:$G$7</c:f>
              <c:numCache>
                <c:formatCode>General</c:formatCode>
                <c:ptCount val="6"/>
                <c:pt idx="0">
                  <c:v>229.0</c:v>
                </c:pt>
                <c:pt idx="1">
                  <c:v>45.0</c:v>
                </c:pt>
                <c:pt idx="2">
                  <c:v>30.0</c:v>
                </c:pt>
                <c:pt idx="3">
                  <c:v>556.0</c:v>
                </c:pt>
                <c:pt idx="4">
                  <c:v>602.0</c:v>
                </c:pt>
                <c:pt idx="5">
                  <c:v>597.0</c:v>
                </c:pt>
              </c:numCache>
            </c:numRef>
          </c:val>
        </c:ser>
        <c:ser>
          <c:idx val="1"/>
          <c:order val="1"/>
          <c:tx>
            <c:strRef>
              <c:f>PJM_ESS!$A$8</c:f>
              <c:strCache>
                <c:ptCount val="1"/>
                <c:pt idx="0">
                  <c:v>Operating Profit (mUSD)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PJM_ESS!$B$8:$G$8</c:f>
              <c:numCache>
                <c:formatCode>General</c:formatCode>
                <c:ptCount val="6"/>
                <c:pt idx="0">
                  <c:v>79.0</c:v>
                </c:pt>
                <c:pt idx="1">
                  <c:v>45.0</c:v>
                </c:pt>
                <c:pt idx="2">
                  <c:v>30.0</c:v>
                </c:pt>
                <c:pt idx="3">
                  <c:v>245.0</c:v>
                </c:pt>
                <c:pt idx="4">
                  <c:v>291.0</c:v>
                </c:pt>
                <c:pt idx="5">
                  <c:v>288.0</c:v>
                </c:pt>
              </c:numCache>
            </c:numRef>
          </c:val>
        </c:ser>
        <c:ser>
          <c:idx val="2"/>
          <c:order val="2"/>
          <c:tx>
            <c:strRef>
              <c:f>PJM_ESS!$A$9</c:f>
              <c:strCache>
                <c:ptCount val="1"/>
                <c:pt idx="0">
                  <c:v>Profit (mUSD)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PJM_ESS!$B$9:$G$9</c:f>
              <c:numCache>
                <c:formatCode>General</c:formatCode>
                <c:ptCount val="6"/>
                <c:pt idx="0">
                  <c:v>-11561.0</c:v>
                </c:pt>
                <c:pt idx="1">
                  <c:v>0.0</c:v>
                </c:pt>
                <c:pt idx="2">
                  <c:v>-164.0</c:v>
                </c:pt>
                <c:pt idx="3">
                  <c:v>-19155.0</c:v>
                </c:pt>
                <c:pt idx="4">
                  <c:v>-19109.0</c:v>
                </c:pt>
                <c:pt idx="5">
                  <c:v>-19112.0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1791040"/>
        <c:axId val="1481793360"/>
      </c:barChart>
      <c:barChart>
        <c:barDir val="col"/>
        <c:grouping val="clustered"/>
        <c:varyColors val="0"/>
        <c:ser>
          <c:idx val="3"/>
          <c:order val="3"/>
          <c:tx>
            <c:strRef>
              <c:f>PJM_ESS!$A$10</c:f>
              <c:strCache>
                <c:ptCount val="1"/>
                <c:pt idx="0">
                  <c:v>System Size (MW)</c:v>
                </c:pt>
              </c:strCache>
            </c:strRef>
          </c:tx>
          <c:spPr>
            <a:solidFill>
              <a:schemeClr val="tx1">
                <a:lumMod val="50000"/>
                <a:lumOff val="50000"/>
                <a:alpha val="1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PJM_ESS!$B$10:$G$10</c:f>
              <c:numCache>
                <c:formatCode>General</c:formatCode>
                <c:ptCount val="6"/>
                <c:pt idx="0">
                  <c:v>45497.0</c:v>
                </c:pt>
                <c:pt idx="1">
                  <c:v>154.0</c:v>
                </c:pt>
                <c:pt idx="2">
                  <c:v>758.0</c:v>
                </c:pt>
                <c:pt idx="3">
                  <c:v>75829.0</c:v>
                </c:pt>
                <c:pt idx="4">
                  <c:v>75829.0</c:v>
                </c:pt>
                <c:pt idx="5">
                  <c:v>75829.0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481798000"/>
        <c:axId val="1481795680"/>
      </c:barChart>
      <c:catAx>
        <c:axId val="1481791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793360"/>
        <c:crosses val="autoZero"/>
        <c:auto val="1"/>
        <c:lblAlgn val="ctr"/>
        <c:lblOffset val="100"/>
        <c:noMultiLvlLbl val="0"/>
      </c:catAx>
      <c:valAx>
        <c:axId val="1481793360"/>
        <c:scaling>
          <c:orientation val="minMax"/>
          <c:min val="-100.0"/>
        </c:scaling>
        <c:delete val="0"/>
        <c:axPos val="l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791040"/>
        <c:crosses val="autoZero"/>
        <c:crossBetween val="between"/>
      </c:valAx>
      <c:valAx>
        <c:axId val="1481795680"/>
        <c:scaling>
          <c:orientation val="minMax"/>
          <c:min val="-30000.0"/>
        </c:scaling>
        <c:delete val="0"/>
        <c:axPos val="r"/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798000"/>
        <c:crosses val="max"/>
        <c:crossBetween val="between"/>
        <c:majorUnit val="30000.0"/>
      </c:valAx>
      <c:catAx>
        <c:axId val="148179800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1795680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Germany_ESS!$B$7:$F$7</c:f>
              <c:numCache>
                <c:formatCode>0</c:formatCode>
                <c:ptCount val="5"/>
                <c:pt idx="0">
                  <c:v>4041.375549965138</c:v>
                </c:pt>
                <c:pt idx="1">
                  <c:v>2029.14253554735</c:v>
                </c:pt>
                <c:pt idx="2">
                  <c:v>4041.375549965138</c:v>
                </c:pt>
                <c:pt idx="3">
                  <c:v>1521.856901660512</c:v>
                </c:pt>
                <c:pt idx="4">
                  <c:v>490.3761127572761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Germany_ESS!$B$8:$F$8</c:f>
              <c:numCache>
                <c:formatCode>0</c:formatCode>
                <c:ptCount val="5"/>
                <c:pt idx="0">
                  <c:v>1674.042591826563</c:v>
                </c:pt>
                <c:pt idx="1">
                  <c:v>845.4760564780623</c:v>
                </c:pt>
                <c:pt idx="2">
                  <c:v>3195.899493487076</c:v>
                </c:pt>
                <c:pt idx="3">
                  <c:v>1521.856901660512</c:v>
                </c:pt>
                <c:pt idx="4">
                  <c:v>490.3761127572761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Germany_ESS!$B$9:$F$9</c:f>
              <c:numCache>
                <c:formatCode>0</c:formatCode>
                <c:ptCount val="5"/>
                <c:pt idx="0">
                  <c:v>-334926.8850132196</c:v>
                </c:pt>
                <c:pt idx="1">
                  <c:v>-111349.1966381608</c:v>
                </c:pt>
                <c:pt idx="2">
                  <c:v>-19243.0350454407</c:v>
                </c:pt>
                <c:pt idx="3">
                  <c:v>-1843.137803122176</c:v>
                </c:pt>
                <c:pt idx="4">
                  <c:v>-21948.5584261705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42297136"/>
        <c:axId val="1142299456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Germany_ESS!$B$10:$F$10</c:f>
              <c:numCache>
                <c:formatCode>0</c:formatCode>
                <c:ptCount val="5"/>
                <c:pt idx="0">
                  <c:v>1315.645291485513</c:v>
                </c:pt>
                <c:pt idx="1">
                  <c:v>438.5484304951709</c:v>
                </c:pt>
                <c:pt idx="2">
                  <c:v>87.70968609903418</c:v>
                </c:pt>
                <c:pt idx="3">
                  <c:v>13.15560743879865</c:v>
                </c:pt>
                <c:pt idx="4">
                  <c:v>87.70968609903418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142306240"/>
        <c:axId val="1142302848"/>
      </c:barChart>
      <c:catAx>
        <c:axId val="1142297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42299456"/>
        <c:crosses val="autoZero"/>
        <c:auto val="1"/>
        <c:lblAlgn val="ctr"/>
        <c:lblOffset val="100"/>
        <c:noMultiLvlLbl val="0"/>
      </c:catAx>
      <c:valAx>
        <c:axId val="1142299456"/>
        <c:scaling>
          <c:orientation val="minMax"/>
          <c:min val="-20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[USD/(a-MW)]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42297136"/>
        <c:crosses val="autoZero"/>
        <c:crossBetween val="between"/>
        <c:majorUnit val="2000.0"/>
      </c:valAx>
      <c:valAx>
        <c:axId val="1142302848"/>
        <c:scaling>
          <c:orientation val="minMax"/>
          <c:max val="1500.0"/>
          <c:min val="-50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(kW/MP)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,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42306240"/>
        <c:crosses val="max"/>
        <c:crossBetween val="between"/>
      </c:valAx>
      <c:catAx>
        <c:axId val="114230624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2302848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layout>
                <c:manualLayout>
                  <c:x val="-0.00231481481481486"/>
                  <c:y val="0.223380905511811"/>
                </c:manualLayout>
              </c:layout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4"/>
              <c:layout>
                <c:manualLayout>
                  <c:x val="0.0"/>
                  <c:y val="0.280034448818898"/>
                </c:manualLayout>
              </c:layout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PJM_ESS!$B$11:$G$11</c:f>
              <c:numCache>
                <c:formatCode>General</c:formatCode>
                <c:ptCount val="6"/>
                <c:pt idx="0">
                  <c:v>0.0</c:v>
                </c:pt>
                <c:pt idx="1">
                  <c:v>45.0</c:v>
                </c:pt>
                <c:pt idx="2">
                  <c:v>0.0</c:v>
                </c:pt>
                <c:pt idx="3">
                  <c:v>0.0</c:v>
                </c:pt>
                <c:pt idx="4">
                  <c:v>53.0</c:v>
                </c:pt>
                <c:pt idx="5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PJM_ESS!$B$12:$G$12</c:f>
              <c:numCache>
                <c:formatCode>General</c:formatCode>
                <c:ptCount val="6"/>
                <c:pt idx="0">
                  <c:v>0.0</c:v>
                </c:pt>
                <c:pt idx="1">
                  <c:v>45.0</c:v>
                </c:pt>
                <c:pt idx="2">
                  <c:v>0.0</c:v>
                </c:pt>
                <c:pt idx="3">
                  <c:v>0.0</c:v>
                </c:pt>
                <c:pt idx="4">
                  <c:v>50.0</c:v>
                </c:pt>
                <c:pt idx="5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PJM_ESS!$B$13:$G$13</c:f>
              <c:numCache>
                <c:formatCode>General</c:formatCode>
                <c:ptCount val="6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42040048"/>
        <c:axId val="1142042368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PJM_ESS!$B$14:$G$14</c:f>
              <c:numCache>
                <c:formatCode>General</c:formatCode>
                <c:ptCount val="6"/>
                <c:pt idx="0">
                  <c:v>0.0</c:v>
                </c:pt>
                <c:pt idx="1">
                  <c:v>154.0</c:v>
                </c:pt>
                <c:pt idx="2">
                  <c:v>0.0</c:v>
                </c:pt>
                <c:pt idx="3">
                  <c:v>0.0</c:v>
                </c:pt>
                <c:pt idx="4">
                  <c:v>162.0</c:v>
                </c:pt>
                <c:pt idx="5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142049664"/>
        <c:axId val="1142046272"/>
      </c:barChart>
      <c:catAx>
        <c:axId val="1142040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42042368"/>
        <c:crosses val="autoZero"/>
        <c:auto val="1"/>
        <c:lblAlgn val="ctr"/>
        <c:lblOffset val="100"/>
        <c:noMultiLvlLbl val="0"/>
      </c:catAx>
      <c:valAx>
        <c:axId val="114204236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42040048"/>
        <c:crosses val="autoZero"/>
        <c:crossBetween val="between"/>
        <c:majorUnit val="20.0"/>
      </c:valAx>
      <c:valAx>
        <c:axId val="1142046272"/>
        <c:scaling>
          <c:orientation val="minMax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42049664"/>
        <c:crosses val="max"/>
        <c:crossBetween val="between"/>
      </c:valAx>
      <c:catAx>
        <c:axId val="1142049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2046272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1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PJM_ESS!$B$15:$G$15</c:f>
              <c:numCache>
                <c:formatCode>General</c:formatCode>
                <c:ptCount val="6"/>
                <c:pt idx="0">
                  <c:v>0.0</c:v>
                </c:pt>
                <c:pt idx="1">
                  <c:v>39.0</c:v>
                </c:pt>
                <c:pt idx="2">
                  <c:v>0.0</c:v>
                </c:pt>
                <c:pt idx="3">
                  <c:v>0.0</c:v>
                </c:pt>
                <c:pt idx="4">
                  <c:v>42.0</c:v>
                </c:pt>
                <c:pt idx="5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1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spPr>
                <a:solidFill>
                  <a:schemeClr val="bg1"/>
                </a:solidFill>
                <a:ln>
                  <a:solidFill>
                    <a:schemeClr val="tx1"/>
                  </a:solidFill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PJM_ESS!$B$16:$G$16</c:f>
              <c:numCache>
                <c:formatCode>General</c:formatCode>
                <c:ptCount val="6"/>
                <c:pt idx="0">
                  <c:v>0.0</c:v>
                </c:pt>
                <c:pt idx="1">
                  <c:v>39.0</c:v>
                </c:pt>
                <c:pt idx="2">
                  <c:v>0.0</c:v>
                </c:pt>
                <c:pt idx="3">
                  <c:v>0.0</c:v>
                </c:pt>
                <c:pt idx="4">
                  <c:v>41.0</c:v>
                </c:pt>
                <c:pt idx="5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PJM_ESS!$B$17:$G$17</c:f>
              <c:numCache>
                <c:formatCode>General</c:formatCode>
                <c:ptCount val="6"/>
                <c:pt idx="0">
                  <c:v>0.0</c:v>
                </c:pt>
                <c:pt idx="1">
                  <c:v>1.0</c:v>
                </c:pt>
                <c:pt idx="2">
                  <c:v>0.0</c:v>
                </c:pt>
                <c:pt idx="3">
                  <c:v>0.0</c:v>
                </c:pt>
                <c:pt idx="4">
                  <c:v>2.0</c:v>
                </c:pt>
                <c:pt idx="5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41985008"/>
        <c:axId val="1141962096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PJM_ESS!$B$18:$G$18</c:f>
              <c:numCache>
                <c:formatCode>General</c:formatCode>
                <c:ptCount val="6"/>
                <c:pt idx="0">
                  <c:v>0.0</c:v>
                </c:pt>
                <c:pt idx="1">
                  <c:v>152.0</c:v>
                </c:pt>
                <c:pt idx="2">
                  <c:v>0.0</c:v>
                </c:pt>
                <c:pt idx="3">
                  <c:v>0.0</c:v>
                </c:pt>
                <c:pt idx="4">
                  <c:v>152.0</c:v>
                </c:pt>
                <c:pt idx="5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141969120"/>
        <c:axId val="1141965728"/>
      </c:barChart>
      <c:catAx>
        <c:axId val="114198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41962096"/>
        <c:crosses val="autoZero"/>
        <c:auto val="1"/>
        <c:lblAlgn val="ctr"/>
        <c:lblOffset val="100"/>
        <c:noMultiLvlLbl val="0"/>
      </c:catAx>
      <c:valAx>
        <c:axId val="1141962096"/>
        <c:scaling>
          <c:orientation val="minMax"/>
          <c:max val="6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41985008"/>
        <c:crosses val="autoZero"/>
        <c:crossBetween val="between"/>
        <c:majorUnit val="20.0"/>
      </c:valAx>
      <c:valAx>
        <c:axId val="1141965728"/>
        <c:scaling>
          <c:orientation val="minMax"/>
          <c:max val="200.0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41969120"/>
        <c:crosses val="max"/>
        <c:crossBetween val="between"/>
      </c:valAx>
      <c:catAx>
        <c:axId val="114196912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1965728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0"/>
                  <c:y val="-0.076388888888888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dLbl>
              <c:idx val="3"/>
              <c:layout>
                <c:manualLayout>
                  <c:x val="-8.48755627201337E-17"/>
                  <c:y val="-0.10416666666666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PJM_ESS!$B$19:$G$19</c:f>
              <c:numCache>
                <c:formatCode>General</c:formatCode>
                <c:ptCount val="6"/>
                <c:pt idx="0">
                  <c:v>0.0158609134033256</c:v>
                </c:pt>
                <c:pt idx="1">
                  <c:v>0.266938994748121</c:v>
                </c:pt>
                <c:pt idx="2">
                  <c:v>0.121577484703552</c:v>
                </c:pt>
                <c:pt idx="3">
                  <c:v>0.0343247154369701</c:v>
                </c:pt>
                <c:pt idx="4">
                  <c:v>0.281357194650528</c:v>
                </c:pt>
                <c:pt idx="5">
                  <c:v>0.195289750367884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inEnd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PJM_ESS!$B$20:$G$20</c:f>
              <c:numCache>
                <c:formatCode>General</c:formatCode>
                <c:ptCount val="6"/>
                <c:pt idx="0">
                  <c:v>0.00590011965332556</c:v>
                </c:pt>
                <c:pt idx="1">
                  <c:v>0.266928978526844</c:v>
                </c:pt>
                <c:pt idx="2">
                  <c:v>0.121563396835328</c:v>
                </c:pt>
                <c:pt idx="3">
                  <c:v>0.0168889477286368</c:v>
                </c:pt>
                <c:pt idx="4">
                  <c:v>0.276337192218824</c:v>
                </c:pt>
                <c:pt idx="5">
                  <c:v>0.175889733248698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1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PJM_ESS!$B$21:$G$21</c:f>
              <c:numCache>
                <c:formatCode>General</c:formatCode>
                <c:ptCount val="6"/>
                <c:pt idx="0">
                  <c:v>-0.249943433182191</c:v>
                </c:pt>
                <c:pt idx="1">
                  <c:v>0.0110854256913276</c:v>
                </c:pt>
                <c:pt idx="2">
                  <c:v>-0.134280156000188</c:v>
                </c:pt>
                <c:pt idx="3">
                  <c:v>-0.238954605106879</c:v>
                </c:pt>
                <c:pt idx="4">
                  <c:v>0.0204936393833074</c:v>
                </c:pt>
                <c:pt idx="5">
                  <c:v>-0.0799538195868181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1744512"/>
        <c:axId val="1481746560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PJM_ESS!$B$6:$G$6</c:f>
              <c:strCache>
                <c:ptCount val="6"/>
                <c:pt idx="0">
                  <c:v>DA</c:v>
                </c:pt>
                <c:pt idx="1">
                  <c:v>RegD</c:v>
                </c:pt>
                <c:pt idx="2">
                  <c:v>RegA</c:v>
                </c:pt>
                <c:pt idx="3">
                  <c:v>DA+RT</c:v>
                </c:pt>
                <c:pt idx="4">
                  <c:v>DA+RT+RegD</c:v>
                </c:pt>
                <c:pt idx="5">
                  <c:v>DA+RT+RegA</c:v>
                </c:pt>
              </c:strCache>
            </c:strRef>
          </c:cat>
          <c:val>
            <c:numRef>
              <c:f>PJM_ESS!$B$22:$G$22</c:f>
              <c:numCache>
                <c:formatCode>General</c:formatCode>
                <c:ptCount val="6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  <c:pt idx="5">
                  <c:v>1.0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481753856"/>
        <c:axId val="1481749952"/>
      </c:barChart>
      <c:catAx>
        <c:axId val="14817445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81746560"/>
        <c:crosses val="autoZero"/>
        <c:auto val="1"/>
        <c:lblAlgn val="ctr"/>
        <c:lblOffset val="100"/>
        <c:noMultiLvlLbl val="0"/>
      </c:catAx>
      <c:valAx>
        <c:axId val="1481746560"/>
        <c:scaling>
          <c:orientation val="minMax"/>
          <c:max val="0.4"/>
          <c:min val="-0.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81744512"/>
        <c:crosses val="autoZero"/>
        <c:crossBetween val="between"/>
        <c:majorUnit val="0.2"/>
      </c:valAx>
      <c:valAx>
        <c:axId val="1481749952"/>
        <c:scaling>
          <c:orientation val="minMax"/>
          <c:max val="1.2"/>
          <c:min val="-0.9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81753856"/>
        <c:crosses val="max"/>
        <c:crossBetween val="between"/>
        <c:majorUnit val="1.9"/>
      </c:valAx>
      <c:catAx>
        <c:axId val="148175385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1749952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NSW_ESS!$B$7</c:f>
              <c:numCache>
                <c:formatCode>General</c:formatCode>
                <c:ptCount val="1"/>
                <c:pt idx="0">
                  <c:v>1846.0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NSW_ESS!$B$8</c:f>
              <c:numCache>
                <c:formatCode>General</c:formatCode>
                <c:ptCount val="1"/>
                <c:pt idx="0">
                  <c:v>1176.0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NSW_ESS!$B$9</c:f>
              <c:numCache>
                <c:formatCode>General</c:formatCode>
                <c:ptCount val="1"/>
                <c:pt idx="0">
                  <c:v>-16040.0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41953040"/>
        <c:axId val="1141917296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NSW_ESS!$B$10</c:f>
              <c:numCache>
                <c:formatCode>General</c:formatCode>
                <c:ptCount val="1"/>
                <c:pt idx="0">
                  <c:v>67289.0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141924080"/>
        <c:axId val="1141920688"/>
      </c:barChart>
      <c:catAx>
        <c:axId val="11419530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41917296"/>
        <c:crosses val="autoZero"/>
        <c:auto val="1"/>
        <c:lblAlgn val="ctr"/>
        <c:lblOffset val="100"/>
        <c:noMultiLvlLbl val="0"/>
      </c:catAx>
      <c:valAx>
        <c:axId val="1141917296"/>
        <c:scaling>
          <c:orientation val="minMax"/>
          <c:max val="2000.0"/>
          <c:min val="-10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41953040"/>
        <c:crosses val="autoZero"/>
        <c:crossBetween val="between"/>
        <c:majorUnit val="1000.0"/>
      </c:valAx>
      <c:valAx>
        <c:axId val="1141920688"/>
        <c:scaling>
          <c:orientation val="minMax"/>
          <c:max val="80000.0"/>
          <c:min val="-4000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41924080"/>
        <c:crosses val="max"/>
        <c:crossBetween val="between"/>
        <c:majorUnit val="40000.0"/>
      </c:valAx>
      <c:catAx>
        <c:axId val="114192408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1920688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NSW_ESS!$A$7</c:f>
              <c:strCache>
                <c:ptCount val="1"/>
                <c:pt idx="0">
                  <c:v>Revenue (mUSD)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NSW_ESS!$B$6:$G$6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NSW_ESS!$B$7:$G$7</c:f>
              <c:numCache>
                <c:formatCode>General</c:formatCode>
                <c:ptCount val="6"/>
                <c:pt idx="0">
                  <c:v>1846.0</c:v>
                </c:pt>
              </c:numCache>
            </c:numRef>
          </c:val>
        </c:ser>
        <c:ser>
          <c:idx val="1"/>
          <c:order val="1"/>
          <c:tx>
            <c:strRef>
              <c:f>NSW_ESS!$A$8</c:f>
              <c:strCache>
                <c:ptCount val="1"/>
                <c:pt idx="0">
                  <c:v>Operating Profit (mUSD)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NSW_ESS!$B$6:$G$6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NSW_ESS!$B$8:$G$8</c:f>
              <c:numCache>
                <c:formatCode>General</c:formatCode>
                <c:ptCount val="6"/>
                <c:pt idx="0">
                  <c:v>1176.0</c:v>
                </c:pt>
              </c:numCache>
            </c:numRef>
          </c:val>
        </c:ser>
        <c:ser>
          <c:idx val="2"/>
          <c:order val="2"/>
          <c:tx>
            <c:strRef>
              <c:f>NSW_ESS!$A$9</c:f>
              <c:strCache>
                <c:ptCount val="1"/>
                <c:pt idx="0">
                  <c:v>Profit (mUSD)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NSW_ESS!$B$6:$G$6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NSW_ESS!$B$9:$G$9</c:f>
              <c:numCache>
                <c:formatCode>General</c:formatCode>
                <c:ptCount val="6"/>
                <c:pt idx="0">
                  <c:v>-16040.0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07222848"/>
        <c:axId val="1507079248"/>
      </c:barChart>
      <c:barChart>
        <c:barDir val="col"/>
        <c:grouping val="clustered"/>
        <c:varyColors val="0"/>
        <c:ser>
          <c:idx val="3"/>
          <c:order val="3"/>
          <c:tx>
            <c:strRef>
              <c:f>NSW_ESS!$A$10</c:f>
              <c:strCache>
                <c:ptCount val="1"/>
                <c:pt idx="0">
                  <c:v>System Size (MW)</c:v>
                </c:pt>
              </c:strCache>
            </c:strRef>
          </c:tx>
          <c:spPr>
            <a:solidFill>
              <a:schemeClr val="tx1">
                <a:lumMod val="50000"/>
                <a:lumOff val="50000"/>
                <a:alpha val="1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NSW_ESS!$B$6:$G$6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NSW_ESS!$B$10:$G$10</c:f>
              <c:numCache>
                <c:formatCode>General</c:formatCode>
                <c:ptCount val="6"/>
                <c:pt idx="0">
                  <c:v>67289.0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506880368"/>
        <c:axId val="1507690928"/>
      </c:barChart>
      <c:catAx>
        <c:axId val="1507222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079248"/>
        <c:crosses val="autoZero"/>
        <c:auto val="1"/>
        <c:lblAlgn val="ctr"/>
        <c:lblOffset val="100"/>
        <c:noMultiLvlLbl val="0"/>
      </c:catAx>
      <c:valAx>
        <c:axId val="1507079248"/>
        <c:scaling>
          <c:orientation val="minMax"/>
          <c:min val="-100.0"/>
        </c:scaling>
        <c:delete val="0"/>
        <c:axPos val="l"/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222848"/>
        <c:crosses val="autoZero"/>
        <c:crossBetween val="between"/>
      </c:valAx>
      <c:valAx>
        <c:axId val="1507690928"/>
        <c:scaling>
          <c:orientation val="minMax"/>
          <c:min val="-30000.0"/>
        </c:scaling>
        <c:delete val="0"/>
        <c:axPos val="r"/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6880368"/>
        <c:crosses val="max"/>
        <c:crossBetween val="between"/>
        <c:majorUnit val="30000.0"/>
      </c:valAx>
      <c:catAx>
        <c:axId val="1506880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07690928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NSW_ESS!$A$7</c:f>
              <c:strCache>
                <c:ptCount val="1"/>
                <c:pt idx="0">
                  <c:v>Revenue (mUSD)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NSW_ESS!$B$7:$K$7</c:f>
              <c:numCache>
                <c:formatCode>General</c:formatCode>
                <c:ptCount val="10"/>
                <c:pt idx="0">
                  <c:v>1846.0</c:v>
                </c:pt>
              </c:numCache>
            </c:numRef>
          </c:val>
        </c:ser>
        <c:ser>
          <c:idx val="1"/>
          <c:order val="2"/>
          <c:tx>
            <c:strRef>
              <c:f>NSW_ESS!$A$8</c:f>
              <c:strCache>
                <c:ptCount val="1"/>
                <c:pt idx="0">
                  <c:v>Operating Profit (mUSD)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NSW_ESS!$B$8:$K$8</c:f>
              <c:numCache>
                <c:formatCode>General</c:formatCode>
                <c:ptCount val="10"/>
                <c:pt idx="0">
                  <c:v>1176.0</c:v>
                </c:pt>
              </c:numCache>
            </c:numRef>
          </c:val>
        </c:ser>
        <c:ser>
          <c:idx val="2"/>
          <c:order val="3"/>
          <c:tx>
            <c:strRef>
              <c:f>NSW_ESS!$A$9</c:f>
              <c:strCache>
                <c:ptCount val="1"/>
                <c:pt idx="0">
                  <c:v>Profit (mUSD)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NSW_ESS!$B$9:$K$9</c:f>
              <c:numCache>
                <c:formatCode>General</c:formatCode>
                <c:ptCount val="10"/>
                <c:pt idx="0">
                  <c:v>-16040.0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141935840"/>
        <c:axId val="1141900096"/>
      </c:barChart>
      <c:barChart>
        <c:barDir val="col"/>
        <c:grouping val="clustered"/>
        <c:varyColors val="0"/>
        <c:ser>
          <c:idx val="3"/>
          <c:order val="0"/>
          <c:tx>
            <c:strRef>
              <c:f>NSW_ESS!$A$10</c:f>
              <c:strCache>
                <c:ptCount val="1"/>
                <c:pt idx="0">
                  <c:v>System Size (MW)</c:v>
                </c:pt>
              </c:strCache>
            </c:strRef>
          </c:tx>
          <c:spPr>
            <a:solidFill>
              <a:schemeClr val="tx2">
                <a:alpha val="1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NSW_ESS!$B$10:$K$10</c:f>
              <c:numCache>
                <c:formatCode>General</c:formatCode>
                <c:ptCount val="10"/>
                <c:pt idx="0">
                  <c:v>67289.0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507833024"/>
        <c:axId val="1507830704"/>
      </c:barChart>
      <c:catAx>
        <c:axId val="1141935840"/>
        <c:scaling>
          <c:orientation val="minMax"/>
        </c:scaling>
        <c:delete val="1"/>
        <c:axPos val="b"/>
        <c:majorTickMark val="none"/>
        <c:minorTickMark val="none"/>
        <c:tickLblPos val="nextTo"/>
        <c:crossAx val="1141900096"/>
        <c:crosses val="autoZero"/>
        <c:auto val="1"/>
        <c:lblAlgn val="ctr"/>
        <c:lblOffset val="100"/>
        <c:noMultiLvlLbl val="0"/>
      </c:catAx>
      <c:valAx>
        <c:axId val="1141900096"/>
        <c:scaling>
          <c:orientation val="minMax"/>
          <c:max val="800.0"/>
          <c:min val="-200.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1935840"/>
        <c:crosses val="autoZero"/>
        <c:crossBetween val="between"/>
      </c:valAx>
      <c:valAx>
        <c:axId val="1507830704"/>
        <c:scaling>
          <c:orientation val="minMax"/>
          <c:max val="160000.0"/>
          <c:min val="-40000.0"/>
        </c:scaling>
        <c:delete val="0"/>
        <c:axPos val="r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833024"/>
        <c:crosses val="max"/>
        <c:crossBetween val="between"/>
      </c:valAx>
      <c:catAx>
        <c:axId val="1507833024"/>
        <c:scaling>
          <c:orientation val="minMax"/>
        </c:scaling>
        <c:delete val="1"/>
        <c:axPos val="b"/>
        <c:majorTickMark val="out"/>
        <c:minorTickMark val="none"/>
        <c:tickLblPos val="nextTo"/>
        <c:crossAx val="1507830704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NSW_ESS!$B$11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NSW_ESS!$B$12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NSW_ESS!$B$13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07730176"/>
        <c:axId val="1507714752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NSW_ESS!$B$14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507703568"/>
        <c:axId val="1507707856"/>
      </c:barChart>
      <c:catAx>
        <c:axId val="1507730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07714752"/>
        <c:crosses val="autoZero"/>
        <c:auto val="1"/>
        <c:lblAlgn val="ctr"/>
        <c:lblOffset val="100"/>
        <c:noMultiLvlLbl val="0"/>
      </c:catAx>
      <c:valAx>
        <c:axId val="15077147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07730176"/>
        <c:crosses val="autoZero"/>
        <c:crossBetween val="between"/>
        <c:majorUnit val="20.0"/>
      </c:valAx>
      <c:valAx>
        <c:axId val="1507707856"/>
        <c:scaling>
          <c:orientation val="minMax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07703568"/>
        <c:crosses val="max"/>
        <c:crossBetween val="between"/>
      </c:valAx>
      <c:catAx>
        <c:axId val="15077035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07707856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NSW_ESS!$B$15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NSW_ESS!$B$16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NSW_ESS!$B$17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07554848"/>
        <c:axId val="1507548224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NSW_ESS!$B$18</c:f>
              <c:numCache>
                <c:formatCode>General</c:formatCode>
                <c:ptCount val="1"/>
                <c:pt idx="0">
                  <c:v>0.0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507508128"/>
        <c:axId val="1507522320"/>
      </c:barChart>
      <c:catAx>
        <c:axId val="1507554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7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07548224"/>
        <c:crosses val="autoZero"/>
        <c:auto val="1"/>
        <c:lblAlgn val="ctr"/>
        <c:lblOffset val="100"/>
        <c:noMultiLvlLbl val="0"/>
      </c:catAx>
      <c:valAx>
        <c:axId val="1507548224"/>
        <c:scaling>
          <c:orientation val="minMax"/>
          <c:max val="6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07554848"/>
        <c:crosses val="autoZero"/>
        <c:crossBetween val="between"/>
        <c:majorUnit val="20.0"/>
      </c:valAx>
      <c:valAx>
        <c:axId val="1507522320"/>
        <c:scaling>
          <c:orientation val="minMax"/>
          <c:max val="200.0"/>
          <c:min val="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07508128"/>
        <c:crosses val="max"/>
        <c:crossBetween val="between"/>
      </c:valAx>
      <c:catAx>
        <c:axId val="150750812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07522320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NSW_ESS!$B$19</c:f>
              <c:numCache>
                <c:formatCode>General</c:formatCode>
                <c:ptCount val="1"/>
                <c:pt idx="0">
                  <c:v>0.087524259340245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numFmt formatCode="#,##0.00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/>
                      </a:solidFill>
                      <a:latin typeface="Helvetica" charset="0"/>
                      <a:ea typeface="Helvetica" charset="0"/>
                      <a:cs typeface="Helvetica" charset="0"/>
                    </a:defRPr>
                  </a:pPr>
                  <a:endParaRPr lang="en-US"/>
                </a:p>
              </c:txPr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NSW_ESS!$B$20</c:f>
              <c:numCache>
                <c:formatCode>General</c:formatCode>
                <c:ptCount val="1"/>
                <c:pt idx="0">
                  <c:v>0.056147946683995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NSW_ESS!$B$21</c:f>
              <c:numCache>
                <c:formatCode>General</c:formatCode>
                <c:ptCount val="1"/>
                <c:pt idx="0">
                  <c:v>-0.199695606151521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07420192"/>
        <c:axId val="1507412688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NSW_ESS!$B$6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NSW_ESS!$B$22</c:f>
              <c:numCache>
                <c:formatCode>General</c:formatCode>
                <c:ptCount val="1"/>
                <c:pt idx="0">
                  <c:v>1.0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507408368"/>
        <c:axId val="1507416080"/>
      </c:barChart>
      <c:catAx>
        <c:axId val="150742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07412688"/>
        <c:crosses val="autoZero"/>
        <c:auto val="1"/>
        <c:lblAlgn val="ctr"/>
        <c:lblOffset val="100"/>
        <c:noMultiLvlLbl val="0"/>
      </c:catAx>
      <c:valAx>
        <c:axId val="1507412688"/>
        <c:scaling>
          <c:orientation val="minMax"/>
          <c:max val="0.4"/>
          <c:min val="-0.3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07420192"/>
        <c:crosses val="autoZero"/>
        <c:crossBetween val="between"/>
        <c:majorUnit val="0.2"/>
      </c:valAx>
      <c:valAx>
        <c:axId val="1507416080"/>
        <c:scaling>
          <c:orientation val="minMax"/>
          <c:max val="1.2"/>
          <c:min val="-0.9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07408368"/>
        <c:crosses val="max"/>
        <c:crossBetween val="between"/>
        <c:majorUnit val="1.9"/>
      </c:valAx>
      <c:catAx>
        <c:axId val="1507408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07416080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PJM_EV!$A$7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DA+RT+RegD+RegA</c:v>
                </c:pt>
              </c:strCache>
            </c:strRef>
          </c:cat>
          <c:val>
            <c:numRef>
              <c:f>PJM_EV!$B$7:$E$7</c:f>
              <c:numCache>
                <c:formatCode>0</c:formatCode>
                <c:ptCount val="4"/>
                <c:pt idx="0">
                  <c:v>3.99575927462238</c:v>
                </c:pt>
                <c:pt idx="1">
                  <c:v>11.0351828500054</c:v>
                </c:pt>
                <c:pt idx="2">
                  <c:v>51.0000801534805</c:v>
                </c:pt>
                <c:pt idx="3">
                  <c:v>66.3698461173088</c:v>
                </c:pt>
              </c:numCache>
            </c:numRef>
          </c:val>
        </c:ser>
        <c:ser>
          <c:idx val="1"/>
          <c:order val="1"/>
          <c:tx>
            <c:strRef>
              <c:f>PJM_EV!$A$8</c:f>
              <c:strCache>
                <c:ptCount val="1"/>
                <c:pt idx="0">
                  <c:v>Implicit charging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DA+RT+RegD+RegA</c:v>
                </c:pt>
              </c:strCache>
            </c:strRef>
          </c:cat>
          <c:val>
            <c:numRef>
              <c:f>PJM_EV!$B$8:$E$8</c:f>
              <c:numCache>
                <c:formatCode>0</c:formatCode>
                <c:ptCount val="4"/>
                <c:pt idx="0">
                  <c:v>-3.081945366074832</c:v>
                </c:pt>
                <c:pt idx="1">
                  <c:v>-3.081945366074832</c:v>
                </c:pt>
                <c:pt idx="2">
                  <c:v>-3.081945366074832</c:v>
                </c:pt>
                <c:pt idx="3">
                  <c:v>-3.081945366074832</c:v>
                </c:pt>
              </c:numCache>
            </c:numRef>
          </c:val>
        </c:ser>
        <c:ser>
          <c:idx val="2"/>
          <c:order val="2"/>
          <c:tx>
            <c:strRef>
              <c:f>PJM_EV!$A$9</c:f>
              <c:strCache>
                <c:ptCount val="1"/>
                <c:pt idx="0">
                  <c:v>Proft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DA+RT+RegD+RegA</c:v>
                </c:pt>
              </c:strCache>
            </c:strRef>
          </c:cat>
          <c:val>
            <c:numRef>
              <c:f>PJM_EV!$B$9:$E$9</c:f>
              <c:numCache>
                <c:formatCode>0</c:formatCode>
                <c:ptCount val="4"/>
                <c:pt idx="0">
                  <c:v>3.016970524967959</c:v>
                </c:pt>
                <c:pt idx="1">
                  <c:v>10.05639410035097</c:v>
                </c:pt>
                <c:pt idx="2">
                  <c:v>50.02129140382608</c:v>
                </c:pt>
                <c:pt idx="3">
                  <c:v>65.39105736765437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7352576"/>
        <c:axId val="1507347936"/>
      </c:barChart>
      <c:catAx>
        <c:axId val="1507352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07347936"/>
        <c:crosses val="autoZero"/>
        <c:auto val="1"/>
        <c:lblAlgn val="ctr"/>
        <c:lblOffset val="100"/>
        <c:noMultiLvlLbl val="0"/>
      </c:catAx>
      <c:valAx>
        <c:axId val="1507347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07352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Germany_ESS!$A$7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Germany_ESS!$B$7:$F$7</c:f>
              <c:numCache>
                <c:formatCode>0</c:formatCode>
                <c:ptCount val="5"/>
                <c:pt idx="0">
                  <c:v>4041.375549965138</c:v>
                </c:pt>
                <c:pt idx="1">
                  <c:v>2029.14253554735</c:v>
                </c:pt>
                <c:pt idx="2">
                  <c:v>4041.375549965138</c:v>
                </c:pt>
                <c:pt idx="3">
                  <c:v>1521.856901660512</c:v>
                </c:pt>
                <c:pt idx="4">
                  <c:v>490.3761127572761</c:v>
                </c:pt>
              </c:numCache>
            </c:numRef>
          </c:val>
        </c:ser>
        <c:ser>
          <c:idx val="1"/>
          <c:order val="1"/>
          <c:tx>
            <c:strRef>
              <c:f>Germany_ESS!$A$8</c:f>
              <c:strCache>
                <c:ptCount val="1"/>
                <c:pt idx="0">
                  <c:v>Operating Profit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Germany_ESS!$B$8:$F$8</c:f>
              <c:numCache>
                <c:formatCode>0</c:formatCode>
                <c:ptCount val="5"/>
                <c:pt idx="0">
                  <c:v>1674.042591826563</c:v>
                </c:pt>
                <c:pt idx="1">
                  <c:v>845.4760564780623</c:v>
                </c:pt>
                <c:pt idx="2">
                  <c:v>3195.899493487076</c:v>
                </c:pt>
                <c:pt idx="3">
                  <c:v>1521.856901660512</c:v>
                </c:pt>
                <c:pt idx="4">
                  <c:v>490.3761127572761</c:v>
                </c:pt>
              </c:numCache>
            </c:numRef>
          </c:val>
        </c:ser>
        <c:ser>
          <c:idx val="2"/>
          <c:order val="2"/>
          <c:tx>
            <c:strRef>
              <c:f>Germany_ESS!$A$9</c:f>
              <c:strCache>
                <c:ptCount val="1"/>
                <c:pt idx="0">
                  <c:v>Profit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Germany_ESS!$B$9:$F$9</c:f>
              <c:numCache>
                <c:formatCode>0</c:formatCode>
                <c:ptCount val="5"/>
                <c:pt idx="0">
                  <c:v>-334926.8850132196</c:v>
                </c:pt>
                <c:pt idx="1">
                  <c:v>-111349.1966381608</c:v>
                </c:pt>
                <c:pt idx="2">
                  <c:v>-19243.0350454407</c:v>
                </c:pt>
                <c:pt idx="3">
                  <c:v>-1843.137803122176</c:v>
                </c:pt>
                <c:pt idx="4">
                  <c:v>-21948.5584261705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2166416"/>
        <c:axId val="1482168736"/>
      </c:barChart>
      <c:barChart>
        <c:barDir val="col"/>
        <c:grouping val="clustered"/>
        <c:varyColors val="0"/>
        <c:ser>
          <c:idx val="3"/>
          <c:order val="3"/>
          <c:tx>
            <c:strRef>
              <c:f>Germany_ESS!$A$10</c:f>
              <c:strCache>
                <c:ptCount val="1"/>
                <c:pt idx="0">
                  <c:v>System Size [kW/MW]</c:v>
                </c:pt>
              </c:strCache>
            </c:strRef>
          </c:tx>
          <c:spPr>
            <a:solidFill>
              <a:schemeClr val="tx1">
                <a:lumMod val="50000"/>
                <a:lumOff val="50000"/>
                <a:alpha val="1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Germany_ESS!$B$10:$F$10</c:f>
              <c:numCache>
                <c:formatCode>0</c:formatCode>
                <c:ptCount val="5"/>
                <c:pt idx="0">
                  <c:v>1315.645291485513</c:v>
                </c:pt>
                <c:pt idx="1">
                  <c:v>438.5484304951709</c:v>
                </c:pt>
                <c:pt idx="2">
                  <c:v>87.70968609903418</c:v>
                </c:pt>
                <c:pt idx="3">
                  <c:v>13.15560743879865</c:v>
                </c:pt>
                <c:pt idx="4">
                  <c:v>87.70968609903418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482173376"/>
        <c:axId val="1482171056"/>
      </c:barChart>
      <c:catAx>
        <c:axId val="14821664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168736"/>
        <c:crosses val="autoZero"/>
        <c:auto val="1"/>
        <c:lblAlgn val="ctr"/>
        <c:lblOffset val="100"/>
        <c:noMultiLvlLbl val="0"/>
      </c:catAx>
      <c:valAx>
        <c:axId val="1482168736"/>
        <c:scaling>
          <c:orientation val="minMax"/>
          <c:min val="-100.0"/>
        </c:scaling>
        <c:delete val="0"/>
        <c:axPos val="l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166416"/>
        <c:crosses val="autoZero"/>
        <c:crossBetween val="between"/>
      </c:valAx>
      <c:valAx>
        <c:axId val="1482171056"/>
        <c:scaling>
          <c:orientation val="minMax"/>
          <c:min val="-30000.0"/>
        </c:scaling>
        <c:delete val="0"/>
        <c:axPos val="r"/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173376"/>
        <c:crosses val="max"/>
        <c:crossBetween val="between"/>
        <c:majorUnit val="30000.0"/>
      </c:valAx>
      <c:catAx>
        <c:axId val="148217337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2171056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PJM_EV!$A$7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-0.00462962962962963"/>
                  <c:y val="0.034722222222222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DA+RT+RegD+RegA</c:v>
                </c:pt>
              </c:strCache>
            </c:strRef>
          </c:cat>
          <c:val>
            <c:numRef>
              <c:f>PJM_EV!$B$7:$E$7</c:f>
              <c:numCache>
                <c:formatCode>0</c:formatCode>
                <c:ptCount val="4"/>
                <c:pt idx="0">
                  <c:v>3.99575927462238</c:v>
                </c:pt>
                <c:pt idx="1">
                  <c:v>11.0351828500054</c:v>
                </c:pt>
                <c:pt idx="2">
                  <c:v>51.0000801534805</c:v>
                </c:pt>
                <c:pt idx="3">
                  <c:v>66.3698461173088</c:v>
                </c:pt>
              </c:numCache>
            </c:numRef>
          </c:val>
        </c:ser>
        <c:ser>
          <c:idx val="1"/>
          <c:order val="1"/>
          <c:tx>
            <c:strRef>
              <c:f>PJM_EV!$A$8</c:f>
              <c:strCache>
                <c:ptCount val="1"/>
                <c:pt idx="0">
                  <c:v>Implicit charging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DA+RT+RegD+RegA</c:v>
                </c:pt>
              </c:strCache>
            </c:strRef>
          </c:cat>
          <c:val>
            <c:numRef>
              <c:f>PJM_EV!$B$8:$E$8</c:f>
              <c:numCache>
                <c:formatCode>0</c:formatCode>
                <c:ptCount val="4"/>
                <c:pt idx="0">
                  <c:v>-3.081945366074832</c:v>
                </c:pt>
                <c:pt idx="1">
                  <c:v>-3.081945366074832</c:v>
                </c:pt>
                <c:pt idx="2">
                  <c:v>-3.081945366074832</c:v>
                </c:pt>
                <c:pt idx="3">
                  <c:v>-3.081945366074832</c:v>
                </c:pt>
              </c:numCache>
            </c:numRef>
          </c:val>
        </c:ser>
        <c:ser>
          <c:idx val="2"/>
          <c:order val="2"/>
          <c:tx>
            <c:strRef>
              <c:f>PJM_EV!$A$9</c:f>
              <c:strCache>
                <c:ptCount val="1"/>
                <c:pt idx="0">
                  <c:v>Proft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3"/>
              <c:layout>
                <c:manualLayout>
                  <c:x val="0.0"/>
                  <c:y val="0.0347222222222222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DA+RT+RegD+RegA</c:v>
                </c:pt>
              </c:strCache>
            </c:strRef>
          </c:cat>
          <c:val>
            <c:numRef>
              <c:f>PJM_EV!$B$9:$E$9</c:f>
              <c:numCache>
                <c:formatCode>0</c:formatCode>
                <c:ptCount val="4"/>
                <c:pt idx="0">
                  <c:v>3.016970524967959</c:v>
                </c:pt>
                <c:pt idx="1">
                  <c:v>10.05639410035097</c:v>
                </c:pt>
                <c:pt idx="2">
                  <c:v>50.02129140382608</c:v>
                </c:pt>
                <c:pt idx="3">
                  <c:v>65.39105736765437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07260896"/>
        <c:axId val="1507263728"/>
      </c:barChart>
      <c:catAx>
        <c:axId val="1507260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07263728"/>
        <c:crosses val="autoZero"/>
        <c:auto val="1"/>
        <c:lblAlgn val="ctr"/>
        <c:lblOffset val="100"/>
        <c:noMultiLvlLbl val="0"/>
      </c:catAx>
      <c:valAx>
        <c:axId val="1507263728"/>
        <c:scaling>
          <c:orientation val="minMax"/>
          <c:min val="-2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07260896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PJM_EV!$A$11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DA+RT+RegD+RegA</c:v>
                </c:pt>
              </c:strCache>
            </c:strRef>
          </c:cat>
          <c:val>
            <c:numRef>
              <c:f>PJM_EV!$B$11:$E$11</c:f>
              <c:numCache>
                <c:formatCode>0</c:formatCode>
                <c:ptCount val="4"/>
                <c:pt idx="0">
                  <c:v>6.82228412055765</c:v>
                </c:pt>
                <c:pt idx="1">
                  <c:v>19.0676320881099</c:v>
                </c:pt>
                <c:pt idx="2">
                  <c:v>59.2788392129</c:v>
                </c:pt>
                <c:pt idx="3">
                  <c:v>79.98979008822479</c:v>
                </c:pt>
              </c:numCache>
            </c:numRef>
          </c:val>
        </c:ser>
        <c:ser>
          <c:idx val="1"/>
          <c:order val="1"/>
          <c:tx>
            <c:strRef>
              <c:f>PJM_EV!$A$12</c:f>
              <c:strCache>
                <c:ptCount val="1"/>
                <c:pt idx="0">
                  <c:v>Implicit charging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DA+RT+RegD+RegA</c:v>
                </c:pt>
              </c:strCache>
            </c:strRef>
          </c:cat>
          <c:val>
            <c:numRef>
              <c:f>PJM_EV!$B$12:$E$12</c:f>
              <c:numCache>
                <c:formatCode>0</c:formatCode>
                <c:ptCount val="4"/>
                <c:pt idx="0">
                  <c:v>-5.328532396710645</c:v>
                </c:pt>
                <c:pt idx="1">
                  <c:v>-5.328532396710645</c:v>
                </c:pt>
                <c:pt idx="2">
                  <c:v>-5.328532396710645</c:v>
                </c:pt>
                <c:pt idx="3">
                  <c:v>-5.328532396710645</c:v>
                </c:pt>
              </c:numCache>
            </c:numRef>
          </c:val>
        </c:ser>
        <c:ser>
          <c:idx val="2"/>
          <c:order val="2"/>
          <c:tx>
            <c:strRef>
              <c:f>PJM_EV!$A$13</c:f>
              <c:strCache>
                <c:ptCount val="1"/>
                <c:pt idx="0">
                  <c:v>Proft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DA+RT+RegD+RegA</c:v>
                </c:pt>
              </c:strCache>
            </c:strRef>
          </c:cat>
          <c:val>
            <c:numRef>
              <c:f>PJM_EV!$B$13:$E$13</c:f>
              <c:numCache>
                <c:formatCode>0</c:formatCode>
                <c:ptCount val="4"/>
                <c:pt idx="0">
                  <c:v>5.130006373041355</c:v>
                </c:pt>
                <c:pt idx="1">
                  <c:v>17.37535434059355</c:v>
                </c:pt>
                <c:pt idx="2">
                  <c:v>57.58656146538365</c:v>
                </c:pt>
                <c:pt idx="3">
                  <c:v>78.29751234070845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07213152"/>
        <c:axId val="1507215984"/>
      </c:barChart>
      <c:catAx>
        <c:axId val="15072131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07215984"/>
        <c:crosses val="autoZero"/>
        <c:auto val="1"/>
        <c:lblAlgn val="ctr"/>
        <c:lblOffset val="100"/>
        <c:noMultiLvlLbl val="0"/>
      </c:catAx>
      <c:valAx>
        <c:axId val="1507215984"/>
        <c:scaling>
          <c:orientation val="minMax"/>
          <c:max val="120.0"/>
          <c:min val="-4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07213152"/>
        <c:crosses val="autoZero"/>
        <c:crossBetween val="between"/>
        <c:majorUnit val="40.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PJM_EV!$A$15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DA+RT+RegD+RegA</c:v>
                </c:pt>
              </c:strCache>
            </c:strRef>
          </c:cat>
          <c:val>
            <c:numRef>
              <c:f>PJM_EV!$B$15:$E$15</c:f>
              <c:numCache>
                <c:formatCode>0</c:formatCode>
                <c:ptCount val="4"/>
                <c:pt idx="0">
                  <c:v>38.457422426549</c:v>
                </c:pt>
                <c:pt idx="1">
                  <c:v>131.807559036663</c:v>
                </c:pt>
                <c:pt idx="2">
                  <c:v>172.729396457298</c:v>
                </c:pt>
                <c:pt idx="3">
                  <c:v>206.208979395589</c:v>
                </c:pt>
              </c:numCache>
            </c:numRef>
          </c:val>
        </c:ser>
        <c:ser>
          <c:idx val="1"/>
          <c:order val="1"/>
          <c:tx>
            <c:strRef>
              <c:f>PJM_EV!$A$16</c:f>
              <c:strCache>
                <c:ptCount val="1"/>
                <c:pt idx="0">
                  <c:v>Implicit charging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DA+RT+RegD+RegA</c:v>
                </c:pt>
              </c:strCache>
            </c:strRef>
          </c:cat>
          <c:val>
            <c:numRef>
              <c:f>PJM_EV!$B$16:$E$16</c:f>
              <c:numCache>
                <c:formatCode>0</c:formatCode>
                <c:ptCount val="4"/>
                <c:pt idx="0">
                  <c:v>-34.83770033974918</c:v>
                </c:pt>
                <c:pt idx="1">
                  <c:v>-37.10504895346529</c:v>
                </c:pt>
                <c:pt idx="2">
                  <c:v>-37.10504895346529</c:v>
                </c:pt>
                <c:pt idx="3">
                  <c:v>-37.10504895346529</c:v>
                </c:pt>
              </c:numCache>
            </c:numRef>
          </c:val>
        </c:ser>
        <c:ser>
          <c:idx val="2"/>
          <c:order val="2"/>
          <c:tx>
            <c:strRef>
              <c:f>PJM_EV!$A$17</c:f>
              <c:strCache>
                <c:ptCount val="1"/>
                <c:pt idx="0">
                  <c:v>Proft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PJM_EV!$B$6:$E$6</c:f>
              <c:strCache>
                <c:ptCount val="4"/>
                <c:pt idx="0">
                  <c:v>DA</c:v>
                </c:pt>
                <c:pt idx="1">
                  <c:v>DA+RT</c:v>
                </c:pt>
                <c:pt idx="2">
                  <c:v>DA+RT+RegD</c:v>
                </c:pt>
                <c:pt idx="3">
                  <c:v>DA+RT+RegD+RegA</c:v>
                </c:pt>
              </c:strCache>
            </c:strRef>
          </c:cat>
          <c:val>
            <c:numRef>
              <c:f>PJM_EV!$B$17:$E$17</c:f>
              <c:numCache>
                <c:formatCode>0</c:formatCode>
                <c:ptCount val="4"/>
                <c:pt idx="0">
                  <c:v>27.39338815399903</c:v>
                </c:pt>
                <c:pt idx="1">
                  <c:v>120.0234421373807</c:v>
                </c:pt>
                <c:pt idx="2">
                  <c:v>160.9452795580147</c:v>
                </c:pt>
                <c:pt idx="3">
                  <c:v>194.4248624963067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07175008"/>
        <c:axId val="1507177840"/>
      </c:barChart>
      <c:catAx>
        <c:axId val="1507175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07177840"/>
        <c:crosses val="autoZero"/>
        <c:auto val="1"/>
        <c:lblAlgn val="ctr"/>
        <c:lblOffset val="100"/>
        <c:noMultiLvlLbl val="0"/>
      </c:catAx>
      <c:valAx>
        <c:axId val="1507177840"/>
        <c:scaling>
          <c:orientation val="minMax"/>
          <c:max val="300.0"/>
          <c:min val="-1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07175008"/>
        <c:crosses val="autoZero"/>
        <c:crossBetween val="between"/>
        <c:majorUnit val="100.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NSW_EV!$A$7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NSW_EV!$B$6:$E$6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NSW_EV!$B$7:$E$7</c:f>
              <c:numCache>
                <c:formatCode>0.0</c:formatCode>
                <c:ptCount val="4"/>
                <c:pt idx="0">
                  <c:v>2.72042646889412</c:v>
                </c:pt>
              </c:numCache>
            </c:numRef>
          </c:val>
        </c:ser>
        <c:ser>
          <c:idx val="1"/>
          <c:order val="1"/>
          <c:tx>
            <c:strRef>
              <c:f>NSW_EV!$A$8</c:f>
              <c:strCache>
                <c:ptCount val="1"/>
                <c:pt idx="0">
                  <c:v>Implicit charging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NSW_EV!$B$6:$E$6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NSW_EV!$B$8:$E$8</c:f>
              <c:numCache>
                <c:formatCode>0.0</c:formatCode>
                <c:ptCount val="4"/>
                <c:pt idx="0">
                  <c:v>-0.559016333583545</c:v>
                </c:pt>
              </c:numCache>
            </c:numRef>
          </c:val>
        </c:ser>
        <c:ser>
          <c:idx val="2"/>
          <c:order val="2"/>
          <c:tx>
            <c:strRef>
              <c:f>NSW_EV!$A$9</c:f>
              <c:strCache>
                <c:ptCount val="1"/>
                <c:pt idx="0">
                  <c:v>Proft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NSW_EV!$B$6:$E$6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NSW_EV!$B$9:$E$9</c:f>
              <c:numCache>
                <c:formatCode>0.0</c:formatCode>
                <c:ptCount val="4"/>
                <c:pt idx="0">
                  <c:v>1.57868640945988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07111952"/>
        <c:axId val="1507114000"/>
      </c:barChart>
      <c:catAx>
        <c:axId val="1507111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07114000"/>
        <c:crosses val="autoZero"/>
        <c:auto val="1"/>
        <c:lblAlgn val="ctr"/>
        <c:lblOffset val="100"/>
        <c:noMultiLvlLbl val="0"/>
      </c:catAx>
      <c:valAx>
        <c:axId val="150711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07111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NSW_EV!$A$7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NSW_EV!$B$6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NSW_EV!$B$7</c:f>
              <c:numCache>
                <c:formatCode>0.0</c:formatCode>
                <c:ptCount val="1"/>
                <c:pt idx="0">
                  <c:v>2.72042646889412</c:v>
                </c:pt>
              </c:numCache>
            </c:numRef>
          </c:val>
        </c:ser>
        <c:ser>
          <c:idx val="1"/>
          <c:order val="1"/>
          <c:tx>
            <c:strRef>
              <c:f>NSW_EV!$A$8</c:f>
              <c:strCache>
                <c:ptCount val="1"/>
                <c:pt idx="0">
                  <c:v>Implicit charging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NSW_EV!$B$6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NSW_EV!$B$8</c:f>
              <c:numCache>
                <c:formatCode>0.0</c:formatCode>
                <c:ptCount val="1"/>
                <c:pt idx="0">
                  <c:v>-0.559016333583545</c:v>
                </c:pt>
              </c:numCache>
            </c:numRef>
          </c:val>
        </c:ser>
        <c:ser>
          <c:idx val="2"/>
          <c:order val="2"/>
          <c:tx>
            <c:strRef>
              <c:f>NSW_EV!$A$9</c:f>
              <c:strCache>
                <c:ptCount val="1"/>
                <c:pt idx="0">
                  <c:v>Proft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NSW_EV!$B$6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NSW_EV!$B$9</c:f>
              <c:numCache>
                <c:formatCode>0.0</c:formatCode>
                <c:ptCount val="1"/>
                <c:pt idx="0">
                  <c:v>1.57868640945988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07046320"/>
        <c:axId val="1507049152"/>
      </c:barChart>
      <c:catAx>
        <c:axId val="1507046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07049152"/>
        <c:crosses val="autoZero"/>
        <c:auto val="1"/>
        <c:lblAlgn val="ctr"/>
        <c:lblOffset val="100"/>
        <c:noMultiLvlLbl val="0"/>
      </c:catAx>
      <c:valAx>
        <c:axId val="1507049152"/>
        <c:scaling>
          <c:orientation val="minMax"/>
          <c:max val="4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07046320"/>
        <c:crosses val="autoZero"/>
        <c:crossBetween val="between"/>
        <c:majorUnit val="2.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NSW_EV!$A$11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NSW_EV!$B$6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NSW_EV!$B$11</c:f>
              <c:numCache>
                <c:formatCode>0.0</c:formatCode>
                <c:ptCount val="1"/>
                <c:pt idx="0">
                  <c:v>4.70348395268065</c:v>
                </c:pt>
              </c:numCache>
            </c:numRef>
          </c:val>
        </c:ser>
        <c:ser>
          <c:idx val="1"/>
          <c:order val="1"/>
          <c:tx>
            <c:strRef>
              <c:f>NSW_EV!$A$12</c:f>
              <c:strCache>
                <c:ptCount val="1"/>
                <c:pt idx="0">
                  <c:v>Implicit charging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8.48755627201335E-17"/>
                  <c:y val="0.020833333333333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NSW_EV!$B$6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NSW_EV!$B$12</c:f>
              <c:numCache>
                <c:formatCode>0.0</c:formatCode>
                <c:ptCount val="1"/>
                <c:pt idx="0">
                  <c:v>-0.966511826127549</c:v>
                </c:pt>
              </c:numCache>
            </c:numRef>
          </c:val>
        </c:ser>
        <c:ser>
          <c:idx val="2"/>
          <c:order val="2"/>
          <c:tx>
            <c:strRef>
              <c:f>NSW_EV!$A$13</c:f>
              <c:strCache>
                <c:ptCount val="1"/>
                <c:pt idx="0">
                  <c:v>Proft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NSW_EV!$B$6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NSW_EV!$B$13</c:f>
              <c:numCache>
                <c:formatCode>0.0</c:formatCode>
                <c:ptCount val="1"/>
                <c:pt idx="0">
                  <c:v>2.72947138182642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07008112"/>
        <c:axId val="1506991376"/>
      </c:barChart>
      <c:catAx>
        <c:axId val="15070081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06991376"/>
        <c:crosses val="autoZero"/>
        <c:auto val="1"/>
        <c:lblAlgn val="ctr"/>
        <c:lblOffset val="100"/>
        <c:noMultiLvlLbl val="0"/>
      </c:catAx>
      <c:valAx>
        <c:axId val="15069913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0.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507008112"/>
        <c:crosses val="autoZero"/>
        <c:crossBetween val="between"/>
        <c:majorUnit val="2.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NSW_EV!$A$15</c:f>
              <c:strCache>
                <c:ptCount val="1"/>
                <c:pt idx="0">
                  <c:v>Revenue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0"/>
                  <c:y val="0.0138888888888889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NSW_EV!$B$6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NSW_EV!$B$15</c:f>
              <c:numCache>
                <c:formatCode>0.0</c:formatCode>
                <c:ptCount val="1"/>
                <c:pt idx="0">
                  <c:v>32.7525459775358</c:v>
                </c:pt>
              </c:numCache>
            </c:numRef>
          </c:val>
        </c:ser>
        <c:ser>
          <c:idx val="1"/>
          <c:order val="1"/>
          <c:tx>
            <c:strRef>
              <c:f>NSW_EV!$A$16</c:f>
              <c:strCache>
                <c:ptCount val="1"/>
                <c:pt idx="0">
                  <c:v>Implicit charging cost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NSW_EV!$B$6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NSW_EV!$B$16</c:f>
              <c:numCache>
                <c:formatCode>0.0</c:formatCode>
                <c:ptCount val="1"/>
                <c:pt idx="0">
                  <c:v>-6.73027129284306</c:v>
                </c:pt>
              </c:numCache>
            </c:numRef>
          </c:val>
        </c:ser>
        <c:ser>
          <c:idx val="2"/>
          <c:order val="2"/>
          <c:tx>
            <c:strRef>
              <c:f>NSW_EV!$A$17</c:f>
              <c:strCache>
                <c:ptCount val="1"/>
                <c:pt idx="0">
                  <c:v>Proft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NSW_EV!$B$6</c:f>
              <c:strCache>
                <c:ptCount val="1"/>
                <c:pt idx="0">
                  <c:v>RT</c:v>
                </c:pt>
              </c:strCache>
            </c:strRef>
          </c:cat>
          <c:val>
            <c:numRef>
              <c:f>NSW_EV!$B$17</c:f>
              <c:numCache>
                <c:formatCode>0.0</c:formatCode>
                <c:ptCount val="1"/>
                <c:pt idx="0">
                  <c:v>19.006578490969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1670192"/>
        <c:axId val="1481673024"/>
      </c:barChart>
      <c:catAx>
        <c:axId val="1481670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81673024"/>
        <c:crosses val="autoZero"/>
        <c:auto val="1"/>
        <c:lblAlgn val="ctr"/>
        <c:lblOffset val="100"/>
        <c:noMultiLvlLbl val="0"/>
      </c:catAx>
      <c:valAx>
        <c:axId val="148167302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81670192"/>
        <c:crosses val="autoZero"/>
        <c:crossBetween val="between"/>
        <c:majorUnit val="20.0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Germany_ESS!$B$11:$F$11</c:f>
              <c:numCache>
                <c:formatCode>0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439.6475493685924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Germany_ESS!$B$12:$F$12</c:f>
              <c:numCache>
                <c:formatCode>0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355.0999437207862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Germany_ESS!$B$13:$F$13</c:f>
              <c:numCache>
                <c:formatCode>0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2338000"/>
        <c:axId val="1142340320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Germany_ESS!$B$14:$F$14</c:f>
              <c:numCache>
                <c:formatCode>0.0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1.014571267773675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1142347616"/>
        <c:axId val="1142343712"/>
      </c:barChart>
      <c:catAx>
        <c:axId val="1142338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42340320"/>
        <c:crosses val="autoZero"/>
        <c:auto val="1"/>
        <c:lblAlgn val="ctr"/>
        <c:lblOffset val="100"/>
        <c:noMultiLvlLbl val="0"/>
      </c:catAx>
      <c:valAx>
        <c:axId val="114234032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[USD/(MP-a)]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42338000"/>
        <c:crosses val="autoZero"/>
        <c:crossBetween val="between"/>
      </c:valAx>
      <c:valAx>
        <c:axId val="1142343712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(kW/MP)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42347616"/>
        <c:crosses val="max"/>
        <c:crossBetween val="between"/>
      </c:valAx>
      <c:catAx>
        <c:axId val="1142347616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2343712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Germany_ESS!$B$15:$F$15</c:f>
              <c:numCache>
                <c:formatCode>0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287.4618592025412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Germany_ESS!$B$16:$F$16</c:f>
              <c:numCache>
                <c:formatCode>0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236.7332958138575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Germany_ESS!$B$17:$F$17</c:f>
              <c:numCache>
                <c:formatCode>0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16.90952112956125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2390752"/>
        <c:axId val="1142393072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Germany_ESS!$B$18:$F$18</c:f>
              <c:numCache>
                <c:formatCode>0.0</c:formatCode>
                <c:ptCount val="5"/>
                <c:pt idx="0">
                  <c:v>0.0</c:v>
                </c:pt>
                <c:pt idx="1">
                  <c:v>0.0</c:v>
                </c:pt>
                <c:pt idx="2">
                  <c:v>0.879295098737185</c:v>
                </c:pt>
                <c:pt idx="3">
                  <c:v>0.0</c:v>
                </c:pt>
                <c:pt idx="4">
                  <c:v>0.0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1142400368"/>
        <c:axId val="1142396464"/>
      </c:barChart>
      <c:catAx>
        <c:axId val="11423907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42393072"/>
        <c:crosses val="autoZero"/>
        <c:auto val="1"/>
        <c:lblAlgn val="ctr"/>
        <c:lblOffset val="100"/>
        <c:noMultiLvlLbl val="0"/>
      </c:catAx>
      <c:valAx>
        <c:axId val="114239307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[USD/(MP-a)]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42390752"/>
        <c:crosses val="autoZero"/>
        <c:crossBetween val="between"/>
      </c:valAx>
      <c:valAx>
        <c:axId val="1142396464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(kW/MP)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,##0.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142400368"/>
        <c:crosses val="max"/>
        <c:crossBetween val="between"/>
      </c:valAx>
      <c:catAx>
        <c:axId val="114240036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42396464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447251385244"/>
          <c:y val="0.0902777777777778"/>
          <c:w val="0.719540682414698"/>
          <c:h val="0.74563648293963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Germany_ESS!$B$19:$F$19</c:f>
              <c:numCache>
                <c:formatCode>0</c:formatCode>
                <c:ptCount val="5"/>
                <c:pt idx="0">
                  <c:v>13.2528405386787</c:v>
                </c:pt>
                <c:pt idx="1">
                  <c:v>17.5126576946667</c:v>
                </c:pt>
                <c:pt idx="2">
                  <c:v>325.686320245466</c:v>
                </c:pt>
                <c:pt idx="3">
                  <c:v>153.92734457616</c:v>
                </c:pt>
                <c:pt idx="4">
                  <c:v>11.4727285314871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elete val="1"/>
            <c:extLst/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Germany_ESS!$B$20:$F$20</c:f>
              <c:numCache>
                <c:formatCode>0</c:formatCode>
                <c:ptCount val="5"/>
                <c:pt idx="0">
                  <c:v>5.67169484423421</c:v>
                </c:pt>
                <c:pt idx="1">
                  <c:v>7.68743515994444</c:v>
                </c:pt>
                <c:pt idx="2">
                  <c:v>277.158302285157</c:v>
                </c:pt>
                <c:pt idx="3">
                  <c:v>153.92734457616</c:v>
                </c:pt>
                <c:pt idx="4">
                  <c:v>11.4693292032026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elete val="1"/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Germany_ESS!$B$21:$F$21</c:f>
              <c:numCache>
                <c:formatCode>0</c:formatCode>
                <c:ptCount val="5"/>
                <c:pt idx="0">
                  <c:v>-250.171857991282</c:v>
                </c:pt>
                <c:pt idx="1">
                  <c:v>-248.156117675572</c:v>
                </c:pt>
                <c:pt idx="2">
                  <c:v>21.3147494496412</c:v>
                </c:pt>
                <c:pt idx="3">
                  <c:v>-101.916208259356</c:v>
                </c:pt>
                <c:pt idx="4">
                  <c:v>-244.374223632314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2103104"/>
        <c:axId val="1482105152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Germany_ESS!$B$6:$F$6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BE</c:v>
                </c:pt>
                <c:pt idx="3">
                  <c:v>PCR</c:v>
                </c:pt>
                <c:pt idx="4">
                  <c:v>SCR</c:v>
                </c:pt>
              </c:strCache>
            </c:strRef>
          </c:cat>
          <c:val>
            <c:numRef>
              <c:f>Germany_ESS!$B$22:$F$22</c:f>
              <c:numCache>
                <c:formatCode>0.0</c:formatCode>
                <c:ptCount val="5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  <c:pt idx="3">
                  <c:v>1.0</c:v>
                </c:pt>
                <c:pt idx="4">
                  <c:v>1.0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482083408"/>
        <c:axId val="1482079504"/>
      </c:barChart>
      <c:catAx>
        <c:axId val="1482103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82105152"/>
        <c:crosses val="autoZero"/>
        <c:auto val="1"/>
        <c:lblAlgn val="ctr"/>
        <c:lblOffset val="100"/>
        <c:noMultiLvlLbl val="0"/>
      </c:catAx>
      <c:valAx>
        <c:axId val="148210515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[USD/(a-MW)]</a:t>
                </a:r>
              </a:p>
            </c:rich>
          </c:tx>
          <c:layout>
            <c:manualLayout>
              <c:xMode val="edge"/>
              <c:yMode val="edge"/>
              <c:x val="0.0208333333333333"/>
              <c:y val="0.20035269028871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82103104"/>
        <c:crosses val="autoZero"/>
        <c:crossBetween val="between"/>
      </c:valAx>
      <c:valAx>
        <c:axId val="1482079504"/>
        <c:scaling>
          <c:orientation val="minMax"/>
          <c:max val="1.2"/>
          <c:min val="-0.9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(kW/MW)</a:t>
                </a:r>
              </a:p>
            </c:rich>
          </c:tx>
          <c:layout>
            <c:manualLayout>
              <c:xMode val="edge"/>
              <c:yMode val="edge"/>
              <c:x val="0.93517351997667"/>
              <c:y val="0.16177657480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82083408"/>
        <c:crosses val="max"/>
        <c:crossBetween val="between"/>
        <c:majorUnit val="1.9"/>
      </c:valAx>
      <c:catAx>
        <c:axId val="1482083408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2079504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1"/>
          <c:tx>
            <c:strRef>
              <c:f>Germany_ESS_multitasking!$A$7</c:f>
              <c:strCache>
                <c:ptCount val="1"/>
                <c:pt idx="0">
                  <c:v>Revenue (mUSD)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Germany_ESS_multitasking!$B$7:$I$7</c:f>
              <c:numCache>
                <c:formatCode>0.0</c:formatCode>
                <c:ptCount val="8"/>
                <c:pt idx="0">
                  <c:v>4.60769701326766</c:v>
                </c:pt>
                <c:pt idx="1">
                  <c:v>2.31348804013439</c:v>
                </c:pt>
                <c:pt idx="2">
                  <c:v>0.559092943032478</c:v>
                </c:pt>
                <c:pt idx="3">
                  <c:v>7.32604546042557</c:v>
                </c:pt>
                <c:pt idx="4">
                  <c:v>9.947998572577879</c:v>
                </c:pt>
              </c:numCache>
            </c:numRef>
          </c:val>
        </c:ser>
        <c:ser>
          <c:idx val="1"/>
          <c:order val="2"/>
          <c:tx>
            <c:strRef>
              <c:f>Germany_ESS_multitasking!$A$8</c:f>
              <c:strCache>
                <c:ptCount val="1"/>
                <c:pt idx="0">
                  <c:v>Operating Profit (mUSD)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Germany_ESS_multitasking!$B$8:$I$8</c:f>
              <c:numCache>
                <c:formatCode>0.0</c:formatCode>
                <c:ptCount val="8"/>
                <c:pt idx="0">
                  <c:v>1.908627633110872</c:v>
                </c:pt>
                <c:pt idx="1">
                  <c:v>0.963953350055996</c:v>
                </c:pt>
                <c:pt idx="2">
                  <c:v>0.559092943032478</c:v>
                </c:pt>
                <c:pt idx="3">
                  <c:v>3.026813519175827</c:v>
                </c:pt>
                <c:pt idx="4">
                  <c:v>5.687324765330377</c:v>
                </c:pt>
              </c:numCache>
            </c:numRef>
          </c:val>
        </c:ser>
        <c:ser>
          <c:idx val="2"/>
          <c:order val="3"/>
          <c:tx>
            <c:strRef>
              <c:f>Germany_ESS_multitasking!$A$9</c:f>
              <c:strCache>
                <c:ptCount val="1"/>
                <c:pt idx="0">
                  <c:v>Profit (mUSD)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Germany_ESS_multitasking!$B$9:$I$9</c:f>
              <c:numCache>
                <c:formatCode>0.0</c:formatCode>
                <c:ptCount val="8"/>
                <c:pt idx="0">
                  <c:v>-381.8604800911823</c:v>
                </c:pt>
                <c:pt idx="1">
                  <c:v>-126.9526562023747</c:v>
                </c:pt>
                <c:pt idx="2">
                  <c:v>-25.02422896745366</c:v>
                </c:pt>
                <c:pt idx="3">
                  <c:v>-636.5755133099786</c:v>
                </c:pt>
                <c:pt idx="4">
                  <c:v>-505.9983925113934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2036656"/>
        <c:axId val="1482038976"/>
      </c:barChart>
      <c:barChart>
        <c:barDir val="col"/>
        <c:grouping val="clustered"/>
        <c:varyColors val="0"/>
        <c:ser>
          <c:idx val="3"/>
          <c:order val="0"/>
          <c:tx>
            <c:strRef>
              <c:f>Germany_ESS_multitasking!$A$10</c:f>
              <c:strCache>
                <c:ptCount val="1"/>
                <c:pt idx="0">
                  <c:v>System Size (MW)</c:v>
                </c:pt>
              </c:strCache>
            </c:strRef>
          </c:tx>
          <c:spPr>
            <a:solidFill>
              <a:schemeClr val="tx2">
                <a:alpha val="1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Germany_ESS_multitasking!$B$10:$I$10</c:f>
              <c:numCache>
                <c:formatCode>0.00</c:formatCode>
                <c:ptCount val="8"/>
                <c:pt idx="0">
                  <c:v>1.500007808022136</c:v>
                </c:pt>
                <c:pt idx="1">
                  <c:v>0.500002602674045</c:v>
                </c:pt>
                <c:pt idx="2">
                  <c:v>0.100000520534809</c:v>
                </c:pt>
                <c:pt idx="3">
                  <c:v>2.499993734303225</c:v>
                </c:pt>
                <c:pt idx="4">
                  <c:v>1.999991131629179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82043616"/>
        <c:axId val="1482041296"/>
      </c:barChart>
      <c:catAx>
        <c:axId val="1482036656"/>
        <c:scaling>
          <c:orientation val="minMax"/>
        </c:scaling>
        <c:delete val="1"/>
        <c:axPos val="b"/>
        <c:majorTickMark val="none"/>
        <c:minorTickMark val="none"/>
        <c:tickLblPos val="nextTo"/>
        <c:crossAx val="1482038976"/>
        <c:crosses val="autoZero"/>
        <c:auto val="1"/>
        <c:lblAlgn val="ctr"/>
        <c:lblOffset val="100"/>
        <c:noMultiLvlLbl val="0"/>
      </c:catAx>
      <c:valAx>
        <c:axId val="1482038976"/>
        <c:scaling>
          <c:orientation val="minMax"/>
          <c:max val="800.0"/>
          <c:min val="-200.0"/>
        </c:scaling>
        <c:delete val="0"/>
        <c:axPos val="l"/>
        <c:numFmt formatCode="General" sourceLinked="1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036656"/>
        <c:crosses val="autoZero"/>
        <c:crossBetween val="between"/>
      </c:valAx>
      <c:valAx>
        <c:axId val="1482041296"/>
        <c:scaling>
          <c:orientation val="minMax"/>
          <c:max val="160000.0"/>
          <c:min val="-40000.0"/>
        </c:scaling>
        <c:delete val="0"/>
        <c:axPos val="r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2043616"/>
        <c:crosses val="max"/>
        <c:crossBetween val="between"/>
      </c:valAx>
      <c:catAx>
        <c:axId val="1482043616"/>
        <c:scaling>
          <c:orientation val="minMax"/>
        </c:scaling>
        <c:delete val="1"/>
        <c:axPos val="b"/>
        <c:majorTickMark val="out"/>
        <c:minorTickMark val="none"/>
        <c:tickLblPos val="nextTo"/>
        <c:crossAx val="1482041296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0"/>
                  <c:y val="-0.069444444444444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8.48755627201337E-17"/>
                  <c:y val="0.0277777777777778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Germany_ESS_multitasking!$B$7:$F$7</c:f>
              <c:numCache>
                <c:formatCode>0.0</c:formatCode>
                <c:ptCount val="5"/>
                <c:pt idx="0">
                  <c:v>4.60769701326766</c:v>
                </c:pt>
                <c:pt idx="1">
                  <c:v>2.31348804013439</c:v>
                </c:pt>
                <c:pt idx="2">
                  <c:v>0.559092943032478</c:v>
                </c:pt>
                <c:pt idx="3">
                  <c:v>7.32604546042557</c:v>
                </c:pt>
                <c:pt idx="4">
                  <c:v>9.947998572577879</c:v>
                </c:pt>
              </c:numCache>
            </c:numRef>
          </c:val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Germany_ESS_multitasking!$B$8:$F$8</c:f>
              <c:numCache>
                <c:formatCode>0.0</c:formatCode>
                <c:ptCount val="5"/>
                <c:pt idx="0">
                  <c:v>1.908627633110872</c:v>
                </c:pt>
                <c:pt idx="1">
                  <c:v>0.963953350055996</c:v>
                </c:pt>
                <c:pt idx="2">
                  <c:v>0.559092943032478</c:v>
                </c:pt>
                <c:pt idx="3">
                  <c:v>3.026813519175827</c:v>
                </c:pt>
                <c:pt idx="4">
                  <c:v>5.687324765330377</c:v>
                </c:pt>
              </c:numCache>
            </c:numRef>
          </c:val>
        </c:ser>
        <c:ser>
          <c:idx val="2"/>
          <c:order val="2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solidFill>
                <a:schemeClr val="bg1"/>
              </a:solidFill>
              <a:ln>
                <a:solidFill>
                  <a:schemeClr val="tx1"/>
                </a:solidFill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Germany_ESS_multitasking!$B$9:$F$9</c:f>
              <c:numCache>
                <c:formatCode>0.0</c:formatCode>
                <c:ptCount val="5"/>
                <c:pt idx="0">
                  <c:v>-381.8604800911823</c:v>
                </c:pt>
                <c:pt idx="1">
                  <c:v>-126.9526562023747</c:v>
                </c:pt>
                <c:pt idx="2">
                  <c:v>-25.02422896745366</c:v>
                </c:pt>
                <c:pt idx="3">
                  <c:v>-636.5755133099786</c:v>
                </c:pt>
                <c:pt idx="4">
                  <c:v>-505.9983925113934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1970000"/>
        <c:axId val="1481972320"/>
      </c:barChart>
      <c:barChart>
        <c:barDir val="col"/>
        <c:grouping val="clustered"/>
        <c:varyColors val="0"/>
        <c:ser>
          <c:idx val="3"/>
          <c:order val="3"/>
          <c:spPr>
            <a:solidFill>
              <a:schemeClr val="tx1">
                <a:lumMod val="50000"/>
                <a:lumOff val="50000"/>
                <a:alpha val="5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Germany_ESS_multitasking!$B$6:$F$6</c:f>
              <c:strCache>
                <c:ptCount val="5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  <c:pt idx="3">
                  <c:v>DA+ID</c:v>
                </c:pt>
                <c:pt idx="4">
                  <c:v>DA+ID+SCR</c:v>
                </c:pt>
              </c:strCache>
            </c:strRef>
          </c:cat>
          <c:val>
            <c:numRef>
              <c:f>Germany_ESS_multitasking!$B$10:$F$10</c:f>
              <c:numCache>
                <c:formatCode>0.00</c:formatCode>
                <c:ptCount val="5"/>
                <c:pt idx="0">
                  <c:v>1.500007808022136</c:v>
                </c:pt>
                <c:pt idx="1">
                  <c:v>0.500002602674045</c:v>
                </c:pt>
                <c:pt idx="2">
                  <c:v>0.100000520534809</c:v>
                </c:pt>
                <c:pt idx="3">
                  <c:v>2.499993734303225</c:v>
                </c:pt>
                <c:pt idx="4">
                  <c:v>1.999991131629179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481979104"/>
        <c:axId val="1481975712"/>
      </c:barChart>
      <c:catAx>
        <c:axId val="1481970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50000"/>
                <a:lumOff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81972320"/>
        <c:crosses val="autoZero"/>
        <c:auto val="1"/>
        <c:lblAlgn val="ctr"/>
        <c:lblOffset val="100"/>
        <c:noMultiLvlLbl val="0"/>
      </c:catAx>
      <c:valAx>
        <c:axId val="1481972320"/>
        <c:scaling>
          <c:orientation val="minMax"/>
          <c:min val="-200.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Income (mUSD)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81970000"/>
        <c:crosses val="autoZero"/>
        <c:crossBetween val="between"/>
        <c:majorUnit val="200.0"/>
      </c:valAx>
      <c:valAx>
        <c:axId val="1481975712"/>
        <c:scaling>
          <c:orientation val="minMax"/>
          <c:max val="150000.0"/>
          <c:min val="-50000.0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Helvetica" charset="0"/>
                    <a:ea typeface="Helvetica" charset="0"/>
                    <a:cs typeface="Helvetica" charset="0"/>
                  </a:defRPr>
                </a:pPr>
                <a:r>
                  <a:rPr lang="en-US"/>
                  <a:t>System Size (MW)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Helvetica" charset="0"/>
                  <a:ea typeface="Helvetica" charset="0"/>
                  <a:cs typeface="Helvetica" charset="0"/>
                </a:defRPr>
              </a:pPr>
              <a:endParaRPr lang="en-US"/>
            </a:p>
          </c:txPr>
        </c:title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Helvetica" charset="0"/>
                <a:ea typeface="Helvetica" charset="0"/>
                <a:cs typeface="Helvetica" charset="0"/>
              </a:defRPr>
            </a:pPr>
            <a:endParaRPr lang="en-US"/>
          </a:p>
        </c:txPr>
        <c:crossAx val="1481979104"/>
        <c:crosses val="max"/>
        <c:crossBetween val="between"/>
        <c:majorUnit val="50000.0"/>
      </c:valAx>
      <c:catAx>
        <c:axId val="148197910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1975712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  <a:latin typeface="Helvetica" charset="0"/>
          <a:ea typeface="Helvetica" charset="0"/>
          <a:cs typeface="Helvetica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Germany_ESS_multitasking!$A$7</c:f>
              <c:strCache>
                <c:ptCount val="1"/>
                <c:pt idx="0">
                  <c:v>Revenue (mUSD)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Germany_ESS_multitasking!$B$6:$D$6</c:f>
              <c:strCache>
                <c:ptCount val="3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</c:strCache>
            </c:strRef>
          </c:cat>
          <c:val>
            <c:numRef>
              <c:f>Germany_ESS_multitasking!$B$7:$D$7</c:f>
              <c:numCache>
                <c:formatCode>0.0</c:formatCode>
                <c:ptCount val="3"/>
                <c:pt idx="0">
                  <c:v>4.60769701326766</c:v>
                </c:pt>
                <c:pt idx="1">
                  <c:v>2.31348804013439</c:v>
                </c:pt>
                <c:pt idx="2">
                  <c:v>0.559092943032478</c:v>
                </c:pt>
              </c:numCache>
            </c:numRef>
          </c:val>
        </c:ser>
        <c:ser>
          <c:idx val="1"/>
          <c:order val="1"/>
          <c:tx>
            <c:strRef>
              <c:f>Germany_ESS_multitasking!$A$8</c:f>
              <c:strCache>
                <c:ptCount val="1"/>
                <c:pt idx="0">
                  <c:v>Operating Profit (mUSD)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Germany_ESS_multitasking!$B$6:$D$6</c:f>
              <c:strCache>
                <c:ptCount val="3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</c:strCache>
            </c:strRef>
          </c:cat>
          <c:val>
            <c:numRef>
              <c:f>Germany_ESS_multitasking!$B$8:$D$8</c:f>
              <c:numCache>
                <c:formatCode>0.0</c:formatCode>
                <c:ptCount val="3"/>
                <c:pt idx="0">
                  <c:v>1.908627633110872</c:v>
                </c:pt>
                <c:pt idx="1">
                  <c:v>0.963953350055996</c:v>
                </c:pt>
                <c:pt idx="2">
                  <c:v>0.559092943032478</c:v>
                </c:pt>
              </c:numCache>
            </c:numRef>
          </c:val>
        </c:ser>
        <c:ser>
          <c:idx val="2"/>
          <c:order val="2"/>
          <c:tx>
            <c:strRef>
              <c:f>Germany_ESS_multitasking!$A$9</c:f>
              <c:strCache>
                <c:ptCount val="1"/>
                <c:pt idx="0">
                  <c:v>Profit (mUSD)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numFmt formatCode="#\ 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Germany_ESS_multitasking!$B$6:$D$6</c:f>
              <c:strCache>
                <c:ptCount val="3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</c:strCache>
            </c:strRef>
          </c:cat>
          <c:val>
            <c:numRef>
              <c:f>Germany_ESS_multitasking!$B$9:$D$9</c:f>
              <c:numCache>
                <c:formatCode>0.0</c:formatCode>
                <c:ptCount val="3"/>
                <c:pt idx="0">
                  <c:v>-381.8604800911823</c:v>
                </c:pt>
                <c:pt idx="1">
                  <c:v>-126.9526562023747</c:v>
                </c:pt>
                <c:pt idx="2">
                  <c:v>-25.02422896745366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481948912"/>
        <c:axId val="1481926144"/>
      </c:barChart>
      <c:barChart>
        <c:barDir val="col"/>
        <c:grouping val="clustered"/>
        <c:varyColors val="0"/>
        <c:ser>
          <c:idx val="3"/>
          <c:order val="3"/>
          <c:tx>
            <c:strRef>
              <c:f>Germany_ESS_multitasking!$A$10</c:f>
              <c:strCache>
                <c:ptCount val="1"/>
                <c:pt idx="0">
                  <c:v>System Size (MW)</c:v>
                </c:pt>
              </c:strCache>
            </c:strRef>
          </c:tx>
          <c:spPr>
            <a:solidFill>
              <a:schemeClr val="tx1">
                <a:lumMod val="50000"/>
                <a:lumOff val="50000"/>
                <a:alpha val="10000"/>
              </a:schemeClr>
            </a:solidFill>
            <a:ln>
              <a:solidFill>
                <a:schemeClr val="tx1">
                  <a:lumMod val="50000"/>
                  <a:lumOff val="50000"/>
                </a:schemeClr>
              </a:solidFill>
            </a:ln>
            <a:effectLst/>
          </c:spPr>
          <c:invertIfNegative val="0"/>
          <c:dLbls>
            <c:delete val="1"/>
          </c:dLbls>
          <c:cat>
            <c:strRef>
              <c:f>Germany_ESS_multitasking!$B$6:$D$6</c:f>
              <c:strCache>
                <c:ptCount val="3"/>
                <c:pt idx="0">
                  <c:v>DA</c:v>
                </c:pt>
                <c:pt idx="1">
                  <c:v>ID</c:v>
                </c:pt>
                <c:pt idx="2">
                  <c:v>SCR</c:v>
                </c:pt>
              </c:strCache>
            </c:strRef>
          </c:cat>
          <c:val>
            <c:numRef>
              <c:f>Germany_ESS_multitasking!$B$10:$D$10</c:f>
              <c:numCache>
                <c:formatCode>0.00</c:formatCode>
                <c:ptCount val="3"/>
                <c:pt idx="0">
                  <c:v>1.500007808022136</c:v>
                </c:pt>
                <c:pt idx="1">
                  <c:v>0.500002602674045</c:v>
                </c:pt>
                <c:pt idx="2">
                  <c:v>0.100000520534809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0"/>
        <c:overlap val="-100"/>
        <c:axId val="1481930512"/>
        <c:axId val="1481928192"/>
      </c:barChart>
      <c:catAx>
        <c:axId val="148194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926144"/>
        <c:crosses val="autoZero"/>
        <c:auto val="1"/>
        <c:lblAlgn val="ctr"/>
        <c:lblOffset val="100"/>
        <c:noMultiLvlLbl val="0"/>
      </c:catAx>
      <c:valAx>
        <c:axId val="1481926144"/>
        <c:scaling>
          <c:orientation val="minMax"/>
          <c:min val="-100.0"/>
        </c:scaling>
        <c:delete val="0"/>
        <c:axPos val="l"/>
        <c:numFmt formatCode="General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948912"/>
        <c:crosses val="autoZero"/>
        <c:crossBetween val="between"/>
      </c:valAx>
      <c:valAx>
        <c:axId val="1481928192"/>
        <c:scaling>
          <c:orientation val="minMax"/>
          <c:min val="-30000.0"/>
        </c:scaling>
        <c:delete val="0"/>
        <c:axPos val="r"/>
        <c:numFmt formatCode="#\ ##0" sourceLinked="0"/>
        <c:majorTickMark val="in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1930512"/>
        <c:crosses val="max"/>
        <c:crossBetween val="between"/>
        <c:majorUnit val="30000.0"/>
      </c:valAx>
      <c:catAx>
        <c:axId val="148193051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481928192"/>
        <c:crosses val="autoZero"/>
        <c:auto val="1"/>
        <c:lblAlgn val="ctr"/>
        <c:lblOffset val="100"/>
        <c:noMultiLvlLbl val="0"/>
      </c:catAx>
      <c:spPr>
        <a:noFill/>
        <a:ln>
          <a:solidFill>
            <a:schemeClr val="tx1"/>
          </a:solidFill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Relationship Id="rId6" Type="http://schemas.openxmlformats.org/officeDocument/2006/relationships/chart" Target="../charts/chart6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4" Type="http://schemas.openxmlformats.org/officeDocument/2006/relationships/chart" Target="../charts/chart16.xml"/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9.xml"/><Relationship Id="rId4" Type="http://schemas.openxmlformats.org/officeDocument/2006/relationships/chart" Target="../charts/chart20.xml"/><Relationship Id="rId5" Type="http://schemas.openxmlformats.org/officeDocument/2006/relationships/chart" Target="../charts/chart21.xml"/><Relationship Id="rId6" Type="http://schemas.openxmlformats.org/officeDocument/2006/relationships/chart" Target="../charts/chart22.xml"/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4" Type="http://schemas.openxmlformats.org/officeDocument/2006/relationships/chart" Target="../charts/chart26.xml"/><Relationship Id="rId5" Type="http://schemas.openxmlformats.org/officeDocument/2006/relationships/chart" Target="../charts/chart27.xml"/><Relationship Id="rId6" Type="http://schemas.openxmlformats.org/officeDocument/2006/relationships/chart" Target="../charts/chart28.xml"/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1.xml"/><Relationship Id="rId4" Type="http://schemas.openxmlformats.org/officeDocument/2006/relationships/chart" Target="../charts/chart32.xml"/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5.xml"/><Relationship Id="rId4" Type="http://schemas.openxmlformats.org/officeDocument/2006/relationships/chart" Target="../charts/chart36.xml"/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558800</xdr:colOff>
      <xdr:row>0</xdr:row>
      <xdr:rowOff>95250</xdr:rowOff>
    </xdr:from>
    <xdr:to>
      <xdr:col>14</xdr:col>
      <xdr:colOff>266700</xdr:colOff>
      <xdr:row>9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107950</xdr:colOff>
      <xdr:row>18</xdr:row>
      <xdr:rowOff>82550</xdr:rowOff>
    </xdr:from>
    <xdr:to>
      <xdr:col>14</xdr:col>
      <xdr:colOff>641350</xdr:colOff>
      <xdr:row>27</xdr:row>
      <xdr:rowOff>82550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9</xdr:row>
      <xdr:rowOff>165100</xdr:rowOff>
    </xdr:from>
    <xdr:to>
      <xdr:col>14</xdr:col>
      <xdr:colOff>533400</xdr:colOff>
      <xdr:row>18</xdr:row>
      <xdr:rowOff>165100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114300</xdr:colOff>
      <xdr:row>27</xdr:row>
      <xdr:rowOff>25400</xdr:rowOff>
    </xdr:from>
    <xdr:to>
      <xdr:col>14</xdr:col>
      <xdr:colOff>647700</xdr:colOff>
      <xdr:row>36</xdr:row>
      <xdr:rowOff>25400</xdr:rowOff>
    </xdr:to>
    <xdr:graphicFrame macro="">
      <xdr:nvGraphicFramePr>
        <xdr:cNvPr id="16" name="Chart 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114300</xdr:colOff>
      <xdr:row>35</xdr:row>
      <xdr:rowOff>152400</xdr:rowOff>
    </xdr:from>
    <xdr:to>
      <xdr:col>14</xdr:col>
      <xdr:colOff>647700</xdr:colOff>
      <xdr:row>44</xdr:row>
      <xdr:rowOff>152400</xdr:rowOff>
    </xdr:to>
    <xdr:graphicFrame macro="">
      <xdr:nvGraphicFramePr>
        <xdr:cNvPr id="19" name="Chart 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114300</xdr:colOff>
      <xdr:row>44</xdr:row>
      <xdr:rowOff>76200</xdr:rowOff>
    </xdr:from>
    <xdr:to>
      <xdr:col>14</xdr:col>
      <xdr:colOff>647700</xdr:colOff>
      <xdr:row>53</xdr:row>
      <xdr:rowOff>76200</xdr:rowOff>
    </xdr:to>
    <xdr:graphicFrame macro="">
      <xdr:nvGraphicFramePr>
        <xdr:cNvPr id="20" name="Chart 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800100</xdr:colOff>
      <xdr:row>18</xdr:row>
      <xdr:rowOff>38100</xdr:rowOff>
    </xdr:from>
    <xdr:to>
      <xdr:col>13</xdr:col>
      <xdr:colOff>584200</xdr:colOff>
      <xdr:row>19</xdr:row>
      <xdr:rowOff>114300</xdr:rowOff>
    </xdr:to>
    <xdr:sp macro="" textlink="">
      <xdr:nvSpPr>
        <xdr:cNvPr id="21" name="TextBox 20"/>
        <xdr:cNvSpPr txBox="1"/>
      </xdr:nvSpPr>
      <xdr:spPr>
        <a:xfrm>
          <a:off x="7404100" y="3695700"/>
          <a:ext cx="39116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Revenue</a:t>
          </a:r>
        </a:p>
      </xdr:txBody>
    </xdr:sp>
    <xdr:clientData/>
  </xdr:twoCellAnchor>
  <xdr:twoCellAnchor>
    <xdr:from>
      <xdr:col>8</xdr:col>
      <xdr:colOff>787400</xdr:colOff>
      <xdr:row>26</xdr:row>
      <xdr:rowOff>152400</xdr:rowOff>
    </xdr:from>
    <xdr:to>
      <xdr:col>13</xdr:col>
      <xdr:colOff>609600</xdr:colOff>
      <xdr:row>28</xdr:row>
      <xdr:rowOff>101600</xdr:rowOff>
    </xdr:to>
    <xdr:sp macro="" textlink="">
      <xdr:nvSpPr>
        <xdr:cNvPr id="22" name="TextBox 21"/>
        <xdr:cNvSpPr txBox="1"/>
      </xdr:nvSpPr>
      <xdr:spPr>
        <a:xfrm>
          <a:off x="7391400" y="5435600"/>
          <a:ext cx="39497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System Size with pos. Profit</a:t>
          </a:r>
        </a:p>
      </xdr:txBody>
    </xdr:sp>
    <xdr:clientData/>
  </xdr:twoCellAnchor>
  <xdr:twoCellAnchor>
    <xdr:from>
      <xdr:col>8</xdr:col>
      <xdr:colOff>787400</xdr:colOff>
      <xdr:row>35</xdr:row>
      <xdr:rowOff>88900</xdr:rowOff>
    </xdr:from>
    <xdr:to>
      <xdr:col>13</xdr:col>
      <xdr:colOff>609600</xdr:colOff>
      <xdr:row>37</xdr:row>
      <xdr:rowOff>38100</xdr:rowOff>
    </xdr:to>
    <xdr:sp macro="" textlink="">
      <xdr:nvSpPr>
        <xdr:cNvPr id="23" name="TextBox 22"/>
        <xdr:cNvSpPr txBox="1"/>
      </xdr:nvSpPr>
      <xdr:spPr>
        <a:xfrm>
          <a:off x="7391400" y="7200900"/>
          <a:ext cx="39497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Profit</a:t>
          </a:r>
        </a:p>
      </xdr:txBody>
    </xdr:sp>
    <xdr:clientData/>
  </xdr:twoCellAnchor>
  <xdr:twoCellAnchor>
    <xdr:from>
      <xdr:col>8</xdr:col>
      <xdr:colOff>800100</xdr:colOff>
      <xdr:row>43</xdr:row>
      <xdr:rowOff>190500</xdr:rowOff>
    </xdr:from>
    <xdr:to>
      <xdr:col>13</xdr:col>
      <xdr:colOff>609600</xdr:colOff>
      <xdr:row>45</xdr:row>
      <xdr:rowOff>139700</xdr:rowOff>
    </xdr:to>
    <xdr:sp macro="" textlink="">
      <xdr:nvSpPr>
        <xdr:cNvPr id="24" name="TextBox 23"/>
        <xdr:cNvSpPr txBox="1"/>
      </xdr:nvSpPr>
      <xdr:spPr>
        <a:xfrm>
          <a:off x="7404100" y="8928100"/>
          <a:ext cx="39370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marginal</a:t>
          </a:r>
          <a:r>
            <a:rPr lang="en-US" sz="1100" b="1" i="1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 Revenue</a:t>
          </a:r>
          <a:endParaRPr lang="en-US" sz="1100" b="1" i="1">
            <a:solidFill>
              <a:schemeClr val="tx1"/>
            </a:solidFill>
            <a:latin typeface="Helvetica" charset="0"/>
            <a:ea typeface="Helvetica" charset="0"/>
            <a:cs typeface="Helvetica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558800</xdr:colOff>
      <xdr:row>0</xdr:row>
      <xdr:rowOff>95250</xdr:rowOff>
    </xdr:from>
    <xdr:to>
      <xdr:col>14</xdr:col>
      <xdr:colOff>266700</xdr:colOff>
      <xdr:row>9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107950</xdr:colOff>
      <xdr:row>18</xdr:row>
      <xdr:rowOff>82550</xdr:rowOff>
    </xdr:from>
    <xdr:to>
      <xdr:col>14</xdr:col>
      <xdr:colOff>641350</xdr:colOff>
      <xdr:row>27</xdr:row>
      <xdr:rowOff>82550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0</xdr:colOff>
      <xdr:row>9</xdr:row>
      <xdr:rowOff>165100</xdr:rowOff>
    </xdr:from>
    <xdr:to>
      <xdr:col>14</xdr:col>
      <xdr:colOff>533400</xdr:colOff>
      <xdr:row>18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114300</xdr:colOff>
      <xdr:row>27</xdr:row>
      <xdr:rowOff>25400</xdr:rowOff>
    </xdr:from>
    <xdr:to>
      <xdr:col>14</xdr:col>
      <xdr:colOff>647700</xdr:colOff>
      <xdr:row>36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114300</xdr:colOff>
      <xdr:row>35</xdr:row>
      <xdr:rowOff>152400</xdr:rowOff>
    </xdr:from>
    <xdr:to>
      <xdr:col>14</xdr:col>
      <xdr:colOff>647700</xdr:colOff>
      <xdr:row>44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8</xdr:col>
      <xdr:colOff>114300</xdr:colOff>
      <xdr:row>44</xdr:row>
      <xdr:rowOff>76200</xdr:rowOff>
    </xdr:from>
    <xdr:to>
      <xdr:col>14</xdr:col>
      <xdr:colOff>647700</xdr:colOff>
      <xdr:row>53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8</xdr:col>
      <xdr:colOff>800100</xdr:colOff>
      <xdr:row>18</xdr:row>
      <xdr:rowOff>38100</xdr:rowOff>
    </xdr:from>
    <xdr:to>
      <xdr:col>13</xdr:col>
      <xdr:colOff>584200</xdr:colOff>
      <xdr:row>19</xdr:row>
      <xdr:rowOff>114300</xdr:rowOff>
    </xdr:to>
    <xdr:sp macro="" textlink="">
      <xdr:nvSpPr>
        <xdr:cNvPr id="8" name="TextBox 7"/>
        <xdr:cNvSpPr txBox="1"/>
      </xdr:nvSpPr>
      <xdr:spPr>
        <a:xfrm>
          <a:off x="7404100" y="3695700"/>
          <a:ext cx="39116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Revenue</a:t>
          </a:r>
        </a:p>
      </xdr:txBody>
    </xdr:sp>
    <xdr:clientData/>
  </xdr:twoCellAnchor>
  <xdr:twoCellAnchor>
    <xdr:from>
      <xdr:col>8</xdr:col>
      <xdr:colOff>787400</xdr:colOff>
      <xdr:row>26</xdr:row>
      <xdr:rowOff>152400</xdr:rowOff>
    </xdr:from>
    <xdr:to>
      <xdr:col>13</xdr:col>
      <xdr:colOff>609600</xdr:colOff>
      <xdr:row>28</xdr:row>
      <xdr:rowOff>101600</xdr:rowOff>
    </xdr:to>
    <xdr:sp macro="" textlink="">
      <xdr:nvSpPr>
        <xdr:cNvPr id="9" name="TextBox 8"/>
        <xdr:cNvSpPr txBox="1"/>
      </xdr:nvSpPr>
      <xdr:spPr>
        <a:xfrm>
          <a:off x="7391400" y="5435600"/>
          <a:ext cx="39497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System Size with pos. Profit</a:t>
          </a:r>
        </a:p>
      </xdr:txBody>
    </xdr:sp>
    <xdr:clientData/>
  </xdr:twoCellAnchor>
  <xdr:twoCellAnchor>
    <xdr:from>
      <xdr:col>8</xdr:col>
      <xdr:colOff>787400</xdr:colOff>
      <xdr:row>35</xdr:row>
      <xdr:rowOff>88900</xdr:rowOff>
    </xdr:from>
    <xdr:to>
      <xdr:col>13</xdr:col>
      <xdr:colOff>609600</xdr:colOff>
      <xdr:row>37</xdr:row>
      <xdr:rowOff>38100</xdr:rowOff>
    </xdr:to>
    <xdr:sp macro="" textlink="">
      <xdr:nvSpPr>
        <xdr:cNvPr id="10" name="TextBox 9"/>
        <xdr:cNvSpPr txBox="1"/>
      </xdr:nvSpPr>
      <xdr:spPr>
        <a:xfrm>
          <a:off x="7391400" y="7200900"/>
          <a:ext cx="39497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Profit</a:t>
          </a:r>
        </a:p>
      </xdr:txBody>
    </xdr:sp>
    <xdr:clientData/>
  </xdr:twoCellAnchor>
  <xdr:twoCellAnchor>
    <xdr:from>
      <xdr:col>8</xdr:col>
      <xdr:colOff>800100</xdr:colOff>
      <xdr:row>43</xdr:row>
      <xdr:rowOff>190500</xdr:rowOff>
    </xdr:from>
    <xdr:to>
      <xdr:col>13</xdr:col>
      <xdr:colOff>609600</xdr:colOff>
      <xdr:row>45</xdr:row>
      <xdr:rowOff>139700</xdr:rowOff>
    </xdr:to>
    <xdr:sp macro="" textlink="">
      <xdr:nvSpPr>
        <xdr:cNvPr id="11" name="TextBox 10"/>
        <xdr:cNvSpPr txBox="1"/>
      </xdr:nvSpPr>
      <xdr:spPr>
        <a:xfrm>
          <a:off x="7404100" y="8928100"/>
          <a:ext cx="39370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marginal</a:t>
          </a:r>
          <a:r>
            <a:rPr lang="en-US" sz="1100" b="1" i="1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 Revenue</a:t>
          </a:r>
          <a:endParaRPr lang="en-US" sz="1100" b="1" i="1">
            <a:solidFill>
              <a:schemeClr val="tx1"/>
            </a:solidFill>
            <a:latin typeface="Helvetica" charset="0"/>
            <a:ea typeface="Helvetica" charset="0"/>
            <a:cs typeface="Helvetica" charset="0"/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0</xdr:row>
      <xdr:rowOff>95250</xdr:rowOff>
    </xdr:from>
    <xdr:to>
      <xdr:col>14</xdr:col>
      <xdr:colOff>374650</xdr:colOff>
      <xdr:row>9</xdr:row>
      <xdr:rowOff>95250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673100</xdr:colOff>
      <xdr:row>9</xdr:row>
      <xdr:rowOff>76200</xdr:rowOff>
    </xdr:from>
    <xdr:to>
      <xdr:col>14</xdr:col>
      <xdr:colOff>381000</xdr:colOff>
      <xdr:row>18</xdr:row>
      <xdr:rowOff>76200</xdr:rowOff>
    </xdr:to>
    <xdr:graphicFrame macro="">
      <xdr:nvGraphicFramePr>
        <xdr:cNvPr id="13" name="Chart 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495300</xdr:colOff>
      <xdr:row>9</xdr:row>
      <xdr:rowOff>38100</xdr:rowOff>
    </xdr:from>
    <xdr:to>
      <xdr:col>14</xdr:col>
      <xdr:colOff>215900</xdr:colOff>
      <xdr:row>10</xdr:row>
      <xdr:rowOff>88900</xdr:rowOff>
    </xdr:to>
    <xdr:sp macro="" textlink="">
      <xdr:nvSpPr>
        <xdr:cNvPr id="8" name="TextBox 7"/>
        <xdr:cNvSpPr txBox="1"/>
      </xdr:nvSpPr>
      <xdr:spPr>
        <a:xfrm>
          <a:off x="7099300" y="1866900"/>
          <a:ext cx="46736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EV Number 2016</a:t>
          </a:r>
        </a:p>
      </xdr:txBody>
    </xdr:sp>
    <xdr:clientData/>
  </xdr:twoCellAnchor>
  <xdr:twoCellAnchor>
    <xdr:from>
      <xdr:col>7</xdr:col>
      <xdr:colOff>673100</xdr:colOff>
      <xdr:row>18</xdr:row>
      <xdr:rowOff>76200</xdr:rowOff>
    </xdr:from>
    <xdr:to>
      <xdr:col>14</xdr:col>
      <xdr:colOff>381000</xdr:colOff>
      <xdr:row>27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673100</xdr:colOff>
      <xdr:row>27</xdr:row>
      <xdr:rowOff>63500</xdr:rowOff>
    </xdr:from>
    <xdr:to>
      <xdr:col>14</xdr:col>
      <xdr:colOff>381000</xdr:colOff>
      <xdr:row>36</xdr:row>
      <xdr:rowOff>63500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520700</xdr:colOff>
      <xdr:row>18</xdr:row>
      <xdr:rowOff>12700</xdr:rowOff>
    </xdr:from>
    <xdr:to>
      <xdr:col>14</xdr:col>
      <xdr:colOff>215900</xdr:colOff>
      <xdr:row>19</xdr:row>
      <xdr:rowOff>76200</xdr:rowOff>
    </xdr:to>
    <xdr:sp macro="" textlink="">
      <xdr:nvSpPr>
        <xdr:cNvPr id="16" name="TextBox 15"/>
        <xdr:cNvSpPr txBox="1"/>
      </xdr:nvSpPr>
      <xdr:spPr>
        <a:xfrm>
          <a:off x="7124700" y="3670300"/>
          <a:ext cx="46482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EV Number 2017</a:t>
          </a:r>
        </a:p>
      </xdr:txBody>
    </xdr:sp>
    <xdr:clientData/>
  </xdr:twoCellAnchor>
  <xdr:twoCellAnchor>
    <xdr:from>
      <xdr:col>8</xdr:col>
      <xdr:colOff>546100</xdr:colOff>
      <xdr:row>27</xdr:row>
      <xdr:rowOff>0</xdr:rowOff>
    </xdr:from>
    <xdr:to>
      <xdr:col>14</xdr:col>
      <xdr:colOff>228600</xdr:colOff>
      <xdr:row>28</xdr:row>
      <xdr:rowOff>12700</xdr:rowOff>
    </xdr:to>
    <xdr:sp macro="" textlink="">
      <xdr:nvSpPr>
        <xdr:cNvPr id="17" name="TextBox 16"/>
        <xdr:cNvSpPr txBox="1"/>
      </xdr:nvSpPr>
      <xdr:spPr>
        <a:xfrm>
          <a:off x="7150100" y="5486400"/>
          <a:ext cx="463550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EV Market</a:t>
          </a:r>
          <a:r>
            <a:rPr lang="en-US" sz="1100" b="1" i="1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 Share 2%</a:t>
          </a:r>
          <a:endParaRPr lang="en-US" sz="1100" b="1" i="1">
            <a:solidFill>
              <a:schemeClr val="tx1"/>
            </a:solidFill>
            <a:latin typeface="Helvetica" charset="0"/>
            <a:ea typeface="Helvetica" charset="0"/>
            <a:cs typeface="Helvetica" charset="0"/>
          </a:endParaRP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558800</xdr:colOff>
      <xdr:row>0</xdr:row>
      <xdr:rowOff>95250</xdr:rowOff>
    </xdr:from>
    <xdr:to>
      <xdr:col>16</xdr:col>
      <xdr:colOff>266700</xdr:colOff>
      <xdr:row>9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107950</xdr:colOff>
      <xdr:row>18</xdr:row>
      <xdr:rowOff>82550</xdr:rowOff>
    </xdr:from>
    <xdr:to>
      <xdr:col>16</xdr:col>
      <xdr:colOff>641350</xdr:colOff>
      <xdr:row>27</xdr:row>
      <xdr:rowOff>82550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9</xdr:row>
      <xdr:rowOff>165100</xdr:rowOff>
    </xdr:from>
    <xdr:to>
      <xdr:col>16</xdr:col>
      <xdr:colOff>533400</xdr:colOff>
      <xdr:row>18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114300</xdr:colOff>
      <xdr:row>27</xdr:row>
      <xdr:rowOff>25400</xdr:rowOff>
    </xdr:from>
    <xdr:to>
      <xdr:col>16</xdr:col>
      <xdr:colOff>647700</xdr:colOff>
      <xdr:row>36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114300</xdr:colOff>
      <xdr:row>35</xdr:row>
      <xdr:rowOff>152400</xdr:rowOff>
    </xdr:from>
    <xdr:to>
      <xdr:col>16</xdr:col>
      <xdr:colOff>647700</xdr:colOff>
      <xdr:row>44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114300</xdr:colOff>
      <xdr:row>44</xdr:row>
      <xdr:rowOff>76200</xdr:rowOff>
    </xdr:from>
    <xdr:to>
      <xdr:col>16</xdr:col>
      <xdr:colOff>647700</xdr:colOff>
      <xdr:row>53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800100</xdr:colOff>
      <xdr:row>18</xdr:row>
      <xdr:rowOff>38100</xdr:rowOff>
    </xdr:from>
    <xdr:to>
      <xdr:col>15</xdr:col>
      <xdr:colOff>584200</xdr:colOff>
      <xdr:row>19</xdr:row>
      <xdr:rowOff>114300</xdr:rowOff>
    </xdr:to>
    <xdr:sp macro="" textlink="">
      <xdr:nvSpPr>
        <xdr:cNvPr id="8" name="TextBox 7"/>
        <xdr:cNvSpPr txBox="1"/>
      </xdr:nvSpPr>
      <xdr:spPr>
        <a:xfrm>
          <a:off x="7404100" y="3695700"/>
          <a:ext cx="39116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Revenue</a:t>
          </a:r>
        </a:p>
      </xdr:txBody>
    </xdr:sp>
    <xdr:clientData/>
  </xdr:twoCellAnchor>
  <xdr:twoCellAnchor>
    <xdr:from>
      <xdr:col>10</xdr:col>
      <xdr:colOff>787400</xdr:colOff>
      <xdr:row>26</xdr:row>
      <xdr:rowOff>152400</xdr:rowOff>
    </xdr:from>
    <xdr:to>
      <xdr:col>15</xdr:col>
      <xdr:colOff>609600</xdr:colOff>
      <xdr:row>28</xdr:row>
      <xdr:rowOff>101600</xdr:rowOff>
    </xdr:to>
    <xdr:sp macro="" textlink="">
      <xdr:nvSpPr>
        <xdr:cNvPr id="9" name="TextBox 8"/>
        <xdr:cNvSpPr txBox="1"/>
      </xdr:nvSpPr>
      <xdr:spPr>
        <a:xfrm>
          <a:off x="7391400" y="5435600"/>
          <a:ext cx="39497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System Size with pos. Profit</a:t>
          </a:r>
        </a:p>
      </xdr:txBody>
    </xdr:sp>
    <xdr:clientData/>
  </xdr:twoCellAnchor>
  <xdr:twoCellAnchor>
    <xdr:from>
      <xdr:col>10</xdr:col>
      <xdr:colOff>787400</xdr:colOff>
      <xdr:row>35</xdr:row>
      <xdr:rowOff>88900</xdr:rowOff>
    </xdr:from>
    <xdr:to>
      <xdr:col>15</xdr:col>
      <xdr:colOff>609600</xdr:colOff>
      <xdr:row>37</xdr:row>
      <xdr:rowOff>38100</xdr:rowOff>
    </xdr:to>
    <xdr:sp macro="" textlink="">
      <xdr:nvSpPr>
        <xdr:cNvPr id="10" name="TextBox 9"/>
        <xdr:cNvSpPr txBox="1"/>
      </xdr:nvSpPr>
      <xdr:spPr>
        <a:xfrm>
          <a:off x="7391400" y="7200900"/>
          <a:ext cx="39497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Profit</a:t>
          </a:r>
        </a:p>
      </xdr:txBody>
    </xdr:sp>
    <xdr:clientData/>
  </xdr:twoCellAnchor>
  <xdr:twoCellAnchor>
    <xdr:from>
      <xdr:col>10</xdr:col>
      <xdr:colOff>800100</xdr:colOff>
      <xdr:row>43</xdr:row>
      <xdr:rowOff>190500</xdr:rowOff>
    </xdr:from>
    <xdr:to>
      <xdr:col>15</xdr:col>
      <xdr:colOff>609600</xdr:colOff>
      <xdr:row>45</xdr:row>
      <xdr:rowOff>139700</xdr:rowOff>
    </xdr:to>
    <xdr:sp macro="" textlink="">
      <xdr:nvSpPr>
        <xdr:cNvPr id="11" name="TextBox 10"/>
        <xdr:cNvSpPr txBox="1"/>
      </xdr:nvSpPr>
      <xdr:spPr>
        <a:xfrm>
          <a:off x="7404100" y="8928100"/>
          <a:ext cx="39370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marginal</a:t>
          </a:r>
          <a:r>
            <a:rPr lang="en-US" sz="1100" b="1" i="1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 Revenue</a:t>
          </a:r>
          <a:endParaRPr lang="en-US" sz="1100" b="1" i="1">
            <a:solidFill>
              <a:schemeClr val="tx1"/>
            </a:solidFill>
            <a:latin typeface="Helvetica" charset="0"/>
            <a:ea typeface="Helvetica" charset="0"/>
            <a:cs typeface="Helvetica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107950</xdr:colOff>
      <xdr:row>18</xdr:row>
      <xdr:rowOff>82550</xdr:rowOff>
    </xdr:from>
    <xdr:to>
      <xdr:col>16</xdr:col>
      <xdr:colOff>641350</xdr:colOff>
      <xdr:row>27</xdr:row>
      <xdr:rowOff>82550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9</xdr:row>
      <xdr:rowOff>165100</xdr:rowOff>
    </xdr:from>
    <xdr:to>
      <xdr:col>16</xdr:col>
      <xdr:colOff>533400</xdr:colOff>
      <xdr:row>18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800100</xdr:colOff>
      <xdr:row>18</xdr:row>
      <xdr:rowOff>38100</xdr:rowOff>
    </xdr:from>
    <xdr:to>
      <xdr:col>15</xdr:col>
      <xdr:colOff>584200</xdr:colOff>
      <xdr:row>19</xdr:row>
      <xdr:rowOff>114300</xdr:rowOff>
    </xdr:to>
    <xdr:sp macro="" textlink="">
      <xdr:nvSpPr>
        <xdr:cNvPr id="8" name="TextBox 7"/>
        <xdr:cNvSpPr txBox="1"/>
      </xdr:nvSpPr>
      <xdr:spPr>
        <a:xfrm>
          <a:off x="9055100" y="3695700"/>
          <a:ext cx="3911600" cy="2794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Revenue</a:t>
          </a:r>
        </a:p>
      </xdr:txBody>
    </xdr:sp>
    <xdr:clientData/>
  </xdr:twoCellAnchor>
  <xdr:twoCellAnchor>
    <xdr:from>
      <xdr:col>9</xdr:col>
      <xdr:colOff>558800</xdr:colOff>
      <xdr:row>0</xdr:row>
      <xdr:rowOff>95250</xdr:rowOff>
    </xdr:from>
    <xdr:to>
      <xdr:col>16</xdr:col>
      <xdr:colOff>266700</xdr:colOff>
      <xdr:row>9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114300</xdr:colOff>
      <xdr:row>27</xdr:row>
      <xdr:rowOff>25400</xdr:rowOff>
    </xdr:from>
    <xdr:to>
      <xdr:col>16</xdr:col>
      <xdr:colOff>647700</xdr:colOff>
      <xdr:row>36</xdr:row>
      <xdr:rowOff>25400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114300</xdr:colOff>
      <xdr:row>35</xdr:row>
      <xdr:rowOff>152400</xdr:rowOff>
    </xdr:from>
    <xdr:to>
      <xdr:col>16</xdr:col>
      <xdr:colOff>647700</xdr:colOff>
      <xdr:row>44</xdr:row>
      <xdr:rowOff>152400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114300</xdr:colOff>
      <xdr:row>44</xdr:row>
      <xdr:rowOff>76200</xdr:rowOff>
    </xdr:from>
    <xdr:to>
      <xdr:col>16</xdr:col>
      <xdr:colOff>647700</xdr:colOff>
      <xdr:row>53</xdr:row>
      <xdr:rowOff>76200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787400</xdr:colOff>
      <xdr:row>26</xdr:row>
      <xdr:rowOff>152400</xdr:rowOff>
    </xdr:from>
    <xdr:to>
      <xdr:col>15</xdr:col>
      <xdr:colOff>609600</xdr:colOff>
      <xdr:row>28</xdr:row>
      <xdr:rowOff>101600</xdr:rowOff>
    </xdr:to>
    <xdr:sp macro="" textlink="">
      <xdr:nvSpPr>
        <xdr:cNvPr id="9" name="TextBox 8"/>
        <xdr:cNvSpPr txBox="1"/>
      </xdr:nvSpPr>
      <xdr:spPr>
        <a:xfrm>
          <a:off x="9042400" y="5435600"/>
          <a:ext cx="39497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System Size with pos. Profit</a:t>
          </a:r>
        </a:p>
      </xdr:txBody>
    </xdr:sp>
    <xdr:clientData/>
  </xdr:twoCellAnchor>
  <xdr:twoCellAnchor>
    <xdr:from>
      <xdr:col>10</xdr:col>
      <xdr:colOff>787400</xdr:colOff>
      <xdr:row>35</xdr:row>
      <xdr:rowOff>88900</xdr:rowOff>
    </xdr:from>
    <xdr:to>
      <xdr:col>15</xdr:col>
      <xdr:colOff>609600</xdr:colOff>
      <xdr:row>37</xdr:row>
      <xdr:rowOff>38100</xdr:rowOff>
    </xdr:to>
    <xdr:sp macro="" textlink="">
      <xdr:nvSpPr>
        <xdr:cNvPr id="10" name="TextBox 9"/>
        <xdr:cNvSpPr txBox="1"/>
      </xdr:nvSpPr>
      <xdr:spPr>
        <a:xfrm>
          <a:off x="9042400" y="7200900"/>
          <a:ext cx="39497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Profit</a:t>
          </a:r>
        </a:p>
      </xdr:txBody>
    </xdr:sp>
    <xdr:clientData/>
  </xdr:twoCellAnchor>
  <xdr:twoCellAnchor>
    <xdr:from>
      <xdr:col>10</xdr:col>
      <xdr:colOff>800100</xdr:colOff>
      <xdr:row>43</xdr:row>
      <xdr:rowOff>190500</xdr:rowOff>
    </xdr:from>
    <xdr:to>
      <xdr:col>15</xdr:col>
      <xdr:colOff>609600</xdr:colOff>
      <xdr:row>45</xdr:row>
      <xdr:rowOff>139700</xdr:rowOff>
    </xdr:to>
    <xdr:sp macro="" textlink="">
      <xdr:nvSpPr>
        <xdr:cNvPr id="11" name="TextBox 10"/>
        <xdr:cNvSpPr txBox="1"/>
      </xdr:nvSpPr>
      <xdr:spPr>
        <a:xfrm>
          <a:off x="9055100" y="8928100"/>
          <a:ext cx="3937000" cy="355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max. marginal</a:t>
          </a:r>
          <a:r>
            <a:rPr lang="en-US" sz="1100" b="1" i="1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 Revenue</a:t>
          </a:r>
          <a:endParaRPr lang="en-US" sz="1100" b="1" i="1">
            <a:solidFill>
              <a:schemeClr val="tx1"/>
            </a:solidFill>
            <a:latin typeface="Helvetica" charset="0"/>
            <a:ea typeface="Helvetica" charset="0"/>
            <a:cs typeface="Helvetica" charset="0"/>
          </a:endParaRP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0</xdr:row>
      <xdr:rowOff>95250</xdr:rowOff>
    </xdr:from>
    <xdr:to>
      <xdr:col>14</xdr:col>
      <xdr:colOff>374650</xdr:colOff>
      <xdr:row>9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673100</xdr:colOff>
      <xdr:row>9</xdr:row>
      <xdr:rowOff>76200</xdr:rowOff>
    </xdr:from>
    <xdr:to>
      <xdr:col>14</xdr:col>
      <xdr:colOff>381000</xdr:colOff>
      <xdr:row>18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495300</xdr:colOff>
      <xdr:row>9</xdr:row>
      <xdr:rowOff>38100</xdr:rowOff>
    </xdr:from>
    <xdr:to>
      <xdr:col>14</xdr:col>
      <xdr:colOff>215900</xdr:colOff>
      <xdr:row>10</xdr:row>
      <xdr:rowOff>88900</xdr:rowOff>
    </xdr:to>
    <xdr:sp macro="" textlink="">
      <xdr:nvSpPr>
        <xdr:cNvPr id="4" name="TextBox 3"/>
        <xdr:cNvSpPr txBox="1"/>
      </xdr:nvSpPr>
      <xdr:spPr>
        <a:xfrm>
          <a:off x="7099300" y="1866900"/>
          <a:ext cx="46736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EV Number 2016</a:t>
          </a:r>
        </a:p>
      </xdr:txBody>
    </xdr:sp>
    <xdr:clientData/>
  </xdr:twoCellAnchor>
  <xdr:twoCellAnchor>
    <xdr:from>
      <xdr:col>7</xdr:col>
      <xdr:colOff>673100</xdr:colOff>
      <xdr:row>18</xdr:row>
      <xdr:rowOff>76200</xdr:rowOff>
    </xdr:from>
    <xdr:to>
      <xdr:col>14</xdr:col>
      <xdr:colOff>381000</xdr:colOff>
      <xdr:row>27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673100</xdr:colOff>
      <xdr:row>27</xdr:row>
      <xdr:rowOff>63500</xdr:rowOff>
    </xdr:from>
    <xdr:to>
      <xdr:col>14</xdr:col>
      <xdr:colOff>381000</xdr:colOff>
      <xdr:row>36</xdr:row>
      <xdr:rowOff>63500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520700</xdr:colOff>
      <xdr:row>18</xdr:row>
      <xdr:rowOff>12700</xdr:rowOff>
    </xdr:from>
    <xdr:to>
      <xdr:col>14</xdr:col>
      <xdr:colOff>215900</xdr:colOff>
      <xdr:row>19</xdr:row>
      <xdr:rowOff>76200</xdr:rowOff>
    </xdr:to>
    <xdr:sp macro="" textlink="">
      <xdr:nvSpPr>
        <xdr:cNvPr id="7" name="TextBox 6"/>
        <xdr:cNvSpPr txBox="1"/>
      </xdr:nvSpPr>
      <xdr:spPr>
        <a:xfrm>
          <a:off x="7124700" y="3670300"/>
          <a:ext cx="46482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EV Number 2017</a:t>
          </a:r>
        </a:p>
      </xdr:txBody>
    </xdr:sp>
    <xdr:clientData/>
  </xdr:twoCellAnchor>
  <xdr:twoCellAnchor>
    <xdr:from>
      <xdr:col>8</xdr:col>
      <xdr:colOff>546100</xdr:colOff>
      <xdr:row>27</xdr:row>
      <xdr:rowOff>0</xdr:rowOff>
    </xdr:from>
    <xdr:to>
      <xdr:col>14</xdr:col>
      <xdr:colOff>228600</xdr:colOff>
      <xdr:row>28</xdr:row>
      <xdr:rowOff>12700</xdr:rowOff>
    </xdr:to>
    <xdr:sp macro="" textlink="">
      <xdr:nvSpPr>
        <xdr:cNvPr id="8" name="TextBox 7"/>
        <xdr:cNvSpPr txBox="1"/>
      </xdr:nvSpPr>
      <xdr:spPr>
        <a:xfrm>
          <a:off x="7150100" y="5486400"/>
          <a:ext cx="463550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EV Market</a:t>
          </a:r>
          <a:r>
            <a:rPr lang="en-US" sz="1100" b="1" i="1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 Share 2%</a:t>
          </a:r>
          <a:endParaRPr lang="en-US" sz="1100" b="1" i="1">
            <a:solidFill>
              <a:schemeClr val="tx1"/>
            </a:solidFill>
            <a:latin typeface="Helvetica" charset="0"/>
            <a:ea typeface="Helvetica" charset="0"/>
            <a:cs typeface="Helvetica" charset="0"/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666750</xdr:colOff>
      <xdr:row>0</xdr:row>
      <xdr:rowOff>95250</xdr:rowOff>
    </xdr:from>
    <xdr:to>
      <xdr:col>14</xdr:col>
      <xdr:colOff>374650</xdr:colOff>
      <xdr:row>9</xdr:row>
      <xdr:rowOff>95250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673100</xdr:colOff>
      <xdr:row>9</xdr:row>
      <xdr:rowOff>76200</xdr:rowOff>
    </xdr:from>
    <xdr:to>
      <xdr:col>14</xdr:col>
      <xdr:colOff>381000</xdr:colOff>
      <xdr:row>18</xdr:row>
      <xdr:rowOff>76200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495300</xdr:colOff>
      <xdr:row>9</xdr:row>
      <xdr:rowOff>38100</xdr:rowOff>
    </xdr:from>
    <xdr:to>
      <xdr:col>14</xdr:col>
      <xdr:colOff>215900</xdr:colOff>
      <xdr:row>10</xdr:row>
      <xdr:rowOff>88900</xdr:rowOff>
    </xdr:to>
    <xdr:sp macro="" textlink="">
      <xdr:nvSpPr>
        <xdr:cNvPr id="4" name="TextBox 3"/>
        <xdr:cNvSpPr txBox="1"/>
      </xdr:nvSpPr>
      <xdr:spPr>
        <a:xfrm>
          <a:off x="7099300" y="1866900"/>
          <a:ext cx="4673600" cy="254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EV Number 2016</a:t>
          </a:r>
        </a:p>
      </xdr:txBody>
    </xdr:sp>
    <xdr:clientData/>
  </xdr:twoCellAnchor>
  <xdr:twoCellAnchor>
    <xdr:from>
      <xdr:col>7</xdr:col>
      <xdr:colOff>673100</xdr:colOff>
      <xdr:row>18</xdr:row>
      <xdr:rowOff>76200</xdr:rowOff>
    </xdr:from>
    <xdr:to>
      <xdr:col>14</xdr:col>
      <xdr:colOff>381000</xdr:colOff>
      <xdr:row>27</xdr:row>
      <xdr:rowOff>76200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673100</xdr:colOff>
      <xdr:row>27</xdr:row>
      <xdr:rowOff>63500</xdr:rowOff>
    </xdr:from>
    <xdr:to>
      <xdr:col>14</xdr:col>
      <xdr:colOff>381000</xdr:colOff>
      <xdr:row>36</xdr:row>
      <xdr:rowOff>63500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520700</xdr:colOff>
      <xdr:row>18</xdr:row>
      <xdr:rowOff>12700</xdr:rowOff>
    </xdr:from>
    <xdr:to>
      <xdr:col>14</xdr:col>
      <xdr:colOff>215900</xdr:colOff>
      <xdr:row>19</xdr:row>
      <xdr:rowOff>76200</xdr:rowOff>
    </xdr:to>
    <xdr:sp macro="" textlink="">
      <xdr:nvSpPr>
        <xdr:cNvPr id="7" name="TextBox 6"/>
        <xdr:cNvSpPr txBox="1"/>
      </xdr:nvSpPr>
      <xdr:spPr>
        <a:xfrm>
          <a:off x="7124700" y="3670300"/>
          <a:ext cx="4648200" cy="266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EV Number 2017</a:t>
          </a:r>
        </a:p>
      </xdr:txBody>
    </xdr:sp>
    <xdr:clientData/>
  </xdr:twoCellAnchor>
  <xdr:twoCellAnchor>
    <xdr:from>
      <xdr:col>8</xdr:col>
      <xdr:colOff>546100</xdr:colOff>
      <xdr:row>27</xdr:row>
      <xdr:rowOff>0</xdr:rowOff>
    </xdr:from>
    <xdr:to>
      <xdr:col>14</xdr:col>
      <xdr:colOff>228600</xdr:colOff>
      <xdr:row>28</xdr:row>
      <xdr:rowOff>12700</xdr:rowOff>
    </xdr:to>
    <xdr:sp macro="" textlink="">
      <xdr:nvSpPr>
        <xdr:cNvPr id="8" name="TextBox 7"/>
        <xdr:cNvSpPr txBox="1"/>
      </xdr:nvSpPr>
      <xdr:spPr>
        <a:xfrm>
          <a:off x="7150100" y="5486400"/>
          <a:ext cx="4635500" cy="215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r>
            <a:rPr lang="en-US" sz="1100" b="1" i="1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EV Market</a:t>
          </a:r>
          <a:r>
            <a:rPr lang="en-US" sz="1100" b="1" i="1" baseline="0">
              <a:solidFill>
                <a:schemeClr val="tx1"/>
              </a:solidFill>
              <a:latin typeface="Helvetica" charset="0"/>
              <a:ea typeface="Helvetica" charset="0"/>
              <a:cs typeface="Helvetica" charset="0"/>
            </a:rPr>
            <a:t> Share 2%</a:t>
          </a:r>
          <a:endParaRPr lang="en-US" sz="1100" b="1" i="1">
            <a:solidFill>
              <a:schemeClr val="tx1"/>
            </a:solidFill>
            <a:latin typeface="Helvetica" charset="0"/>
            <a:ea typeface="Helvetica" charset="0"/>
            <a:cs typeface="Helvetica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51"/>
  <sheetViews>
    <sheetView showGridLines="0" tabSelected="1" topLeftCell="A22" workbookViewId="0">
      <selection activeCell="B20" sqref="B20"/>
    </sheetView>
  </sheetViews>
  <sheetFormatPr baseColWidth="10" defaultRowHeight="16" x14ac:dyDescent="0.2"/>
  <cols>
    <col min="1" max="1" width="21.1640625" customWidth="1"/>
  </cols>
  <sheetData>
    <row r="2" spans="1:6" x14ac:dyDescent="0.2">
      <c r="A2" t="s">
        <v>0</v>
      </c>
      <c r="B2" t="s">
        <v>3</v>
      </c>
    </row>
    <row r="3" spans="1:6" x14ac:dyDescent="0.2">
      <c r="A3" t="s">
        <v>4</v>
      </c>
      <c r="C3" t="s">
        <v>3</v>
      </c>
    </row>
    <row r="4" spans="1:6" x14ac:dyDescent="0.2">
      <c r="A4" t="s">
        <v>9</v>
      </c>
      <c r="B4" s="1"/>
      <c r="C4" s="1"/>
      <c r="D4" t="s">
        <v>3</v>
      </c>
    </row>
    <row r="5" spans="1:6" x14ac:dyDescent="0.2">
      <c r="A5" t="s">
        <v>2</v>
      </c>
      <c r="B5" s="1"/>
      <c r="C5" s="1"/>
      <c r="E5" t="s">
        <v>3</v>
      </c>
    </row>
    <row r="6" spans="1:6" x14ac:dyDescent="0.2">
      <c r="B6" t="s">
        <v>0</v>
      </c>
      <c r="C6" t="s">
        <v>4</v>
      </c>
      <c r="D6" t="s">
        <v>1</v>
      </c>
      <c r="E6" t="s">
        <v>2</v>
      </c>
      <c r="F6" t="s">
        <v>10</v>
      </c>
    </row>
    <row r="7" spans="1:6" x14ac:dyDescent="0.2">
      <c r="A7" t="s">
        <v>21</v>
      </c>
      <c r="B7" s="3">
        <f>B26*1000000/$B$25</f>
        <v>4041.3755499651379</v>
      </c>
      <c r="C7" s="3">
        <f t="shared" ref="C7:F7" si="0">C26*1000000/$B$25</f>
        <v>2029.1425355473496</v>
      </c>
      <c r="D7" s="3">
        <f t="shared" si="0"/>
        <v>4041.3755499651379</v>
      </c>
      <c r="E7" s="3">
        <f t="shared" si="0"/>
        <v>1521.8569016605122</v>
      </c>
      <c r="F7" s="3">
        <f t="shared" si="0"/>
        <v>490.37611275727613</v>
      </c>
    </row>
    <row r="8" spans="1:6" x14ac:dyDescent="0.2">
      <c r="A8" t="s">
        <v>25</v>
      </c>
      <c r="B8" s="3">
        <f t="shared" ref="B8:F8" si="1">B27*1000000/$B$25</f>
        <v>1674.0425918265635</v>
      </c>
      <c r="C8" s="3">
        <f t="shared" si="1"/>
        <v>845.47605647806233</v>
      </c>
      <c r="D8" s="3">
        <f t="shared" si="1"/>
        <v>3195.8994934870757</v>
      </c>
      <c r="E8" s="3">
        <f t="shared" si="1"/>
        <v>1521.8569016605122</v>
      </c>
      <c r="F8" s="3">
        <f t="shared" si="1"/>
        <v>490.37611275727613</v>
      </c>
    </row>
    <row r="9" spans="1:6" x14ac:dyDescent="0.2">
      <c r="A9" t="s">
        <v>24</v>
      </c>
      <c r="B9" s="3">
        <f t="shared" ref="B9:F9" si="2">B28*1000000/$B$25</f>
        <v>-334926.88501321961</v>
      </c>
      <c r="C9" s="3">
        <f t="shared" si="2"/>
        <v>-111349.19663816081</v>
      </c>
      <c r="D9" s="3">
        <f t="shared" si="2"/>
        <v>-19243.035045440698</v>
      </c>
      <c r="E9" s="3">
        <f t="shared" si="2"/>
        <v>-1843.1378031221759</v>
      </c>
      <c r="F9" s="3">
        <f t="shared" si="2"/>
        <v>-21948.558426170497</v>
      </c>
    </row>
    <row r="10" spans="1:6" x14ac:dyDescent="0.2">
      <c r="A10" t="s">
        <v>26</v>
      </c>
      <c r="B10" s="3">
        <f>B29*1000/$B$25</f>
        <v>1315.6452914855129</v>
      </c>
      <c r="C10" s="3">
        <f t="shared" ref="C10:F10" si="3">C29*1000/$B$25</f>
        <v>438.54843049517092</v>
      </c>
      <c r="D10" s="3">
        <f t="shared" si="3"/>
        <v>87.709686099034187</v>
      </c>
      <c r="E10" s="3">
        <f t="shared" si="3"/>
        <v>13.155607438798651</v>
      </c>
      <c r="F10" s="3">
        <f t="shared" si="3"/>
        <v>87.709686099034187</v>
      </c>
    </row>
    <row r="11" spans="1:6" x14ac:dyDescent="0.2">
      <c r="B11" s="3">
        <f>B30*1000000/$B$25</f>
        <v>0</v>
      </c>
      <c r="C11" s="3">
        <f t="shared" ref="C11:F11" si="4">C30*1000000/$B$25</f>
        <v>0</v>
      </c>
      <c r="D11" s="3">
        <f t="shared" si="4"/>
        <v>439.64754936859242</v>
      </c>
      <c r="E11" s="3">
        <f t="shared" si="4"/>
        <v>0</v>
      </c>
      <c r="F11" s="3">
        <f t="shared" si="4"/>
        <v>0</v>
      </c>
    </row>
    <row r="12" spans="1:6" x14ac:dyDescent="0.2">
      <c r="B12" s="3">
        <f t="shared" ref="B12:F12" si="5">B31*1000000/$B$25</f>
        <v>0</v>
      </c>
      <c r="C12" s="3">
        <f t="shared" si="5"/>
        <v>0</v>
      </c>
      <c r="D12" s="3">
        <f t="shared" si="5"/>
        <v>355.0999437207862</v>
      </c>
      <c r="E12" s="3">
        <f t="shared" si="5"/>
        <v>0</v>
      </c>
      <c r="F12" s="3">
        <f t="shared" si="5"/>
        <v>0</v>
      </c>
    </row>
    <row r="13" spans="1:6" x14ac:dyDescent="0.2">
      <c r="B13" s="3">
        <f t="shared" ref="B13:F13" si="6">B32*1000000/$B$25</f>
        <v>0</v>
      </c>
      <c r="C13" s="3">
        <f t="shared" si="6"/>
        <v>0</v>
      </c>
      <c r="D13" s="3">
        <f t="shared" si="6"/>
        <v>0</v>
      </c>
      <c r="E13" s="3">
        <f t="shared" si="6"/>
        <v>0</v>
      </c>
      <c r="F13" s="3">
        <f t="shared" si="6"/>
        <v>0</v>
      </c>
    </row>
    <row r="14" spans="1:6" x14ac:dyDescent="0.2">
      <c r="B14" s="2">
        <f>B33*1000/$B$25</f>
        <v>0</v>
      </c>
      <c r="C14" s="2">
        <f t="shared" ref="C14:F14" si="7">C33*1000/$B$25</f>
        <v>0</v>
      </c>
      <c r="D14" s="2">
        <f t="shared" si="7"/>
        <v>1.0145712677736749</v>
      </c>
      <c r="E14" s="2">
        <f t="shared" si="7"/>
        <v>0</v>
      </c>
      <c r="F14" s="2">
        <f t="shared" si="7"/>
        <v>0</v>
      </c>
    </row>
    <row r="15" spans="1:6" x14ac:dyDescent="0.2">
      <c r="B15" s="3">
        <f>B34*1000000/$B$25</f>
        <v>0</v>
      </c>
      <c r="C15" s="3">
        <f t="shared" ref="C15:F15" si="8">C34*1000000/$B$25</f>
        <v>0</v>
      </c>
      <c r="D15" s="3">
        <f t="shared" si="8"/>
        <v>287.46185920254118</v>
      </c>
      <c r="E15" s="3">
        <f t="shared" si="8"/>
        <v>0</v>
      </c>
      <c r="F15" s="3">
        <f t="shared" si="8"/>
        <v>0</v>
      </c>
    </row>
    <row r="16" spans="1:6" x14ac:dyDescent="0.2">
      <c r="B16" s="3">
        <f t="shared" ref="B16:F16" si="9">B35*1000000/$B$25</f>
        <v>0</v>
      </c>
      <c r="C16" s="3">
        <f t="shared" si="9"/>
        <v>0</v>
      </c>
      <c r="D16" s="3">
        <f t="shared" si="9"/>
        <v>236.73329581385747</v>
      </c>
      <c r="E16" s="3">
        <f t="shared" si="9"/>
        <v>0</v>
      </c>
      <c r="F16" s="3">
        <f t="shared" si="9"/>
        <v>0</v>
      </c>
    </row>
    <row r="17" spans="2:6" x14ac:dyDescent="0.2">
      <c r="B17" s="3">
        <f t="shared" ref="B17:F17" si="10">B36*1000000/$B$25</f>
        <v>0</v>
      </c>
      <c r="C17" s="3">
        <f t="shared" si="10"/>
        <v>0</v>
      </c>
      <c r="D17" s="3">
        <f t="shared" si="10"/>
        <v>16.909521129561249</v>
      </c>
      <c r="E17" s="3">
        <f t="shared" si="10"/>
        <v>0</v>
      </c>
      <c r="F17" s="3">
        <f t="shared" si="10"/>
        <v>0</v>
      </c>
    </row>
    <row r="18" spans="2:6" x14ac:dyDescent="0.2">
      <c r="B18" s="2">
        <f>B37*1000/$B$25</f>
        <v>0</v>
      </c>
      <c r="C18" s="2">
        <f t="shared" ref="C18:F18" si="11">C37*1000/$B$25</f>
        <v>0</v>
      </c>
      <c r="D18" s="2">
        <f t="shared" si="11"/>
        <v>0.87929509873718481</v>
      </c>
      <c r="E18" s="2">
        <f t="shared" si="11"/>
        <v>0</v>
      </c>
      <c r="F18" s="2">
        <f t="shared" si="11"/>
        <v>0</v>
      </c>
    </row>
    <row r="19" spans="2:6" x14ac:dyDescent="0.2">
      <c r="B19" s="3">
        <f>B38*1000</f>
        <v>13.252840538678701</v>
      </c>
      <c r="C19" s="3">
        <f t="shared" ref="C19:F19" si="12">C38*1000</f>
        <v>17.5126576946667</v>
      </c>
      <c r="D19" s="3">
        <f t="shared" si="12"/>
        <v>325.68632024546599</v>
      </c>
      <c r="E19" s="3">
        <f t="shared" si="12"/>
        <v>153.92734457616001</v>
      </c>
      <c r="F19" s="3">
        <f t="shared" si="12"/>
        <v>11.472728531487101</v>
      </c>
    </row>
    <row r="20" spans="2:6" x14ac:dyDescent="0.2">
      <c r="B20" s="3">
        <f t="shared" ref="B20:F20" si="13">B39*1000</f>
        <v>5.6716948442342101</v>
      </c>
      <c r="C20" s="3">
        <f t="shared" si="13"/>
        <v>7.6874351599444397</v>
      </c>
      <c r="D20" s="3">
        <f t="shared" si="13"/>
        <v>277.15830228515699</v>
      </c>
      <c r="E20" s="3">
        <f t="shared" si="13"/>
        <v>153.92734457616001</v>
      </c>
      <c r="F20" s="3">
        <f t="shared" si="13"/>
        <v>11.4693292032026</v>
      </c>
    </row>
    <row r="21" spans="2:6" x14ac:dyDescent="0.2">
      <c r="B21" s="3">
        <f t="shared" ref="B21:F21" si="14">B40*1000</f>
        <v>-250.171857991282</v>
      </c>
      <c r="C21" s="3">
        <f t="shared" si="14"/>
        <v>-248.15611767557201</v>
      </c>
      <c r="D21" s="3">
        <f t="shared" si="14"/>
        <v>21.314749449641202</v>
      </c>
      <c r="E21" s="3">
        <f t="shared" si="14"/>
        <v>-101.916208259356</v>
      </c>
      <c r="F21" s="3">
        <f t="shared" si="14"/>
        <v>-244.374223632314</v>
      </c>
    </row>
    <row r="22" spans="2:6" x14ac:dyDescent="0.2">
      <c r="B22" s="2">
        <v>1</v>
      </c>
      <c r="C22" s="2">
        <v>1</v>
      </c>
      <c r="D22" s="2">
        <v>1</v>
      </c>
      <c r="E22" s="2">
        <v>1</v>
      </c>
      <c r="F22" s="2">
        <v>1</v>
      </c>
    </row>
    <row r="25" spans="2:6" x14ac:dyDescent="0.2">
      <c r="B25">
        <v>59138.280282331514</v>
      </c>
    </row>
    <row r="26" spans="2:6" x14ac:dyDescent="0.2">
      <c r="B26">
        <v>239</v>
      </c>
      <c r="C26">
        <v>120</v>
      </c>
      <c r="D26">
        <v>239</v>
      </c>
      <c r="E26">
        <v>90</v>
      </c>
      <c r="F26">
        <v>29</v>
      </c>
    </row>
    <row r="27" spans="2:6" x14ac:dyDescent="0.2">
      <c r="B27">
        <v>99</v>
      </c>
      <c r="C27">
        <v>50</v>
      </c>
      <c r="D27">
        <v>189</v>
      </c>
      <c r="E27">
        <v>90</v>
      </c>
      <c r="F27">
        <v>29</v>
      </c>
    </row>
    <row r="28" spans="2:6" x14ac:dyDescent="0.2">
      <c r="B28">
        <v>-19807</v>
      </c>
      <c r="C28">
        <v>-6585</v>
      </c>
      <c r="D28">
        <v>-1138</v>
      </c>
      <c r="E28">
        <v>-109</v>
      </c>
      <c r="F28">
        <v>-1298</v>
      </c>
    </row>
    <row r="29" spans="2:6" x14ac:dyDescent="0.2">
      <c r="B29">
        <v>77805</v>
      </c>
      <c r="C29">
        <v>25935</v>
      </c>
      <c r="D29">
        <v>5187</v>
      </c>
      <c r="E29">
        <v>778</v>
      </c>
      <c r="F29">
        <v>5187</v>
      </c>
    </row>
    <row r="30" spans="2:6" x14ac:dyDescent="0.2">
      <c r="B30">
        <v>0</v>
      </c>
      <c r="C30">
        <v>0</v>
      </c>
      <c r="D30">
        <v>26</v>
      </c>
      <c r="E30">
        <v>0</v>
      </c>
      <c r="F30">
        <v>0</v>
      </c>
    </row>
    <row r="31" spans="2:6" x14ac:dyDescent="0.2">
      <c r="B31">
        <v>0</v>
      </c>
      <c r="C31">
        <v>0</v>
      </c>
      <c r="D31">
        <v>21</v>
      </c>
      <c r="E31">
        <v>0</v>
      </c>
      <c r="F31">
        <v>0</v>
      </c>
    </row>
    <row r="32" spans="2:6" x14ac:dyDescent="0.2">
      <c r="B32">
        <v>0</v>
      </c>
      <c r="C32">
        <v>0</v>
      </c>
      <c r="D32">
        <v>0</v>
      </c>
      <c r="E32">
        <v>0</v>
      </c>
      <c r="F32">
        <v>0</v>
      </c>
    </row>
    <row r="33" spans="1:6" x14ac:dyDescent="0.2">
      <c r="B33">
        <v>0</v>
      </c>
      <c r="C33">
        <v>0</v>
      </c>
      <c r="D33">
        <v>60</v>
      </c>
      <c r="E33">
        <v>0</v>
      </c>
      <c r="F33">
        <v>0</v>
      </c>
    </row>
    <row r="34" spans="1:6" x14ac:dyDescent="0.2">
      <c r="B34">
        <v>0</v>
      </c>
      <c r="C34">
        <v>0</v>
      </c>
      <c r="D34">
        <v>17</v>
      </c>
      <c r="E34">
        <v>0</v>
      </c>
      <c r="F34">
        <v>0</v>
      </c>
    </row>
    <row r="35" spans="1:6" x14ac:dyDescent="0.2">
      <c r="B35">
        <v>0</v>
      </c>
      <c r="C35">
        <v>0</v>
      </c>
      <c r="D35">
        <v>14</v>
      </c>
      <c r="E35">
        <v>0</v>
      </c>
      <c r="F35">
        <v>0</v>
      </c>
    </row>
    <row r="36" spans="1:6" x14ac:dyDescent="0.2">
      <c r="B36">
        <v>0</v>
      </c>
      <c r="C36">
        <v>0</v>
      </c>
      <c r="D36">
        <v>1</v>
      </c>
      <c r="E36">
        <v>0</v>
      </c>
      <c r="F36">
        <v>0</v>
      </c>
    </row>
    <row r="37" spans="1:6" x14ac:dyDescent="0.2">
      <c r="B37">
        <v>0</v>
      </c>
      <c r="C37">
        <v>0</v>
      </c>
      <c r="D37">
        <v>52</v>
      </c>
      <c r="E37">
        <v>0</v>
      </c>
      <c r="F37">
        <v>0</v>
      </c>
    </row>
    <row r="38" spans="1:6" x14ac:dyDescent="0.2">
      <c r="B38">
        <v>1.3252840538678701E-2</v>
      </c>
      <c r="C38">
        <v>1.75126576946667E-2</v>
      </c>
      <c r="D38">
        <v>0.32568632024546601</v>
      </c>
      <c r="E38">
        <v>0.15392734457616</v>
      </c>
      <c r="F38">
        <v>1.1472728531487101E-2</v>
      </c>
    </row>
    <row r="39" spans="1:6" x14ac:dyDescent="0.2">
      <c r="B39">
        <v>5.67169484423421E-3</v>
      </c>
      <c r="C39">
        <v>7.6874351599444399E-3</v>
      </c>
      <c r="D39">
        <v>0.27715830228515698</v>
      </c>
      <c r="E39">
        <v>0.15392734457616</v>
      </c>
      <c r="F39">
        <v>1.1469329203202599E-2</v>
      </c>
    </row>
    <row r="40" spans="1:6" x14ac:dyDescent="0.2">
      <c r="B40">
        <v>-0.250171857991282</v>
      </c>
      <c r="C40">
        <v>-0.248156117675572</v>
      </c>
      <c r="D40">
        <v>2.13147494496412E-2</v>
      </c>
      <c r="E40">
        <v>-0.101916208259356</v>
      </c>
      <c r="F40">
        <v>-0.24437422363231401</v>
      </c>
    </row>
    <row r="41" spans="1:6" x14ac:dyDescent="0.2">
      <c r="B41">
        <v>1</v>
      </c>
      <c r="C41">
        <v>1</v>
      </c>
      <c r="D41">
        <v>1</v>
      </c>
      <c r="E41">
        <v>1</v>
      </c>
      <c r="F41">
        <v>1</v>
      </c>
    </row>
    <row r="46" spans="1:6" x14ac:dyDescent="0.2">
      <c r="A46" t="s">
        <v>27</v>
      </c>
    </row>
    <row r="47" spans="1:6" x14ac:dyDescent="0.2">
      <c r="A47" t="s">
        <v>21</v>
      </c>
      <c r="B47" s="3">
        <f>B38*1000</f>
        <v>13.252840538678701</v>
      </c>
      <c r="C47" s="3">
        <f t="shared" ref="C47:F47" si="15">C38*1000</f>
        <v>17.5126576946667</v>
      </c>
      <c r="D47" s="3">
        <f t="shared" si="15"/>
        <v>325.68632024546599</v>
      </c>
      <c r="E47" s="3">
        <f t="shared" si="15"/>
        <v>153.92734457616001</v>
      </c>
      <c r="F47" s="3">
        <f t="shared" si="15"/>
        <v>11.472728531487101</v>
      </c>
    </row>
    <row r="48" spans="1:6" x14ac:dyDescent="0.2">
      <c r="A48" t="s">
        <v>28</v>
      </c>
      <c r="B48" s="3">
        <f>B47-B49</f>
        <v>7.5811456944444906</v>
      </c>
      <c r="C48" s="3">
        <f t="shared" ref="C48:F48" si="16">C47-C49</f>
        <v>9.8252225347222613</v>
      </c>
      <c r="D48" s="3">
        <f t="shared" si="16"/>
        <v>48.528017960309001</v>
      </c>
      <c r="E48" s="3">
        <f t="shared" si="16"/>
        <v>0</v>
      </c>
      <c r="F48" s="3">
        <f t="shared" si="16"/>
        <v>3.3993282845017347E-3</v>
      </c>
    </row>
    <row r="49" spans="1:6" x14ac:dyDescent="0.2">
      <c r="A49" t="s">
        <v>29</v>
      </c>
      <c r="B49" s="3">
        <f>B39*1000</f>
        <v>5.6716948442342101</v>
      </c>
      <c r="C49" s="3">
        <f>C39*1000</f>
        <v>7.6874351599444397</v>
      </c>
      <c r="D49" s="3">
        <f>D39*1000</f>
        <v>277.15830228515699</v>
      </c>
      <c r="E49" s="3">
        <f>E39*1000</f>
        <v>153.92734457616001</v>
      </c>
      <c r="F49" s="3">
        <f>F39*1000</f>
        <v>11.4693292032026</v>
      </c>
    </row>
    <row r="50" spans="1:6" x14ac:dyDescent="0.2">
      <c r="A50" t="s">
        <v>30</v>
      </c>
      <c r="B50" s="3">
        <f>B49-B51</f>
        <v>255.84355283551622</v>
      </c>
      <c r="C50" s="3">
        <f t="shared" ref="C50:F50" si="17">C49-C51</f>
        <v>255.84355283551645</v>
      </c>
      <c r="D50" s="3">
        <f t="shared" si="17"/>
        <v>255.84355283551579</v>
      </c>
      <c r="E50" s="3">
        <f t="shared" si="17"/>
        <v>255.84355283551599</v>
      </c>
      <c r="F50" s="3">
        <f t="shared" si="17"/>
        <v>255.84355283551659</v>
      </c>
    </row>
    <row r="51" spans="1:6" x14ac:dyDescent="0.2">
      <c r="A51" t="s">
        <v>24</v>
      </c>
      <c r="B51" s="3">
        <f>B40*1000</f>
        <v>-250.171857991282</v>
      </c>
      <c r="C51" s="3">
        <f>C40*1000</f>
        <v>-248.15611767557201</v>
      </c>
      <c r="D51" s="3">
        <f>D40*1000</f>
        <v>21.314749449641202</v>
      </c>
      <c r="E51" s="3">
        <f>E40*1000</f>
        <v>-101.916208259356</v>
      </c>
      <c r="F51" s="3">
        <f>F40*1000</f>
        <v>-244.374223632314</v>
      </c>
    </row>
  </sheetData>
  <conditionalFormatting sqref="B4:C5">
    <cfRule type="iconSet" priority="8">
      <iconSet showValue="0">
        <cfvo type="percent" val="0"/>
        <cfvo type="num" val="-1"/>
        <cfvo type="num" val="1"/>
      </iconSet>
    </cfRule>
  </conditionalFormatting>
  <conditionalFormatting sqref="B4:D5">
    <cfRule type="iconSet" priority="9">
      <iconSet iconSet="3Symbols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41"/>
  <sheetViews>
    <sheetView showGridLines="0" workbookViewId="0">
      <selection activeCell="E10" sqref="E10"/>
    </sheetView>
  </sheetViews>
  <sheetFormatPr baseColWidth="10" defaultRowHeight="16" x14ac:dyDescent="0.2"/>
  <sheetData>
    <row r="2" spans="1:6" x14ac:dyDescent="0.2">
      <c r="A2" t="s">
        <v>0</v>
      </c>
      <c r="B2" t="s">
        <v>3</v>
      </c>
    </row>
    <row r="3" spans="1:6" x14ac:dyDescent="0.2">
      <c r="A3" t="s">
        <v>4</v>
      </c>
      <c r="C3" t="s">
        <v>3</v>
      </c>
    </row>
    <row r="4" spans="1:6" x14ac:dyDescent="0.2">
      <c r="A4" t="s">
        <v>9</v>
      </c>
      <c r="B4" s="1"/>
      <c r="C4" s="1"/>
      <c r="D4" t="s">
        <v>3</v>
      </c>
    </row>
    <row r="5" spans="1:6" x14ac:dyDescent="0.2">
      <c r="A5" t="s">
        <v>2</v>
      </c>
      <c r="B5" s="1"/>
      <c r="C5" s="1"/>
      <c r="E5" t="s">
        <v>3</v>
      </c>
    </row>
    <row r="6" spans="1:6" x14ac:dyDescent="0.2">
      <c r="B6" t="s">
        <v>0</v>
      </c>
      <c r="C6" t="s">
        <v>4</v>
      </c>
      <c r="D6" t="s">
        <v>10</v>
      </c>
      <c r="E6" t="s">
        <v>14</v>
      </c>
      <c r="F6" t="s">
        <v>15</v>
      </c>
    </row>
    <row r="7" spans="1:6" x14ac:dyDescent="0.2">
      <c r="A7" t="s">
        <v>6</v>
      </c>
      <c r="B7" s="2">
        <f>B26*1000000/$B$25</f>
        <v>4.6076970132676607</v>
      </c>
      <c r="C7" s="2">
        <f t="shared" ref="C7:F7" si="0">C26*1000000/$B$25</f>
        <v>2.3134880401343905</v>
      </c>
      <c r="D7" s="2">
        <f t="shared" si="0"/>
        <v>0.5590929430324777</v>
      </c>
      <c r="E7" s="2">
        <f t="shared" si="0"/>
        <v>7.3260454604255703</v>
      </c>
      <c r="F7" s="2">
        <f t="shared" si="0"/>
        <v>9.9479985725778786</v>
      </c>
    </row>
    <row r="8" spans="1:6" x14ac:dyDescent="0.2">
      <c r="A8" t="s">
        <v>7</v>
      </c>
      <c r="B8" s="2">
        <f t="shared" ref="B8:F9" si="1">B27*1000000/$B$25</f>
        <v>1.9086276331108722</v>
      </c>
      <c r="C8" s="2">
        <f t="shared" si="1"/>
        <v>0.96395335005599603</v>
      </c>
      <c r="D8" s="2">
        <f t="shared" si="1"/>
        <v>0.5590929430324777</v>
      </c>
      <c r="E8" s="2">
        <f t="shared" si="1"/>
        <v>3.0268135191758274</v>
      </c>
      <c r="F8" s="2">
        <f t="shared" si="1"/>
        <v>5.6873247653303771</v>
      </c>
    </row>
    <row r="9" spans="1:6" x14ac:dyDescent="0.2">
      <c r="A9" t="s">
        <v>8</v>
      </c>
      <c r="B9" s="2">
        <f t="shared" si="1"/>
        <v>-381.8604800911823</v>
      </c>
      <c r="C9" s="2">
        <f t="shared" si="1"/>
        <v>-126.95265620237468</v>
      </c>
      <c r="D9" s="2">
        <f t="shared" si="1"/>
        <v>-25.024228967453656</v>
      </c>
      <c r="E9" s="2">
        <f t="shared" si="1"/>
        <v>-636.57551330997865</v>
      </c>
      <c r="F9" s="2">
        <f t="shared" si="1"/>
        <v>-505.99839251139343</v>
      </c>
    </row>
    <row r="10" spans="1:6" x14ac:dyDescent="0.2">
      <c r="A10" t="s">
        <v>5</v>
      </c>
      <c r="B10" s="4">
        <f>B29*1000/$B$25</f>
        <v>1.5000078080221355</v>
      </c>
      <c r="C10" s="4">
        <f t="shared" ref="C10:F10" si="2">C29*1000/$B$25</f>
        <v>0.50000260267404517</v>
      </c>
      <c r="D10" s="4">
        <f t="shared" si="2"/>
        <v>0.10000052053480903</v>
      </c>
      <c r="E10" s="4">
        <f t="shared" si="2"/>
        <v>2.4999937343032248</v>
      </c>
      <c r="F10" s="4">
        <f t="shared" si="2"/>
        <v>1.9999911316291794</v>
      </c>
    </row>
    <row r="11" spans="1:6" x14ac:dyDescent="0.2">
      <c r="B11" s="2">
        <f>B30*1000000/$B$25</f>
        <v>0</v>
      </c>
      <c r="C11" s="2">
        <f t="shared" ref="C11:F11" si="3">C30*1000000/$B$25</f>
        <v>0</v>
      </c>
      <c r="D11" s="2">
        <f t="shared" si="3"/>
        <v>0</v>
      </c>
      <c r="E11" s="2">
        <f t="shared" si="3"/>
        <v>0</v>
      </c>
      <c r="F11" s="2">
        <f t="shared" si="3"/>
        <v>0</v>
      </c>
    </row>
    <row r="12" spans="1:6" x14ac:dyDescent="0.2">
      <c r="B12" s="2">
        <f t="shared" ref="B12:F13" si="4">B31*1000000/$B$25</f>
        <v>0</v>
      </c>
      <c r="C12" s="2">
        <f t="shared" si="4"/>
        <v>0</v>
      </c>
      <c r="D12" s="2">
        <f t="shared" si="4"/>
        <v>0</v>
      </c>
      <c r="E12" s="2">
        <f t="shared" si="4"/>
        <v>0</v>
      </c>
      <c r="F12" s="2">
        <f t="shared" si="4"/>
        <v>0</v>
      </c>
    </row>
    <row r="13" spans="1:6" x14ac:dyDescent="0.2">
      <c r="B13" s="2">
        <f t="shared" si="4"/>
        <v>0</v>
      </c>
      <c r="C13" s="2">
        <f t="shared" si="4"/>
        <v>0</v>
      </c>
      <c r="D13" s="2">
        <f t="shared" si="4"/>
        <v>0</v>
      </c>
      <c r="E13" s="2">
        <f t="shared" si="4"/>
        <v>0</v>
      </c>
      <c r="F13" s="2">
        <f t="shared" si="4"/>
        <v>0</v>
      </c>
    </row>
    <row r="14" spans="1:6" x14ac:dyDescent="0.2">
      <c r="B14" s="4">
        <f>B33*1000/$B$25</f>
        <v>0</v>
      </c>
      <c r="C14" s="4">
        <f t="shared" ref="C14:F14" si="5">C33*1000/$B$25</f>
        <v>0</v>
      </c>
      <c r="D14" s="4">
        <f t="shared" si="5"/>
        <v>0</v>
      </c>
      <c r="E14" s="4">
        <f t="shared" si="5"/>
        <v>0</v>
      </c>
      <c r="F14" s="4">
        <f t="shared" si="5"/>
        <v>0</v>
      </c>
    </row>
    <row r="15" spans="1:6" x14ac:dyDescent="0.2">
      <c r="B15" s="2">
        <f>B34*1000000/$B$25</f>
        <v>0</v>
      </c>
      <c r="C15" s="2">
        <f t="shared" ref="C15:F15" si="6">C34*1000000/$B$25</f>
        <v>0</v>
      </c>
      <c r="D15" s="2">
        <f t="shared" si="6"/>
        <v>0</v>
      </c>
      <c r="E15" s="2">
        <f t="shared" si="6"/>
        <v>0</v>
      </c>
      <c r="F15" s="2">
        <f t="shared" si="6"/>
        <v>0</v>
      </c>
    </row>
    <row r="16" spans="1:6" x14ac:dyDescent="0.2">
      <c r="B16" s="2">
        <f t="shared" ref="B16:F17" si="7">B35*1000000/$B$25</f>
        <v>0</v>
      </c>
      <c r="C16" s="2">
        <f t="shared" si="7"/>
        <v>0</v>
      </c>
      <c r="D16" s="2">
        <f t="shared" si="7"/>
        <v>0</v>
      </c>
      <c r="E16" s="2">
        <f t="shared" si="7"/>
        <v>0</v>
      </c>
      <c r="F16" s="2">
        <f t="shared" si="7"/>
        <v>0</v>
      </c>
    </row>
    <row r="17" spans="2:6" x14ac:dyDescent="0.2">
      <c r="B17" s="2">
        <f t="shared" si="7"/>
        <v>0</v>
      </c>
      <c r="C17" s="2">
        <f t="shared" si="7"/>
        <v>0</v>
      </c>
      <c r="D17" s="2">
        <f t="shared" si="7"/>
        <v>0</v>
      </c>
      <c r="E17" s="2">
        <f t="shared" si="7"/>
        <v>0</v>
      </c>
      <c r="F17" s="2">
        <f t="shared" si="7"/>
        <v>0</v>
      </c>
    </row>
    <row r="18" spans="2:6" x14ac:dyDescent="0.2">
      <c r="B18" s="4">
        <f>B37*1000/$B$25</f>
        <v>0</v>
      </c>
      <c r="C18" s="4">
        <f t="shared" ref="C18:F18" si="8">C37*1000/$B$25</f>
        <v>0</v>
      </c>
      <c r="D18" s="4">
        <f t="shared" si="8"/>
        <v>0</v>
      </c>
      <c r="E18" s="4">
        <f t="shared" si="8"/>
        <v>0</v>
      </c>
      <c r="F18" s="4">
        <f t="shared" si="8"/>
        <v>0</v>
      </c>
    </row>
    <row r="19" spans="2:6" x14ac:dyDescent="0.2">
      <c r="B19" s="2">
        <f>B38*1000</f>
        <v>13.252840538678701</v>
      </c>
      <c r="C19" s="2">
        <f t="shared" ref="C19:F19" si="9">C38*1000</f>
        <v>17.5126576946667</v>
      </c>
      <c r="D19" s="2">
        <f t="shared" si="9"/>
        <v>11.472728531487101</v>
      </c>
      <c r="E19" s="2">
        <f t="shared" si="9"/>
        <v>22.445922492514701</v>
      </c>
      <c r="F19" s="2">
        <f t="shared" si="9"/>
        <v>54.4872407506953</v>
      </c>
    </row>
    <row r="20" spans="2:6" x14ac:dyDescent="0.2">
      <c r="B20" s="2">
        <f t="shared" ref="B20:F21" si="10">B39*1000</f>
        <v>5.6716948442342101</v>
      </c>
      <c r="C20" s="2">
        <f t="shared" si="10"/>
        <v>7.6874351599444397</v>
      </c>
      <c r="D20" s="2">
        <f t="shared" si="10"/>
        <v>11.4693292032026</v>
      </c>
      <c r="E20" s="2">
        <f t="shared" si="10"/>
        <v>9.7831289508480399</v>
      </c>
      <c r="F20" s="2">
        <f t="shared" si="10"/>
        <v>45.739801514438696</v>
      </c>
    </row>
    <row r="21" spans="2:6" x14ac:dyDescent="0.2">
      <c r="B21" s="2">
        <f t="shared" si="10"/>
        <v>-250.171857991282</v>
      </c>
      <c r="C21" s="2">
        <f t="shared" si="10"/>
        <v>-248.15611767557201</v>
      </c>
      <c r="D21" s="2">
        <f t="shared" si="10"/>
        <v>-244.374223632314</v>
      </c>
      <c r="E21" s="2">
        <f t="shared" si="10"/>
        <v>-246.06042388466801</v>
      </c>
      <c r="F21" s="2">
        <f t="shared" si="10"/>
        <v>-210.103751321077</v>
      </c>
    </row>
    <row r="22" spans="2:6" x14ac:dyDescent="0.2">
      <c r="B22" s="4">
        <v>1</v>
      </c>
      <c r="C22" s="4">
        <v>1</v>
      </c>
      <c r="D22" s="4">
        <v>1</v>
      </c>
      <c r="E22" s="4">
        <v>1</v>
      </c>
      <c r="F22" s="4">
        <v>1</v>
      </c>
    </row>
    <row r="25" spans="2:6" x14ac:dyDescent="0.2">
      <c r="B25">
        <v>51869730</v>
      </c>
    </row>
    <row r="26" spans="2:6" x14ac:dyDescent="0.2">
      <c r="B26">
        <v>239</v>
      </c>
      <c r="C26">
        <v>120</v>
      </c>
      <c r="D26">
        <v>29</v>
      </c>
      <c r="E26">
        <v>380</v>
      </c>
      <c r="F26">
        <v>516</v>
      </c>
    </row>
    <row r="27" spans="2:6" x14ac:dyDescent="0.2">
      <c r="B27">
        <v>99</v>
      </c>
      <c r="C27">
        <v>50</v>
      </c>
      <c r="D27">
        <v>29</v>
      </c>
      <c r="E27">
        <v>157</v>
      </c>
      <c r="F27">
        <v>295</v>
      </c>
    </row>
    <row r="28" spans="2:6" x14ac:dyDescent="0.2">
      <c r="B28">
        <v>-19807</v>
      </c>
      <c r="C28">
        <v>-6585</v>
      </c>
      <c r="D28">
        <v>-1298</v>
      </c>
      <c r="E28">
        <v>-33019</v>
      </c>
      <c r="F28">
        <v>-26246</v>
      </c>
    </row>
    <row r="29" spans="2:6" x14ac:dyDescent="0.2">
      <c r="B29">
        <v>77805</v>
      </c>
      <c r="C29">
        <v>25935</v>
      </c>
      <c r="D29">
        <v>5187</v>
      </c>
      <c r="E29">
        <v>129674</v>
      </c>
      <c r="F29">
        <v>103739</v>
      </c>
    </row>
    <row r="30" spans="2:6" x14ac:dyDescent="0.2">
      <c r="B30">
        <v>0</v>
      </c>
      <c r="C30">
        <v>0</v>
      </c>
      <c r="D30">
        <v>0</v>
      </c>
      <c r="E30">
        <v>0</v>
      </c>
      <c r="F30">
        <v>0</v>
      </c>
    </row>
    <row r="31" spans="2:6" x14ac:dyDescent="0.2">
      <c r="B31">
        <v>0</v>
      </c>
      <c r="C31">
        <v>0</v>
      </c>
      <c r="D31">
        <v>0</v>
      </c>
      <c r="E31">
        <v>0</v>
      </c>
      <c r="F31">
        <v>0</v>
      </c>
    </row>
    <row r="32" spans="2:6" x14ac:dyDescent="0.2">
      <c r="B32">
        <v>0</v>
      </c>
      <c r="C32">
        <v>0</v>
      </c>
      <c r="D32">
        <v>0</v>
      </c>
      <c r="E32">
        <v>0</v>
      </c>
      <c r="F32">
        <v>0</v>
      </c>
    </row>
    <row r="33" spans="2:6" x14ac:dyDescent="0.2">
      <c r="B33">
        <v>0</v>
      </c>
      <c r="C33">
        <v>0</v>
      </c>
      <c r="D33">
        <v>0</v>
      </c>
      <c r="E33">
        <v>0</v>
      </c>
      <c r="F33">
        <v>0</v>
      </c>
    </row>
    <row r="34" spans="2:6" x14ac:dyDescent="0.2">
      <c r="B34">
        <v>0</v>
      </c>
      <c r="C34">
        <v>0</v>
      </c>
      <c r="D34">
        <v>0</v>
      </c>
      <c r="E34">
        <v>0</v>
      </c>
      <c r="F34">
        <v>0</v>
      </c>
    </row>
    <row r="35" spans="2:6" x14ac:dyDescent="0.2">
      <c r="B35">
        <v>0</v>
      </c>
      <c r="C35">
        <v>0</v>
      </c>
      <c r="D35">
        <v>0</v>
      </c>
      <c r="E35">
        <v>0</v>
      </c>
      <c r="F35">
        <v>0</v>
      </c>
    </row>
    <row r="36" spans="2:6" x14ac:dyDescent="0.2">
      <c r="B36">
        <v>0</v>
      </c>
      <c r="C36">
        <v>0</v>
      </c>
      <c r="D36">
        <v>0</v>
      </c>
      <c r="E36">
        <v>0</v>
      </c>
      <c r="F36">
        <v>0</v>
      </c>
    </row>
    <row r="37" spans="2:6" x14ac:dyDescent="0.2">
      <c r="B37">
        <v>0</v>
      </c>
      <c r="C37">
        <v>0</v>
      </c>
      <c r="D37">
        <v>0</v>
      </c>
      <c r="E37">
        <v>0</v>
      </c>
      <c r="F37">
        <v>0</v>
      </c>
    </row>
    <row r="38" spans="2:6" x14ac:dyDescent="0.2">
      <c r="B38">
        <v>1.3252840538678701E-2</v>
      </c>
      <c r="C38">
        <v>1.75126576946667E-2</v>
      </c>
      <c r="D38">
        <v>1.1472728531487101E-2</v>
      </c>
      <c r="E38">
        <v>2.2445922492514699E-2</v>
      </c>
      <c r="F38">
        <v>5.4487240750695297E-2</v>
      </c>
    </row>
    <row r="39" spans="2:6" x14ac:dyDescent="0.2">
      <c r="B39">
        <v>5.67169484423421E-3</v>
      </c>
      <c r="C39">
        <v>7.6874351599444399E-3</v>
      </c>
      <c r="D39">
        <v>1.1469329203202599E-2</v>
      </c>
      <c r="E39">
        <v>9.7831289508480395E-3</v>
      </c>
      <c r="F39">
        <v>4.5739801514438697E-2</v>
      </c>
    </row>
    <row r="40" spans="2:6" x14ac:dyDescent="0.2">
      <c r="B40">
        <v>-0.250171857991282</v>
      </c>
      <c r="C40">
        <v>-0.248156117675572</v>
      </c>
      <c r="D40">
        <v>-0.24437422363231401</v>
      </c>
      <c r="E40">
        <v>-0.24606042388466801</v>
      </c>
      <c r="F40">
        <v>-0.210103751321077</v>
      </c>
    </row>
    <row r="41" spans="2:6" x14ac:dyDescent="0.2">
      <c r="B41">
        <v>1</v>
      </c>
      <c r="C41">
        <v>1</v>
      </c>
      <c r="D41">
        <v>1</v>
      </c>
      <c r="E41">
        <v>1</v>
      </c>
      <c r="F41">
        <v>1</v>
      </c>
    </row>
  </sheetData>
  <conditionalFormatting sqref="B4:D5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B4:C5">
    <cfRule type="iconSet" priority="1">
      <iconSet showValue="0">
        <cfvo type="percent" val="0"/>
        <cfvo type="num" val="-1"/>
        <cfvo type="num" val="1"/>
      </iconSet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2"/>
  <sheetViews>
    <sheetView showGridLines="0" zoomScale="82" workbookViewId="0">
      <selection activeCell="P28" sqref="P28"/>
    </sheetView>
  </sheetViews>
  <sheetFormatPr baseColWidth="10" defaultRowHeight="16" x14ac:dyDescent="0.2"/>
  <sheetData>
    <row r="2" spans="1:5" x14ac:dyDescent="0.2">
      <c r="A2" t="s">
        <v>0</v>
      </c>
      <c r="B2" t="s">
        <v>3</v>
      </c>
    </row>
    <row r="3" spans="1:5" x14ac:dyDescent="0.2">
      <c r="A3" t="s">
        <v>4</v>
      </c>
      <c r="C3" t="s">
        <v>3</v>
      </c>
    </row>
    <row r="4" spans="1:5" x14ac:dyDescent="0.2">
      <c r="A4" t="s">
        <v>9</v>
      </c>
      <c r="B4" s="1"/>
      <c r="C4" s="1"/>
      <c r="D4" t="s">
        <v>3</v>
      </c>
    </row>
    <row r="5" spans="1:5" x14ac:dyDescent="0.2">
      <c r="A5" t="s">
        <v>2</v>
      </c>
      <c r="B5" s="1"/>
      <c r="C5" s="1"/>
      <c r="E5" t="s">
        <v>3</v>
      </c>
    </row>
    <row r="6" spans="1:5" x14ac:dyDescent="0.2">
      <c r="B6" t="s">
        <v>0</v>
      </c>
      <c r="C6" t="s">
        <v>14</v>
      </c>
      <c r="D6" t="s">
        <v>15</v>
      </c>
      <c r="E6" t="s">
        <v>16</v>
      </c>
    </row>
    <row r="7" spans="1:5" x14ac:dyDescent="0.2">
      <c r="A7" t="s">
        <v>21</v>
      </c>
      <c r="B7" s="3">
        <f>B21/1000000</f>
        <v>6.1667872576281599</v>
      </c>
      <c r="C7" s="3">
        <f t="shared" ref="C7:E7" si="0">C21/1000000</f>
        <v>13.4857254731329</v>
      </c>
      <c r="D7" s="3">
        <f t="shared" si="0"/>
        <v>25.812492292994598</v>
      </c>
      <c r="E7" s="3">
        <f t="shared" si="0"/>
        <v>54.591014464527504</v>
      </c>
    </row>
    <row r="8" spans="1:5" x14ac:dyDescent="0.2">
      <c r="A8" t="s">
        <v>22</v>
      </c>
      <c r="B8" s="3">
        <f>B22/1000000*1.21469272</f>
        <v>-5.991110293441186</v>
      </c>
      <c r="C8" s="3">
        <f t="shared" ref="C8:E8" si="1">C22/1000000*1.21469272</f>
        <v>-6.1085830442929652</v>
      </c>
      <c r="D8" s="3">
        <f t="shared" si="1"/>
        <v>-6.1085830442929652</v>
      </c>
      <c r="E8" s="3">
        <f t="shared" si="1"/>
        <v>-6.1085830442929652</v>
      </c>
    </row>
    <row r="9" spans="1:5" x14ac:dyDescent="0.2">
      <c r="A9" t="s">
        <v>23</v>
      </c>
      <c r="B9" s="3">
        <f>(B23+B22*1.21469272)/1000000</f>
        <v>5.107879318574315</v>
      </c>
      <c r="C9" s="3">
        <f t="shared" ref="C9:E9" si="2">(C23+C22*1.21469272)/1000000</f>
        <v>12.406054633313333</v>
      </c>
      <c r="D9" s="3">
        <f t="shared" si="2"/>
        <v>24.732821453175031</v>
      </c>
      <c r="E9" s="3">
        <f t="shared" si="2"/>
        <v>53.511343624707941</v>
      </c>
    </row>
    <row r="10" spans="1:5" x14ac:dyDescent="0.2">
      <c r="B10" s="3"/>
      <c r="C10" s="3"/>
      <c r="D10" s="3"/>
      <c r="E10" s="3"/>
    </row>
    <row r="11" spans="1:5" x14ac:dyDescent="0.2">
      <c r="A11" t="s">
        <v>21</v>
      </c>
      <c r="B11" s="3">
        <f t="shared" ref="B11:E11" si="3">B25/1000000</f>
        <v>10.5750624326481</v>
      </c>
      <c r="C11" s="3">
        <f t="shared" si="3"/>
        <v>23.067263285706098</v>
      </c>
      <c r="D11" s="3">
        <f t="shared" si="3"/>
        <v>44.610384333201601</v>
      </c>
      <c r="E11" s="3">
        <f t="shared" si="3"/>
        <v>81.358146908150601</v>
      </c>
    </row>
    <row r="12" spans="1:5" x14ac:dyDescent="0.2">
      <c r="A12" t="s">
        <v>22</v>
      </c>
      <c r="B12" s="3">
        <f>B26/1000000*1.21469272</f>
        <v>-10.358335888194606</v>
      </c>
      <c r="C12" s="3">
        <f t="shared" ref="C12:E12" si="4">C26/1000000*1.21469272</f>
        <v>-10.561440513453322</v>
      </c>
      <c r="D12" s="3">
        <f t="shared" si="4"/>
        <v>-10.561440513453322</v>
      </c>
      <c r="E12" s="3">
        <f t="shared" si="4"/>
        <v>-10.561440513453322</v>
      </c>
    </row>
    <row r="13" spans="1:5" x14ac:dyDescent="0.2">
      <c r="A13" t="s">
        <v>23</v>
      </c>
      <c r="B13" s="3">
        <f>(B27+B26*1.21469272)/1000000</f>
        <v>8.7442625357736947</v>
      </c>
      <c r="C13" s="3">
        <f t="shared" ref="C13:E13" si="5">(C27+C26*1.21469272)/1000000</f>
        <v>21.20056535163798</v>
      </c>
      <c r="D13" s="3">
        <f t="shared" si="5"/>
        <v>42.74368639913358</v>
      </c>
      <c r="E13" s="3">
        <f t="shared" si="5"/>
        <v>79.491448974082573</v>
      </c>
    </row>
    <row r="14" spans="1:5" x14ac:dyDescent="0.2">
      <c r="B14" s="3"/>
      <c r="C14" s="3"/>
      <c r="D14" s="3"/>
      <c r="E14" s="3"/>
    </row>
    <row r="15" spans="1:5" x14ac:dyDescent="0.2">
      <c r="A15" t="s">
        <v>21</v>
      </c>
      <c r="B15" s="3">
        <f t="shared" ref="B15:E15" si="6">B29/1000000</f>
        <v>59.206101304296396</v>
      </c>
      <c r="C15" s="3">
        <f t="shared" si="6"/>
        <v>111.927197642275</v>
      </c>
      <c r="D15" s="3">
        <f t="shared" si="6"/>
        <v>204.02912481530402</v>
      </c>
      <c r="E15" s="3">
        <f t="shared" si="6"/>
        <v>280.84788029903604</v>
      </c>
    </row>
    <row r="16" spans="1:5" x14ac:dyDescent="0.2">
      <c r="A16" t="s">
        <v>22</v>
      </c>
      <c r="B16" s="3">
        <f>B30/1000000*1.21469272</f>
        <v>-70.715597671435063</v>
      </c>
      <c r="C16" s="3">
        <f t="shared" ref="C16:E16" si="7">C30/1000000*1.21469272</f>
        <v>-72.345819430548786</v>
      </c>
      <c r="D16" s="3">
        <f t="shared" si="7"/>
        <v>-72.345819430548786</v>
      </c>
      <c r="E16" s="3">
        <f t="shared" si="7"/>
        <v>-72.345819430548786</v>
      </c>
    </row>
    <row r="17" spans="1:5" x14ac:dyDescent="0.2">
      <c r="A17" t="s">
        <v>23</v>
      </c>
      <c r="B17" s="3">
        <f>(B31+B30*1.21469272)/1000000</f>
        <v>46.707364989727942</v>
      </c>
      <c r="C17" s="3">
        <f t="shared" ref="C17:E17" si="8">(C31+C30*1.21469272)/1000000</f>
        <v>99.14032529304923</v>
      </c>
      <c r="D17" s="3">
        <f t="shared" si="8"/>
        <v>191.24225246607821</v>
      </c>
      <c r="E17" s="3">
        <f t="shared" si="8"/>
        <v>268.0610079498112</v>
      </c>
    </row>
    <row r="18" spans="1:5" x14ac:dyDescent="0.2">
      <c r="B18" s="3"/>
      <c r="C18" s="3"/>
      <c r="D18" s="3"/>
      <c r="E18" s="3"/>
    </row>
    <row r="21" spans="1:5" x14ac:dyDescent="0.2">
      <c r="B21">
        <v>6166787.2576281596</v>
      </c>
      <c r="C21">
        <v>13485725.473132901</v>
      </c>
      <c r="D21">
        <v>25812492.2929946</v>
      </c>
      <c r="E21">
        <v>54591014.464527503</v>
      </c>
    </row>
    <row r="22" spans="1:5" x14ac:dyDescent="0.2">
      <c r="B22">
        <v>-4932202.3543873597</v>
      </c>
      <c r="C22">
        <v>-5028912.20447338</v>
      </c>
      <c r="D22">
        <v>-5028912.20447338</v>
      </c>
      <c r="E22">
        <v>-5028912.20447338</v>
      </c>
    </row>
    <row r="23" spans="1:5" x14ac:dyDescent="0.2">
      <c r="B23">
        <v>11098989.612015501</v>
      </c>
      <c r="C23">
        <v>18514637.6776063</v>
      </c>
      <c r="D23">
        <v>30841404.497467998</v>
      </c>
      <c r="E23">
        <v>59619926.669000901</v>
      </c>
    </row>
    <row r="24" spans="1:5" x14ac:dyDescent="0.2">
      <c r="B24">
        <v>1842255.58903701</v>
      </c>
      <c r="C24">
        <v>5279730.3620014796</v>
      </c>
      <c r="D24">
        <v>20814683.776022501</v>
      </c>
      <c r="E24">
        <v>51392430.099924199</v>
      </c>
    </row>
    <row r="25" spans="1:5" x14ac:dyDescent="0.2">
      <c r="B25">
        <v>10575062.4326481</v>
      </c>
      <c r="C25">
        <v>23067263.285706099</v>
      </c>
      <c r="D25">
        <v>44610384.333201602</v>
      </c>
      <c r="E25">
        <v>81358146.908150598</v>
      </c>
    </row>
    <row r="26" spans="1:5" x14ac:dyDescent="0.2">
      <c r="B26">
        <v>-8527535.9913201798</v>
      </c>
      <c r="C26">
        <v>-8694742.5793852806</v>
      </c>
      <c r="D26">
        <v>-8694742.5793852806</v>
      </c>
      <c r="E26">
        <v>-8694742.5793852806</v>
      </c>
    </row>
    <row r="27" spans="1:5" x14ac:dyDescent="0.2">
      <c r="B27">
        <v>19102598.4239683</v>
      </c>
      <c r="C27">
        <v>31762005.865091302</v>
      </c>
      <c r="D27">
        <v>53305126.912586898</v>
      </c>
      <c r="E27">
        <v>90052889.487535894</v>
      </c>
    </row>
    <row r="28" spans="1:5" x14ac:dyDescent="0.2">
      <c r="B28">
        <v>3163926.8616116601</v>
      </c>
      <c r="C28">
        <v>9048712.0170454606</v>
      </c>
      <c r="D28">
        <v>35976773.0555446</v>
      </c>
      <c r="E28">
        <v>75134151.987884104</v>
      </c>
    </row>
    <row r="29" spans="1:5" x14ac:dyDescent="0.2">
      <c r="B29">
        <v>59206101.304296397</v>
      </c>
      <c r="C29">
        <v>111927197.64227501</v>
      </c>
      <c r="D29">
        <v>204029124.81530401</v>
      </c>
      <c r="E29">
        <v>280847880.29903603</v>
      </c>
    </row>
    <row r="30" spans="1:5" x14ac:dyDescent="0.2">
      <c r="B30">
        <v>-58216861.356866501</v>
      </c>
      <c r="C30">
        <v>-59558947.0813234</v>
      </c>
      <c r="D30">
        <v>-59558947.0813234</v>
      </c>
      <c r="E30">
        <v>-59558947.0813234</v>
      </c>
    </row>
    <row r="31" spans="1:5" x14ac:dyDescent="0.2">
      <c r="B31">
        <v>117422962.661163</v>
      </c>
      <c r="C31">
        <v>171486144.723598</v>
      </c>
      <c r="D31">
        <v>263588071.89662701</v>
      </c>
      <c r="E31">
        <v>340406827.38036001</v>
      </c>
    </row>
    <row r="32" spans="1:5" x14ac:dyDescent="0.2">
      <c r="B32">
        <v>16417793.6047433</v>
      </c>
      <c r="C32">
        <v>42429223.7710694</v>
      </c>
      <c r="D32">
        <v>150194262.086775</v>
      </c>
      <c r="E32">
        <v>230755158.07412601</v>
      </c>
    </row>
  </sheetData>
  <conditionalFormatting sqref="B4:D5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B4:C5">
    <cfRule type="iconSet" priority="1">
      <iconSet showValue="0">
        <cfvo type="percent" val="0"/>
        <cfvo type="num" val="-1"/>
        <cfvo type="num" val="1"/>
      </iconSet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22"/>
  <sheetViews>
    <sheetView showGridLines="0" topLeftCell="E25" workbookViewId="0">
      <selection activeCell="L56" sqref="L56"/>
    </sheetView>
  </sheetViews>
  <sheetFormatPr baseColWidth="10" defaultRowHeight="16" x14ac:dyDescent="0.2"/>
  <sheetData>
    <row r="2" spans="1:7" x14ac:dyDescent="0.2">
      <c r="A2" t="s">
        <v>0</v>
      </c>
      <c r="B2" t="s">
        <v>3</v>
      </c>
    </row>
    <row r="3" spans="1:7" x14ac:dyDescent="0.2">
      <c r="A3" t="s">
        <v>4</v>
      </c>
      <c r="C3" t="s">
        <v>3</v>
      </c>
    </row>
    <row r="4" spans="1:7" x14ac:dyDescent="0.2">
      <c r="A4" t="s">
        <v>9</v>
      </c>
      <c r="B4" s="1"/>
      <c r="C4" s="1"/>
      <c r="D4" t="s">
        <v>3</v>
      </c>
    </row>
    <row r="5" spans="1:7" x14ac:dyDescent="0.2">
      <c r="A5" t="s">
        <v>2</v>
      </c>
      <c r="B5" s="1"/>
      <c r="C5" s="1"/>
      <c r="E5" t="s">
        <v>3</v>
      </c>
    </row>
    <row r="6" spans="1:7" x14ac:dyDescent="0.2">
      <c r="B6" t="s">
        <v>0</v>
      </c>
      <c r="C6" t="s">
        <v>11</v>
      </c>
      <c r="D6" t="s">
        <v>13</v>
      </c>
      <c r="E6" t="s">
        <v>12</v>
      </c>
      <c r="F6" t="s">
        <v>17</v>
      </c>
      <c r="G6" t="s">
        <v>18</v>
      </c>
    </row>
    <row r="7" spans="1:7" x14ac:dyDescent="0.2">
      <c r="A7" t="s">
        <v>6</v>
      </c>
      <c r="B7">
        <v>229</v>
      </c>
      <c r="C7">
        <v>45</v>
      </c>
      <c r="D7">
        <v>30</v>
      </c>
      <c r="E7">
        <v>556</v>
      </c>
      <c r="F7">
        <v>602</v>
      </c>
      <c r="G7">
        <v>597</v>
      </c>
    </row>
    <row r="8" spans="1:7" x14ac:dyDescent="0.2">
      <c r="A8" t="s">
        <v>7</v>
      </c>
      <c r="B8">
        <v>79</v>
      </c>
      <c r="C8">
        <v>45</v>
      </c>
      <c r="D8">
        <v>30</v>
      </c>
      <c r="E8">
        <v>245</v>
      </c>
      <c r="F8">
        <v>291</v>
      </c>
      <c r="G8">
        <v>288</v>
      </c>
    </row>
    <row r="9" spans="1:7" x14ac:dyDescent="0.2">
      <c r="A9" t="s">
        <v>8</v>
      </c>
      <c r="B9">
        <v>-11561</v>
      </c>
      <c r="C9">
        <v>0</v>
      </c>
      <c r="D9">
        <v>-164</v>
      </c>
      <c r="E9">
        <v>-19155</v>
      </c>
      <c r="F9">
        <v>-19109</v>
      </c>
      <c r="G9">
        <v>-19112</v>
      </c>
    </row>
    <row r="10" spans="1:7" x14ac:dyDescent="0.2">
      <c r="A10" t="s">
        <v>5</v>
      </c>
      <c r="B10">
        <v>45497</v>
      </c>
      <c r="C10">
        <v>154</v>
      </c>
      <c r="D10">
        <v>758</v>
      </c>
      <c r="E10">
        <v>75829</v>
      </c>
      <c r="F10">
        <v>75829</v>
      </c>
      <c r="G10">
        <v>75829</v>
      </c>
    </row>
    <row r="11" spans="1:7" x14ac:dyDescent="0.2">
      <c r="B11">
        <v>0</v>
      </c>
      <c r="C11">
        <v>45</v>
      </c>
      <c r="D11">
        <v>0</v>
      </c>
      <c r="E11">
        <v>0</v>
      </c>
      <c r="F11">
        <v>53</v>
      </c>
      <c r="G11">
        <v>0</v>
      </c>
    </row>
    <row r="12" spans="1:7" x14ac:dyDescent="0.2">
      <c r="B12">
        <v>0</v>
      </c>
      <c r="C12">
        <v>45</v>
      </c>
      <c r="D12">
        <v>0</v>
      </c>
      <c r="E12">
        <v>0</v>
      </c>
      <c r="F12">
        <v>50</v>
      </c>
      <c r="G12">
        <v>0</v>
      </c>
    </row>
    <row r="13" spans="1:7" x14ac:dyDescent="0.2"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 x14ac:dyDescent="0.2">
      <c r="B14">
        <v>0</v>
      </c>
      <c r="C14">
        <v>154</v>
      </c>
      <c r="D14">
        <v>0</v>
      </c>
      <c r="E14">
        <v>0</v>
      </c>
      <c r="F14">
        <v>162</v>
      </c>
      <c r="G14">
        <v>0</v>
      </c>
    </row>
    <row r="15" spans="1:7" x14ac:dyDescent="0.2">
      <c r="B15">
        <v>0</v>
      </c>
      <c r="C15">
        <v>39</v>
      </c>
      <c r="D15">
        <v>0</v>
      </c>
      <c r="E15">
        <v>0</v>
      </c>
      <c r="F15">
        <v>42</v>
      </c>
      <c r="G15">
        <v>0</v>
      </c>
    </row>
    <row r="16" spans="1:7" x14ac:dyDescent="0.2">
      <c r="B16">
        <v>0</v>
      </c>
      <c r="C16">
        <v>39</v>
      </c>
      <c r="D16">
        <v>0</v>
      </c>
      <c r="E16">
        <v>0</v>
      </c>
      <c r="F16">
        <v>41</v>
      </c>
      <c r="G16">
        <v>0</v>
      </c>
    </row>
    <row r="17" spans="2:7" x14ac:dyDescent="0.2">
      <c r="B17">
        <v>0</v>
      </c>
      <c r="C17">
        <v>1</v>
      </c>
      <c r="D17">
        <v>0</v>
      </c>
      <c r="E17">
        <v>0</v>
      </c>
      <c r="F17">
        <v>2</v>
      </c>
      <c r="G17">
        <v>0</v>
      </c>
    </row>
    <row r="18" spans="2:7" x14ac:dyDescent="0.2">
      <c r="B18">
        <v>0</v>
      </c>
      <c r="C18">
        <v>152</v>
      </c>
      <c r="D18">
        <v>0</v>
      </c>
      <c r="E18">
        <v>0</v>
      </c>
      <c r="F18">
        <v>152</v>
      </c>
      <c r="G18">
        <v>0</v>
      </c>
    </row>
    <row r="19" spans="2:7" x14ac:dyDescent="0.2">
      <c r="B19">
        <v>1.5860913403325599E-2</v>
      </c>
      <c r="C19">
        <v>0.26693899474812099</v>
      </c>
      <c r="D19">
        <v>0.12157748470355199</v>
      </c>
      <c r="E19">
        <v>3.4324715436970098E-2</v>
      </c>
      <c r="F19">
        <v>0.281357194650528</v>
      </c>
      <c r="G19">
        <v>0.19528975036788401</v>
      </c>
    </row>
    <row r="20" spans="2:7" x14ac:dyDescent="0.2">
      <c r="B20">
        <v>5.90011965332556E-3</v>
      </c>
      <c r="C20">
        <v>0.266928978526844</v>
      </c>
      <c r="D20">
        <v>0.12156339683532801</v>
      </c>
      <c r="E20">
        <v>1.6888947728636802E-2</v>
      </c>
      <c r="F20">
        <v>0.27633719221882402</v>
      </c>
      <c r="G20">
        <v>0.175889733248698</v>
      </c>
    </row>
    <row r="21" spans="2:7" x14ac:dyDescent="0.2">
      <c r="B21">
        <v>-0.249943433182191</v>
      </c>
      <c r="C21">
        <v>1.1085425691327601E-2</v>
      </c>
      <c r="D21">
        <v>-0.134280156000188</v>
      </c>
      <c r="E21">
        <v>-0.23895460510687899</v>
      </c>
      <c r="F21">
        <v>2.0493639383307401E-2</v>
      </c>
      <c r="G21">
        <v>-7.9953819586818103E-2</v>
      </c>
    </row>
    <row r="22" spans="2:7" x14ac:dyDescent="0.2"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</row>
  </sheetData>
  <conditionalFormatting sqref="B4:D5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B4:C5">
    <cfRule type="iconSet" priority="1">
      <iconSet showValue="0">
        <cfvo type="percent" val="0"/>
        <cfvo type="num" val="-1"/>
        <cfvo type="num" val="1"/>
      </iconSet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2"/>
  <sheetViews>
    <sheetView showGridLines="0" topLeftCell="B1" workbookViewId="0">
      <selection activeCell="I35" sqref="I35"/>
    </sheetView>
  </sheetViews>
  <sheetFormatPr baseColWidth="10" defaultRowHeight="16" x14ac:dyDescent="0.2"/>
  <sheetData>
    <row r="2" spans="1:5" x14ac:dyDescent="0.2">
      <c r="A2" t="s">
        <v>0</v>
      </c>
      <c r="B2" t="s">
        <v>3</v>
      </c>
    </row>
    <row r="3" spans="1:5" x14ac:dyDescent="0.2">
      <c r="A3" t="s">
        <v>4</v>
      </c>
      <c r="C3" t="s">
        <v>3</v>
      </c>
    </row>
    <row r="4" spans="1:5" x14ac:dyDescent="0.2">
      <c r="A4" t="s">
        <v>9</v>
      </c>
      <c r="B4" s="1"/>
      <c r="C4" s="1"/>
      <c r="D4" t="s">
        <v>3</v>
      </c>
    </row>
    <row r="5" spans="1:5" x14ac:dyDescent="0.2">
      <c r="A5" t="s">
        <v>2</v>
      </c>
      <c r="B5" s="1"/>
      <c r="C5" s="1"/>
      <c r="E5" t="s">
        <v>3</v>
      </c>
    </row>
    <row r="6" spans="1:5" x14ac:dyDescent="0.2">
      <c r="B6" t="s">
        <v>19</v>
      </c>
    </row>
    <row r="7" spans="1:5" x14ac:dyDescent="0.2">
      <c r="A7" t="s">
        <v>6</v>
      </c>
      <c r="B7">
        <v>1846</v>
      </c>
    </row>
    <row r="8" spans="1:5" x14ac:dyDescent="0.2">
      <c r="A8" t="s">
        <v>7</v>
      </c>
      <c r="B8">
        <v>1176</v>
      </c>
    </row>
    <row r="9" spans="1:5" x14ac:dyDescent="0.2">
      <c r="A9" t="s">
        <v>8</v>
      </c>
      <c r="B9">
        <v>-16040</v>
      </c>
    </row>
    <row r="10" spans="1:5" x14ac:dyDescent="0.2">
      <c r="A10" t="s">
        <v>5</v>
      </c>
      <c r="B10">
        <v>67289</v>
      </c>
    </row>
    <row r="11" spans="1:5" x14ac:dyDescent="0.2">
      <c r="B11">
        <v>0</v>
      </c>
    </row>
    <row r="12" spans="1:5" x14ac:dyDescent="0.2">
      <c r="B12">
        <v>0</v>
      </c>
    </row>
    <row r="13" spans="1:5" x14ac:dyDescent="0.2">
      <c r="B13">
        <v>0</v>
      </c>
    </row>
    <row r="14" spans="1:5" x14ac:dyDescent="0.2">
      <c r="B14">
        <v>0</v>
      </c>
    </row>
    <row r="15" spans="1:5" x14ac:dyDescent="0.2">
      <c r="B15">
        <v>0</v>
      </c>
    </row>
    <row r="16" spans="1:5" x14ac:dyDescent="0.2">
      <c r="B16">
        <v>0</v>
      </c>
    </row>
    <row r="17" spans="2:2" x14ac:dyDescent="0.2">
      <c r="B17">
        <v>0</v>
      </c>
    </row>
    <row r="18" spans="2:2" x14ac:dyDescent="0.2">
      <c r="B18">
        <v>0</v>
      </c>
    </row>
    <row r="19" spans="2:2" x14ac:dyDescent="0.2">
      <c r="B19">
        <v>8.7524259340245006E-2</v>
      </c>
    </row>
    <row r="20" spans="2:2" x14ac:dyDescent="0.2">
      <c r="B20">
        <v>5.6147946683994997E-2</v>
      </c>
    </row>
    <row r="21" spans="2:2" x14ac:dyDescent="0.2">
      <c r="B21">
        <v>-0.19969560615152099</v>
      </c>
    </row>
    <row r="22" spans="2:2" x14ac:dyDescent="0.2">
      <c r="B22">
        <v>1</v>
      </c>
    </row>
  </sheetData>
  <conditionalFormatting sqref="B4:D5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B4:C5">
    <cfRule type="iconSet" priority="1">
      <iconSet showValue="0">
        <cfvo type="percent" val="0"/>
        <cfvo type="num" val="-1"/>
        <cfvo type="num" val="1"/>
      </iconSet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2"/>
  <sheetViews>
    <sheetView showGridLines="0" topLeftCell="C4" workbookViewId="0">
      <selection activeCell="P25" sqref="P25"/>
    </sheetView>
  </sheetViews>
  <sheetFormatPr baseColWidth="10" defaultRowHeight="16" x14ac:dyDescent="0.2"/>
  <sheetData>
    <row r="2" spans="1:5" x14ac:dyDescent="0.2">
      <c r="A2" t="s">
        <v>0</v>
      </c>
      <c r="B2" t="s">
        <v>3</v>
      </c>
    </row>
    <row r="3" spans="1:5" x14ac:dyDescent="0.2">
      <c r="A3" t="s">
        <v>4</v>
      </c>
      <c r="C3" t="s">
        <v>3</v>
      </c>
    </row>
    <row r="4" spans="1:5" x14ac:dyDescent="0.2">
      <c r="A4" t="s">
        <v>9</v>
      </c>
      <c r="B4" s="1"/>
      <c r="C4" s="1"/>
      <c r="D4" t="s">
        <v>3</v>
      </c>
    </row>
    <row r="5" spans="1:5" x14ac:dyDescent="0.2">
      <c r="A5" t="s">
        <v>2</v>
      </c>
      <c r="B5" s="1"/>
      <c r="C5" s="1"/>
      <c r="E5" t="s">
        <v>3</v>
      </c>
    </row>
    <row r="6" spans="1:5" x14ac:dyDescent="0.2">
      <c r="B6" t="s">
        <v>0</v>
      </c>
      <c r="C6" t="s">
        <v>12</v>
      </c>
      <c r="D6" t="s">
        <v>17</v>
      </c>
      <c r="E6" t="s">
        <v>20</v>
      </c>
    </row>
    <row r="7" spans="1:5" x14ac:dyDescent="0.2">
      <c r="A7" t="s">
        <v>21</v>
      </c>
      <c r="B7" s="3">
        <f>B21/1000000</f>
        <v>3.99575927462238</v>
      </c>
      <c r="C7" s="3">
        <f t="shared" ref="C7:E7" si="0">C21/1000000</f>
        <v>11.0351828500054</v>
      </c>
      <c r="D7" s="3">
        <f t="shared" si="0"/>
        <v>51.000080153480503</v>
      </c>
      <c r="E7" s="3">
        <f t="shared" si="0"/>
        <v>66.369846117308796</v>
      </c>
    </row>
    <row r="8" spans="1:5" x14ac:dyDescent="0.2">
      <c r="A8" t="s">
        <v>22</v>
      </c>
      <c r="B8" s="3">
        <f>B22/1000000*1.465390329</f>
        <v>-3.0819453660748319</v>
      </c>
      <c r="C8" s="3">
        <f t="shared" ref="C8:E8" si="1">C22/1000000*1.465390329</f>
        <v>-3.0819453660748319</v>
      </c>
      <c r="D8" s="3">
        <f t="shared" si="1"/>
        <v>-3.0819453660748319</v>
      </c>
      <c r="E8" s="3">
        <f t="shared" si="1"/>
        <v>-3.0819453660748319</v>
      </c>
    </row>
    <row r="9" spans="1:5" x14ac:dyDescent="0.2">
      <c r="A9" t="s">
        <v>23</v>
      </c>
      <c r="B9" s="3">
        <f>(B23+B22*1.465390329)/1000000</f>
        <v>3.0169705249679586</v>
      </c>
      <c r="C9" s="3">
        <f t="shared" ref="C9:E9" si="2">(C23+C22*1.465390329)/1000000</f>
        <v>10.056394100350969</v>
      </c>
      <c r="D9" s="3">
        <f t="shared" si="2"/>
        <v>50.021291403826076</v>
      </c>
      <c r="E9" s="3">
        <f t="shared" si="2"/>
        <v>65.391057367654369</v>
      </c>
    </row>
    <row r="10" spans="1:5" x14ac:dyDescent="0.2">
      <c r="B10" s="3"/>
      <c r="C10" s="3"/>
      <c r="D10" s="3"/>
      <c r="E10" s="3"/>
    </row>
    <row r="11" spans="1:5" x14ac:dyDescent="0.2">
      <c r="A11" t="s">
        <v>21</v>
      </c>
      <c r="B11" s="3">
        <f t="shared" ref="B11:E15" si="3">B25/1000000</f>
        <v>6.8222841205576499</v>
      </c>
      <c r="C11" s="3">
        <f t="shared" si="3"/>
        <v>19.0676320881099</v>
      </c>
      <c r="D11" s="3">
        <f t="shared" si="3"/>
        <v>59.278839212899996</v>
      </c>
      <c r="E11" s="3">
        <f t="shared" si="3"/>
        <v>79.989790088224794</v>
      </c>
    </row>
    <row r="12" spans="1:5" x14ac:dyDescent="0.2">
      <c r="A12" t="s">
        <v>22</v>
      </c>
      <c r="B12" s="3">
        <f>B26/1000000*1.465390329</f>
        <v>-5.3285323967106448</v>
      </c>
      <c r="C12" s="3">
        <f t="shared" ref="C12:E12" si="4">C26/1000000*1.465390329</f>
        <v>-5.3285323967106448</v>
      </c>
      <c r="D12" s="3">
        <f t="shared" si="4"/>
        <v>-5.3285323967106448</v>
      </c>
      <c r="E12" s="3">
        <f t="shared" si="4"/>
        <v>-5.3285323967106448</v>
      </c>
    </row>
    <row r="13" spans="1:5" x14ac:dyDescent="0.2">
      <c r="A13" t="s">
        <v>23</v>
      </c>
      <c r="B13" s="3">
        <f>(B27+B26*1.465390329)/1000000</f>
        <v>5.130006373041355</v>
      </c>
      <c r="C13" s="3">
        <f t="shared" ref="C13:E13" si="5">(C27+C26*1.465390329)/1000000</f>
        <v>17.375354340593553</v>
      </c>
      <c r="D13" s="3">
        <f t="shared" si="5"/>
        <v>57.586561465383653</v>
      </c>
      <c r="E13" s="3">
        <f t="shared" si="5"/>
        <v>78.297512340708451</v>
      </c>
    </row>
    <row r="14" spans="1:5" x14ac:dyDescent="0.2">
      <c r="B14" s="3"/>
      <c r="C14" s="3"/>
      <c r="D14" s="3"/>
      <c r="E14" s="3"/>
    </row>
    <row r="15" spans="1:5" x14ac:dyDescent="0.2">
      <c r="A15" t="s">
        <v>21</v>
      </c>
      <c r="B15" s="3">
        <f t="shared" si="3"/>
        <v>38.457422426549002</v>
      </c>
      <c r="C15" s="3">
        <f t="shared" si="3"/>
        <v>131.80755903666301</v>
      </c>
      <c r="D15" s="3">
        <f t="shared" si="3"/>
        <v>172.72939645729801</v>
      </c>
      <c r="E15" s="3">
        <f t="shared" si="3"/>
        <v>206.20897939558898</v>
      </c>
    </row>
    <row r="16" spans="1:5" x14ac:dyDescent="0.2">
      <c r="A16" t="s">
        <v>22</v>
      </c>
      <c r="B16" s="3">
        <f>B30/1000000*1.465390329</f>
        <v>-34.837700339749176</v>
      </c>
      <c r="C16" s="3">
        <f t="shared" ref="C16:E16" si="6">C30/1000000*1.465390329</f>
        <v>-37.105048953465285</v>
      </c>
      <c r="D16" s="3">
        <f t="shared" si="6"/>
        <v>-37.105048953465285</v>
      </c>
      <c r="E16" s="3">
        <f t="shared" si="6"/>
        <v>-37.105048953465285</v>
      </c>
    </row>
    <row r="17" spans="1:5" x14ac:dyDescent="0.2">
      <c r="A17" t="s">
        <v>23</v>
      </c>
      <c r="B17" s="3">
        <f>(B31+B30*1.465390329)/1000000</f>
        <v>27.39338815399903</v>
      </c>
      <c r="C17" s="3">
        <f t="shared" ref="C17:E17" si="7">(C31+C30*1.465390329)/1000000</f>
        <v>120.02344213738071</v>
      </c>
      <c r="D17" s="3">
        <f t="shared" si="7"/>
        <v>160.94527955801473</v>
      </c>
      <c r="E17" s="3">
        <f t="shared" si="7"/>
        <v>194.42486249630673</v>
      </c>
    </row>
    <row r="18" spans="1:5" x14ac:dyDescent="0.2">
      <c r="B18" s="3"/>
      <c r="C18" s="3"/>
      <c r="D18" s="3"/>
      <c r="E18" s="3"/>
    </row>
    <row r="21" spans="1:5" x14ac:dyDescent="0.2">
      <c r="B21">
        <v>3995759.2746223798</v>
      </c>
      <c r="C21">
        <v>11035182.850005399</v>
      </c>
      <c r="D21">
        <v>51000080.1534805</v>
      </c>
      <c r="E21">
        <v>66369846.117308803</v>
      </c>
    </row>
    <row r="22" spans="1:5" x14ac:dyDescent="0.2">
      <c r="B22">
        <v>-2103156.6164204101</v>
      </c>
      <c r="C22">
        <v>-2103156.6164204101</v>
      </c>
      <c r="D22">
        <v>-2103156.6164204101</v>
      </c>
      <c r="E22">
        <v>-2103156.6164204101</v>
      </c>
    </row>
    <row r="23" spans="1:5" x14ac:dyDescent="0.2">
      <c r="B23">
        <v>6098915.8910427904</v>
      </c>
      <c r="C23">
        <v>13138339.466425801</v>
      </c>
      <c r="D23">
        <v>53103236.769900903</v>
      </c>
      <c r="E23">
        <v>68473002.733729199</v>
      </c>
    </row>
    <row r="24" spans="1:5" x14ac:dyDescent="0.2">
      <c r="B24">
        <v>-118891.66286025</v>
      </c>
      <c r="C24">
        <v>4047689.8037773599</v>
      </c>
      <c r="D24">
        <v>46754894.299378097</v>
      </c>
      <c r="E24">
        <v>63742972.466631897</v>
      </c>
    </row>
    <row r="25" spans="1:5" x14ac:dyDescent="0.2">
      <c r="B25">
        <v>6822284.12055765</v>
      </c>
      <c r="C25">
        <v>19067632.088109899</v>
      </c>
      <c r="D25">
        <v>59278839.212899998</v>
      </c>
      <c r="E25">
        <v>79989790.088224798</v>
      </c>
    </row>
    <row r="26" spans="1:5" x14ac:dyDescent="0.2">
      <c r="B26">
        <v>-3636254.6491943202</v>
      </c>
      <c r="C26">
        <v>-3636254.6491943202</v>
      </c>
      <c r="D26">
        <v>-3636254.6491943202</v>
      </c>
      <c r="E26">
        <v>-3636254.6491943202</v>
      </c>
    </row>
    <row r="27" spans="1:5" x14ac:dyDescent="0.2">
      <c r="B27">
        <v>10458538.769752</v>
      </c>
      <c r="C27">
        <v>22703886.737304199</v>
      </c>
      <c r="D27">
        <v>62915093.862094298</v>
      </c>
      <c r="E27">
        <v>83626044.737419099</v>
      </c>
    </row>
    <row r="28" spans="1:5" x14ac:dyDescent="0.2">
      <c r="B28">
        <v>-246995.98131410801</v>
      </c>
      <c r="C28">
        <v>6991931.3441213304</v>
      </c>
      <c r="D28">
        <v>49938320.969391197</v>
      </c>
      <c r="E28">
        <v>73674295.318931907</v>
      </c>
    </row>
    <row r="29" spans="1:5" x14ac:dyDescent="0.2">
      <c r="B29">
        <v>38457422.426549003</v>
      </c>
      <c r="C29">
        <v>131807559.036663</v>
      </c>
      <c r="D29">
        <v>172729396.45729801</v>
      </c>
      <c r="E29">
        <v>206208979.39558899</v>
      </c>
    </row>
    <row r="30" spans="1:5" x14ac:dyDescent="0.2">
      <c r="B30">
        <v>-23773666.0671992</v>
      </c>
      <c r="C30">
        <v>-25320932.0541826</v>
      </c>
      <c r="D30">
        <v>-25320932.0541826</v>
      </c>
      <c r="E30">
        <v>-25320932.0541826</v>
      </c>
    </row>
    <row r="31" spans="1:5" x14ac:dyDescent="0.2">
      <c r="B31">
        <v>62231088.493748203</v>
      </c>
      <c r="C31">
        <v>157128491.090846</v>
      </c>
      <c r="D31">
        <v>198050328.51148</v>
      </c>
      <c r="E31">
        <v>231529911.449772</v>
      </c>
    </row>
    <row r="32" spans="1:5" x14ac:dyDescent="0.2">
      <c r="B32">
        <v>-3822198.7248550602</v>
      </c>
      <c r="C32">
        <v>48097287.037694499</v>
      </c>
      <c r="D32">
        <v>91673894.278869301</v>
      </c>
      <c r="E32">
        <v>132161597.495664</v>
      </c>
    </row>
  </sheetData>
  <conditionalFormatting sqref="B4:D5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B4:C5">
    <cfRule type="iconSet" priority="1">
      <iconSet showValue="0">
        <cfvo type="percent" val="0"/>
        <cfvo type="num" val="-1"/>
        <cfvo type="num" val="1"/>
      </iconSet>
    </cfRule>
  </conditionalFormatting>
  <pageMargins left="0.7" right="0.7" top="0.75" bottom="0.75" header="0.3" footer="0.3"/>
  <pageSetup paperSize="9" orientation="portrait" horizontalDpi="0" verticalDpi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2"/>
  <sheetViews>
    <sheetView showGridLines="0" workbookViewId="0">
      <selection activeCell="P26" sqref="P26"/>
    </sheetView>
  </sheetViews>
  <sheetFormatPr baseColWidth="10" defaultRowHeight="16" x14ac:dyDescent="0.2"/>
  <sheetData>
    <row r="2" spans="1:5" x14ac:dyDescent="0.2">
      <c r="A2" t="s">
        <v>0</v>
      </c>
      <c r="B2" t="s">
        <v>3</v>
      </c>
    </row>
    <row r="3" spans="1:5" x14ac:dyDescent="0.2">
      <c r="A3" t="s">
        <v>4</v>
      </c>
      <c r="C3" t="s">
        <v>3</v>
      </c>
    </row>
    <row r="4" spans="1:5" x14ac:dyDescent="0.2">
      <c r="A4" t="s">
        <v>9</v>
      </c>
      <c r="B4" s="1"/>
      <c r="C4" s="1"/>
      <c r="D4" t="s">
        <v>3</v>
      </c>
    </row>
    <row r="5" spans="1:5" x14ac:dyDescent="0.2">
      <c r="A5" t="s">
        <v>2</v>
      </c>
      <c r="B5" s="1"/>
      <c r="C5" s="1"/>
      <c r="E5" t="s">
        <v>3</v>
      </c>
    </row>
    <row r="6" spans="1:5" x14ac:dyDescent="0.2">
      <c r="B6" t="s">
        <v>19</v>
      </c>
    </row>
    <row r="7" spans="1:5" x14ac:dyDescent="0.2">
      <c r="A7" t="s">
        <v>21</v>
      </c>
      <c r="B7" s="2">
        <f>B21/1000000</f>
        <v>2.7204264688941198</v>
      </c>
      <c r="C7" s="2"/>
      <c r="D7" s="2"/>
      <c r="E7" s="2"/>
    </row>
    <row r="8" spans="1:5" x14ac:dyDescent="0.2">
      <c r="A8" t="s">
        <v>22</v>
      </c>
      <c r="B8" s="2">
        <f t="shared" ref="B8:B18" si="0">B22/1000000</f>
        <v>-0.55901633358354508</v>
      </c>
      <c r="C8" s="2"/>
      <c r="D8" s="2"/>
      <c r="E8" s="2"/>
    </row>
    <row r="9" spans="1:5" x14ac:dyDescent="0.2">
      <c r="A9" t="s">
        <v>23</v>
      </c>
      <c r="B9" s="2">
        <f t="shared" si="0"/>
        <v>1.5786864094598798</v>
      </c>
      <c r="C9" s="2"/>
      <c r="D9" s="2"/>
      <c r="E9" s="2"/>
    </row>
    <row r="10" spans="1:5" x14ac:dyDescent="0.2">
      <c r="B10" s="2">
        <f t="shared" si="0"/>
        <v>1.5568239993561299</v>
      </c>
      <c r="C10" s="2"/>
      <c r="D10" s="2"/>
      <c r="E10" s="2"/>
    </row>
    <row r="11" spans="1:5" x14ac:dyDescent="0.2">
      <c r="A11" t="s">
        <v>21</v>
      </c>
      <c r="B11" s="2">
        <f t="shared" si="0"/>
        <v>4.7034839526806502</v>
      </c>
      <c r="C11" s="2"/>
      <c r="D11" s="2"/>
      <c r="E11" s="2"/>
    </row>
    <row r="12" spans="1:5" x14ac:dyDescent="0.2">
      <c r="A12" t="s">
        <v>22</v>
      </c>
      <c r="B12" s="2">
        <f t="shared" si="0"/>
        <v>-0.96651182612754905</v>
      </c>
      <c r="C12" s="2"/>
      <c r="D12" s="2"/>
      <c r="E12" s="2"/>
    </row>
    <row r="13" spans="1:5" x14ac:dyDescent="0.2">
      <c r="A13" t="s">
        <v>23</v>
      </c>
      <c r="B13" s="2">
        <f t="shared" si="0"/>
        <v>2.7294713818264205</v>
      </c>
      <c r="C13" s="2"/>
      <c r="D13" s="2"/>
      <c r="E13" s="2"/>
    </row>
    <row r="14" spans="1:5" x14ac:dyDescent="0.2">
      <c r="B14" s="2">
        <f t="shared" si="0"/>
        <v>2.6916723469082902</v>
      </c>
      <c r="C14" s="2"/>
      <c r="D14" s="2"/>
      <c r="E14" s="2"/>
    </row>
    <row r="15" spans="1:5" x14ac:dyDescent="0.2">
      <c r="A15" t="s">
        <v>21</v>
      </c>
      <c r="B15" s="2">
        <f t="shared" si="0"/>
        <v>32.752545977535796</v>
      </c>
      <c r="C15" s="2"/>
      <c r="D15" s="2"/>
      <c r="E15" s="2"/>
    </row>
    <row r="16" spans="1:5" x14ac:dyDescent="0.2">
      <c r="A16" t="s">
        <v>22</v>
      </c>
      <c r="B16" s="2">
        <f t="shared" si="0"/>
        <v>-6.7302712928430592</v>
      </c>
      <c r="C16" s="2"/>
      <c r="D16" s="2"/>
      <c r="E16" s="2"/>
    </row>
    <row r="17" spans="1:5" x14ac:dyDescent="0.2">
      <c r="A17" t="s">
        <v>23</v>
      </c>
      <c r="B17" s="2">
        <f t="shared" si="0"/>
        <v>19.006578490968998</v>
      </c>
      <c r="C17" s="2"/>
      <c r="D17" s="2"/>
      <c r="E17" s="2"/>
    </row>
    <row r="18" spans="1:5" x14ac:dyDescent="0.2">
      <c r="B18" s="2">
        <f t="shared" si="0"/>
        <v>18.743366233519499</v>
      </c>
      <c r="C18" s="2"/>
      <c r="D18" s="2"/>
      <c r="E18" s="2"/>
    </row>
    <row r="21" spans="1:5" x14ac:dyDescent="0.2">
      <c r="B21">
        <v>2720426.4688941198</v>
      </c>
    </row>
    <row r="22" spans="1:5" x14ac:dyDescent="0.2">
      <c r="B22">
        <v>-559016.33358354506</v>
      </c>
    </row>
    <row r="23" spans="1:5" x14ac:dyDescent="0.2">
      <c r="B23">
        <v>1578686.4094598799</v>
      </c>
    </row>
    <row r="24" spans="1:5" x14ac:dyDescent="0.2">
      <c r="B24">
        <v>1556823.9993561299</v>
      </c>
    </row>
    <row r="25" spans="1:5" x14ac:dyDescent="0.2">
      <c r="B25">
        <v>4703483.9526806502</v>
      </c>
    </row>
    <row r="26" spans="1:5" x14ac:dyDescent="0.2">
      <c r="B26">
        <v>-966511.82612754905</v>
      </c>
    </row>
    <row r="27" spans="1:5" x14ac:dyDescent="0.2">
      <c r="B27">
        <v>2729471.3818264203</v>
      </c>
    </row>
    <row r="28" spans="1:5" x14ac:dyDescent="0.2">
      <c r="B28">
        <v>2691672.3469082899</v>
      </c>
    </row>
    <row r="29" spans="1:5" x14ac:dyDescent="0.2">
      <c r="B29">
        <v>32752545.977535799</v>
      </c>
    </row>
    <row r="30" spans="1:5" x14ac:dyDescent="0.2">
      <c r="B30">
        <v>-6730271.2928430596</v>
      </c>
    </row>
    <row r="31" spans="1:5" x14ac:dyDescent="0.2">
      <c r="B31">
        <v>19006578.490968999</v>
      </c>
    </row>
    <row r="32" spans="1:5" x14ac:dyDescent="0.2">
      <c r="B32">
        <v>18743366.233519498</v>
      </c>
    </row>
  </sheetData>
  <conditionalFormatting sqref="B4:D5">
    <cfRule type="iconSet" priority="2">
      <iconSet iconSet="3Symbols">
        <cfvo type="percent" val="0"/>
        <cfvo type="percent" val="33"/>
        <cfvo type="percent" val="67"/>
      </iconSet>
    </cfRule>
  </conditionalFormatting>
  <conditionalFormatting sqref="B4:C5">
    <cfRule type="iconSet" priority="1">
      <iconSet showValue="0">
        <cfvo type="percent" val="0"/>
        <cfvo type="num" val="-1"/>
        <cfvo type="num" val="1"/>
      </iconSet>
    </cfRule>
  </conditionalFormatting>
  <pageMargins left="0.7" right="0.7" top="0.75" bottom="0.75" header="0.3" footer="0.3"/>
  <pageSetup paperSize="9"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Germany_ESS</vt:lpstr>
      <vt:lpstr>Germany_ESS_multitasking</vt:lpstr>
      <vt:lpstr>Germany_EV</vt:lpstr>
      <vt:lpstr>PJM_ESS</vt:lpstr>
      <vt:lpstr>NSW_ESS</vt:lpstr>
      <vt:lpstr>PJM_EV</vt:lpstr>
      <vt:lpstr>NSW_EV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gLKMPh0lFs@student.ethz.ch</dc:creator>
  <cp:lastModifiedBy>gLKMPh0lFs@student.ethz.ch</cp:lastModifiedBy>
  <dcterms:created xsi:type="dcterms:W3CDTF">2018-03-06T14:48:42Z</dcterms:created>
  <dcterms:modified xsi:type="dcterms:W3CDTF">2018-03-14T22:24:04Z</dcterms:modified>
</cp:coreProperties>
</file>