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0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1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Original/"/>
    </mc:Choice>
  </mc:AlternateContent>
  <bookViews>
    <workbookView xWindow="680" yWindow="460" windowWidth="24880" windowHeight="15540" tabRatio="500" firstSheet="1" activeTab="10"/>
  </bookViews>
  <sheets>
    <sheet name="Germany_ESS" sheetId="3" r:id="rId1"/>
    <sheet name="Germany_ESS_staking" sheetId="10" r:id="rId2"/>
    <sheet name="Germany_ESS_multitasking" sheetId="4" r:id="rId3"/>
    <sheet name="PJM_ESS_New" sheetId="11" r:id="rId4"/>
    <sheet name="PJM_ESS" sheetId="6" r:id="rId5"/>
    <sheet name="NSW_ESS_new" sheetId="12" r:id="rId6"/>
    <sheet name="NSW_ESS" sheetId="7" r:id="rId7"/>
    <sheet name="Germany_EV" sheetId="5" r:id="rId8"/>
    <sheet name="Germany_EV_new" sheetId="13" r:id="rId9"/>
    <sheet name="PJM_EV" sheetId="8" r:id="rId10"/>
    <sheet name="NSW_EV" sheetId="9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3" l="1"/>
  <c r="E7" i="8"/>
  <c r="E8" i="8"/>
  <c r="E9" i="8"/>
  <c r="E11" i="8"/>
  <c r="E12" i="8"/>
  <c r="E13" i="8"/>
  <c r="E15" i="8"/>
  <c r="E16" i="8"/>
  <c r="E17" i="8"/>
  <c r="E17" i="13"/>
  <c r="D17" i="13"/>
  <c r="C17" i="13"/>
  <c r="B17" i="13"/>
  <c r="E16" i="13"/>
  <c r="D16" i="13"/>
  <c r="C16" i="13"/>
  <c r="B16" i="13"/>
  <c r="E15" i="13"/>
  <c r="D15" i="13"/>
  <c r="C15" i="13"/>
  <c r="B15" i="13"/>
  <c r="E13" i="13"/>
  <c r="D13" i="13"/>
  <c r="C13" i="13"/>
  <c r="B13" i="13"/>
  <c r="E12" i="13"/>
  <c r="D12" i="13"/>
  <c r="C12" i="13"/>
  <c r="B12" i="13"/>
  <c r="E11" i="13"/>
  <c r="D11" i="13"/>
  <c r="C11" i="13"/>
  <c r="B11" i="13"/>
  <c r="E9" i="13"/>
  <c r="D9" i="13"/>
  <c r="C9" i="13"/>
  <c r="B9" i="13"/>
  <c r="E8" i="13"/>
  <c r="D8" i="13"/>
  <c r="C8" i="13"/>
  <c r="B8" i="13"/>
  <c r="E7" i="13"/>
  <c r="D7" i="13"/>
  <c r="C7" i="13"/>
  <c r="B7" i="13"/>
  <c r="D17" i="8"/>
  <c r="C17" i="8"/>
  <c r="B17" i="8"/>
  <c r="D13" i="8"/>
  <c r="C13" i="8"/>
  <c r="B13" i="8"/>
  <c r="D9" i="8"/>
  <c r="B9" i="8"/>
  <c r="C9" i="8"/>
  <c r="D16" i="8"/>
  <c r="C16" i="8"/>
  <c r="B16" i="8"/>
  <c r="D12" i="8"/>
  <c r="C12" i="8"/>
  <c r="B12" i="8"/>
  <c r="D8" i="8"/>
  <c r="B8" i="8"/>
  <c r="C8" i="8"/>
  <c r="E29" i="9"/>
  <c r="E31" i="9"/>
  <c r="E25" i="9"/>
  <c r="E26" i="9"/>
  <c r="E27" i="9"/>
  <c r="E22" i="9"/>
  <c r="E23" i="9"/>
  <c r="E21" i="9"/>
  <c r="B17" i="9"/>
  <c r="B13" i="9"/>
  <c r="B9" i="9"/>
  <c r="B16" i="9"/>
  <c r="B15" i="9"/>
  <c r="B12" i="9"/>
  <c r="B11" i="9"/>
  <c r="B8" i="9"/>
  <c r="B7" i="9"/>
  <c r="D15" i="8"/>
  <c r="C15" i="8"/>
  <c r="B15" i="8"/>
  <c r="D11" i="8"/>
  <c r="C11" i="8"/>
  <c r="B11" i="8"/>
  <c r="C7" i="8"/>
  <c r="D7" i="8"/>
  <c r="B7" i="8"/>
  <c r="E17" i="5"/>
  <c r="D17" i="5"/>
  <c r="C17" i="5"/>
  <c r="B17" i="5"/>
  <c r="E16" i="5"/>
  <c r="D16" i="5"/>
  <c r="C16" i="5"/>
  <c r="B16" i="5"/>
  <c r="E15" i="5"/>
  <c r="D15" i="5"/>
  <c r="C15" i="5"/>
  <c r="B15" i="5"/>
  <c r="E13" i="5"/>
  <c r="D13" i="5"/>
  <c r="C13" i="5"/>
  <c r="B13" i="5"/>
  <c r="E12" i="5"/>
  <c r="D12" i="5"/>
  <c r="C12" i="5"/>
  <c r="B12" i="5"/>
  <c r="E11" i="5"/>
  <c r="D11" i="5"/>
  <c r="C11" i="5"/>
  <c r="B11" i="5"/>
  <c r="C8" i="5"/>
  <c r="D8" i="5"/>
  <c r="E8" i="5"/>
  <c r="B8" i="5"/>
  <c r="C9" i="5"/>
  <c r="D9" i="5"/>
  <c r="E9" i="5"/>
  <c r="B9" i="5"/>
  <c r="C7" i="5"/>
  <c r="D7" i="5"/>
  <c r="E7" i="5"/>
  <c r="B7" i="5"/>
  <c r="B21" i="12"/>
  <c r="B20" i="12"/>
  <c r="B19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J34" i="12"/>
  <c r="H34" i="12"/>
  <c r="F34" i="12"/>
  <c r="D34" i="12"/>
  <c r="B34" i="12"/>
  <c r="J32" i="12"/>
  <c r="K33" i="12"/>
  <c r="J33" i="12"/>
  <c r="H32" i="12"/>
  <c r="I33" i="12"/>
  <c r="H33" i="12"/>
  <c r="F32" i="12"/>
  <c r="G33" i="12"/>
  <c r="F33" i="12"/>
  <c r="D32" i="12"/>
  <c r="E33" i="12"/>
  <c r="D33" i="12"/>
  <c r="B32" i="12"/>
  <c r="C33" i="12"/>
  <c r="B33" i="12"/>
  <c r="J30" i="12"/>
  <c r="J31" i="12"/>
  <c r="K31" i="12"/>
  <c r="H30" i="12"/>
  <c r="H31" i="12"/>
  <c r="I31" i="12"/>
  <c r="F30" i="12"/>
  <c r="F31" i="12"/>
  <c r="G31" i="12"/>
  <c r="D30" i="12"/>
  <c r="D31" i="12"/>
  <c r="E31" i="12"/>
  <c r="B30" i="12"/>
  <c r="B31" i="12"/>
  <c r="C31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G27" i="11"/>
  <c r="G26" i="11"/>
  <c r="G25" i="11"/>
  <c r="D43" i="11"/>
  <c r="D41" i="11"/>
  <c r="D42" i="11"/>
  <c r="D40" i="11"/>
  <c r="C43" i="11"/>
  <c r="C42" i="11"/>
  <c r="C41" i="11"/>
  <c r="C40" i="11"/>
  <c r="M33" i="11"/>
  <c r="L33" i="11"/>
  <c r="L31" i="11"/>
  <c r="M31" i="11"/>
  <c r="L34" i="11"/>
  <c r="L32" i="11"/>
  <c r="L30" i="11"/>
  <c r="B43" i="11"/>
  <c r="B42" i="11"/>
  <c r="B41" i="11"/>
  <c r="B40" i="11"/>
  <c r="J34" i="11"/>
  <c r="H34" i="11"/>
  <c r="F34" i="11"/>
  <c r="D34" i="11"/>
  <c r="B34" i="11"/>
  <c r="J32" i="11"/>
  <c r="K33" i="11"/>
  <c r="J33" i="11"/>
  <c r="H32" i="11"/>
  <c r="I33" i="11"/>
  <c r="H33" i="11"/>
  <c r="F32" i="11"/>
  <c r="G33" i="11"/>
  <c r="F33" i="11"/>
  <c r="D32" i="11"/>
  <c r="E33" i="11"/>
  <c r="D33" i="11"/>
  <c r="B32" i="11"/>
  <c r="C33" i="11"/>
  <c r="B33" i="11"/>
  <c r="J30" i="11"/>
  <c r="J31" i="11"/>
  <c r="K31" i="11"/>
  <c r="H30" i="11"/>
  <c r="H31" i="11"/>
  <c r="I31" i="11"/>
  <c r="F30" i="11"/>
  <c r="F31" i="11"/>
  <c r="G31" i="11"/>
  <c r="D30" i="11"/>
  <c r="D31" i="11"/>
  <c r="E31" i="11"/>
  <c r="B30" i="11"/>
  <c r="B31" i="11"/>
  <c r="C31" i="11"/>
  <c r="F27" i="11"/>
  <c r="E27" i="11"/>
  <c r="D27" i="11"/>
  <c r="C27" i="11"/>
  <c r="B27" i="11"/>
  <c r="F26" i="11"/>
  <c r="E26" i="11"/>
  <c r="D26" i="11"/>
  <c r="C26" i="11"/>
  <c r="B26" i="11"/>
  <c r="F25" i="11"/>
  <c r="E25" i="11"/>
  <c r="D25" i="11"/>
  <c r="C25" i="11"/>
  <c r="B25" i="11"/>
  <c r="D43" i="10"/>
  <c r="C43" i="10"/>
  <c r="B43" i="10"/>
  <c r="D42" i="10"/>
  <c r="C42" i="10"/>
  <c r="B42" i="10"/>
  <c r="D41" i="10"/>
  <c r="C41" i="10"/>
  <c r="B41" i="10"/>
  <c r="D40" i="10"/>
  <c r="C40" i="10"/>
  <c r="B40" i="10"/>
  <c r="J34" i="10"/>
  <c r="H34" i="10"/>
  <c r="F34" i="10"/>
  <c r="D34" i="10"/>
  <c r="B34" i="10"/>
  <c r="J32" i="10"/>
  <c r="K33" i="10"/>
  <c r="J33" i="10"/>
  <c r="H32" i="10"/>
  <c r="I33" i="10"/>
  <c r="H33" i="10"/>
  <c r="F32" i="10"/>
  <c r="G33" i="10"/>
  <c r="F33" i="10"/>
  <c r="D32" i="10"/>
  <c r="E33" i="10"/>
  <c r="D33" i="10"/>
  <c r="B32" i="10"/>
  <c r="C33" i="10"/>
  <c r="B33" i="10"/>
  <c r="J30" i="10"/>
  <c r="J31" i="10"/>
  <c r="K31" i="10"/>
  <c r="H30" i="10"/>
  <c r="H31" i="10"/>
  <c r="I31" i="10"/>
  <c r="F30" i="10"/>
  <c r="F31" i="10"/>
  <c r="G31" i="10"/>
  <c r="D30" i="10"/>
  <c r="D31" i="10"/>
  <c r="E31" i="10"/>
  <c r="B30" i="10"/>
  <c r="B31" i="10"/>
  <c r="C31" i="10"/>
  <c r="F27" i="10"/>
  <c r="E27" i="10"/>
  <c r="D27" i="10"/>
  <c r="C27" i="10"/>
  <c r="B27" i="10"/>
  <c r="F26" i="10"/>
  <c r="E26" i="10"/>
  <c r="D26" i="10"/>
  <c r="C26" i="10"/>
  <c r="B26" i="10"/>
  <c r="F25" i="10"/>
  <c r="E25" i="10"/>
  <c r="D25" i="10"/>
  <c r="C25" i="10"/>
  <c r="B25" i="10"/>
  <c r="B43" i="3"/>
  <c r="B42" i="3"/>
  <c r="D43" i="3"/>
  <c r="J31" i="3"/>
  <c r="D31" i="3"/>
  <c r="K33" i="3"/>
  <c r="J33" i="3"/>
  <c r="I33" i="3"/>
  <c r="H33" i="3"/>
  <c r="G33" i="3"/>
  <c r="F33" i="3"/>
  <c r="E33" i="3"/>
  <c r="D33" i="3"/>
  <c r="C33" i="3"/>
  <c r="B33" i="3"/>
  <c r="B31" i="3"/>
  <c r="H31" i="3"/>
  <c r="F31" i="3"/>
  <c r="K31" i="3"/>
  <c r="I31" i="3"/>
  <c r="G31" i="3"/>
  <c r="E31" i="3"/>
  <c r="C31" i="3"/>
  <c r="B32" i="3"/>
  <c r="D32" i="3"/>
  <c r="F32" i="3"/>
  <c r="H32" i="3"/>
  <c r="J32" i="3"/>
  <c r="B34" i="3"/>
  <c r="D34" i="3"/>
  <c r="F34" i="3"/>
  <c r="H34" i="3"/>
  <c r="J34" i="3"/>
  <c r="D30" i="3"/>
  <c r="F30" i="3"/>
  <c r="H30" i="3"/>
  <c r="J30" i="3"/>
  <c r="B30" i="3"/>
  <c r="D41" i="3"/>
  <c r="D42" i="3"/>
  <c r="D40" i="3"/>
  <c r="C43" i="3"/>
  <c r="C41" i="3"/>
  <c r="C42" i="3"/>
  <c r="C40" i="3"/>
  <c r="B41" i="3"/>
  <c r="B40" i="3"/>
  <c r="B26" i="3"/>
  <c r="C26" i="3"/>
  <c r="D26" i="3"/>
  <c r="E26" i="3"/>
  <c r="F26" i="3"/>
  <c r="B27" i="3"/>
  <c r="C27" i="3"/>
  <c r="D27" i="3"/>
  <c r="E27" i="3"/>
  <c r="F27" i="3"/>
  <c r="C25" i="3"/>
  <c r="D25" i="3"/>
  <c r="E25" i="3"/>
  <c r="F25" i="3"/>
  <c r="B25" i="3"/>
  <c r="B10" i="9"/>
  <c r="B14" i="9"/>
  <c r="B18" i="9"/>
</calcChain>
</file>

<file path=xl/sharedStrings.xml><?xml version="1.0" encoding="utf-8"?>
<sst xmlns="http://schemas.openxmlformats.org/spreadsheetml/2006/main" count="250" uniqueCount="35">
  <si>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</si>
  <si>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</si>
  <si>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</si>
  <si>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</si>
  <si>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</si>
  <si>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</si>
  <si>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</si>
  <si>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</si>
  <si>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</si>
  <si>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</si>
  <si>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</si>
  <si>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</si>
  <si>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</si>
  <si>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</si>
  <si>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</si>
  <si>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</si>
  <si>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</si>
  <si>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>DA+RT+RegD</t>
  </si>
  <si>
    <t>DA+RT+RegA</t>
  </si>
  <si>
    <t>RT</t>
  </si>
  <si>
    <t>Revenue</t>
  </si>
  <si>
    <t>Implicit charging cost</t>
  </si>
  <si>
    <t>Proft</t>
  </si>
  <si>
    <t>kW/MW</t>
  </si>
  <si>
    <t>USD/(a-MW consumption)</t>
  </si>
  <si>
    <t>USD/(a-kW ESS)</t>
  </si>
  <si>
    <t>Operating Profit</t>
  </si>
  <si>
    <t>Proit</t>
  </si>
  <si>
    <t>Operating Cost</t>
  </si>
  <si>
    <t>Fixed Cost</t>
  </si>
  <si>
    <t>Profit</t>
  </si>
  <si>
    <t>max. Revenue</t>
  </si>
  <si>
    <t>max. profitable size</t>
  </si>
  <si>
    <t>max. profit</t>
  </si>
  <si>
    <t>DA+RT+SCR+PCR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</si>
</sst>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"/>
    <numFmt numFmtId="168" formatCode="0.000"/>
    <numFmt numFmtId="171" formatCode="_ * #\ ##0_ ;_ * \-#\ ##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8" fontId="0" fillId="0" borderId="0" xfId="0" applyNumberFormat="1"/>
    <xf numFmtId="43" fontId="0" fillId="0" borderId="0" xfId="37" applyFont="1"/>
    <xf numFmtId="171" fontId="0" fillId="0" borderId="0" xfId="37" applyNumberFormat="1" applyFont="1"/>
  </cellXfs>
  <cellStyles count="50">
    <cellStyle name="Comma" xfId="3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SCR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Germany_ESS!$J$30:$J$34</c:f>
              <c:numCache>
                <c:formatCode>0</c:formatCode>
                <c:ptCount val="5"/>
                <c:pt idx="0">
                  <c:v>11.4727285314871</c:v>
                </c:pt>
                <c:pt idx="1">
                  <c:v>11.4693292032026</c:v>
                </c:pt>
                <c:pt idx="2">
                  <c:v>11.4693292032026</c:v>
                </c:pt>
                <c:pt idx="3">
                  <c:v>-244.374223632314</c:v>
                </c:pt>
                <c:pt idx="4">
                  <c:v>-244.374223632314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Germany_ESS!$K$30:$K$34</c:f>
              <c:numCache>
                <c:formatCode>0</c:formatCode>
                <c:ptCount val="5"/>
                <c:pt idx="1">
                  <c:v>0.00339932828450173</c:v>
                </c:pt>
                <c:pt idx="3">
                  <c:v>11.4693292032026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5963216"/>
        <c:axId val="1186505776"/>
      </c:barChart>
      <c:catAx>
        <c:axId val="1185963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6505776"/>
        <c:crosses val="autoZero"/>
        <c:auto val="1"/>
        <c:lblAlgn val="ctr"/>
        <c:lblOffset val="100"/>
        <c:noMultiLvlLbl val="0"/>
      </c:catAx>
      <c:valAx>
        <c:axId val="1186505776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963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Germany_ESS_staking!$B$25:$F$25</c:f>
              <c:numCache>
                <c:formatCode>_ * #\ ##0_ ;_ * \-#\ ##0_ ;_ * "-"??_ ;_ @_ </c:formatCode>
                <c:ptCount val="5"/>
                <c:pt idx="0">
                  <c:v>4041.394703912882</c:v>
                </c:pt>
                <c:pt idx="1">
                  <c:v>2029.152152592242</c:v>
                </c:pt>
                <c:pt idx="2">
                  <c:v>490.3784368764585</c:v>
                </c:pt>
                <c:pt idx="3">
                  <c:v>6425.648483208766</c:v>
                </c:pt>
                <c:pt idx="4">
                  <c:v>8725.35425614664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Germany_ESS_staking!$B$26:$F$26</c:f>
              <c:numCache>
                <c:formatCode>_ * #\ ##0_ ;_ * \-#\ ##0_ ;_ * "-"??_ ;_ @_ </c:formatCode>
                <c:ptCount val="5"/>
                <c:pt idx="0">
                  <c:v>1674.0505258886</c:v>
                </c:pt>
                <c:pt idx="1">
                  <c:v>845.4800635801008</c:v>
                </c:pt>
                <c:pt idx="2">
                  <c:v>490.3784368764585</c:v>
                </c:pt>
                <c:pt idx="3">
                  <c:v>2654.807399641516</c:v>
                </c:pt>
                <c:pt idx="4">
                  <c:v>4988.332375122594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Germany_ESS_staking!$B$6:$F$6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Germany_ESS_staking!$B$27:$F$27</c:f>
              <c:numCache>
                <c:formatCode>_ * #\ ##0_ ;_ * \-#\ ##0_ ;_ * "-"??_ ;_ @_ </c:formatCode>
                <c:ptCount val="5"/>
                <c:pt idx="0">
                  <c:v>-334928.4723866211</c:v>
                </c:pt>
                <c:pt idx="1">
                  <c:v>-111349.7243734993</c:v>
                </c:pt>
                <c:pt idx="2">
                  <c:v>-21948.66245053942</c:v>
                </c:pt>
                <c:pt idx="3">
                  <c:v>-558338.124387027</c:v>
                </c:pt>
                <c:pt idx="4">
                  <c:v>-443809.3949744665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812800"/>
        <c:axId val="1533804432"/>
      </c:barChart>
      <c:catAx>
        <c:axId val="15338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804432"/>
        <c:crosses val="autoZero"/>
        <c:auto val="1"/>
        <c:lblAlgn val="ctr"/>
        <c:lblOffset val="100"/>
        <c:noMultiLvlLbl val="0"/>
      </c:catAx>
      <c:valAx>
        <c:axId val="1533804432"/>
        <c:scaling>
          <c:orientation val="minMax"/>
          <c:min val="-2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812800"/>
        <c:crosses val="autoZero"/>
        <c:crossBetween val="between"/>
        <c:majorUnit val="25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92952318460192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DA+ID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Germany_ESS_staking!$H$30:$H$34</c:f>
              <c:numCache>
                <c:formatCode>0</c:formatCode>
                <c:ptCount val="5"/>
                <c:pt idx="0">
                  <c:v>22.4459224925147</c:v>
                </c:pt>
                <c:pt idx="1">
                  <c:v>9.78312895084804</c:v>
                </c:pt>
                <c:pt idx="2">
                  <c:v>9.78312895084804</c:v>
                </c:pt>
                <c:pt idx="3">
                  <c:v>-246.060423884668</c:v>
                </c:pt>
                <c:pt idx="4">
                  <c:v>-246.060423884668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Germany_ESS_staking!$I$30:$I$34</c:f>
              <c:numCache>
                <c:formatCode>0</c:formatCode>
                <c:ptCount val="5"/>
                <c:pt idx="1">
                  <c:v>12.66279354166666</c:v>
                </c:pt>
                <c:pt idx="3">
                  <c:v>9.78312895084804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63096544"/>
        <c:axId val="1163071488"/>
      </c:barChart>
      <c:catAx>
        <c:axId val="1163096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63071488"/>
        <c:crosses val="autoZero"/>
        <c:auto val="1"/>
        <c:lblAlgn val="ctr"/>
        <c:lblOffset val="100"/>
        <c:noMultiLvlLbl val="0"/>
      </c:catAx>
      <c:valAx>
        <c:axId val="1163071488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30965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ID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Germany_ESS_staking!$D$30:$D$34</c:f>
              <c:numCache>
                <c:formatCode>0</c:formatCode>
                <c:ptCount val="5"/>
                <c:pt idx="0">
                  <c:v>17.5126576946667</c:v>
                </c:pt>
                <c:pt idx="1">
                  <c:v>7.68743515994444</c:v>
                </c:pt>
                <c:pt idx="2">
                  <c:v>7.68743515994444</c:v>
                </c:pt>
                <c:pt idx="3">
                  <c:v>-248.156117675572</c:v>
                </c:pt>
                <c:pt idx="4">
                  <c:v>-248.156117675572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Germany_ESS_staking!$E$30:$E$34</c:f>
              <c:numCache>
                <c:formatCode>0</c:formatCode>
                <c:ptCount val="5"/>
                <c:pt idx="1">
                  <c:v>9.82522253472226</c:v>
                </c:pt>
                <c:pt idx="3">
                  <c:v>7.68743515994444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6397680"/>
        <c:axId val="1186521024"/>
      </c:barChart>
      <c:catAx>
        <c:axId val="118639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6521024"/>
        <c:crosses val="autoZero"/>
        <c:auto val="1"/>
        <c:lblAlgn val="ctr"/>
        <c:lblOffset val="100"/>
        <c:noMultiLvlLbl val="0"/>
      </c:catAx>
      <c:valAx>
        <c:axId val="1186521024"/>
        <c:scaling>
          <c:orientation val="minMax"/>
          <c:max val="4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63976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Germany_ESS_staking!$B$30:$B$34</c:f>
              <c:numCache>
                <c:formatCode>0</c:formatCode>
                <c:ptCount val="5"/>
                <c:pt idx="0">
                  <c:v>13.2528405386787</c:v>
                </c:pt>
                <c:pt idx="1">
                  <c:v>5.67169484423421</c:v>
                </c:pt>
                <c:pt idx="2">
                  <c:v>5.67169484423421</c:v>
                </c:pt>
                <c:pt idx="3">
                  <c:v>-250.171857991282</c:v>
                </c:pt>
                <c:pt idx="4">
                  <c:v>-250.171857991282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Germany_ESS_staking!$C$30:$C$34</c:f>
              <c:numCache>
                <c:formatCode>0</c:formatCode>
                <c:ptCount val="5"/>
                <c:pt idx="1">
                  <c:v>7.58114569444449</c:v>
                </c:pt>
                <c:pt idx="3">
                  <c:v>5.67169484423421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9153040"/>
        <c:axId val="1509220816"/>
      </c:barChart>
      <c:catAx>
        <c:axId val="150915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09220816"/>
        <c:crosses val="autoZero"/>
        <c:auto val="1"/>
        <c:lblAlgn val="ctr"/>
        <c:lblOffset val="100"/>
        <c:noMultiLvlLbl val="0"/>
      </c:catAx>
      <c:valAx>
        <c:axId val="1509220816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91530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SCR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Germany_ESS_staking!$F$30:$F$34</c:f>
              <c:numCache>
                <c:formatCode>0</c:formatCode>
                <c:ptCount val="5"/>
                <c:pt idx="0">
                  <c:v>11.4727285314871</c:v>
                </c:pt>
                <c:pt idx="1">
                  <c:v>11.4693292032026</c:v>
                </c:pt>
                <c:pt idx="2">
                  <c:v>11.4693292032026</c:v>
                </c:pt>
                <c:pt idx="3">
                  <c:v>-244.374223632314</c:v>
                </c:pt>
                <c:pt idx="4">
                  <c:v>-244.374223632314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Germany_ESS_staking!$G$30:$G$34</c:f>
              <c:numCache>
                <c:formatCode>0</c:formatCode>
                <c:ptCount val="5"/>
                <c:pt idx="1">
                  <c:v>0.00339932828450173</c:v>
                </c:pt>
                <c:pt idx="3">
                  <c:v>11.4693292032026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9786640"/>
        <c:axId val="1509776032"/>
      </c:barChart>
      <c:catAx>
        <c:axId val="15097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09776032"/>
        <c:crosses val="autoZero"/>
        <c:auto val="1"/>
        <c:lblAlgn val="ctr"/>
        <c:lblOffset val="100"/>
        <c:noMultiLvlLbl val="0"/>
      </c:catAx>
      <c:valAx>
        <c:axId val="1509776032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97866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Germany_ESS_staking!$F$67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Germany_ESS_staking!$G$67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Germany_ESS_staking!$H$67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Germany_ESS_staking!$I$67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Germany_ESS_staking!$J$67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557264"/>
        <c:axId val="1509558624"/>
      </c:barChart>
      <c:catAx>
        <c:axId val="15095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58624"/>
        <c:crosses val="autoZero"/>
        <c:auto val="1"/>
        <c:lblAlgn val="ctr"/>
        <c:lblOffset val="100"/>
        <c:noMultiLvlLbl val="0"/>
      </c:catAx>
      <c:valAx>
        <c:axId val="150955862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Germany_ESS_staking!$C$40:$D$40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Germany_ESS_staking!$C$41:$D$41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Germany_ESS_staking!$C$42:$D$42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752800"/>
        <c:axId val="1533754848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Germany_ESS_staking!$C$39:$D$39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Germany_ESS_staking!$C$43:$D$43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33747872"/>
        <c:axId val="1533744480"/>
      </c:barChart>
      <c:catAx>
        <c:axId val="15337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54848"/>
        <c:crosses val="autoZero"/>
        <c:auto val="1"/>
        <c:lblAlgn val="ctr"/>
        <c:lblOffset val="100"/>
        <c:noMultiLvlLbl val="0"/>
      </c:catAx>
      <c:valAx>
        <c:axId val="1533754848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52800"/>
        <c:crosses val="autoZero"/>
        <c:crossBetween val="between"/>
        <c:majorUnit val="200.0"/>
      </c:valAx>
      <c:valAx>
        <c:axId val="1533744480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3747872"/>
        <c:crosses val="max"/>
        <c:crossBetween val="between"/>
        <c:majorUnit val="0.4"/>
      </c:valAx>
      <c:catAx>
        <c:axId val="15337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7444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518944"/>
        <c:axId val="1425511952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5506880"/>
        <c:axId val="1425504560"/>
      </c:barChart>
      <c:catAx>
        <c:axId val="1425518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5511952"/>
        <c:crosses val="autoZero"/>
        <c:auto val="1"/>
        <c:lblAlgn val="ctr"/>
        <c:lblOffset val="100"/>
        <c:noMultiLvlLbl val="0"/>
      </c:catAx>
      <c:valAx>
        <c:axId val="1425511952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18944"/>
        <c:crosses val="autoZero"/>
        <c:crossBetween val="between"/>
      </c:valAx>
      <c:valAx>
        <c:axId val="142550456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06880"/>
        <c:crosses val="max"/>
        <c:crossBetween val="between"/>
      </c:valAx>
      <c:catAx>
        <c:axId val="142550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255045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7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401696"/>
        <c:axId val="142538950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5372656"/>
        <c:axId val="1425392624"/>
      </c:barChart>
      <c:catAx>
        <c:axId val="14254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389504"/>
        <c:crosses val="autoZero"/>
        <c:auto val="1"/>
        <c:lblAlgn val="ctr"/>
        <c:lblOffset val="100"/>
        <c:noMultiLvlLbl val="0"/>
      </c:catAx>
      <c:valAx>
        <c:axId val="1425389504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401696"/>
        <c:crosses val="autoZero"/>
        <c:crossBetween val="between"/>
        <c:majorUnit val="200.0"/>
      </c:valAx>
      <c:valAx>
        <c:axId val="1425392624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372656"/>
        <c:crosses val="max"/>
        <c:crossBetween val="between"/>
        <c:majorUnit val="50000.0"/>
      </c:valAx>
      <c:catAx>
        <c:axId val="142537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3926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896304"/>
        <c:axId val="1482889088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2873968"/>
        <c:axId val="1482891408"/>
      </c:barChart>
      <c:catAx>
        <c:axId val="14828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89088"/>
        <c:crosses val="autoZero"/>
        <c:auto val="1"/>
        <c:lblAlgn val="ctr"/>
        <c:lblOffset val="100"/>
        <c:noMultiLvlLbl val="0"/>
      </c:catAx>
      <c:valAx>
        <c:axId val="1482889088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96304"/>
        <c:crosses val="autoZero"/>
        <c:crossBetween val="between"/>
      </c:valAx>
      <c:valAx>
        <c:axId val="148289140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73968"/>
        <c:crosses val="max"/>
        <c:crossBetween val="between"/>
        <c:majorUnit val="30000.0"/>
      </c:valAx>
      <c:catAx>
        <c:axId val="148287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8914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Germany_ESS!$B$25:$F$25</c:f>
              <c:numCache>
                <c:formatCode>_ * #\ ##0_ ;_ * \-#\ ##0_ ;_ * "-"??_ ;_ @_ </c:formatCode>
                <c:ptCount val="5"/>
                <c:pt idx="0">
                  <c:v>4041.394703912882</c:v>
                </c:pt>
                <c:pt idx="1">
                  <c:v>2029.152152592242</c:v>
                </c:pt>
                <c:pt idx="2">
                  <c:v>3872.298691196861</c:v>
                </c:pt>
                <c:pt idx="3">
                  <c:v>1521.864114444181</c:v>
                </c:pt>
                <c:pt idx="4">
                  <c:v>490.3784368764585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Germany_ESS!$B$26:$F$26</c:f>
              <c:numCache>
                <c:formatCode>_ * #\ ##0_ ;_ * \-#\ ##0_ ;_ * "-"??_ ;_ @_ </c:formatCode>
                <c:ptCount val="5"/>
                <c:pt idx="0">
                  <c:v>1674.0505258886</c:v>
                </c:pt>
                <c:pt idx="1">
                  <c:v>845.4800635801008</c:v>
                </c:pt>
                <c:pt idx="2">
                  <c:v>3195.914640332781</c:v>
                </c:pt>
                <c:pt idx="3">
                  <c:v>1521.864114444181</c:v>
                </c:pt>
                <c:pt idx="4">
                  <c:v>490.3784368764585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0.0183512685914262"/>
                  <c:y val="0.3037682268883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Germany_ESS!$B$27:$F$27</c:f>
              <c:numCache>
                <c:formatCode>_ * #\ ##0_ ;_ * \-#\ ##0_ ;_ * "-"??_ ;_ @_ </c:formatCode>
                <c:ptCount val="5"/>
                <c:pt idx="0">
                  <c:v>-334928.4723866211</c:v>
                </c:pt>
                <c:pt idx="1">
                  <c:v>-111349.7243734993</c:v>
                </c:pt>
                <c:pt idx="2">
                  <c:v>-19243.1262470831</c:v>
                </c:pt>
                <c:pt idx="3">
                  <c:v>-1843.14653860462</c:v>
                </c:pt>
                <c:pt idx="4">
                  <c:v>-21948.66245053942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312608"/>
        <c:axId val="1529314928"/>
      </c:barChart>
      <c:catAx>
        <c:axId val="15293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9314928"/>
        <c:crosses val="autoZero"/>
        <c:auto val="1"/>
        <c:lblAlgn val="ctr"/>
        <c:lblOffset val="100"/>
        <c:noMultiLvlLbl val="0"/>
      </c:catAx>
      <c:valAx>
        <c:axId val="1529314928"/>
        <c:scaling>
          <c:orientation val="minMax"/>
          <c:max val="5000.0"/>
          <c:min val="-2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9312608"/>
        <c:crosses val="autoZero"/>
        <c:crossBetween val="between"/>
        <c:majorUnit val="25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56841207349081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831072"/>
        <c:axId val="14828333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2813024"/>
        <c:axId val="1482827776"/>
      </c:barChart>
      <c:catAx>
        <c:axId val="14828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833392"/>
        <c:crosses val="autoZero"/>
        <c:auto val="1"/>
        <c:lblAlgn val="ctr"/>
        <c:lblOffset val="100"/>
        <c:noMultiLvlLbl val="0"/>
      </c:catAx>
      <c:valAx>
        <c:axId val="148283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831072"/>
        <c:crosses val="autoZero"/>
        <c:crossBetween val="between"/>
        <c:majorUnit val="10.0"/>
      </c:valAx>
      <c:valAx>
        <c:axId val="1482827776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813024"/>
        <c:crosses val="max"/>
        <c:crossBetween val="between"/>
        <c:majorUnit val="20.0"/>
      </c:valAx>
      <c:catAx>
        <c:axId val="148281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8277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745008"/>
        <c:axId val="14827376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2723536"/>
        <c:axId val="1482726208"/>
      </c:barChart>
      <c:catAx>
        <c:axId val="14827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37696"/>
        <c:crosses val="autoZero"/>
        <c:auto val="1"/>
        <c:lblAlgn val="ctr"/>
        <c:lblOffset val="100"/>
        <c:noMultiLvlLbl val="0"/>
      </c:catAx>
      <c:valAx>
        <c:axId val="1482737696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45008"/>
        <c:crosses val="autoZero"/>
        <c:crossBetween val="between"/>
        <c:majorUnit val="10.0"/>
      </c:valAx>
      <c:valAx>
        <c:axId val="1482726208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23536"/>
        <c:crosses val="max"/>
        <c:crossBetween val="between"/>
        <c:majorUnit val="20.0"/>
      </c:valAx>
      <c:catAx>
        <c:axId val="148272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7262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7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-0.244374223632314</c:v>
                </c:pt>
                <c:pt idx="3">
                  <c:v>-0.246060423884668</c:v>
                </c:pt>
                <c:pt idx="4">
                  <c:v>-0.210103751321077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840048"/>
        <c:axId val="16378116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096768"/>
        <c:axId val="1637679824"/>
      </c:barChart>
      <c:catAx>
        <c:axId val="16378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811632"/>
        <c:crosses val="autoZero"/>
        <c:auto val="1"/>
        <c:lblAlgn val="ctr"/>
        <c:lblOffset val="100"/>
        <c:noMultiLvlLbl val="0"/>
      </c:catAx>
      <c:valAx>
        <c:axId val="1637811632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840048"/>
        <c:crosses val="autoZero"/>
        <c:crossBetween val="between"/>
      </c:valAx>
      <c:valAx>
        <c:axId val="1637679824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096768"/>
        <c:crosses val="max"/>
        <c:crossBetween val="between"/>
        <c:majorUnit val="2.8"/>
      </c:valAx>
      <c:catAx>
        <c:axId val="16370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6798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DA+RT+RegD</a:t>
            </a:r>
          </a:p>
        </c:rich>
      </c:tx>
      <c:layout>
        <c:manualLayout>
          <c:xMode val="edge"/>
          <c:yMode val="edge"/>
          <c:x val="0.242986111111111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PJM_ESS_New!$J$30:$J$34</c:f>
              <c:numCache>
                <c:formatCode>0</c:formatCode>
                <c:ptCount val="5"/>
                <c:pt idx="0">
                  <c:v>281.357194650528</c:v>
                </c:pt>
                <c:pt idx="1">
                  <c:v>276.337192218824</c:v>
                </c:pt>
                <c:pt idx="2">
                  <c:v>276.337192218824</c:v>
                </c:pt>
                <c:pt idx="3">
                  <c:v>20.4936393833074</c:v>
                </c:pt>
                <c:pt idx="4">
                  <c:v>20.4936393833074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PJM_ESS_New!$K$30:$K$34</c:f>
              <c:numCache>
                <c:formatCode>0</c:formatCode>
                <c:ptCount val="5"/>
                <c:pt idx="1">
                  <c:v>5.020002431703972</c:v>
                </c:pt>
                <c:pt idx="3">
                  <c:v>255.8435528355166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59114928"/>
        <c:axId val="1159116704"/>
      </c:barChart>
      <c:catAx>
        <c:axId val="1159114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59116704"/>
        <c:crosses val="autoZero"/>
        <c:auto val="1"/>
        <c:lblAlgn val="ctr"/>
        <c:lblOffset val="100"/>
        <c:noMultiLvlLbl val="0"/>
      </c:catAx>
      <c:valAx>
        <c:axId val="115911670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59114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PJM_ESS_New!$B$25:$G$25</c:f>
              <c:numCache>
                <c:formatCode>_ * #\ ##0_ ;_ * \-#\ ##0_ ;_ * "-"??_ ;_ @_ </c:formatCode>
                <c:ptCount val="6"/>
                <c:pt idx="0">
                  <c:v>2608.408415249507</c:v>
                </c:pt>
                <c:pt idx="1">
                  <c:v>512.5693392411695</c:v>
                </c:pt>
                <c:pt idx="2">
                  <c:v>341.7128928274463</c:v>
                </c:pt>
                <c:pt idx="3">
                  <c:v>6333.078947068673</c:v>
                </c:pt>
                <c:pt idx="4">
                  <c:v>6857.038716070758</c:v>
                </c:pt>
                <c:pt idx="5">
                  <c:v>6800.086567266183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PJM_ESS_New!$B$26:$G$26</c:f>
              <c:numCache>
                <c:formatCode>_ * #\ ##0_ ;_ * \-#\ ##0_ ;_ * "-"??_ ;_ @_ </c:formatCode>
                <c:ptCount val="6"/>
                <c:pt idx="0">
                  <c:v>899.8439511122755</c:v>
                </c:pt>
                <c:pt idx="1">
                  <c:v>512.5693392411695</c:v>
                </c:pt>
                <c:pt idx="2">
                  <c:v>341.7128928274463</c:v>
                </c:pt>
                <c:pt idx="3">
                  <c:v>2790.655291424146</c:v>
                </c:pt>
                <c:pt idx="4">
                  <c:v>3314.61506042623</c:v>
                </c:pt>
                <c:pt idx="5">
                  <c:v>3280.443771143485</c:v>
                </c:pt>
              </c:numCache>
            </c:numRef>
          </c:val>
        </c:ser>
        <c:ser>
          <c:idx val="2"/>
          <c:order val="2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183512685914262"/>
                  <c:y val="0.3037682268883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PJM_ESS_New!$B$6:$G$6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PJM_ESS_New!$B$27:$G$27</c:f>
              <c:numCache>
                <c:formatCode>_ * #\ ##0_ ;_ * \-#\ ##0_ ;_ * "-"??_ ;_ @_ </c:formatCode>
                <c:ptCount val="6"/>
                <c:pt idx="0">
                  <c:v>-131684.7584659369</c:v>
                </c:pt>
                <c:pt idx="1">
                  <c:v>0.0</c:v>
                </c:pt>
                <c:pt idx="2">
                  <c:v>-1868.03048079004</c:v>
                </c:pt>
                <c:pt idx="3">
                  <c:v>-218183.6820703245</c:v>
                </c:pt>
                <c:pt idx="4">
                  <c:v>-217659.7223013224</c:v>
                </c:pt>
                <c:pt idx="5">
                  <c:v>-217693.8935906052</c:v>
                </c:pt>
              </c:numCache>
            </c:numRef>
          </c:val>
        </c:ser>
        <c:ser>
          <c:idx val="3"/>
          <c:order val="3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739952"/>
        <c:axId val="1528695792"/>
      </c:barChart>
      <c:catAx>
        <c:axId val="15317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8695792"/>
        <c:crosses val="autoZero"/>
        <c:auto val="1"/>
        <c:lblAlgn val="ctr"/>
        <c:lblOffset val="100"/>
        <c:noMultiLvlLbl val="0"/>
      </c:catAx>
      <c:valAx>
        <c:axId val="1528695792"/>
        <c:scaling>
          <c:orientation val="minMax"/>
          <c:min val="-4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1739952"/>
        <c:crosses val="autoZero"/>
        <c:crossBetween val="between"/>
        <c:majorUnit val="40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81841207349081"/>
          <c:y val="0.0694444444444444"/>
          <c:w val="0.243158792650919"/>
          <c:h val="0.2717450422863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PJM_ESS_New!$H$30:$H$34</c:f>
              <c:numCache>
                <c:formatCode>0</c:formatCode>
                <c:ptCount val="5"/>
                <c:pt idx="0">
                  <c:v>34.3247154369701</c:v>
                </c:pt>
                <c:pt idx="1">
                  <c:v>16.8889477286368</c:v>
                </c:pt>
                <c:pt idx="2">
                  <c:v>16.8889477286368</c:v>
                </c:pt>
                <c:pt idx="3">
                  <c:v>-238.954605106879</c:v>
                </c:pt>
                <c:pt idx="4">
                  <c:v>-238.954605106879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PJM_ESS_New!$I$30:$I$34</c:f>
              <c:numCache>
                <c:formatCode>0</c:formatCode>
                <c:ptCount val="5"/>
                <c:pt idx="1">
                  <c:v>17.43576770833329</c:v>
                </c:pt>
                <c:pt idx="3">
                  <c:v>16.8889477286368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8982000"/>
        <c:axId val="1422624656"/>
      </c:barChart>
      <c:catAx>
        <c:axId val="1508982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422624656"/>
        <c:crosses val="autoZero"/>
        <c:auto val="1"/>
        <c:lblAlgn val="ctr"/>
        <c:lblOffset val="100"/>
        <c:noMultiLvlLbl val="0"/>
      </c:catAx>
      <c:valAx>
        <c:axId val="1422624656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89820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PJM_ESS_New!$B$30:$B$34</c:f>
              <c:numCache>
                <c:formatCode>0</c:formatCode>
                <c:ptCount val="5"/>
                <c:pt idx="0">
                  <c:v>15.8609134033256</c:v>
                </c:pt>
                <c:pt idx="1">
                  <c:v>5.90011965332556</c:v>
                </c:pt>
                <c:pt idx="2">
                  <c:v>5.90011965332556</c:v>
                </c:pt>
                <c:pt idx="3">
                  <c:v>-249.943433182191</c:v>
                </c:pt>
                <c:pt idx="4">
                  <c:v>-249.943433182191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PJM_ESS_New!$C$30:$C$34</c:f>
              <c:numCache>
                <c:formatCode>0</c:formatCode>
                <c:ptCount val="5"/>
                <c:pt idx="1">
                  <c:v>9.96079375000004</c:v>
                </c:pt>
                <c:pt idx="3">
                  <c:v>5.90011965332556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3602512"/>
        <c:axId val="1183604832"/>
      </c:barChart>
      <c:catAx>
        <c:axId val="1183602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3604832"/>
        <c:crosses val="autoZero"/>
        <c:auto val="1"/>
        <c:lblAlgn val="ctr"/>
        <c:lblOffset val="100"/>
        <c:noMultiLvlLbl val="0"/>
      </c:catAx>
      <c:valAx>
        <c:axId val="1183604832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36025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RegA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PJM_ESS_New!$F$30:$F$34</c:f>
              <c:numCache>
                <c:formatCode>0</c:formatCode>
                <c:ptCount val="5"/>
                <c:pt idx="0">
                  <c:v>121.577484703552</c:v>
                </c:pt>
                <c:pt idx="1">
                  <c:v>121.563396835328</c:v>
                </c:pt>
                <c:pt idx="2">
                  <c:v>121.563396835328</c:v>
                </c:pt>
                <c:pt idx="3">
                  <c:v>-134.280156000188</c:v>
                </c:pt>
                <c:pt idx="4">
                  <c:v>-134.280156000188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PJM_ESS_New!$G$30:$G$34</c:f>
              <c:numCache>
                <c:formatCode>0</c:formatCode>
                <c:ptCount val="5"/>
                <c:pt idx="1">
                  <c:v>0.0140878682239816</c:v>
                </c:pt>
                <c:pt idx="3">
                  <c:v>121.563396835328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31480624"/>
        <c:axId val="1531482256"/>
      </c:barChart>
      <c:catAx>
        <c:axId val="1531480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31482256"/>
        <c:crosses val="autoZero"/>
        <c:auto val="1"/>
        <c:lblAlgn val="ctr"/>
        <c:lblOffset val="100"/>
        <c:noMultiLvlLbl val="0"/>
      </c:catAx>
      <c:valAx>
        <c:axId val="1531482256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14806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PJM_ESS_New!$F$67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PJM_ESS_New!$G$67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PJM_ESS_New!$H$67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PJM_ESS_New!$I$67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PJM_ESS_New!$J$67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049408"/>
        <c:axId val="1484051184"/>
      </c:barChart>
      <c:catAx>
        <c:axId val="14840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51184"/>
        <c:crosses val="autoZero"/>
        <c:auto val="1"/>
        <c:lblAlgn val="ctr"/>
        <c:lblOffset val="100"/>
        <c:noMultiLvlLbl val="0"/>
      </c:catAx>
      <c:valAx>
        <c:axId val="14840511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PJM_ESS_New!$C$40:$D$40</c:f>
              <c:numCache>
                <c:formatCode>0</c:formatCode>
                <c:ptCount val="2"/>
                <c:pt idx="0">
                  <c:v>512.5693392411695</c:v>
                </c:pt>
                <c:pt idx="1">
                  <c:v>444.2267606756803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PJM_ESS_New!$C$41:$D$41</c:f>
              <c:numCache>
                <c:formatCode>0</c:formatCode>
                <c:ptCount val="2"/>
                <c:pt idx="0">
                  <c:v>512.5693392411695</c:v>
                </c:pt>
                <c:pt idx="1">
                  <c:v>444.2267606756803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PJM_ESS_New!$C$42:$D$42</c:f>
              <c:numCache>
                <c:formatCode>0</c:formatCode>
                <c:ptCount val="2"/>
                <c:pt idx="0">
                  <c:v>0.0</c:v>
                </c:pt>
                <c:pt idx="1">
                  <c:v>11.39042976091488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825584"/>
        <c:axId val="1532867552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PJM_ESS_New!$C$39:$D$39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PJM_ESS_New!$C$43:$D$43</c:f>
              <c:numCache>
                <c:formatCode>0</c:formatCode>
                <c:ptCount val="2"/>
                <c:pt idx="0">
                  <c:v>1.754126183180891</c:v>
                </c:pt>
                <c:pt idx="1">
                  <c:v>1.731345323659062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34183232"/>
        <c:axId val="1532294432"/>
      </c:barChart>
      <c:catAx>
        <c:axId val="15328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2867552"/>
        <c:crosses val="autoZero"/>
        <c:auto val="1"/>
        <c:lblAlgn val="ctr"/>
        <c:lblOffset val="100"/>
        <c:noMultiLvlLbl val="0"/>
      </c:catAx>
      <c:valAx>
        <c:axId val="1532867552"/>
        <c:scaling>
          <c:orientation val="minMax"/>
          <c:max val="7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2825584"/>
        <c:crosses val="autoZero"/>
        <c:crossBetween val="between"/>
        <c:majorUnit val="250.0"/>
      </c:valAx>
      <c:valAx>
        <c:axId val="1532294432"/>
        <c:scaling>
          <c:orientation val="minMax"/>
          <c:max val="3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34183232"/>
        <c:crosses val="max"/>
        <c:crossBetween val="between"/>
        <c:majorUnit val="1.0"/>
      </c:valAx>
      <c:catAx>
        <c:axId val="153418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229443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9703412073491"/>
          <c:y val="0.0792366579177603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PCR</a:t>
            </a:r>
          </a:p>
        </c:rich>
      </c:tx>
      <c:layout>
        <c:manualLayout>
          <c:xMode val="edge"/>
          <c:yMode val="edge"/>
          <c:x val="0.376527777777778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88958880139982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Germany_ESS!$H$30:$H$34</c:f>
              <c:numCache>
                <c:formatCode>0</c:formatCode>
                <c:ptCount val="5"/>
                <c:pt idx="0">
                  <c:v>153.92734457616</c:v>
                </c:pt>
                <c:pt idx="1">
                  <c:v>153.92734457616</c:v>
                </c:pt>
                <c:pt idx="2">
                  <c:v>153.92734457616</c:v>
                </c:pt>
                <c:pt idx="3">
                  <c:v>-101.916208259356</c:v>
                </c:pt>
                <c:pt idx="4">
                  <c:v>-101.916208259356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Germany_ESS!$I$30:$I$34</c:f>
              <c:numCache>
                <c:formatCode>0</c:formatCode>
                <c:ptCount val="5"/>
                <c:pt idx="1">
                  <c:v>0.0</c:v>
                </c:pt>
                <c:pt idx="3">
                  <c:v>153.92734457616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8499568"/>
        <c:axId val="1503308704"/>
      </c:barChart>
      <c:catAx>
        <c:axId val="150849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03308704"/>
        <c:crosses val="autoZero"/>
        <c:auto val="1"/>
        <c:lblAlgn val="ctr"/>
        <c:lblOffset val="100"/>
        <c:noMultiLvlLbl val="0"/>
      </c:catAx>
      <c:valAx>
        <c:axId val="150330870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84995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RegD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PJM_ESS_New!$D$30:$D$34</c:f>
              <c:numCache>
                <c:formatCode>0</c:formatCode>
                <c:ptCount val="5"/>
                <c:pt idx="0">
                  <c:v>266.938994748121</c:v>
                </c:pt>
                <c:pt idx="1">
                  <c:v>266.928978526844</c:v>
                </c:pt>
                <c:pt idx="2">
                  <c:v>266.928978526844</c:v>
                </c:pt>
                <c:pt idx="3">
                  <c:v>11.0854256913276</c:v>
                </c:pt>
                <c:pt idx="4">
                  <c:v>11.0854256913276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PJM_ESS_New!$E$30:$E$34</c:f>
              <c:numCache>
                <c:formatCode>0</c:formatCode>
                <c:ptCount val="5"/>
                <c:pt idx="1">
                  <c:v>0.0100162212769987</c:v>
                </c:pt>
                <c:pt idx="3">
                  <c:v>255.8435528355164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83566528"/>
        <c:axId val="1183568848"/>
      </c:barChart>
      <c:catAx>
        <c:axId val="118356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83568848"/>
        <c:crosses val="autoZero"/>
        <c:auto val="1"/>
        <c:lblAlgn val="ctr"/>
        <c:lblOffset val="100"/>
        <c:noMultiLvlLbl val="0"/>
      </c:catAx>
      <c:valAx>
        <c:axId val="1183568848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3566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DA+RT+RegA</a:t>
            </a:r>
          </a:p>
        </c:rich>
      </c:tx>
      <c:layout>
        <c:manualLayout>
          <c:xMode val="edge"/>
          <c:yMode val="edge"/>
          <c:x val="0.248333333333333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PJM_ESS_New!$L$30:$L$34</c:f>
              <c:numCache>
                <c:formatCode>0</c:formatCode>
                <c:ptCount val="5"/>
                <c:pt idx="0">
                  <c:v>195.289750367884</c:v>
                </c:pt>
                <c:pt idx="1">
                  <c:v>175.889733248698</c:v>
                </c:pt>
                <c:pt idx="2">
                  <c:v>175.889733248698</c:v>
                </c:pt>
                <c:pt idx="3">
                  <c:v>-79.9538195868181</c:v>
                </c:pt>
                <c:pt idx="4">
                  <c:v>-79.9538195868181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PJM_ESS_New!$A$30:$A$34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PJM_ESS_New!$M$30:$M$34</c:f>
              <c:numCache>
                <c:formatCode>0</c:formatCode>
                <c:ptCount val="5"/>
                <c:pt idx="1">
                  <c:v>19.400017119186</c:v>
                </c:pt>
                <c:pt idx="3">
                  <c:v>175.889733248698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18362576"/>
        <c:axId val="1478981104"/>
      </c:barChart>
      <c:catAx>
        <c:axId val="1618362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478981104"/>
        <c:crosses val="autoZero"/>
        <c:auto val="1"/>
        <c:lblAlgn val="ctr"/>
        <c:lblOffset val="100"/>
        <c:noMultiLvlLbl val="0"/>
      </c:catAx>
      <c:valAx>
        <c:axId val="147898110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183625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202576"/>
        <c:axId val="1450588272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0288144"/>
        <c:axId val="1450392208"/>
      </c:barChart>
      <c:catAx>
        <c:axId val="1450202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50588272"/>
        <c:crosses val="autoZero"/>
        <c:auto val="1"/>
        <c:lblAlgn val="ctr"/>
        <c:lblOffset val="100"/>
        <c:noMultiLvlLbl val="0"/>
      </c:catAx>
      <c:valAx>
        <c:axId val="1450588272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02576"/>
        <c:crosses val="autoZero"/>
        <c:crossBetween val="between"/>
      </c:valAx>
      <c:valAx>
        <c:axId val="1450392208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88144"/>
        <c:crosses val="max"/>
        <c:crossBetween val="between"/>
      </c:valAx>
      <c:catAx>
        <c:axId val="1450288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503922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332352"/>
        <c:axId val="145028638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50255360"/>
        <c:axId val="1450267056"/>
      </c:barChart>
      <c:catAx>
        <c:axId val="14503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86384"/>
        <c:crosses val="autoZero"/>
        <c:auto val="1"/>
        <c:lblAlgn val="ctr"/>
        <c:lblOffset val="100"/>
        <c:noMultiLvlLbl val="0"/>
      </c:catAx>
      <c:valAx>
        <c:axId val="1450286384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332352"/>
        <c:crosses val="autoZero"/>
        <c:crossBetween val="between"/>
        <c:majorUnit val="200.0"/>
      </c:valAx>
      <c:valAx>
        <c:axId val="1450267056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55360"/>
        <c:crosses val="max"/>
        <c:crossBetween val="between"/>
        <c:majorUnit val="20000.0"/>
      </c:valAx>
      <c:catAx>
        <c:axId val="14502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2670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816848"/>
        <c:axId val="1381808064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1799600"/>
        <c:axId val="1381801520"/>
      </c:barChart>
      <c:catAx>
        <c:axId val="16378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08064"/>
        <c:crosses val="autoZero"/>
        <c:auto val="1"/>
        <c:lblAlgn val="ctr"/>
        <c:lblOffset val="100"/>
        <c:noMultiLvlLbl val="0"/>
      </c:catAx>
      <c:valAx>
        <c:axId val="1381808064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16848"/>
        <c:crosses val="autoZero"/>
        <c:crossBetween val="between"/>
      </c:valAx>
      <c:valAx>
        <c:axId val="1381801520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99600"/>
        <c:crosses val="max"/>
        <c:crossBetween val="between"/>
        <c:majorUnit val="30000.0"/>
      </c:valAx>
      <c:catAx>
        <c:axId val="138179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8015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590672"/>
        <c:axId val="148074902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162.0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1419600"/>
        <c:axId val="1481609328"/>
      </c:barChart>
      <c:catAx>
        <c:axId val="14815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0749024"/>
        <c:crosses val="autoZero"/>
        <c:auto val="1"/>
        <c:lblAlgn val="ctr"/>
        <c:lblOffset val="100"/>
        <c:noMultiLvlLbl val="0"/>
      </c:catAx>
      <c:valAx>
        <c:axId val="1480749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590672"/>
        <c:crosses val="autoZero"/>
        <c:crossBetween val="between"/>
        <c:majorUnit val="20.0"/>
      </c:valAx>
      <c:valAx>
        <c:axId val="1481609328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419600"/>
        <c:crosses val="max"/>
        <c:crossBetween val="between"/>
      </c:valAx>
      <c:catAx>
        <c:axId val="148141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6093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50223280"/>
        <c:axId val="148161366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0.0</c:v>
                </c:pt>
                <c:pt idx="3">
                  <c:v>0.0</c:v>
                </c:pt>
                <c:pt idx="4">
                  <c:v>152.0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1596656"/>
        <c:axId val="1481593536"/>
      </c:barChart>
      <c:catAx>
        <c:axId val="14502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613664"/>
        <c:crosses val="autoZero"/>
        <c:auto val="1"/>
        <c:lblAlgn val="ctr"/>
        <c:lblOffset val="100"/>
        <c:noMultiLvlLbl val="0"/>
      </c:catAx>
      <c:valAx>
        <c:axId val="1481613664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50223280"/>
        <c:crosses val="autoZero"/>
        <c:crossBetween val="between"/>
        <c:majorUnit val="20.0"/>
      </c:valAx>
      <c:valAx>
        <c:axId val="148159353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596656"/>
        <c:crosses val="max"/>
        <c:crossBetween val="between"/>
      </c:valAx>
      <c:catAx>
        <c:axId val="148159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5935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7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0.0343247154369701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0.0168889477286368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-0.249943433182191</c:v>
                </c:pt>
                <c:pt idx="1">
                  <c:v>0.0110854256913276</c:v>
                </c:pt>
                <c:pt idx="2">
                  <c:v>-0.134280156000188</c:v>
                </c:pt>
                <c:pt idx="3">
                  <c:v>-0.238954605106879</c:v>
                </c:pt>
                <c:pt idx="4">
                  <c:v>0.0204936393833074</c:v>
                </c:pt>
                <c:pt idx="5">
                  <c:v>-0.0799538195868181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769056"/>
        <c:axId val="16377588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666384"/>
        <c:axId val="1637725728"/>
      </c:barChart>
      <c:catAx>
        <c:axId val="16377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58832"/>
        <c:crosses val="autoZero"/>
        <c:auto val="1"/>
        <c:lblAlgn val="ctr"/>
        <c:lblOffset val="100"/>
        <c:noMultiLvlLbl val="0"/>
      </c:catAx>
      <c:valAx>
        <c:axId val="1637758832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69056"/>
        <c:crosses val="autoZero"/>
        <c:crossBetween val="between"/>
        <c:majorUnit val="0.2"/>
      </c:valAx>
      <c:valAx>
        <c:axId val="1637725728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666384"/>
        <c:crosses val="max"/>
        <c:crossBetween val="between"/>
        <c:majorUnit val="1.9"/>
      </c:valAx>
      <c:catAx>
        <c:axId val="163766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7257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7777777777778"/>
                  <c:y val="0.10557888597258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NSW_ESS_new!$B$25</c:f>
              <c:numCache>
                <c:formatCode>_ * #\ ##0_ ;_ * \-#\ ##0_ ;_ * "-"??_ ;_ @_ </c:formatCode>
                <c:ptCount val="1"/>
                <c:pt idx="0">
                  <c:v>109300.5765856104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NSW_ESS_new!$B$26</c:f>
              <c:numCache>
                <c:formatCode>_ * #\ ##0_ ;_ * \-#\ ##0_ ;_ * "-"??_ ;_ @_ </c:formatCode>
                <c:ptCount val="1"/>
                <c:pt idx="0">
                  <c:v>74454.75056405113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NSW_ESS_new!$B$6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NSW_ESS_new!$B$27</c:f>
              <c:numCache>
                <c:formatCode>_ * #\ ##0_ ;_ * \-#\ ##0_ ;_ * "-"??_ ;_ @_ </c:formatCode>
                <c:ptCount val="1"/>
                <c:pt idx="0">
                  <c:v>-1.00438706442717E6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127888"/>
        <c:axId val="1505130720"/>
      </c:barChart>
      <c:catAx>
        <c:axId val="15051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5130720"/>
        <c:crosses val="autoZero"/>
        <c:auto val="1"/>
        <c:lblAlgn val="ctr"/>
        <c:lblOffset val="100"/>
        <c:noMultiLvlLbl val="0"/>
      </c:catAx>
      <c:valAx>
        <c:axId val="1505130720"/>
        <c:scaling>
          <c:orientation val="minMax"/>
          <c:max val="150000.0"/>
          <c:min val="-50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1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5127888"/>
        <c:crosses val="autoZero"/>
        <c:crossBetween val="between"/>
        <c:majorUnit val="50000.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456841207349081"/>
          <c:y val="0.0694444444444444"/>
          <c:w val="0.497428477690289"/>
          <c:h val="0.086559857101195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RT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73490813648"/>
          <c:y val="0.0175069991251094"/>
          <c:w val="0.8627981189851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NSW_ESS_new!$A$30:$A$34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NSW_ESS_new!$B$30:$B$34</c:f>
              <c:numCache>
                <c:formatCode>0</c:formatCode>
                <c:ptCount val="5"/>
                <c:pt idx="0">
                  <c:v>82.85714285714285</c:v>
                </c:pt>
                <c:pt idx="1">
                  <c:v>56.8452380952381</c:v>
                </c:pt>
                <c:pt idx="2">
                  <c:v>56.8452380952381</c:v>
                </c:pt>
                <c:pt idx="3">
                  <c:v>-199.3154761904762</c:v>
                </c:pt>
                <c:pt idx="4">
                  <c:v>-199.3154761904762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NSW_ESS_new!$A$30:$A$34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NSW_ESS_new!$C$30:$C$34</c:f>
              <c:numCache>
                <c:formatCode>0</c:formatCode>
                <c:ptCount val="5"/>
                <c:pt idx="1">
                  <c:v>26.01190476190474</c:v>
                </c:pt>
                <c:pt idx="3">
                  <c:v>56.8452380952381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15541184"/>
        <c:axId val="1115543504"/>
      </c:barChart>
      <c:catAx>
        <c:axId val="111554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15543504"/>
        <c:crosses val="autoZero"/>
        <c:auto val="1"/>
        <c:lblAlgn val="ctr"/>
        <c:lblOffset val="100"/>
        <c:noMultiLvlLbl val="0"/>
      </c:catAx>
      <c:valAx>
        <c:axId val="1115543504"/>
        <c:scaling>
          <c:orientation val="minMax"/>
          <c:max val="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USD/(a-kW ESS)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15541184"/>
        <c:crosses val="autoZero"/>
        <c:crossBetween val="between"/>
        <c:majorUnit val="1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ID</a:t>
            </a:r>
          </a:p>
        </c:rich>
      </c:tx>
      <c:layout>
        <c:manualLayout>
          <c:xMode val="edge"/>
          <c:yMode val="edge"/>
          <c:x val="0.43055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Germany_ESS!$D$30:$D$34</c:f>
              <c:numCache>
                <c:formatCode>0</c:formatCode>
                <c:ptCount val="5"/>
                <c:pt idx="0">
                  <c:v>17.5126576946667</c:v>
                </c:pt>
                <c:pt idx="1">
                  <c:v>7.68743515994444</c:v>
                </c:pt>
                <c:pt idx="2">
                  <c:v>7.68743515994444</c:v>
                </c:pt>
                <c:pt idx="3">
                  <c:v>-248.156117675572</c:v>
                </c:pt>
                <c:pt idx="4">
                  <c:v>-248.156117675572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Germany_ESS!$E$30:$E$34</c:f>
              <c:numCache>
                <c:formatCode>0</c:formatCode>
                <c:ptCount val="5"/>
                <c:pt idx="1">
                  <c:v>9.82522253472226</c:v>
                </c:pt>
                <c:pt idx="3">
                  <c:v>7.68743515994444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07185792"/>
        <c:axId val="1507214384"/>
      </c:barChart>
      <c:catAx>
        <c:axId val="150718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507214384"/>
        <c:crosses val="autoZero"/>
        <c:auto val="1"/>
        <c:lblAlgn val="ctr"/>
        <c:lblOffset val="100"/>
        <c:noMultiLvlLbl val="0"/>
      </c:catAx>
      <c:valAx>
        <c:axId val="1507214384"/>
        <c:scaling>
          <c:orientation val="minMax"/>
          <c:max val="4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857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NSW_ESS_new!$F$67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NSW_ESS_new!$G$67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NSW_ESS_new!$H$67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NSW_ESS_new!$I$67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NSW_ESS_new!$J$67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715616"/>
        <c:axId val="1504717936"/>
      </c:barChart>
      <c:catAx>
        <c:axId val="15047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17936"/>
        <c:crosses val="autoZero"/>
        <c:auto val="1"/>
        <c:lblAlgn val="ctr"/>
        <c:lblOffset val="100"/>
        <c:noMultiLvlLbl val="0"/>
      </c:catAx>
      <c:valAx>
        <c:axId val="15047179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83054892601432"/>
          <c:y val="0.781987529336611"/>
          <c:w val="0.62598030556443"/>
          <c:h val="0.12630171228596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NSW_ESS_new!$C$40:$D$40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NSW_ESS_new!$C$41:$D$41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NSW_ESS_new!$C$42:$D$42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083936"/>
        <c:axId val="1579416912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NSW_ESS_new!$C$39:$D$39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NSW_ESS_new!$C$43:$D$43</c:f>
              <c:numCache>
                <c:formatCode>0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80078336"/>
        <c:axId val="1580074944"/>
      </c:barChart>
      <c:catAx>
        <c:axId val="15800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79416912"/>
        <c:crosses val="autoZero"/>
        <c:auto val="1"/>
        <c:lblAlgn val="ctr"/>
        <c:lblOffset val="100"/>
        <c:noMultiLvlLbl val="0"/>
      </c:catAx>
      <c:valAx>
        <c:axId val="1579416912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80083936"/>
        <c:crosses val="autoZero"/>
        <c:crossBetween val="between"/>
        <c:majorUnit val="200.0"/>
      </c:valAx>
      <c:valAx>
        <c:axId val="1580074944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80078336"/>
        <c:crosses val="max"/>
        <c:crossBetween val="between"/>
        <c:majorUnit val="0.4"/>
      </c:valAx>
      <c:catAx>
        <c:axId val="158007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00749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1846.0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1176.0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481344"/>
        <c:axId val="16374764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463200"/>
        <c:axId val="1637469760"/>
      </c:barChart>
      <c:catAx>
        <c:axId val="16374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476432"/>
        <c:crosses val="autoZero"/>
        <c:auto val="1"/>
        <c:lblAlgn val="ctr"/>
        <c:lblOffset val="100"/>
        <c:noMultiLvlLbl val="0"/>
      </c:catAx>
      <c:valAx>
        <c:axId val="1637476432"/>
        <c:scaling>
          <c:orientation val="minMax"/>
          <c:max val="2000.0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481344"/>
        <c:crosses val="autoZero"/>
        <c:crossBetween val="between"/>
        <c:majorUnit val="1000.0"/>
      </c:valAx>
      <c:valAx>
        <c:axId val="1637469760"/>
        <c:scaling>
          <c:orientation val="minMax"/>
          <c:max val="80000.0"/>
          <c:min val="-4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463200"/>
        <c:crosses val="max"/>
        <c:crossBetween val="between"/>
        <c:majorUnit val="40000.0"/>
      </c:valAx>
      <c:catAx>
        <c:axId val="163746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4697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1846.0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1176.0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398512"/>
        <c:axId val="1637395456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388816"/>
        <c:axId val="1637391616"/>
      </c:barChart>
      <c:catAx>
        <c:axId val="16373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95456"/>
        <c:crosses val="autoZero"/>
        <c:auto val="1"/>
        <c:lblAlgn val="ctr"/>
        <c:lblOffset val="100"/>
        <c:noMultiLvlLbl val="0"/>
      </c:catAx>
      <c:valAx>
        <c:axId val="1637395456"/>
        <c:scaling>
          <c:orientation val="minMax"/>
          <c:min val="-10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98512"/>
        <c:crosses val="autoZero"/>
        <c:crossBetween val="between"/>
      </c:valAx>
      <c:valAx>
        <c:axId val="1637391616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8816"/>
        <c:crosses val="max"/>
        <c:crossBetween val="between"/>
        <c:majorUnit val="30000.0"/>
      </c:valAx>
      <c:catAx>
        <c:axId val="163738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3916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1846.0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1176.0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-16040.0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585280"/>
        <c:axId val="1144046288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44208032"/>
        <c:axId val="1144610560"/>
      </c:barChart>
      <c:catAx>
        <c:axId val="11445852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4046288"/>
        <c:crosses val="autoZero"/>
        <c:auto val="1"/>
        <c:lblAlgn val="ctr"/>
        <c:lblOffset val="100"/>
        <c:noMultiLvlLbl val="0"/>
      </c:catAx>
      <c:valAx>
        <c:axId val="1144046288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85280"/>
        <c:crosses val="autoZero"/>
        <c:crossBetween val="between"/>
      </c:valAx>
      <c:valAx>
        <c:axId val="114461056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08032"/>
        <c:crosses val="max"/>
        <c:crossBetween val="between"/>
      </c:valAx>
      <c:catAx>
        <c:axId val="114420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6105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310592"/>
        <c:axId val="163729612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277152"/>
        <c:axId val="1637293600"/>
      </c:barChart>
      <c:catAx>
        <c:axId val="16373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96128"/>
        <c:crosses val="autoZero"/>
        <c:auto val="1"/>
        <c:lblAlgn val="ctr"/>
        <c:lblOffset val="100"/>
        <c:noMultiLvlLbl val="0"/>
      </c:catAx>
      <c:valAx>
        <c:axId val="163729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310592"/>
        <c:crosses val="autoZero"/>
        <c:crossBetween val="between"/>
        <c:majorUnit val="20.0"/>
      </c:valAx>
      <c:valAx>
        <c:axId val="1637293600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77152"/>
        <c:crosses val="max"/>
        <c:crossBetween val="between"/>
      </c:valAx>
      <c:catAx>
        <c:axId val="163727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2936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213264"/>
        <c:axId val="163720750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195008"/>
        <c:axId val="1637210624"/>
      </c:barChart>
      <c:catAx>
        <c:axId val="163721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07504"/>
        <c:crosses val="autoZero"/>
        <c:auto val="1"/>
        <c:lblAlgn val="ctr"/>
        <c:lblOffset val="100"/>
        <c:noMultiLvlLbl val="0"/>
      </c:catAx>
      <c:valAx>
        <c:axId val="1637207504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13264"/>
        <c:crosses val="autoZero"/>
        <c:crossBetween val="between"/>
        <c:majorUnit val="20.0"/>
      </c:valAx>
      <c:valAx>
        <c:axId val="1637210624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195008"/>
        <c:crosses val="max"/>
        <c:crossBetween val="between"/>
      </c:valAx>
      <c:catAx>
        <c:axId val="16371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2106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0.087524259340245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0.056147946683995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-0.199695606151521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156112"/>
        <c:axId val="16371584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37137936"/>
        <c:axId val="1637161824"/>
      </c:barChart>
      <c:catAx>
        <c:axId val="16371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158432"/>
        <c:crosses val="autoZero"/>
        <c:auto val="1"/>
        <c:lblAlgn val="ctr"/>
        <c:lblOffset val="100"/>
        <c:noMultiLvlLbl val="0"/>
      </c:catAx>
      <c:valAx>
        <c:axId val="1637158432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156112"/>
        <c:crosses val="autoZero"/>
        <c:crossBetween val="between"/>
        <c:majorUnit val="0.2"/>
      </c:valAx>
      <c:valAx>
        <c:axId val="1637161824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137936"/>
        <c:crosses val="max"/>
        <c:crossBetween val="between"/>
        <c:majorUnit val="1.9"/>
      </c:valAx>
      <c:catAx>
        <c:axId val="163713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1618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104.2779136532882</c:v>
                </c:pt>
                <c:pt idx="1">
                  <c:v>228.0382406089638</c:v>
                </c:pt>
                <c:pt idx="2">
                  <c:v>436.4789525008387</c:v>
                </c:pt>
                <c:pt idx="3">
                  <c:v>923.1122876074182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-103.2937036134629</c:v>
                </c:pt>
                <c:pt idx="1">
                  <c:v>-103.2937036134629</c:v>
                </c:pt>
                <c:pt idx="2">
                  <c:v>-103.2937036134629</c:v>
                </c:pt>
                <c:pt idx="3">
                  <c:v>-103.2937036134629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84.38578524337203</c:v>
                </c:pt>
                <c:pt idx="1">
                  <c:v>209.7814372030392</c:v>
                </c:pt>
                <c:pt idx="2">
                  <c:v>418.2221490949141</c:v>
                </c:pt>
                <c:pt idx="3">
                  <c:v>904.8554842014937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969872"/>
        <c:axId val="1637225552"/>
      </c:barChart>
      <c:catAx>
        <c:axId val="16369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225552"/>
        <c:crosses val="autoZero"/>
        <c:auto val="1"/>
        <c:lblAlgn val="ctr"/>
        <c:lblOffset val="100"/>
        <c:noMultiLvlLbl val="0"/>
      </c:catAx>
      <c:valAx>
        <c:axId val="16372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69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104.2779136532882</c:v>
                </c:pt>
                <c:pt idx="1">
                  <c:v>228.0382406089638</c:v>
                </c:pt>
                <c:pt idx="2">
                  <c:v>436.4789525008387</c:v>
                </c:pt>
                <c:pt idx="3">
                  <c:v>923.1122876074182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-103.2937036134629</c:v>
                </c:pt>
                <c:pt idx="1">
                  <c:v>-103.2937036134629</c:v>
                </c:pt>
                <c:pt idx="2">
                  <c:v>-103.2937036134629</c:v>
                </c:pt>
                <c:pt idx="3">
                  <c:v>-103.2937036134629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84.38578524337203</c:v>
                </c:pt>
                <c:pt idx="1">
                  <c:v>209.7814372030392</c:v>
                </c:pt>
                <c:pt idx="2">
                  <c:v>418.2221490949141</c:v>
                </c:pt>
                <c:pt idx="3">
                  <c:v>904.8554842014937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311392"/>
        <c:axId val="1425313440"/>
      </c:barChart>
      <c:catAx>
        <c:axId val="14253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313440"/>
        <c:crosses val="autoZero"/>
        <c:auto val="1"/>
        <c:lblAlgn val="ctr"/>
        <c:lblOffset val="100"/>
        <c:noMultiLvlLbl val="0"/>
      </c:catAx>
      <c:valAx>
        <c:axId val="1425313440"/>
        <c:scaling>
          <c:orientation val="minMax"/>
          <c:max val="1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</a:t>
                </a:r>
                <a:r>
                  <a:rPr lang="en-US" baseline="0"/>
                  <a:t> consumption)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311392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</a:t>
            </a:r>
          </a:p>
        </c:rich>
      </c:tx>
      <c:layout>
        <c:manualLayout>
          <c:xMode val="edge"/>
          <c:yMode val="edge"/>
          <c:x val="0.540985693689697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5629144948431"/>
          <c:y val="0.0175069991251094"/>
          <c:w val="0.571131418431851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Germany_ESS!$B$30:$B$34</c:f>
              <c:numCache>
                <c:formatCode>0</c:formatCode>
                <c:ptCount val="5"/>
                <c:pt idx="0">
                  <c:v>13.2528405386787</c:v>
                </c:pt>
                <c:pt idx="1">
                  <c:v>5.67169484423421</c:v>
                </c:pt>
                <c:pt idx="2">
                  <c:v>5.67169484423421</c:v>
                </c:pt>
                <c:pt idx="3">
                  <c:v>-250.171857991282</c:v>
                </c:pt>
                <c:pt idx="4">
                  <c:v>-250.171857991282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Germany_ESS!$C$30:$C$34</c:f>
              <c:numCache>
                <c:formatCode>0</c:formatCode>
                <c:ptCount val="5"/>
                <c:pt idx="1">
                  <c:v>7.58114569444449</c:v>
                </c:pt>
                <c:pt idx="3">
                  <c:v>5.67169484423421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46543104"/>
        <c:axId val="1162936976"/>
      </c:barChart>
      <c:catAx>
        <c:axId val="1446543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62936976"/>
        <c:crosses val="autoZero"/>
        <c:auto val="1"/>
        <c:lblAlgn val="ctr"/>
        <c:lblOffset val="100"/>
        <c:noMultiLvlLbl val="0"/>
      </c:catAx>
      <c:valAx>
        <c:axId val="1162936976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1400"/>
                  <a:t>USD/(a-kW</a:t>
                </a:r>
                <a:r>
                  <a:rPr lang="en-US" sz="1400" baseline="0"/>
                  <a:t> ESS)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54310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12626262626262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178.820089158377</c:v>
                </c:pt>
                <c:pt idx="1">
                  <c:v>390.0582245883543</c:v>
                </c:pt>
                <c:pt idx="2">
                  <c:v>754.3438116473604</c:v>
                </c:pt>
                <c:pt idx="3">
                  <c:v>1375.733824413247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4838692038495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53817308441685E-17"/>
                  <c:y val="0.0433940785810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53817308441685E-17"/>
                  <c:y val="0.03076781595482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0.043394078581086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-178.5897479362393</c:v>
                </c:pt>
                <c:pt idx="1">
                  <c:v>-178.5897479362393</c:v>
                </c:pt>
                <c:pt idx="2">
                  <c:v>-178.5897479362393</c:v>
                </c:pt>
                <c:pt idx="3">
                  <c:v>-178.5897479362393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144.4275746645977</c:v>
                </c:pt>
                <c:pt idx="1">
                  <c:v>358.4931068287393</c:v>
                </c:pt>
                <c:pt idx="2">
                  <c:v>722.778693887747</c:v>
                </c:pt>
                <c:pt idx="3">
                  <c:v>1344.168706653634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228656"/>
        <c:axId val="1425222112"/>
      </c:barChart>
      <c:catAx>
        <c:axId val="14252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222112"/>
        <c:crosses val="autoZero"/>
        <c:auto val="1"/>
        <c:lblAlgn val="ctr"/>
        <c:lblOffset val="100"/>
        <c:noMultiLvlLbl val="0"/>
      </c:catAx>
      <c:valAx>
        <c:axId val="1425222112"/>
        <c:scaling>
          <c:orientation val="minMax"/>
          <c:min val="-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5228656"/>
        <c:crosses val="autoZero"/>
        <c:crossBetween val="between"/>
        <c:majorUnit val="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1001.151565901728</c:v>
                </c:pt>
                <c:pt idx="1">
                  <c:v>1892.644283578664</c:v>
                </c:pt>
                <c:pt idx="2">
                  <c:v>3450.051148420711</c:v>
                </c:pt>
                <c:pt idx="3">
                  <c:v>4749.02567383131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-1223.338960237897</c:v>
                </c:pt>
                <c:pt idx="1">
                  <c:v>-1223.338960237897</c:v>
                </c:pt>
                <c:pt idx="2">
                  <c:v>-1223.338960237897</c:v>
                </c:pt>
                <c:pt idx="3">
                  <c:v>-1223.338960237897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762.2365184925806</c:v>
                </c:pt>
                <c:pt idx="1">
                  <c:v>1676.423370642383</c:v>
                </c:pt>
                <c:pt idx="2">
                  <c:v>3233.83023548443</c:v>
                </c:pt>
                <c:pt idx="3">
                  <c:v>4532.804760895046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713456"/>
        <c:axId val="1145708768"/>
      </c:barChart>
      <c:catAx>
        <c:axId val="1145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708768"/>
        <c:crosses val="autoZero"/>
        <c:auto val="1"/>
        <c:lblAlgn val="ctr"/>
        <c:lblOffset val="100"/>
        <c:noMultiLvlLbl val="0"/>
      </c:catAx>
      <c:valAx>
        <c:axId val="1145708768"/>
        <c:scaling>
          <c:orientation val="minMax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713456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Germany_EV_new!$B$7:$E$7</c:f>
              <c:numCache>
                <c:formatCode>0</c:formatCode>
                <c:ptCount val="4"/>
                <c:pt idx="0">
                  <c:v>105.0616091176435</c:v>
                </c:pt>
                <c:pt idx="1">
                  <c:v>230.527822905734</c:v>
                </c:pt>
                <c:pt idx="2">
                  <c:v>436.6599747561889</c:v>
                </c:pt>
                <c:pt idx="3">
                  <c:v>1056.430456220882</c:v>
                </c:pt>
              </c:numCache>
            </c:numRef>
          </c:val>
        </c:ser>
        <c:ser>
          <c:idx val="1"/>
          <c:order val="1"/>
          <c:tx>
            <c:strRef>
              <c:f>Germany_EV_new!$A$8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Germany_EV_new!$B$8:$E$8</c:f>
              <c:numCache>
                <c:formatCode>0</c:formatCode>
                <c:ptCount val="4"/>
                <c:pt idx="0">
                  <c:v>-103.2937036377375</c:v>
                </c:pt>
                <c:pt idx="1">
                  <c:v>-103.2937036377375</c:v>
                </c:pt>
                <c:pt idx="2">
                  <c:v>-103.2937036377375</c:v>
                </c:pt>
                <c:pt idx="3">
                  <c:v>-103.2937036377375</c:v>
                </c:pt>
              </c:numCache>
            </c:numRef>
          </c:val>
        </c:ser>
        <c:ser>
          <c:idx val="2"/>
          <c:order val="2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Germany_EV_new!$B$9:$E$9</c:f>
              <c:numCache>
                <c:formatCode>0</c:formatCode>
                <c:ptCount val="4"/>
                <c:pt idx="0">
                  <c:v>-52.05842381396021</c:v>
                </c:pt>
                <c:pt idx="1">
                  <c:v>5.045593775612965</c:v>
                </c:pt>
                <c:pt idx="2">
                  <c:v>267.0368566116694</c:v>
                </c:pt>
                <c:pt idx="3">
                  <c:v>924.4073209286087</c:v>
                </c:pt>
              </c:numCache>
            </c:numRef>
          </c:val>
        </c:ser>
        <c:ser>
          <c:idx val="3"/>
          <c:order val="3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Germany_EV_new!$B$10:$E$10</c:f>
              <c:numCache>
                <c:formatCode>0</c:formatCode>
                <c:ptCount val="4"/>
                <c:pt idx="2">
                  <c:v>100.0</c:v>
                </c:pt>
                <c:pt idx="3">
                  <c:v>1000.0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521088"/>
        <c:axId val="1143523376"/>
      </c:barChart>
      <c:catAx>
        <c:axId val="11435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3523376"/>
        <c:crosses val="autoZero"/>
        <c:auto val="1"/>
        <c:lblAlgn val="ctr"/>
        <c:lblOffset val="100"/>
        <c:noMultiLvlLbl val="0"/>
      </c:catAx>
      <c:valAx>
        <c:axId val="11435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3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Germany_EV_new!$B$7:$E$7</c:f>
              <c:numCache>
                <c:formatCode>0</c:formatCode>
                <c:ptCount val="4"/>
                <c:pt idx="0">
                  <c:v>105.0616091176435</c:v>
                </c:pt>
                <c:pt idx="1">
                  <c:v>230.527822905734</c:v>
                </c:pt>
                <c:pt idx="2">
                  <c:v>436.6599747561889</c:v>
                </c:pt>
                <c:pt idx="3">
                  <c:v>1056.430456220882</c:v>
                </c:pt>
              </c:numCache>
            </c:numRef>
          </c:val>
        </c:ser>
        <c:ser>
          <c:idx val="1"/>
          <c:order val="1"/>
          <c:tx>
            <c:strRef>
              <c:f>Germany_EV_new!$A$8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Germany_EV_new!$B$8:$E$8</c:f>
              <c:numCache>
                <c:formatCode>0</c:formatCode>
                <c:ptCount val="4"/>
                <c:pt idx="0">
                  <c:v>-103.2937036377375</c:v>
                </c:pt>
                <c:pt idx="1">
                  <c:v>-103.2937036377375</c:v>
                </c:pt>
                <c:pt idx="2">
                  <c:v>-103.2937036377375</c:v>
                </c:pt>
                <c:pt idx="3">
                  <c:v>-103.2937036377375</c:v>
                </c:pt>
              </c:numCache>
            </c:numRef>
          </c:val>
        </c:ser>
        <c:ser>
          <c:idx val="2"/>
          <c:order val="2"/>
          <c:tx>
            <c:strRef>
              <c:f>Germany_EV_new!$A$9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Germany_EV_new!$B$9:$E$9</c:f>
              <c:numCache>
                <c:formatCode>0</c:formatCode>
                <c:ptCount val="4"/>
                <c:pt idx="0">
                  <c:v>-52.05842381396021</c:v>
                </c:pt>
                <c:pt idx="1">
                  <c:v>5.045593775612965</c:v>
                </c:pt>
                <c:pt idx="2">
                  <c:v>267.0368566116694</c:v>
                </c:pt>
                <c:pt idx="3">
                  <c:v>924.4073209286087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1183072"/>
        <c:axId val="1301185904"/>
      </c:barChart>
      <c:catAx>
        <c:axId val="13011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01185904"/>
        <c:crosses val="autoZero"/>
        <c:auto val="1"/>
        <c:lblAlgn val="ctr"/>
        <c:lblOffset val="100"/>
        <c:noMultiLvlLbl val="0"/>
      </c:catAx>
      <c:valAx>
        <c:axId val="1301185904"/>
        <c:scaling>
          <c:orientation val="minMax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01183072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69751125440267E-16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Germany_EV_new!$B$11:$E$11</c:f>
              <c:numCache>
                <c:formatCode>0</c:formatCode>
                <c:ptCount val="4"/>
                <c:pt idx="0">
                  <c:v>180.9102093544591</c:v>
                </c:pt>
                <c:pt idx="1">
                  <c:v>397.0274852670347</c:v>
                </c:pt>
                <c:pt idx="2">
                  <c:v>754.9527298257042</c:v>
                </c:pt>
                <c:pt idx="3">
                  <c:v>1694.771005061111</c:v>
                </c:pt>
              </c:numCache>
            </c:numRef>
          </c:val>
        </c:ser>
        <c:ser>
          <c:idx val="1"/>
          <c:order val="1"/>
          <c:tx>
            <c:strRef>
              <c:f>Germany_EV_new!$A$12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Germany_EV_new!$B$12:$E$12</c:f>
              <c:numCache>
                <c:formatCode>0</c:formatCode>
                <c:ptCount val="4"/>
                <c:pt idx="0">
                  <c:v>-175.1553297478592</c:v>
                </c:pt>
                <c:pt idx="1">
                  <c:v>-178.5897479782086</c:v>
                </c:pt>
                <c:pt idx="2">
                  <c:v>-178.5897479782086</c:v>
                </c:pt>
                <c:pt idx="3">
                  <c:v>-178.5897479782086</c:v>
                </c:pt>
              </c:numCache>
            </c:numRef>
          </c:val>
        </c:ser>
        <c:ser>
          <c:idx val="2"/>
          <c:order val="2"/>
          <c:tx>
            <c:strRef>
              <c:f>Germany_EV_new!$A$13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Germany_EV_new!$B$13:$E$13</c:f>
              <c:numCache>
                <c:formatCode>0</c:formatCode>
                <c:ptCount val="4"/>
                <c:pt idx="0">
                  <c:v>-90.18102775230984</c:v>
                </c:pt>
                <c:pt idx="1">
                  <c:v>8.369822380810937</c:v>
                </c:pt>
                <c:pt idx="2">
                  <c:v>461.6826770164022</c:v>
                </c:pt>
                <c:pt idx="3">
                  <c:v>1458.941761394942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418944"/>
        <c:axId val="1320421232"/>
      </c:barChart>
      <c:catAx>
        <c:axId val="13204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20421232"/>
        <c:crosses val="autoZero"/>
        <c:auto val="1"/>
        <c:lblAlgn val="ctr"/>
        <c:lblOffset val="100"/>
        <c:noMultiLvlLbl val="0"/>
      </c:catAx>
      <c:valAx>
        <c:axId val="1320421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204189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Germany_EV_new!$A$15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Germany_EV_new!$B$15:$E$15</c:f>
              <c:numCache>
                <c:formatCode>0</c:formatCode>
                <c:ptCount val="4"/>
                <c:pt idx="0">
                  <c:v>1059.047156339278</c:v>
                </c:pt>
                <c:pt idx="1">
                  <c:v>1961.057053227147</c:v>
                </c:pt>
                <c:pt idx="2">
                  <c:v>3494.314049060198</c:v>
                </c:pt>
                <c:pt idx="3">
                  <c:v>4786.807959193243</c:v>
                </c:pt>
              </c:numCache>
            </c:numRef>
          </c:val>
        </c:ser>
        <c:ser>
          <c:idx val="1"/>
          <c:order val="1"/>
          <c:tx>
            <c:strRef>
              <c:f>Germany_EV_new!$A$16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Germany_EV_new!$B$16:$E$16</c:f>
              <c:numCache>
                <c:formatCode>0</c:formatCode>
                <c:ptCount val="4"/>
                <c:pt idx="0">
                  <c:v>-1219.688011799768</c:v>
                </c:pt>
                <c:pt idx="1">
                  <c:v>-1219.688011799768</c:v>
                </c:pt>
                <c:pt idx="2">
                  <c:v>-1219.688011799768</c:v>
                </c:pt>
                <c:pt idx="3">
                  <c:v>-1219.688011799768</c:v>
                </c:pt>
              </c:numCache>
            </c:numRef>
          </c:val>
        </c:ser>
        <c:ser>
          <c:idx val="2"/>
          <c:order val="2"/>
          <c:tx>
            <c:strRef>
              <c:f>Germany_EV_new!$A$17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Germany_EV_new!$B$6:$E$6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DA+RT+SCR+PCR</c:v>
                </c:pt>
              </c:strCache>
            </c:strRef>
          </c:cat>
          <c:val>
            <c:numRef>
              <c:f>Germany_EV_new!$B$17:$E$17</c:f>
              <c:numCache>
                <c:formatCode>0</c:formatCode>
                <c:ptCount val="4"/>
                <c:pt idx="0">
                  <c:v>-680.0178366518616</c:v>
                </c:pt>
                <c:pt idx="1">
                  <c:v>-255.2514309229768</c:v>
                </c:pt>
                <c:pt idx="2">
                  <c:v>1592.715127561094</c:v>
                </c:pt>
                <c:pt idx="3">
                  <c:v>2948.72166239883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8668672"/>
        <c:axId val="1318671504"/>
      </c:barChart>
      <c:catAx>
        <c:axId val="131866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18671504"/>
        <c:crosses val="autoZero"/>
        <c:auto val="1"/>
        <c:lblAlgn val="ctr"/>
        <c:lblOffset val="100"/>
        <c:noMultiLvlLbl val="0"/>
      </c:catAx>
      <c:valAx>
        <c:axId val="1318671504"/>
        <c:scaling>
          <c:orientation val="minMax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18668672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45.98034172276127</c:v>
                </c:pt>
                <c:pt idx="1">
                  <c:v>125.7593139539394</c:v>
                </c:pt>
                <c:pt idx="2">
                  <c:v>588.0570952446812</c:v>
                </c:pt>
                <c:pt idx="3">
                  <c:v>514.9552485702698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-35.10468222692811</c:v>
                </c:pt>
                <c:pt idx="1">
                  <c:v>-35.10468222692811</c:v>
                </c:pt>
                <c:pt idx="2">
                  <c:v>-35.10468222692811</c:v>
                </c:pt>
                <c:pt idx="3">
                  <c:v>-35.10468222692811</c:v>
                </c:pt>
              </c:numCache>
            </c:numRef>
          </c:val>
        </c:ser>
        <c:ser>
          <c:idx val="2"/>
          <c:order val="2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-25.1074656340592</c:v>
                </c:pt>
                <c:pt idx="1">
                  <c:v>22.17614880875502</c:v>
                </c:pt>
                <c:pt idx="2">
                  <c:v>516.4888981756332</c:v>
                </c:pt>
                <c:pt idx="3">
                  <c:v>445.7375391653944</c:v>
                </c:pt>
              </c:numCache>
            </c:numRef>
          </c:val>
        </c:ser>
        <c:ser>
          <c:idx val="3"/>
          <c:order val="3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PJM_EV!$B$10:$E$10</c:f>
              <c:numCache>
                <c:formatCode>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39632"/>
        <c:axId val="1481513168"/>
      </c:barChart>
      <c:catAx>
        <c:axId val="14815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513168"/>
        <c:crosses val="autoZero"/>
        <c:auto val="1"/>
        <c:lblAlgn val="ctr"/>
        <c:lblOffset val="100"/>
        <c:noMultiLvlLbl val="0"/>
      </c:catAx>
      <c:valAx>
        <c:axId val="14815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5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45.98034172276127</c:v>
                </c:pt>
                <c:pt idx="1">
                  <c:v>125.7593139539394</c:v>
                </c:pt>
                <c:pt idx="2">
                  <c:v>588.0570952446812</c:v>
                </c:pt>
                <c:pt idx="3">
                  <c:v>514.9552485702698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-35.10468222692811</c:v>
                </c:pt>
                <c:pt idx="1">
                  <c:v>-35.10468222692811</c:v>
                </c:pt>
                <c:pt idx="2">
                  <c:v>-35.10468222692811</c:v>
                </c:pt>
                <c:pt idx="3">
                  <c:v>-35.10468222692811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-25.1074656340592</c:v>
                </c:pt>
                <c:pt idx="1">
                  <c:v>22.17614880875502</c:v>
                </c:pt>
                <c:pt idx="2">
                  <c:v>516.4888981756332</c:v>
                </c:pt>
                <c:pt idx="3">
                  <c:v>445.7375391653944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410720"/>
        <c:axId val="1481413552"/>
      </c:barChart>
      <c:catAx>
        <c:axId val="14814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413552"/>
        <c:crosses val="autoZero"/>
        <c:auto val="1"/>
        <c:lblAlgn val="ctr"/>
        <c:lblOffset val="100"/>
        <c:noMultiLvlLbl val="0"/>
      </c:catAx>
      <c:valAx>
        <c:axId val="1481413552"/>
        <c:scaling>
          <c:orientation val="minMax"/>
          <c:max val="1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410720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69751125440267E-16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PJM_EV!$B$11:$E$11</c:f>
              <c:numCache>
                <c:formatCode>0</c:formatCode>
                <c:ptCount val="4"/>
                <c:pt idx="0">
                  <c:v>79.16978632268587</c:v>
                </c:pt>
                <c:pt idx="1">
                  <c:v>217.4017606763295</c:v>
                </c:pt>
                <c:pt idx="2">
                  <c:v>681.1291248738157</c:v>
                </c:pt>
                <c:pt idx="3">
                  <c:v>605.6880921937921</c:v>
                </c:pt>
              </c:numCache>
            </c:numRef>
          </c:val>
        </c:ser>
        <c:ser>
          <c:idx val="1"/>
          <c:order val="1"/>
          <c:tx>
            <c:strRef>
              <c:f>PJM_EV!$A$12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PJM_EV!$B$12:$E$12</c:f>
              <c:numCache>
                <c:formatCode>0</c:formatCode>
                <c:ptCount val="4"/>
                <c:pt idx="0">
                  <c:v>-60.69427400676273</c:v>
                </c:pt>
                <c:pt idx="1">
                  <c:v>-60.69427400676273</c:v>
                </c:pt>
                <c:pt idx="2">
                  <c:v>-60.69427400676273</c:v>
                </c:pt>
                <c:pt idx="3">
                  <c:v>-60.69427400676273</c:v>
                </c:pt>
              </c:numCache>
            </c:numRef>
          </c:val>
        </c:ser>
        <c:ser>
          <c:idx val="2"/>
          <c:order val="2"/>
          <c:tx>
            <c:strRef>
              <c:f>PJM_EV!$A$13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PJM_EV!$B$13:$E$13</c:f>
              <c:numCache>
                <c:formatCode>0</c:formatCode>
                <c:ptCount val="4"/>
                <c:pt idx="0">
                  <c:v>-43.55874241742781</c:v>
                </c:pt>
                <c:pt idx="1">
                  <c:v>38.31154794718484</c:v>
                </c:pt>
                <c:pt idx="2">
                  <c:v>533.4197011215006</c:v>
                </c:pt>
                <c:pt idx="3">
                  <c:v>484.3562312859135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354448"/>
        <c:axId val="1481342960"/>
      </c:barChart>
      <c:catAx>
        <c:axId val="14813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342960"/>
        <c:crosses val="autoZero"/>
        <c:auto val="1"/>
        <c:lblAlgn val="ctr"/>
        <c:lblOffset val="100"/>
        <c:noMultiLvlLbl val="0"/>
      </c:catAx>
      <c:valAx>
        <c:axId val="1481342960"/>
        <c:scaling>
          <c:orientation val="minMax"/>
          <c:max val="1200.0"/>
          <c:min val="-3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354448"/>
        <c:crosses val="autoZero"/>
        <c:crossBetween val="between"/>
        <c:majorUnit val="3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PJM_EV!$B$15:$E$15</c:f>
              <c:numCache>
                <c:formatCode>0</c:formatCode>
                <c:ptCount val="4"/>
                <c:pt idx="0">
                  <c:v>516.7425792194218</c:v>
                </c:pt>
                <c:pt idx="1">
                  <c:v>1503.706855118756</c:v>
                </c:pt>
                <c:pt idx="2">
                  <c:v>1969.477396690636</c:v>
                </c:pt>
                <c:pt idx="3">
                  <c:v>1886.228521350689</c:v>
                </c:pt>
              </c:numCache>
            </c:numRef>
          </c:val>
        </c:ser>
        <c:ser>
          <c:idx val="1"/>
          <c:order val="1"/>
          <c:tx>
            <c:strRef>
              <c:f>PJM_EV!$A$16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48755627201333E-17"/>
                  <c:y val="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48755627201333E-17"/>
                  <c:y val="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0.041667213473315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PJM_EV!$B$16:$E$16</c:f>
              <c:numCache>
                <c:formatCode>0</c:formatCode>
                <c:ptCount val="4"/>
                <c:pt idx="0">
                  <c:v>-422.6424539721652</c:v>
                </c:pt>
                <c:pt idx="1">
                  <c:v>-422.6424539721652</c:v>
                </c:pt>
                <c:pt idx="2">
                  <c:v>-422.6424539721652</c:v>
                </c:pt>
                <c:pt idx="3">
                  <c:v>-422.6424539721652</c:v>
                </c:pt>
              </c:numCache>
            </c:numRef>
          </c:val>
        </c:ser>
        <c:ser>
          <c:idx val="2"/>
          <c:order val="2"/>
          <c:tx>
            <c:strRef>
              <c:f>PJM_EV!$A$17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DA+RT+RegA</c:v>
                </c:pt>
              </c:strCache>
            </c:strRef>
          </c:cat>
          <c:val>
            <c:numRef>
              <c:f>PJM_EV!$B$17:$E$17</c:f>
              <c:numCache>
                <c:formatCode>0</c:formatCode>
                <c:ptCount val="4"/>
                <c:pt idx="0">
                  <c:v>-318.5133208051019</c:v>
                </c:pt>
                <c:pt idx="1">
                  <c:v>260.6958405032861</c:v>
                </c:pt>
                <c:pt idx="2">
                  <c:v>756.879813882542</c:v>
                </c:pt>
                <c:pt idx="3">
                  <c:v>722.606601244678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4732352"/>
        <c:axId val="1144940448"/>
      </c:barChart>
      <c:catAx>
        <c:axId val="11447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4940448"/>
        <c:crosses val="autoZero"/>
        <c:auto val="1"/>
        <c:lblAlgn val="ctr"/>
        <c:lblOffset val="100"/>
        <c:noMultiLvlLbl val="0"/>
      </c:catAx>
      <c:valAx>
        <c:axId val="1144940448"/>
        <c:scaling>
          <c:orientation val="minMax"/>
          <c:max val="3200.0"/>
          <c:min val="-8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4732352"/>
        <c:crosses val="autoZero"/>
        <c:crossBetween val="between"/>
        <c:majorUnit val="8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BE</a:t>
            </a:r>
          </a:p>
        </c:rich>
      </c:tx>
      <c:layout>
        <c:manualLayout>
          <c:xMode val="edge"/>
          <c:yMode val="edge"/>
          <c:x val="0.414305555555556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Germany_ESS!$F$30:$F$34</c:f>
              <c:numCache>
                <c:formatCode>0</c:formatCode>
                <c:ptCount val="5"/>
                <c:pt idx="0">
                  <c:v>325.686320245466</c:v>
                </c:pt>
                <c:pt idx="1">
                  <c:v>277.158302285157</c:v>
                </c:pt>
                <c:pt idx="2">
                  <c:v>277.158302285157</c:v>
                </c:pt>
                <c:pt idx="3">
                  <c:v>21.3147494496412</c:v>
                </c:pt>
                <c:pt idx="4">
                  <c:v>21.3147494496412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Germany_ESS!$G$30:$G$34</c:f>
              <c:numCache>
                <c:formatCode>0</c:formatCode>
                <c:ptCount val="5"/>
                <c:pt idx="1">
                  <c:v>48.528017960309</c:v>
                </c:pt>
                <c:pt idx="3">
                  <c:v>255.8435528355158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79632528"/>
        <c:axId val="1478441264"/>
      </c:barChart>
      <c:catAx>
        <c:axId val="1479632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478441264"/>
        <c:crosses val="autoZero"/>
        <c:auto val="1"/>
        <c:lblAlgn val="ctr"/>
        <c:lblOffset val="100"/>
        <c:noMultiLvlLbl val="0"/>
      </c:catAx>
      <c:valAx>
        <c:axId val="147844126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796325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NSW_EV!$B$7:$E$7</c:f>
              <c:numCache>
                <c:formatCode>0.0</c:formatCode>
                <c:ptCount val="4"/>
                <c:pt idx="0" formatCode="0">
                  <c:v>340.9910339551416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NSW_EV!$B$8:$E$8</c:f>
              <c:numCache>
                <c:formatCode>0.0</c:formatCode>
                <c:ptCount val="4"/>
                <c:pt idx="0" formatCode="0">
                  <c:v>-70.0697334649718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NSW_EV!$B$9:$E$9</c:f>
              <c:numCache>
                <c:formatCode>0.0</c:formatCode>
                <c:ptCount val="4"/>
                <c:pt idx="0" formatCode="0">
                  <c:v>197.8799711030183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205936"/>
        <c:axId val="1481187920"/>
      </c:barChart>
      <c:catAx>
        <c:axId val="14812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187920"/>
        <c:crosses val="autoZero"/>
        <c:auto val="1"/>
        <c:lblAlgn val="ctr"/>
        <c:lblOffset val="100"/>
        <c:noMultiLvlLbl val="0"/>
      </c:catAx>
      <c:valAx>
        <c:axId val="14811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2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</c:f>
              <c:numCache>
                <c:formatCode>0</c:formatCode>
                <c:ptCount val="1"/>
                <c:pt idx="0">
                  <c:v>340.9910339551416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</c:f>
              <c:numCache>
                <c:formatCode>0</c:formatCode>
                <c:ptCount val="1"/>
                <c:pt idx="0">
                  <c:v>-70.0697334649718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</c:f>
              <c:numCache>
                <c:formatCode>0</c:formatCode>
                <c:ptCount val="1"/>
                <c:pt idx="0">
                  <c:v>197.8799711030183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126592"/>
        <c:axId val="1481115552"/>
      </c:barChart>
      <c:catAx>
        <c:axId val="14811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115552"/>
        <c:crosses val="autoZero"/>
        <c:auto val="1"/>
        <c:lblAlgn val="ctr"/>
        <c:lblOffset val="100"/>
        <c:noMultiLvlLbl val="0"/>
      </c:catAx>
      <c:valAx>
        <c:axId val="1481115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126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NSW_EV!$B$11</c:f>
              <c:numCache>
                <c:formatCode>0</c:formatCode>
                <c:ptCount val="1"/>
                <c:pt idx="0">
                  <c:v>589.5567752169278</c:v>
                </c:pt>
              </c:numCache>
            </c:numRef>
          </c:val>
        </c:ser>
        <c:ser>
          <c:idx val="1"/>
          <c:order val="1"/>
          <c:tx>
            <c:strRef>
              <c:f>NSW_EV!$A$12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NSW_EV!$B$12</c:f>
              <c:numCache>
                <c:formatCode>0</c:formatCode>
                <c:ptCount val="1"/>
                <c:pt idx="0">
                  <c:v>-121.1471328813674</c:v>
                </c:pt>
              </c:numCache>
            </c:numRef>
          </c:val>
        </c:ser>
        <c:ser>
          <c:idx val="2"/>
          <c:order val="2"/>
          <c:tx>
            <c:strRef>
              <c:f>NSW_EV!$A$13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NSW_EV!$B$13</c:f>
              <c:numCache>
                <c:formatCode>0</c:formatCode>
                <c:ptCount val="1"/>
                <c:pt idx="0">
                  <c:v>342.124765834347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069440"/>
        <c:axId val="1481054080"/>
      </c:barChart>
      <c:catAx>
        <c:axId val="14810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054080"/>
        <c:crosses val="autoZero"/>
        <c:auto val="1"/>
        <c:lblAlgn val="ctr"/>
        <c:lblOffset val="100"/>
        <c:noMultiLvlLbl val="0"/>
      </c:catAx>
      <c:valAx>
        <c:axId val="1481054080"/>
        <c:scaling>
          <c:orientation val="minMax"/>
          <c:max val="8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0694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NSW_EV!$B$15</c:f>
              <c:numCache>
                <c:formatCode>0</c:formatCode>
                <c:ptCount val="1"/>
                <c:pt idx="0">
                  <c:v>4105.357981641488</c:v>
                </c:pt>
              </c:numCache>
            </c:numRef>
          </c:val>
        </c:ser>
        <c:ser>
          <c:idx val="1"/>
          <c:order val="1"/>
          <c:tx>
            <c:strRef>
              <c:f>NSW_EV!$A$16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NSW_EV!$B$16</c:f>
              <c:numCache>
                <c:formatCode>0</c:formatCode>
                <c:ptCount val="1"/>
                <c:pt idx="0">
                  <c:v>-843.603822116202</c:v>
                </c:pt>
              </c:numCache>
            </c:numRef>
          </c:val>
        </c:ser>
        <c:ser>
          <c:idx val="2"/>
          <c:order val="2"/>
          <c:tx>
            <c:strRef>
              <c:f>NSW_EV!$A$17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NSW_EV!$B$17</c:f>
              <c:numCache>
                <c:formatCode>0</c:formatCode>
                <c:ptCount val="1"/>
                <c:pt idx="0">
                  <c:v>2382.373839429556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0986352"/>
        <c:axId val="1480981936"/>
      </c:barChart>
      <c:catAx>
        <c:axId val="14809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0981936"/>
        <c:crosses val="autoZero"/>
        <c:auto val="1"/>
        <c:lblAlgn val="ctr"/>
        <c:lblOffset val="100"/>
        <c:noMultiLvlLbl val="0"/>
      </c:catAx>
      <c:valAx>
        <c:axId val="1480981936"/>
        <c:scaling>
          <c:orientation val="minMax"/>
          <c:max val="6000.0"/>
          <c:min val="-1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sz="900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0986352"/>
        <c:crosses val="autoZero"/>
        <c:crossBetween val="between"/>
        <c:majorUnit val="15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4303027695308"/>
          <c:y val="0.0272448235637212"/>
          <c:w val="0.939782005748824"/>
          <c:h val="0.330633566637504"/>
        </c:manualLayout>
      </c:layout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Germany_ESS!$F$67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v>Operating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Germany_ESS!$G$67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Germany_ESS!$H$67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tx>
            <c:v>Fixed Cost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Germany_ESS!$I$67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v>Profit (positive)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Germany_ESS!$J$67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5"/>
          <c:order val="5"/>
          <c:tx>
            <c:v>Profit (negative)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641312"/>
        <c:axId val="1506537504"/>
      </c:barChart>
      <c:catAx>
        <c:axId val="11416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37504"/>
        <c:crosses val="autoZero"/>
        <c:auto val="1"/>
        <c:lblAlgn val="ctr"/>
        <c:lblOffset val="100"/>
        <c:noMultiLvlLbl val="0"/>
      </c:catAx>
      <c:valAx>
        <c:axId val="15065375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"/>
          <c:y val="0.886671770195392"/>
          <c:w val="1.0"/>
          <c:h val="0.1133282298046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Germany_ESS!$C$40:$D$40</c:f>
              <c:numCache>
                <c:formatCode>0</c:formatCode>
                <c:ptCount val="2"/>
                <c:pt idx="0">
                  <c:v>439.6496330616524</c:v>
                </c:pt>
                <c:pt idx="1">
                  <c:v>287.4632216172343</c:v>
                </c:pt>
              </c:numCache>
            </c:numRef>
          </c:val>
        </c:ser>
        <c:ser>
          <c:idx val="1"/>
          <c:order val="1"/>
          <c:tx>
            <c:v>Operating Profit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Germany_ESS!$C$41:$D$41</c:f>
              <c:numCache>
                <c:formatCode>0</c:formatCode>
                <c:ptCount val="2"/>
                <c:pt idx="0">
                  <c:v>355.1016267036424</c:v>
                </c:pt>
                <c:pt idx="1">
                  <c:v>236.7344178024282</c:v>
                </c:pt>
              </c:numCache>
            </c:numRef>
          </c:val>
        </c:ser>
        <c:ser>
          <c:idx val="2"/>
          <c:order val="2"/>
          <c:tx>
            <c:v>Profit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Germany_ESS!$C$42:$D$42</c:f>
              <c:numCache>
                <c:formatCode>0</c:formatCode>
                <c:ptCount val="2"/>
                <c:pt idx="0">
                  <c:v>0.0</c:v>
                </c:pt>
                <c:pt idx="1">
                  <c:v>16.90960127160202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630144"/>
        <c:axId val="1188049824"/>
      </c:barChart>
      <c:barChart>
        <c:barDir val="col"/>
        <c:grouping val="clustered"/>
        <c:varyColors val="0"/>
        <c:ser>
          <c:idx val="3"/>
          <c:order val="3"/>
          <c:tx>
            <c:v>System Size</c:v>
          </c:tx>
          <c:spPr>
            <a:solidFill>
              <a:schemeClr val="accent3">
                <a:alpha val="1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Germany_ESS!$C$39:$D$39</c:f>
              <c:strCache>
                <c:ptCount val="2"/>
                <c:pt idx="0">
                  <c:v>max. profitable size</c:v>
                </c:pt>
                <c:pt idx="1">
                  <c:v>max. profit</c:v>
                </c:pt>
              </c:strCache>
            </c:strRef>
          </c:cat>
          <c:val>
            <c:numRef>
              <c:f>Germany_ESS!$C$43:$D$43</c:f>
              <c:numCache>
                <c:formatCode>0</c:formatCode>
                <c:ptCount val="2"/>
                <c:pt idx="0">
                  <c:v>1.014576076296121</c:v>
                </c:pt>
                <c:pt idx="1">
                  <c:v>0.879299266123305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02734608"/>
        <c:axId val="1142523968"/>
      </c:barChart>
      <c:catAx>
        <c:axId val="14796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8049824"/>
        <c:crosses val="autoZero"/>
        <c:auto val="1"/>
        <c:lblAlgn val="ctr"/>
        <c:lblOffset val="100"/>
        <c:noMultiLvlLbl val="0"/>
      </c:catAx>
      <c:valAx>
        <c:axId val="1188049824"/>
        <c:scaling>
          <c:orientation val="minMax"/>
          <c:max val="6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USD/(a-MW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79630144"/>
        <c:crosses val="autoZero"/>
        <c:crossBetween val="between"/>
        <c:majorUnit val="200.0"/>
      </c:valAx>
      <c:valAx>
        <c:axId val="1142523968"/>
        <c:scaling>
          <c:orientation val="minMax"/>
          <c:max val="1.2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(kW ESS)/(MW consumption)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2734608"/>
        <c:crosses val="max"/>
        <c:crossBetween val="between"/>
        <c:majorUnit val="0.4"/>
      </c:valAx>
      <c:catAx>
        <c:axId val="150273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523968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814523184602"/>
          <c:y val="0.0792366579177602"/>
          <c:w val="0.660037620297463"/>
          <c:h val="0.09205963837853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r>
              <a:rPr lang="en-US"/>
              <a:t>DA+ID+SCR</a:t>
            </a:r>
          </a:p>
        </c:rich>
      </c:tx>
      <c:layout>
        <c:manualLayout>
          <c:xMode val="edge"/>
          <c:yMode val="edge"/>
          <c:x val="0.258472222222222"/>
          <c:y val="0.94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417869641295"/>
          <c:y val="0.0261181102362205"/>
          <c:w val="0.678304352580927"/>
          <c:h val="0.88941666666666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Germany_ESS_staking!$J$30:$J$34</c:f>
              <c:numCache>
                <c:formatCode>0</c:formatCode>
                <c:ptCount val="5"/>
                <c:pt idx="0">
                  <c:v>54.4872407506953</c:v>
                </c:pt>
                <c:pt idx="1">
                  <c:v>45.7398015144387</c:v>
                </c:pt>
                <c:pt idx="2">
                  <c:v>45.7398015144387</c:v>
                </c:pt>
                <c:pt idx="3">
                  <c:v>-210.103751321077</c:v>
                </c:pt>
                <c:pt idx="4">
                  <c:v>-210.103751321077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Germany_ESS_staking!$A$30:$A$34</c:f>
              <c:strCache>
                <c:ptCount val="5"/>
                <c:pt idx="0">
                  <c:v>Revenue</c:v>
                </c:pt>
                <c:pt idx="1">
                  <c:v>Operating Cost</c:v>
                </c:pt>
                <c:pt idx="2">
                  <c:v>Operating Profit</c:v>
                </c:pt>
                <c:pt idx="3">
                  <c:v>Fixed Cost</c:v>
                </c:pt>
                <c:pt idx="4">
                  <c:v>Profit</c:v>
                </c:pt>
              </c:strCache>
            </c:strRef>
          </c:cat>
          <c:val>
            <c:numRef>
              <c:f>Germany_ESS_staking!$K$30:$K$34</c:f>
              <c:numCache>
                <c:formatCode>0</c:formatCode>
                <c:ptCount val="5"/>
                <c:pt idx="1">
                  <c:v>8.747439236256603</c:v>
                </c:pt>
                <c:pt idx="3">
                  <c:v>45.7398015144387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63008880"/>
        <c:axId val="1163817744"/>
      </c:barChart>
      <c:catAx>
        <c:axId val="116300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163817744"/>
        <c:crosses val="autoZero"/>
        <c:auto val="1"/>
        <c:lblAlgn val="ctr"/>
        <c:lblOffset val="100"/>
        <c:noMultiLvlLbl val="0"/>
      </c:catAx>
      <c:valAx>
        <c:axId val="1163817744"/>
        <c:scaling>
          <c:orientation val="minMax"/>
          <c:max val="400.0"/>
          <c:min val="-300.0"/>
        </c:scaling>
        <c:delete val="0"/>
        <c:axPos val="l"/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30088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4" Type="http://schemas.openxmlformats.org/officeDocument/2006/relationships/chart" Target="../charts/chart63.xml"/><Relationship Id="rId1" Type="http://schemas.openxmlformats.org/officeDocument/2006/relationships/chart" Target="../charts/chart60.xml"/><Relationship Id="rId2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6" Type="http://schemas.openxmlformats.org/officeDocument/2006/relationships/chart" Target="../charts/chart47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13</xdr:col>
      <xdr:colOff>685800</xdr:colOff>
      <xdr:row>35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13</xdr:col>
      <xdr:colOff>685800</xdr:colOff>
      <xdr:row>35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35</xdr:row>
      <xdr:rowOff>114300</xdr:rowOff>
    </xdr:from>
    <xdr:to>
      <xdr:col>14</xdr:col>
      <xdr:colOff>0</xdr:colOff>
      <xdr:row>58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63500</xdr:colOff>
      <xdr:row>35</xdr:row>
      <xdr:rowOff>114300</xdr:rowOff>
    </xdr:from>
    <xdr:to>
      <xdr:col>12</xdr:col>
      <xdr:colOff>241300</xdr:colOff>
      <xdr:row>58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7</xdr:col>
      <xdr:colOff>120650</xdr:colOff>
      <xdr:row>58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292100</xdr:colOff>
      <xdr:row>35</xdr:row>
      <xdr:rowOff>127000</xdr:rowOff>
    </xdr:from>
    <xdr:to>
      <xdr:col>10</xdr:col>
      <xdr:colOff>469900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330200</xdr:colOff>
      <xdr:row>22</xdr:row>
      <xdr:rowOff>82550</xdr:rowOff>
    </xdr:from>
    <xdr:to>
      <xdr:col>15</xdr:col>
      <xdr:colOff>419100</xdr:colOff>
      <xdr:row>35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63500</xdr:colOff>
      <xdr:row>34</xdr:row>
      <xdr:rowOff>6350</xdr:rowOff>
    </xdr:from>
    <xdr:to>
      <xdr:col>22</xdr:col>
      <xdr:colOff>508000</xdr:colOff>
      <xdr:row>47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520700</xdr:colOff>
      <xdr:row>35</xdr:row>
      <xdr:rowOff>127000</xdr:rowOff>
    </xdr:from>
    <xdr:to>
      <xdr:col>8</xdr:col>
      <xdr:colOff>698500</xdr:colOff>
      <xdr:row>58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406400</xdr:colOff>
      <xdr:row>35</xdr:row>
      <xdr:rowOff>114300</xdr:rowOff>
    </xdr:from>
    <xdr:to>
      <xdr:col>15</xdr:col>
      <xdr:colOff>584200</xdr:colOff>
      <xdr:row>58</xdr:row>
      <xdr:rowOff>12700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35</xdr:row>
      <xdr:rowOff>133350</xdr:rowOff>
    </xdr:from>
    <xdr:to>
      <xdr:col>9</xdr:col>
      <xdr:colOff>787400</xdr:colOff>
      <xdr:row>49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22</xdr:row>
      <xdr:rowOff>82550</xdr:rowOff>
    </xdr:from>
    <xdr:to>
      <xdr:col>11</xdr:col>
      <xdr:colOff>444500</xdr:colOff>
      <xdr:row>40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215900</xdr:colOff>
      <xdr:row>34</xdr:row>
      <xdr:rowOff>57150</xdr:rowOff>
    </xdr:from>
    <xdr:to>
      <xdr:col>19</xdr:col>
      <xdr:colOff>660400</xdr:colOff>
      <xdr:row>47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76199</xdr:rowOff>
    </xdr:from>
    <xdr:to>
      <xdr:col>14</xdr:col>
      <xdr:colOff>381000</xdr:colOff>
      <xdr:row>19</xdr:row>
      <xdr:rowOff>74464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28</xdr:row>
      <xdr:rowOff>74465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63499</xdr:rowOff>
    </xdr:from>
    <xdr:to>
      <xdr:col>14</xdr:col>
      <xdr:colOff>381000</xdr:colOff>
      <xdr:row>37</xdr:row>
      <xdr:rowOff>61765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A26" workbookViewId="0">
      <selection activeCell="D17" sqref="D17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229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-19807</v>
      </c>
      <c r="C9">
        <v>-6585</v>
      </c>
      <c r="D9">
        <v>-1138</v>
      </c>
      <c r="E9">
        <v>-109</v>
      </c>
      <c r="F9">
        <v>-1298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26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21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60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17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14</v>
      </c>
      <c r="E16">
        <v>0</v>
      </c>
      <c r="F16">
        <v>0</v>
      </c>
    </row>
    <row r="17" spans="1:11" x14ac:dyDescent="0.2">
      <c r="B17">
        <v>0</v>
      </c>
      <c r="C17">
        <v>0</v>
      </c>
      <c r="D17">
        <v>1</v>
      </c>
      <c r="E17">
        <v>0</v>
      </c>
      <c r="F17">
        <v>0</v>
      </c>
    </row>
    <row r="18" spans="1:11" x14ac:dyDescent="0.2">
      <c r="B18">
        <v>0</v>
      </c>
      <c r="C18">
        <v>0</v>
      </c>
      <c r="D18">
        <v>52</v>
      </c>
      <c r="E18">
        <v>0</v>
      </c>
      <c r="F18">
        <v>0</v>
      </c>
    </row>
    <row r="19" spans="1:11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1:11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1:11" x14ac:dyDescent="0.2">
      <c r="B21">
        <v>-0.250171857991282</v>
      </c>
      <c r="C21">
        <v>-0.248156117675572</v>
      </c>
      <c r="D21">
        <v>2.13147494496412E-2</v>
      </c>
      <c r="E21">
        <v>-0.101916208259356</v>
      </c>
      <c r="F21">
        <v>-0.24437422363231401</v>
      </c>
    </row>
    <row r="22" spans="1:11" x14ac:dyDescent="0.2">
      <c r="B22">
        <v>1</v>
      </c>
      <c r="C22">
        <v>1</v>
      </c>
      <c r="D22">
        <v>1</v>
      </c>
      <c r="E22">
        <v>1</v>
      </c>
      <c r="F22">
        <v>1</v>
      </c>
    </row>
    <row r="24" spans="1:11" x14ac:dyDescent="0.2">
      <c r="A24" t="s">
        <v>24</v>
      </c>
      <c r="B24">
        <v>59138</v>
      </c>
      <c r="C24">
        <v>59138</v>
      </c>
      <c r="D24">
        <v>59138</v>
      </c>
      <c r="E24">
        <v>59138</v>
      </c>
      <c r="F24">
        <v>59138</v>
      </c>
    </row>
    <row r="25" spans="1:11" x14ac:dyDescent="0.2">
      <c r="A25" t="s">
        <v>20</v>
      </c>
      <c r="B25" s="6">
        <f>B7*1000000/B$24</f>
        <v>4041.3947039128816</v>
      </c>
      <c r="C25" s="6">
        <f t="shared" ref="C25:F25" si="0">C7*1000000/C$24</f>
        <v>2029.1521525922419</v>
      </c>
      <c r="D25" s="6">
        <f t="shared" si="0"/>
        <v>3872.2986911968615</v>
      </c>
      <c r="E25" s="6">
        <f t="shared" si="0"/>
        <v>1521.8641144441815</v>
      </c>
      <c r="F25" s="6">
        <f t="shared" si="0"/>
        <v>490.37843687645847</v>
      </c>
    </row>
    <row r="26" spans="1:11" x14ac:dyDescent="0.2">
      <c r="A26" t="s">
        <v>26</v>
      </c>
      <c r="B26" s="6">
        <f t="shared" ref="B26:F26" si="1">B8*1000000/B$24</f>
        <v>1674.0505258885996</v>
      </c>
      <c r="C26" s="6">
        <f t="shared" si="1"/>
        <v>845.48006358010082</v>
      </c>
      <c r="D26" s="6">
        <f t="shared" si="1"/>
        <v>3195.9146403327809</v>
      </c>
      <c r="E26" s="6">
        <f t="shared" si="1"/>
        <v>1521.8641144441815</v>
      </c>
      <c r="F26" s="6">
        <f t="shared" si="1"/>
        <v>490.37843687645847</v>
      </c>
    </row>
    <row r="27" spans="1:11" x14ac:dyDescent="0.2">
      <c r="A27" t="s">
        <v>27</v>
      </c>
      <c r="B27" s="6">
        <f t="shared" ref="B27:F27" si="2">B9*1000000/B$24</f>
        <v>-334928.47238662111</v>
      </c>
      <c r="C27" s="6">
        <f t="shared" si="2"/>
        <v>-111349.72437349927</v>
      </c>
      <c r="D27" s="6">
        <f t="shared" si="2"/>
        <v>-19243.126247083095</v>
      </c>
      <c r="E27" s="6">
        <f t="shared" si="2"/>
        <v>-1843.1465386046198</v>
      </c>
      <c r="F27" s="6">
        <f t="shared" si="2"/>
        <v>-21948.662450539417</v>
      </c>
    </row>
    <row r="29" spans="1:11" x14ac:dyDescent="0.2">
      <c r="A29" t="s">
        <v>25</v>
      </c>
    </row>
    <row r="30" spans="1:11" x14ac:dyDescent="0.2">
      <c r="A30" t="s">
        <v>20</v>
      </c>
      <c r="B30" s="3">
        <f>B19*1000</f>
        <v>13.252840538678701</v>
      </c>
      <c r="D30" s="3">
        <f>C19*1000</f>
        <v>17.5126576946667</v>
      </c>
      <c r="F30" s="3">
        <f>D19*1000</f>
        <v>325.68632024546599</v>
      </c>
      <c r="H30" s="3">
        <f>E19*1000</f>
        <v>153.92734457616001</v>
      </c>
      <c r="J30" s="3">
        <f>F19*1000</f>
        <v>11.472728531487101</v>
      </c>
    </row>
    <row r="31" spans="1:11" x14ac:dyDescent="0.2">
      <c r="A31" t="s">
        <v>28</v>
      </c>
      <c r="B31" s="3">
        <f>B32</f>
        <v>5.6716948442342101</v>
      </c>
      <c r="C31" s="3">
        <f>B30-B31</f>
        <v>7.5811456944444906</v>
      </c>
      <c r="D31" s="3">
        <f>D32</f>
        <v>7.6874351599444397</v>
      </c>
      <c r="E31" s="3">
        <f>D30-D31</f>
        <v>9.8252225347222613</v>
      </c>
      <c r="F31" s="3">
        <f>F32</f>
        <v>277.15830228515699</v>
      </c>
      <c r="G31" s="3">
        <f>F30-F31</f>
        <v>48.528017960309001</v>
      </c>
      <c r="H31" s="3">
        <f>H32</f>
        <v>153.92734457616001</v>
      </c>
      <c r="I31" s="3">
        <f>H30-H31</f>
        <v>0</v>
      </c>
      <c r="J31" s="3">
        <f>J32</f>
        <v>11.4693292032026</v>
      </c>
      <c r="K31" s="3">
        <f>J30-J31</f>
        <v>3.3993282845017347E-3</v>
      </c>
    </row>
    <row r="32" spans="1:11" x14ac:dyDescent="0.2">
      <c r="A32" t="s">
        <v>26</v>
      </c>
      <c r="B32" s="3">
        <f t="shared" ref="B32:F32" si="3">B20*1000</f>
        <v>5.6716948442342101</v>
      </c>
      <c r="D32" s="3">
        <f>C20*1000</f>
        <v>7.6874351599444397</v>
      </c>
      <c r="F32" s="3">
        <f>D20*1000</f>
        <v>277.15830228515699</v>
      </c>
      <c r="H32" s="3">
        <f>E20*1000</f>
        <v>153.92734457616001</v>
      </c>
      <c r="J32" s="3">
        <f>F20*1000</f>
        <v>11.4693292032026</v>
      </c>
    </row>
    <row r="33" spans="1:11" x14ac:dyDescent="0.2">
      <c r="A33" t="s">
        <v>29</v>
      </c>
      <c r="B33" s="3">
        <f>B34</f>
        <v>-250.171857991282</v>
      </c>
      <c r="C33" s="3">
        <f>IF(B34&lt;0,B32,B32-B34)</f>
        <v>5.6716948442342101</v>
      </c>
      <c r="D33" s="3">
        <f>D34</f>
        <v>-248.15611767557201</v>
      </c>
      <c r="E33" s="3">
        <f>IF(D34&lt;0,D32,D32-D34)</f>
        <v>7.6874351599444397</v>
      </c>
      <c r="F33" s="3">
        <f>F34</f>
        <v>21.314749449641202</v>
      </c>
      <c r="G33" s="3">
        <f>IF(F34&lt;0,F32,F32-F34)</f>
        <v>255.84355283551579</v>
      </c>
      <c r="H33" s="3">
        <f>H34</f>
        <v>-101.916208259356</v>
      </c>
      <c r="I33" s="3">
        <f>IF(H34&lt;0,H32,H32-H34)</f>
        <v>153.92734457616001</v>
      </c>
      <c r="J33" s="3">
        <f>J34</f>
        <v>-244.374223632314</v>
      </c>
      <c r="K33" s="3">
        <f>IF(J34&lt;0,J32,J32-J34)</f>
        <v>11.4693292032026</v>
      </c>
    </row>
    <row r="34" spans="1:11" x14ac:dyDescent="0.2">
      <c r="A34" t="s">
        <v>30</v>
      </c>
      <c r="B34" s="3">
        <f t="shared" ref="B34:F34" si="4">B21*1000</f>
        <v>-250.171857991282</v>
      </c>
      <c r="D34" s="3">
        <f>C21*1000</f>
        <v>-248.15611767557201</v>
      </c>
      <c r="F34" s="3">
        <f>D21*1000</f>
        <v>21.314749449641202</v>
      </c>
      <c r="H34" s="3">
        <f>E21*1000</f>
        <v>-101.916208259356</v>
      </c>
      <c r="J34" s="3">
        <f>F21*1000</f>
        <v>-244.374223632314</v>
      </c>
    </row>
    <row r="39" spans="1:11" x14ac:dyDescent="0.2">
      <c r="B39" t="s">
        <v>31</v>
      </c>
      <c r="C39" t="s">
        <v>32</v>
      </c>
      <c r="D39" t="s">
        <v>33</v>
      </c>
    </row>
    <row r="40" spans="1:11" x14ac:dyDescent="0.2">
      <c r="B40" s="3">
        <f>D7/$B$24*1000000</f>
        <v>3872.2986911968615</v>
      </c>
      <c r="C40" s="3">
        <f>D11/$B$24*1000000</f>
        <v>439.64963306165237</v>
      </c>
      <c r="D40" s="3">
        <f>D15/$B$24*1000000</f>
        <v>287.4632216172343</v>
      </c>
    </row>
    <row r="41" spans="1:11" x14ac:dyDescent="0.2">
      <c r="B41" s="3">
        <f>D8/$B$24*1000000</f>
        <v>3195.9146403327809</v>
      </c>
      <c r="C41" s="3">
        <f>D12/$B$24*1000000</f>
        <v>355.10162670364235</v>
      </c>
      <c r="D41" s="3">
        <f>D16/$B$24*1000000</f>
        <v>236.7344178024282</v>
      </c>
    </row>
    <row r="42" spans="1:11" x14ac:dyDescent="0.2">
      <c r="B42" s="3">
        <f>D9/$B$24*1000000</f>
        <v>-19243.126247083092</v>
      </c>
      <c r="C42" s="3">
        <f>D13/$B$24*1000000</f>
        <v>0</v>
      </c>
      <c r="D42" s="3">
        <f>D17/$B$24*1000000</f>
        <v>16.909601271602018</v>
      </c>
    </row>
    <row r="43" spans="1:11" x14ac:dyDescent="0.2">
      <c r="A43" t="s">
        <v>23</v>
      </c>
      <c r="B43" s="3">
        <f>D10/$B$24*1000</f>
        <v>87.710101795799659</v>
      </c>
      <c r="C43" s="3">
        <f>D14/$B$24*1000</f>
        <v>1.0145760762961209</v>
      </c>
      <c r="D43" s="3">
        <f>D18/$B$24*1000</f>
        <v>0.87929926612330478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showGridLines="0" workbookViewId="0">
      <selection activeCell="F22" sqref="F22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12</v>
      </c>
      <c r="D6" t="s">
        <v>17</v>
      </c>
      <c r="E6" t="s">
        <v>18</v>
      </c>
    </row>
    <row r="7" spans="1:7" x14ac:dyDescent="0.2">
      <c r="A7" t="s">
        <v>20</v>
      </c>
      <c r="B7" s="3">
        <f>B21/B$20</f>
        <v>45.980341722761267</v>
      </c>
      <c r="C7" s="3">
        <f t="shared" ref="C7:E7" si="0">C21/C$20</f>
        <v>125.75931395393937</v>
      </c>
      <c r="D7" s="3">
        <f t="shared" si="0"/>
        <v>588.05709524468125</v>
      </c>
      <c r="E7" s="3">
        <f t="shared" si="0"/>
        <v>514.95524857026976</v>
      </c>
    </row>
    <row r="8" spans="1:7" x14ac:dyDescent="0.2">
      <c r="A8" t="s">
        <v>21</v>
      </c>
      <c r="B8" s="3">
        <f>B22/B$20</f>
        <v>-35.104682226928112</v>
      </c>
      <c r="C8" s="3">
        <f>C22/C$20</f>
        <v>-35.104682226928112</v>
      </c>
      <c r="D8" s="3">
        <f>D22/D$20</f>
        <v>-35.104682226928112</v>
      </c>
      <c r="E8" s="3">
        <f>E22/E$20</f>
        <v>-35.104682226928112</v>
      </c>
    </row>
    <row r="9" spans="1:7" x14ac:dyDescent="0.2">
      <c r="A9" t="s">
        <v>22</v>
      </c>
      <c r="B9" s="3">
        <f t="shared" ref="B9:E9" si="1">(B21-B23)/B$20</f>
        <v>-25.107465634059203</v>
      </c>
      <c r="C9" s="3">
        <f>(C21-C23)/C$20</f>
        <v>22.176148808755023</v>
      </c>
      <c r="D9" s="3">
        <f t="shared" ref="D9:E9" si="2">(D21-D23)/D$20</f>
        <v>516.48889817563327</v>
      </c>
      <c r="E9" s="3">
        <f t="shared" si="2"/>
        <v>445.73753916539437</v>
      </c>
      <c r="G9" s="3"/>
    </row>
    <row r="10" spans="1:7" x14ac:dyDescent="0.2">
      <c r="B10" s="3"/>
      <c r="C10" s="3"/>
      <c r="D10" s="3"/>
      <c r="E10" s="3"/>
    </row>
    <row r="11" spans="1:7" x14ac:dyDescent="0.2">
      <c r="A11" t="s">
        <v>20</v>
      </c>
      <c r="B11" s="3">
        <f>B25/B$20</f>
        <v>79.169786322685866</v>
      </c>
      <c r="C11" s="3">
        <f t="shared" ref="C11:E11" si="3">C25/C$20</f>
        <v>217.40176067632953</v>
      </c>
      <c r="D11" s="3">
        <f t="shared" si="3"/>
        <v>681.12912487381573</v>
      </c>
      <c r="E11" s="3">
        <f t="shared" si="3"/>
        <v>605.68809219379216</v>
      </c>
    </row>
    <row r="12" spans="1:7" x14ac:dyDescent="0.2">
      <c r="A12" t="s">
        <v>21</v>
      </c>
      <c r="B12" s="3">
        <f t="shared" ref="B12:E12" si="4">B26/B$20</f>
        <v>-60.694274006762726</v>
      </c>
      <c r="C12" s="3">
        <f t="shared" si="4"/>
        <v>-60.694274006762726</v>
      </c>
      <c r="D12" s="3">
        <f t="shared" si="4"/>
        <v>-60.694274006762726</v>
      </c>
      <c r="E12" s="3">
        <f t="shared" si="4"/>
        <v>-60.694274006762726</v>
      </c>
    </row>
    <row r="13" spans="1:7" x14ac:dyDescent="0.2">
      <c r="A13" t="s">
        <v>22</v>
      </c>
      <c r="B13" s="3">
        <f t="shared" ref="B13:E13" si="5">(B25-B27)/B$20</f>
        <v>-43.558742417427808</v>
      </c>
      <c r="C13" s="3">
        <f t="shared" si="5"/>
        <v>38.311547947184842</v>
      </c>
      <c r="D13" s="3">
        <f t="shared" si="5"/>
        <v>533.41970112150057</v>
      </c>
      <c r="E13" s="3">
        <f t="shared" si="5"/>
        <v>484.35623128591345</v>
      </c>
    </row>
    <row r="14" spans="1:7" x14ac:dyDescent="0.2">
      <c r="B14" s="3"/>
      <c r="C14" s="3"/>
      <c r="D14" s="3"/>
      <c r="E14" s="3"/>
    </row>
    <row r="15" spans="1:7" x14ac:dyDescent="0.2">
      <c r="A15" t="s">
        <v>20</v>
      </c>
      <c r="B15" s="3">
        <f>B29/B$20</f>
        <v>516.74257921942183</v>
      </c>
      <c r="C15" s="3">
        <f t="shared" ref="C15:E15" si="6">C29/C$20</f>
        <v>1503.7068551187565</v>
      </c>
      <c r="D15" s="3">
        <f t="shared" si="6"/>
        <v>1969.4773966906359</v>
      </c>
      <c r="E15" s="3">
        <f t="shared" si="6"/>
        <v>1886.2285213506887</v>
      </c>
    </row>
    <row r="16" spans="1:7" x14ac:dyDescent="0.2">
      <c r="A16" t="s">
        <v>21</v>
      </c>
      <c r="B16" s="3">
        <f t="shared" ref="B16:E16" si="7">B30/B$20</f>
        <v>-422.64245397216524</v>
      </c>
      <c r="C16" s="3">
        <f t="shared" si="7"/>
        <v>-422.64245397216524</v>
      </c>
      <c r="D16" s="3">
        <f t="shared" si="7"/>
        <v>-422.64245397216524</v>
      </c>
      <c r="E16" s="3">
        <f t="shared" si="7"/>
        <v>-422.64245397216524</v>
      </c>
    </row>
    <row r="17" spans="1:5" x14ac:dyDescent="0.2">
      <c r="A17" t="s">
        <v>22</v>
      </c>
      <c r="B17" s="3">
        <f t="shared" ref="B17:E17" si="8">(B29-B31)/B$20</f>
        <v>-318.5133208051019</v>
      </c>
      <c r="C17" s="3">
        <f t="shared" si="8"/>
        <v>260.69584050328609</v>
      </c>
      <c r="D17" s="3">
        <f t="shared" si="8"/>
        <v>756.87981388254195</v>
      </c>
      <c r="E17" s="3">
        <f t="shared" si="8"/>
        <v>722.6066012446779</v>
      </c>
    </row>
    <row r="18" spans="1:5" x14ac:dyDescent="0.2">
      <c r="B18" s="3"/>
      <c r="C18" s="3"/>
      <c r="D18" s="3"/>
      <c r="E18" s="3"/>
    </row>
    <row r="20" spans="1:5" x14ac:dyDescent="0.2">
      <c r="B20">
        <v>87793</v>
      </c>
      <c r="C20">
        <v>87793</v>
      </c>
      <c r="D20">
        <v>87793</v>
      </c>
      <c r="E20">
        <v>87793</v>
      </c>
    </row>
    <row r="21" spans="1:5" x14ac:dyDescent="0.2">
      <c r="B21">
        <v>4036752.1408663802</v>
      </c>
      <c r="C21">
        <v>11040787.4499582</v>
      </c>
      <c r="D21">
        <v>51627296.562816299</v>
      </c>
      <c r="E21">
        <v>45209466.137729697</v>
      </c>
    </row>
    <row r="22" spans="1:5" x14ac:dyDescent="0.2">
      <c r="B22">
        <v>-3081945.3667486999</v>
      </c>
      <c r="C22">
        <v>-3081945.3667486999</v>
      </c>
      <c r="D22">
        <v>-3081945.3667486999</v>
      </c>
      <c r="E22">
        <v>-3081945.3667486999</v>
      </c>
    </row>
    <row r="23" spans="1:5" x14ac:dyDescent="0.2">
      <c r="B23">
        <v>6241011.8712773398</v>
      </c>
      <c r="C23">
        <v>9093876.8175911698</v>
      </c>
      <c r="D23">
        <v>6283186.7252829298</v>
      </c>
      <c r="E23">
        <v>6076830.3617822304</v>
      </c>
    </row>
    <row r="24" spans="1:5" x14ac:dyDescent="0.2">
      <c r="E24">
        <v>0</v>
      </c>
    </row>
    <row r="25" spans="1:5" x14ac:dyDescent="0.2">
      <c r="B25">
        <v>6950553.0506275604</v>
      </c>
      <c r="C25">
        <v>19086352.775056999</v>
      </c>
      <c r="D25">
        <v>59798369.260046899</v>
      </c>
      <c r="E25">
        <v>53175174.677969597</v>
      </c>
    </row>
    <row r="26" spans="1:5" x14ac:dyDescent="0.2">
      <c r="B26">
        <v>-5328532.3978757197</v>
      </c>
      <c r="C26">
        <v>-5328532.3978757197</v>
      </c>
      <c r="D26">
        <v>-5328532.3978757197</v>
      </c>
      <c r="E26">
        <v>-5328532.3978757197</v>
      </c>
    </row>
    <row r="27" spans="1:5" x14ac:dyDescent="0.2">
      <c r="B27">
        <v>10774705.7236808</v>
      </c>
      <c r="C27">
        <v>15722867.0461298</v>
      </c>
      <c r="D27">
        <v>12967853.439487001</v>
      </c>
      <c r="E27">
        <v>10652088.064685401</v>
      </c>
    </row>
    <row r="28" spans="1:5" x14ac:dyDescent="0.2">
      <c r="E28">
        <v>0</v>
      </c>
    </row>
    <row r="29" spans="1:5" x14ac:dyDescent="0.2">
      <c r="B29">
        <v>45366381.257410698</v>
      </c>
      <c r="C29">
        <v>132014935.93144099</v>
      </c>
      <c r="D29">
        <v>172906329.087661</v>
      </c>
      <c r="E29">
        <v>165597660.57494101</v>
      </c>
    </row>
    <row r="30" spans="1:5" x14ac:dyDescent="0.2">
      <c r="B30">
        <v>-37105048.961578302</v>
      </c>
      <c r="C30">
        <v>-37105048.961578302</v>
      </c>
      <c r="D30">
        <v>-37105048.961578302</v>
      </c>
      <c r="E30">
        <v>-37105048.961578302</v>
      </c>
    </row>
    <row r="31" spans="1:5" x14ac:dyDescent="0.2">
      <c r="B31">
        <v>73329621.230853006</v>
      </c>
      <c r="C31">
        <v>109127666.006136</v>
      </c>
      <c r="D31">
        <v>106457579.58747099</v>
      </c>
      <c r="E31">
        <v>102157859.231867</v>
      </c>
    </row>
    <row r="32" spans="1:5" x14ac:dyDescent="0.2">
      <c r="E32">
        <v>0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showGridLines="0" tabSelected="1" workbookViewId="0">
      <selection activeCell="F9" sqref="F9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19</v>
      </c>
    </row>
    <row r="7" spans="1:6" x14ac:dyDescent="0.2">
      <c r="A7" t="s">
        <v>20</v>
      </c>
      <c r="B7" s="3">
        <f t="shared" ref="B7" si="0">B21/B$20</f>
        <v>340.99103395514163</v>
      </c>
      <c r="C7" s="2"/>
      <c r="D7" s="2"/>
      <c r="E7" s="2"/>
      <c r="F7" s="2"/>
    </row>
    <row r="8" spans="1:6" x14ac:dyDescent="0.2">
      <c r="A8" t="s">
        <v>21</v>
      </c>
      <c r="B8" s="3">
        <f>B22/B$20</f>
        <v>-70.069733464971804</v>
      </c>
      <c r="C8" s="2"/>
      <c r="D8" s="2"/>
      <c r="E8" s="2"/>
      <c r="F8" s="2"/>
    </row>
    <row r="9" spans="1:6" x14ac:dyDescent="0.2">
      <c r="A9" t="s">
        <v>22</v>
      </c>
      <c r="B9" s="3">
        <f>(B23)/B$20</f>
        <v>197.87997110301828</v>
      </c>
      <c r="C9" s="2"/>
      <c r="D9" s="2"/>
      <c r="E9" s="2"/>
      <c r="F9" s="2"/>
    </row>
    <row r="10" spans="1:6" x14ac:dyDescent="0.2">
      <c r="B10" s="2">
        <f t="shared" ref="B8:B18" si="1">B24/1000000</f>
        <v>1.5568239993561299</v>
      </c>
      <c r="C10" s="2"/>
      <c r="D10" s="2"/>
      <c r="E10" s="2"/>
      <c r="F10" s="2"/>
    </row>
    <row r="11" spans="1:6" x14ac:dyDescent="0.2">
      <c r="A11" t="s">
        <v>20</v>
      </c>
      <c r="B11" s="3">
        <f t="shared" ref="B11" si="2">B25/B$20</f>
        <v>589.5567752169278</v>
      </c>
      <c r="C11" s="2"/>
      <c r="D11" s="2"/>
      <c r="E11" s="2"/>
      <c r="F11" s="2"/>
    </row>
    <row r="12" spans="1:6" x14ac:dyDescent="0.2">
      <c r="A12" t="s">
        <v>21</v>
      </c>
      <c r="B12" s="3">
        <f>B26/B$20</f>
        <v>-121.1471328813674</v>
      </c>
      <c r="C12" s="2"/>
      <c r="D12" s="2"/>
      <c r="E12" s="2"/>
      <c r="F12" s="2"/>
    </row>
    <row r="13" spans="1:6" x14ac:dyDescent="0.2">
      <c r="A13" t="s">
        <v>22</v>
      </c>
      <c r="B13" s="3">
        <f>(B27)/B$20</f>
        <v>342.12476583434699</v>
      </c>
      <c r="C13" s="2"/>
      <c r="D13" s="2"/>
      <c r="E13" s="2"/>
      <c r="F13" s="2"/>
    </row>
    <row r="14" spans="1:6" x14ac:dyDescent="0.2">
      <c r="B14" s="2">
        <f t="shared" si="1"/>
        <v>2.6916723469082902</v>
      </c>
      <c r="C14" s="2"/>
      <c r="D14" s="2"/>
      <c r="E14" s="2"/>
      <c r="F14" s="2"/>
    </row>
    <row r="15" spans="1:6" x14ac:dyDescent="0.2">
      <c r="A15" t="s">
        <v>20</v>
      </c>
      <c r="B15" s="3">
        <f t="shared" ref="B15" si="3">B29/B$20</f>
        <v>4105.3579816414885</v>
      </c>
      <c r="C15" s="2"/>
      <c r="D15" s="2"/>
      <c r="E15" s="2"/>
    </row>
    <row r="16" spans="1:6" x14ac:dyDescent="0.2">
      <c r="A16" t="s">
        <v>21</v>
      </c>
      <c r="B16" s="3">
        <f>B30/B$20</f>
        <v>-843.60382211620197</v>
      </c>
      <c r="C16" s="2"/>
      <c r="D16" s="2"/>
      <c r="E16" s="2"/>
    </row>
    <row r="17" spans="1:5" x14ac:dyDescent="0.2">
      <c r="A17" t="s">
        <v>22</v>
      </c>
      <c r="B17" s="3">
        <f>(B31)/B$20</f>
        <v>2382.373839429556</v>
      </c>
      <c r="C17" s="2"/>
      <c r="D17" s="2"/>
      <c r="E17" s="2"/>
    </row>
    <row r="18" spans="1:5" x14ac:dyDescent="0.2">
      <c r="B18" s="2">
        <f t="shared" si="1"/>
        <v>18.743366233519499</v>
      </c>
      <c r="C18" s="2"/>
      <c r="D18" s="2"/>
      <c r="E18" s="2"/>
    </row>
    <row r="20" spans="1:5" x14ac:dyDescent="0.2">
      <c r="B20">
        <v>7978</v>
      </c>
    </row>
    <row r="21" spans="1:5" x14ac:dyDescent="0.2">
      <c r="B21">
        <v>2720426.4688941198</v>
      </c>
      <c r="D21">
        <v>4849</v>
      </c>
      <c r="E21">
        <f>B21/D21</f>
        <v>561.02834994723037</v>
      </c>
    </row>
    <row r="22" spans="1:5" x14ac:dyDescent="0.2">
      <c r="B22">
        <v>-559016.33358354506</v>
      </c>
      <c r="D22">
        <v>4849</v>
      </c>
      <c r="E22">
        <f t="shared" ref="E22:E31" si="4">B22/D22</f>
        <v>-115.2848697841916</v>
      </c>
    </row>
    <row r="23" spans="1:5" x14ac:dyDescent="0.2">
      <c r="B23">
        <v>1578686.4094598799</v>
      </c>
      <c r="D23">
        <v>4849</v>
      </c>
      <c r="E23">
        <f t="shared" si="4"/>
        <v>325.56948019382963</v>
      </c>
    </row>
    <row r="24" spans="1:5" x14ac:dyDescent="0.2">
      <c r="B24">
        <v>1556823.9993561299</v>
      </c>
    </row>
    <row r="25" spans="1:5" x14ac:dyDescent="0.2">
      <c r="B25">
        <v>4703483.9526806502</v>
      </c>
      <c r="D25">
        <v>8383</v>
      </c>
      <c r="E25">
        <f t="shared" si="4"/>
        <v>561.07407284750684</v>
      </c>
    </row>
    <row r="26" spans="1:5" x14ac:dyDescent="0.2">
      <c r="B26">
        <v>-966511.82612754905</v>
      </c>
      <c r="D26">
        <v>8383</v>
      </c>
      <c r="E26">
        <f t="shared" si="4"/>
        <v>-115.29426531403425</v>
      </c>
    </row>
    <row r="27" spans="1:5" x14ac:dyDescent="0.2">
      <c r="B27">
        <v>2729471.3818264203</v>
      </c>
      <c r="D27">
        <v>8383</v>
      </c>
      <c r="E27">
        <f t="shared" si="4"/>
        <v>325.59601357824408</v>
      </c>
    </row>
    <row r="28" spans="1:5" x14ac:dyDescent="0.2">
      <c r="B28">
        <v>2691672.3469082899</v>
      </c>
    </row>
    <row r="29" spans="1:5" x14ac:dyDescent="0.2">
      <c r="B29">
        <v>32752545.977535799</v>
      </c>
      <c r="D29">
        <v>58377</v>
      </c>
      <c r="E29">
        <f t="shared" si="4"/>
        <v>561.05222908912413</v>
      </c>
    </row>
    <row r="30" spans="1:5" x14ac:dyDescent="0.2">
      <c r="B30">
        <v>-6730271.2928430596</v>
      </c>
    </row>
    <row r="31" spans="1:5" x14ac:dyDescent="0.2">
      <c r="B31">
        <v>19006578.490968999</v>
      </c>
      <c r="D31">
        <v>58377</v>
      </c>
      <c r="E31">
        <f t="shared" si="4"/>
        <v>325.5833374611405</v>
      </c>
    </row>
    <row r="32" spans="1:5" x14ac:dyDescent="0.2">
      <c r="B32">
        <v>18743366.233519498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B18" workbookViewId="0">
      <selection activeCell="D18" sqref="D18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1:11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1:11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1:11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1:11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1:11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1:11" x14ac:dyDescent="0.2">
      <c r="B22">
        <v>1</v>
      </c>
      <c r="C22">
        <v>1</v>
      </c>
      <c r="D22">
        <v>1</v>
      </c>
      <c r="E22">
        <v>1</v>
      </c>
      <c r="F22">
        <v>1</v>
      </c>
    </row>
    <row r="24" spans="1:11" x14ac:dyDescent="0.2">
      <c r="A24" t="s">
        <v>24</v>
      </c>
      <c r="B24">
        <v>59138</v>
      </c>
      <c r="C24">
        <v>59138</v>
      </c>
      <c r="D24">
        <v>59138</v>
      </c>
      <c r="E24">
        <v>59138</v>
      </c>
      <c r="F24">
        <v>59138</v>
      </c>
    </row>
    <row r="25" spans="1:11" x14ac:dyDescent="0.2">
      <c r="A25" t="s">
        <v>20</v>
      </c>
      <c r="B25" s="6">
        <f>B7*1000000/B$24</f>
        <v>4041.3947039128816</v>
      </c>
      <c r="C25" s="6">
        <f t="shared" ref="C25:F25" si="0">C7*1000000/C$24</f>
        <v>2029.1521525922419</v>
      </c>
      <c r="D25" s="6">
        <f t="shared" si="0"/>
        <v>490.37843687645847</v>
      </c>
      <c r="E25" s="6">
        <f t="shared" si="0"/>
        <v>6425.6484832087663</v>
      </c>
      <c r="F25" s="6">
        <f t="shared" si="0"/>
        <v>8725.3542561466402</v>
      </c>
    </row>
    <row r="26" spans="1:11" x14ac:dyDescent="0.2">
      <c r="A26" t="s">
        <v>26</v>
      </c>
      <c r="B26" s="6">
        <f t="shared" ref="B26:F27" si="1">B8*1000000/B$24</f>
        <v>1674.0505258885996</v>
      </c>
      <c r="C26" s="6">
        <f t="shared" si="1"/>
        <v>845.48006358010082</v>
      </c>
      <c r="D26" s="6">
        <f t="shared" si="1"/>
        <v>490.37843687645847</v>
      </c>
      <c r="E26" s="6">
        <f t="shared" si="1"/>
        <v>2654.8073996415164</v>
      </c>
      <c r="F26" s="6">
        <f t="shared" si="1"/>
        <v>4988.3323751225944</v>
      </c>
    </row>
    <row r="27" spans="1:11" x14ac:dyDescent="0.2">
      <c r="A27" t="s">
        <v>27</v>
      </c>
      <c r="B27" s="6">
        <f t="shared" si="1"/>
        <v>-334928.47238662111</v>
      </c>
      <c r="C27" s="6">
        <f t="shared" si="1"/>
        <v>-111349.72437349927</v>
      </c>
      <c r="D27" s="6">
        <f t="shared" si="1"/>
        <v>-21948.662450539417</v>
      </c>
      <c r="E27" s="6">
        <f t="shared" si="1"/>
        <v>-558338.124387027</v>
      </c>
      <c r="F27" s="6">
        <f t="shared" si="1"/>
        <v>-443809.39497446653</v>
      </c>
    </row>
    <row r="29" spans="1:11" x14ac:dyDescent="0.2">
      <c r="A29" t="s">
        <v>25</v>
      </c>
    </row>
    <row r="30" spans="1:11" x14ac:dyDescent="0.2">
      <c r="A30" t="s">
        <v>20</v>
      </c>
      <c r="B30" s="3">
        <f>B19*1000</f>
        <v>13.252840538678701</v>
      </c>
      <c r="D30" s="3">
        <f>C19*1000</f>
        <v>17.5126576946667</v>
      </c>
      <c r="F30" s="3">
        <f>D19*1000</f>
        <v>11.472728531487101</v>
      </c>
      <c r="H30" s="3">
        <f>E19*1000</f>
        <v>22.445922492514701</v>
      </c>
      <c r="J30" s="3">
        <f>F19*1000</f>
        <v>54.4872407506953</v>
      </c>
    </row>
    <row r="31" spans="1:11" x14ac:dyDescent="0.2">
      <c r="A31" t="s">
        <v>28</v>
      </c>
      <c r="B31" s="3">
        <f>B32</f>
        <v>5.6716948442342101</v>
      </c>
      <c r="C31" s="3">
        <f>B30-B31</f>
        <v>7.5811456944444906</v>
      </c>
      <c r="D31" s="3">
        <f>D32</f>
        <v>7.6874351599444397</v>
      </c>
      <c r="E31" s="3">
        <f>D30-D31</f>
        <v>9.8252225347222613</v>
      </c>
      <c r="F31" s="3">
        <f>F32</f>
        <v>11.4693292032026</v>
      </c>
      <c r="G31" s="3">
        <f>F30-F31</f>
        <v>3.3993282845017347E-3</v>
      </c>
      <c r="H31" s="3">
        <f>H32</f>
        <v>9.7831289508480399</v>
      </c>
      <c r="I31" s="3">
        <f>H30-H31</f>
        <v>12.662793541666661</v>
      </c>
      <c r="J31" s="3">
        <f>J32</f>
        <v>45.739801514438696</v>
      </c>
      <c r="K31" s="3">
        <f>J30-J31</f>
        <v>8.7474392362566036</v>
      </c>
    </row>
    <row r="32" spans="1:11" x14ac:dyDescent="0.2">
      <c r="A32" t="s">
        <v>26</v>
      </c>
      <c r="B32" s="3">
        <f t="shared" ref="B32:F32" si="2">B20*1000</f>
        <v>5.6716948442342101</v>
      </c>
      <c r="D32" s="3">
        <f>C20*1000</f>
        <v>7.6874351599444397</v>
      </c>
      <c r="F32" s="3">
        <f>D20*1000</f>
        <v>11.4693292032026</v>
      </c>
      <c r="H32" s="3">
        <f>E20*1000</f>
        <v>9.7831289508480399</v>
      </c>
      <c r="J32" s="3">
        <f>F20*1000</f>
        <v>45.739801514438696</v>
      </c>
    </row>
    <row r="33" spans="1:11" x14ac:dyDescent="0.2">
      <c r="A33" t="s">
        <v>29</v>
      </c>
      <c r="B33" s="3">
        <f>B34</f>
        <v>-250.171857991282</v>
      </c>
      <c r="C33" s="3">
        <f>IF(B34&lt;0,B32,B32-B34)</f>
        <v>5.6716948442342101</v>
      </c>
      <c r="D33" s="3">
        <f>D34</f>
        <v>-248.15611767557201</v>
      </c>
      <c r="E33" s="3">
        <f>IF(D34&lt;0,D32,D32-D34)</f>
        <v>7.6874351599444397</v>
      </c>
      <c r="F33" s="3">
        <f>F34</f>
        <v>-244.374223632314</v>
      </c>
      <c r="G33" s="3">
        <f>IF(F34&lt;0,F32,F32-F34)</f>
        <v>11.4693292032026</v>
      </c>
      <c r="H33" s="3">
        <f>H34</f>
        <v>-246.06042388466801</v>
      </c>
      <c r="I33" s="3">
        <f>IF(H34&lt;0,H32,H32-H34)</f>
        <v>9.7831289508480399</v>
      </c>
      <c r="J33" s="3">
        <f>J34</f>
        <v>-210.103751321077</v>
      </c>
      <c r="K33" s="3">
        <f>IF(J34&lt;0,J32,J32-J34)</f>
        <v>45.739801514438696</v>
      </c>
    </row>
    <row r="34" spans="1:11" x14ac:dyDescent="0.2">
      <c r="A34" t="s">
        <v>30</v>
      </c>
      <c r="B34" s="3">
        <f t="shared" ref="B34:F34" si="3">B21*1000</f>
        <v>-250.171857991282</v>
      </c>
      <c r="D34" s="3">
        <f>C21*1000</f>
        <v>-248.15611767557201</v>
      </c>
      <c r="F34" s="3">
        <f>D21*1000</f>
        <v>-244.374223632314</v>
      </c>
      <c r="H34" s="3">
        <f>E21*1000</f>
        <v>-246.06042388466801</v>
      </c>
      <c r="J34" s="3">
        <f>F21*1000</f>
        <v>-210.103751321077</v>
      </c>
    </row>
    <row r="39" spans="1:11" x14ac:dyDescent="0.2">
      <c r="B39" t="s">
        <v>31</v>
      </c>
      <c r="C39" t="s">
        <v>32</v>
      </c>
      <c r="D39" t="s">
        <v>33</v>
      </c>
    </row>
    <row r="40" spans="1:11" x14ac:dyDescent="0.2">
      <c r="B40" s="3">
        <f>D7/$B$24*1000000</f>
        <v>490.37843687645847</v>
      </c>
      <c r="C40" s="3">
        <f>D11/$B$24*1000000</f>
        <v>0</v>
      </c>
      <c r="D40" s="3">
        <f>D15/$B$24*1000000</f>
        <v>0</v>
      </c>
    </row>
    <row r="41" spans="1:11" x14ac:dyDescent="0.2">
      <c r="B41" s="3">
        <f>D8/$B$24*1000000</f>
        <v>490.37843687645847</v>
      </c>
      <c r="C41" s="3">
        <f>D12/$B$24*1000000</f>
        <v>0</v>
      </c>
      <c r="D41" s="3">
        <f>D16/$B$24*1000000</f>
        <v>0</v>
      </c>
    </row>
    <row r="42" spans="1:11" x14ac:dyDescent="0.2">
      <c r="B42" s="3">
        <f>D9/$B$24*1000000</f>
        <v>-21948.662450539414</v>
      </c>
      <c r="C42" s="3">
        <f>D13/$B$24*1000000</f>
        <v>0</v>
      </c>
      <c r="D42" s="3">
        <f>D17/$B$24*1000000</f>
        <v>0</v>
      </c>
    </row>
    <row r="43" spans="1:11" x14ac:dyDescent="0.2">
      <c r="A43" t="s">
        <v>23</v>
      </c>
      <c r="B43" s="3">
        <f>D10/$B$24*1000</f>
        <v>87.710101795799659</v>
      </c>
      <c r="C43" s="3">
        <f>D14/$B$24*1000</f>
        <v>0</v>
      </c>
      <c r="D43" s="3">
        <f>D18/$B$24*1000</f>
        <v>0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workbookViewId="0">
      <selection activeCell="G7" sqref="G7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showGridLines="0" topLeftCell="C31" workbookViewId="0">
      <selection activeCell="C17" sqref="C17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1:13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1:13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1:13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1:13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1:13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1:13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4" spans="1:13" x14ac:dyDescent="0.2">
      <c r="A24" t="s">
        <v>24</v>
      </c>
      <c r="B24">
        <v>87793</v>
      </c>
      <c r="C24">
        <v>87793</v>
      </c>
      <c r="D24">
        <v>87793</v>
      </c>
      <c r="E24">
        <v>87793</v>
      </c>
      <c r="F24">
        <v>87793</v>
      </c>
      <c r="G24">
        <v>87793</v>
      </c>
    </row>
    <row r="25" spans="1:13" x14ac:dyDescent="0.2">
      <c r="A25" t="s">
        <v>20</v>
      </c>
      <c r="B25" s="6">
        <f>B7*1000000/B$24</f>
        <v>2608.4084152495075</v>
      </c>
      <c r="C25" s="6">
        <f t="shared" ref="C25:F25" si="0">C7*1000000/C$24</f>
        <v>512.56933924116959</v>
      </c>
      <c r="D25" s="6">
        <f t="shared" si="0"/>
        <v>341.71289282744635</v>
      </c>
      <c r="E25" s="6">
        <f t="shared" si="0"/>
        <v>6333.0789470686732</v>
      </c>
      <c r="F25" s="6">
        <f t="shared" si="0"/>
        <v>6857.0387160707578</v>
      </c>
      <c r="G25" s="6">
        <f t="shared" ref="G25" si="1">G7*1000000/G$24</f>
        <v>6800.086567266183</v>
      </c>
    </row>
    <row r="26" spans="1:13" x14ac:dyDescent="0.2">
      <c r="A26" t="s">
        <v>26</v>
      </c>
      <c r="B26" s="6">
        <f t="shared" ref="B26:F27" si="2">B8*1000000/B$24</f>
        <v>899.84395111227548</v>
      </c>
      <c r="C26" s="6">
        <f t="shared" si="2"/>
        <v>512.56933924116959</v>
      </c>
      <c r="D26" s="6">
        <f t="shared" si="2"/>
        <v>341.71289282744635</v>
      </c>
      <c r="E26" s="6">
        <f t="shared" si="2"/>
        <v>2790.6552914241456</v>
      </c>
      <c r="F26" s="6">
        <f t="shared" si="2"/>
        <v>3314.6150604262298</v>
      </c>
      <c r="G26" s="6">
        <f t="shared" ref="G26" si="3">G8*1000000/G$24</f>
        <v>3280.4437711434853</v>
      </c>
    </row>
    <row r="27" spans="1:13" x14ac:dyDescent="0.2">
      <c r="A27" t="s">
        <v>27</v>
      </c>
      <c r="B27" s="6">
        <f t="shared" si="2"/>
        <v>-131684.75846593693</v>
      </c>
      <c r="C27" s="6">
        <f t="shared" si="2"/>
        <v>0</v>
      </c>
      <c r="D27" s="6">
        <f t="shared" si="2"/>
        <v>-1868.0304807900402</v>
      </c>
      <c r="E27" s="6">
        <f t="shared" si="2"/>
        <v>-218183.68207032452</v>
      </c>
      <c r="F27" s="6">
        <f t="shared" si="2"/>
        <v>-217659.72230132244</v>
      </c>
      <c r="G27" s="6">
        <f t="shared" ref="G27" si="4">G9*1000000/G$24</f>
        <v>-217693.89359060518</v>
      </c>
    </row>
    <row r="29" spans="1:13" x14ac:dyDescent="0.2">
      <c r="A29" t="s">
        <v>25</v>
      </c>
    </row>
    <row r="30" spans="1:13" x14ac:dyDescent="0.2">
      <c r="A30" t="s">
        <v>20</v>
      </c>
      <c r="B30" s="3">
        <f>B19*1000</f>
        <v>15.860913403325599</v>
      </c>
      <c r="D30" s="3">
        <f>C19*1000</f>
        <v>266.93899474812099</v>
      </c>
      <c r="F30" s="3">
        <f>D19*1000</f>
        <v>121.57748470355199</v>
      </c>
      <c r="H30" s="3">
        <f>E19*1000</f>
        <v>34.324715436970095</v>
      </c>
      <c r="J30" s="3">
        <f>F19*1000</f>
        <v>281.35719465052802</v>
      </c>
      <c r="L30" s="3">
        <f>G19*1000</f>
        <v>195.28975036788401</v>
      </c>
      <c r="M30" s="3"/>
    </row>
    <row r="31" spans="1:13" x14ac:dyDescent="0.2">
      <c r="A31" t="s">
        <v>28</v>
      </c>
      <c r="B31" s="3">
        <f>B32</f>
        <v>5.90011965332556</v>
      </c>
      <c r="C31" s="3">
        <f>B30-B31</f>
        <v>9.9607937500000396</v>
      </c>
      <c r="D31" s="3">
        <f>D32</f>
        <v>266.92897852684399</v>
      </c>
      <c r="E31" s="3">
        <f>D30-D31</f>
        <v>1.0016221276998749E-2</v>
      </c>
      <c r="F31" s="3">
        <f>F32</f>
        <v>121.56339683532801</v>
      </c>
      <c r="G31" s="3">
        <f>F30-F31</f>
        <v>1.4087868223981559E-2</v>
      </c>
      <c r="H31" s="3">
        <f>H32</f>
        <v>16.888947728636801</v>
      </c>
      <c r="I31" s="3">
        <f>H30-H31</f>
        <v>17.435767708333294</v>
      </c>
      <c r="J31" s="3">
        <f>J32</f>
        <v>276.33719221882404</v>
      </c>
      <c r="K31" s="3">
        <f>J30-J31</f>
        <v>5.020002431703972</v>
      </c>
      <c r="L31" s="3">
        <f>L32</f>
        <v>175.88973324869801</v>
      </c>
      <c r="M31" s="3">
        <f>L30-L31</f>
        <v>19.400017119186003</v>
      </c>
    </row>
    <row r="32" spans="1:13" x14ac:dyDescent="0.2">
      <c r="A32" t="s">
        <v>26</v>
      </c>
      <c r="B32" s="3">
        <f t="shared" ref="B32:F32" si="5">B20*1000</f>
        <v>5.90011965332556</v>
      </c>
      <c r="D32" s="3">
        <f>C20*1000</f>
        <v>266.92897852684399</v>
      </c>
      <c r="F32" s="3">
        <f>D20*1000</f>
        <v>121.56339683532801</v>
      </c>
      <c r="H32" s="3">
        <f>E20*1000</f>
        <v>16.888947728636801</v>
      </c>
      <c r="J32" s="3">
        <f>F20*1000</f>
        <v>276.33719221882404</v>
      </c>
      <c r="L32" s="3">
        <f>G20*1000</f>
        <v>175.88973324869801</v>
      </c>
      <c r="M32" s="3"/>
    </row>
    <row r="33" spans="1:13" x14ac:dyDescent="0.2">
      <c r="A33" t="s">
        <v>29</v>
      </c>
      <c r="B33" s="3">
        <f>B34</f>
        <v>-249.943433182191</v>
      </c>
      <c r="C33" s="3">
        <f>IF(B34&lt;0,B32,B32-B34)</f>
        <v>5.90011965332556</v>
      </c>
      <c r="D33" s="3">
        <f>D34</f>
        <v>11.0854256913276</v>
      </c>
      <c r="E33" s="3">
        <f>IF(D34&lt;0,D32,D32-D34)</f>
        <v>255.84355283551639</v>
      </c>
      <c r="F33" s="3">
        <f>F34</f>
        <v>-134.28015600018799</v>
      </c>
      <c r="G33" s="3">
        <f>IF(F34&lt;0,F32,F32-F34)</f>
        <v>121.56339683532801</v>
      </c>
      <c r="H33" s="3">
        <f>H34</f>
        <v>-238.954605106879</v>
      </c>
      <c r="I33" s="3">
        <f>IF(H34&lt;0,H32,H32-H34)</f>
        <v>16.888947728636801</v>
      </c>
      <c r="J33" s="3">
        <f>J34</f>
        <v>20.4936393833074</v>
      </c>
      <c r="K33" s="3">
        <f>IF(J34&lt;0,J32,J32-J34)</f>
        <v>255.84355283551665</v>
      </c>
      <c r="L33" s="3">
        <f>L34</f>
        <v>-79.953819586818099</v>
      </c>
      <c r="M33" s="3">
        <f>IF(L34&lt;0,L32,L32-L34)</f>
        <v>175.88973324869801</v>
      </c>
    </row>
    <row r="34" spans="1:13" x14ac:dyDescent="0.2">
      <c r="A34" t="s">
        <v>30</v>
      </c>
      <c r="B34" s="3">
        <f t="shared" ref="B34:F34" si="6">B21*1000</f>
        <v>-249.943433182191</v>
      </c>
      <c r="D34" s="3">
        <f>C21*1000</f>
        <v>11.0854256913276</v>
      </c>
      <c r="F34" s="3">
        <f>D21*1000</f>
        <v>-134.28015600018799</v>
      </c>
      <c r="H34" s="3">
        <f>E21*1000</f>
        <v>-238.954605106879</v>
      </c>
      <c r="J34" s="3">
        <f>F21*1000</f>
        <v>20.4936393833074</v>
      </c>
      <c r="L34" s="3">
        <f>G21*1000</f>
        <v>-79.953819586818099</v>
      </c>
      <c r="M34" s="3"/>
    </row>
    <row r="39" spans="1:13" x14ac:dyDescent="0.2">
      <c r="B39" t="s">
        <v>31</v>
      </c>
      <c r="C39" t="s">
        <v>32</v>
      </c>
      <c r="D39" t="s">
        <v>33</v>
      </c>
    </row>
    <row r="40" spans="1:13" x14ac:dyDescent="0.2">
      <c r="B40" s="3">
        <f>D7/$B$24*1000000</f>
        <v>341.71289282744641</v>
      </c>
      <c r="C40" s="3">
        <f>C11/$B$24*1000000</f>
        <v>512.56933924116959</v>
      </c>
      <c r="D40" s="3">
        <f>C15/$B$24*1000000</f>
        <v>444.22676067568028</v>
      </c>
    </row>
    <row r="41" spans="1:13" x14ac:dyDescent="0.2">
      <c r="B41" s="3">
        <f>D8/$B$24*1000000</f>
        <v>341.71289282744641</v>
      </c>
      <c r="C41" s="3">
        <f>C12/$B$24*1000000</f>
        <v>512.56933924116959</v>
      </c>
      <c r="D41" s="3">
        <f t="shared" ref="D41:D42" si="7">C16/$B$24*1000000</f>
        <v>444.22676067568028</v>
      </c>
    </row>
    <row r="42" spans="1:13" x14ac:dyDescent="0.2">
      <c r="B42" s="3">
        <f>D9/$B$24*1000000</f>
        <v>-1868.0304807900402</v>
      </c>
      <c r="C42" s="3">
        <f>C13/$B$24*1000000</f>
        <v>0</v>
      </c>
      <c r="D42" s="3">
        <f t="shared" si="7"/>
        <v>11.390429760914881</v>
      </c>
    </row>
    <row r="43" spans="1:13" x14ac:dyDescent="0.2">
      <c r="A43" t="s">
        <v>23</v>
      </c>
      <c r="B43" s="3">
        <f>D10/$B$24*1000</f>
        <v>8.6339457587734785</v>
      </c>
      <c r="C43" s="3">
        <f>C14/$B$24*1000</f>
        <v>1.7541261831808914</v>
      </c>
      <c r="D43" s="3">
        <f>C18/$B$24*1000</f>
        <v>1.7313453236590617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workbookViewId="0">
      <selection activeCell="B6" sqref="B6:G22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2:7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2:7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2:7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showGridLines="0" topLeftCell="A5" workbookViewId="0">
      <selection activeCell="B25" sqref="B25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 s="3">
        <v>872</v>
      </c>
    </row>
    <row r="8" spans="1:5" x14ac:dyDescent="0.2">
      <c r="A8" t="s">
        <v>7</v>
      </c>
      <c r="B8" s="3">
        <v>594</v>
      </c>
    </row>
    <row r="9" spans="1:5" x14ac:dyDescent="0.2">
      <c r="A9" t="s">
        <v>8</v>
      </c>
      <c r="B9" s="3">
        <v>-8013</v>
      </c>
    </row>
    <row r="10" spans="1:5" x14ac:dyDescent="0.2">
      <c r="A10" t="s">
        <v>5</v>
      </c>
      <c r="B10">
        <v>33644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1:11" x14ac:dyDescent="0.2">
      <c r="B17">
        <v>0</v>
      </c>
    </row>
    <row r="18" spans="1:11" x14ac:dyDescent="0.2">
      <c r="B18">
        <v>0</v>
      </c>
    </row>
    <row r="19" spans="1:11" x14ac:dyDescent="0.2">
      <c r="B19">
        <f>0.2784/3.36</f>
        <v>8.2857142857142851E-2</v>
      </c>
    </row>
    <row r="20" spans="1:11" x14ac:dyDescent="0.2">
      <c r="B20">
        <f>0.191/3.36</f>
        <v>5.6845238095238101E-2</v>
      </c>
    </row>
    <row r="21" spans="1:11" x14ac:dyDescent="0.2">
      <c r="B21">
        <f>-0.6697/3.36</f>
        <v>-0.19931547619047618</v>
      </c>
    </row>
    <row r="22" spans="1:11" x14ac:dyDescent="0.2">
      <c r="B22">
        <v>1</v>
      </c>
    </row>
    <row r="24" spans="1:11" x14ac:dyDescent="0.2">
      <c r="A24" t="s">
        <v>24</v>
      </c>
      <c r="B24">
        <v>7978</v>
      </c>
      <c r="C24">
        <v>7978</v>
      </c>
      <c r="D24">
        <v>7978</v>
      </c>
      <c r="E24">
        <v>7978</v>
      </c>
      <c r="F24">
        <v>7978</v>
      </c>
    </row>
    <row r="25" spans="1:11" x14ac:dyDescent="0.2">
      <c r="A25" t="s">
        <v>20</v>
      </c>
      <c r="B25" s="6">
        <f>B7*1000000/B$24</f>
        <v>109300.57658561043</v>
      </c>
      <c r="C25" s="6">
        <f t="shared" ref="C25:F25" si="0">C7*1000000/C$24</f>
        <v>0</v>
      </c>
      <c r="D25" s="6">
        <f t="shared" si="0"/>
        <v>0</v>
      </c>
      <c r="E25" s="6">
        <f t="shared" si="0"/>
        <v>0</v>
      </c>
      <c r="F25" s="6">
        <f t="shared" si="0"/>
        <v>0</v>
      </c>
    </row>
    <row r="26" spans="1:11" x14ac:dyDescent="0.2">
      <c r="A26" t="s">
        <v>26</v>
      </c>
      <c r="B26" s="6">
        <f t="shared" ref="B26:F27" si="1">B8*1000000/B$24</f>
        <v>74454.750564051137</v>
      </c>
      <c r="C26" s="6">
        <f t="shared" si="1"/>
        <v>0</v>
      </c>
      <c r="D26" s="6">
        <f t="shared" si="1"/>
        <v>0</v>
      </c>
      <c r="E26" s="6">
        <f t="shared" si="1"/>
        <v>0</v>
      </c>
      <c r="F26" s="6">
        <f t="shared" si="1"/>
        <v>0</v>
      </c>
    </row>
    <row r="27" spans="1:11" x14ac:dyDescent="0.2">
      <c r="A27" t="s">
        <v>27</v>
      </c>
      <c r="B27" s="6">
        <f t="shared" si="1"/>
        <v>-1004387.0644271747</v>
      </c>
      <c r="C27" s="6">
        <f t="shared" si="1"/>
        <v>0</v>
      </c>
      <c r="D27" s="6">
        <f t="shared" si="1"/>
        <v>0</v>
      </c>
      <c r="E27" s="6">
        <f t="shared" si="1"/>
        <v>0</v>
      </c>
      <c r="F27" s="6">
        <f t="shared" si="1"/>
        <v>0</v>
      </c>
    </row>
    <row r="29" spans="1:11" x14ac:dyDescent="0.2">
      <c r="A29" t="s">
        <v>25</v>
      </c>
    </row>
    <row r="30" spans="1:11" x14ac:dyDescent="0.2">
      <c r="A30" t="s">
        <v>20</v>
      </c>
      <c r="B30" s="3">
        <f>B19*1000</f>
        <v>82.857142857142847</v>
      </c>
      <c r="D30" s="3">
        <f>C19*1000</f>
        <v>0</v>
      </c>
      <c r="F30" s="3">
        <f>D19*1000</f>
        <v>0</v>
      </c>
      <c r="H30" s="3">
        <f>E19*1000</f>
        <v>0</v>
      </c>
      <c r="J30" s="3">
        <f>F19*1000</f>
        <v>0</v>
      </c>
    </row>
    <row r="31" spans="1:11" x14ac:dyDescent="0.2">
      <c r="A31" t="s">
        <v>28</v>
      </c>
      <c r="B31" s="3">
        <f>B32</f>
        <v>56.845238095238102</v>
      </c>
      <c r="C31" s="3">
        <f>B30-B31</f>
        <v>26.011904761904745</v>
      </c>
      <c r="D31" s="3">
        <f>D32</f>
        <v>0</v>
      </c>
      <c r="E31" s="3">
        <f>D30-D31</f>
        <v>0</v>
      </c>
      <c r="F31" s="3">
        <f>F32</f>
        <v>0</v>
      </c>
      <c r="G31" s="3">
        <f>F30-F31</f>
        <v>0</v>
      </c>
      <c r="H31" s="3">
        <f>H32</f>
        <v>0</v>
      </c>
      <c r="I31" s="3">
        <f>H30-H31</f>
        <v>0</v>
      </c>
      <c r="J31" s="3">
        <f>J32</f>
        <v>0</v>
      </c>
      <c r="K31" s="3">
        <f>J30-J31</f>
        <v>0</v>
      </c>
    </row>
    <row r="32" spans="1:11" x14ac:dyDescent="0.2">
      <c r="A32" t="s">
        <v>26</v>
      </c>
      <c r="B32" s="3">
        <f t="shared" ref="B32:F32" si="2">B20*1000</f>
        <v>56.845238095238102</v>
      </c>
      <c r="D32" s="3">
        <f>C20*1000</f>
        <v>0</v>
      </c>
      <c r="F32" s="3">
        <f>D20*1000</f>
        <v>0</v>
      </c>
      <c r="H32" s="3">
        <f>E20*1000</f>
        <v>0</v>
      </c>
      <c r="J32" s="3">
        <f>F20*1000</f>
        <v>0</v>
      </c>
    </row>
    <row r="33" spans="1:11" x14ac:dyDescent="0.2">
      <c r="A33" t="s">
        <v>29</v>
      </c>
      <c r="B33" s="3">
        <f>B34</f>
        <v>-199.31547619047618</v>
      </c>
      <c r="C33" s="3">
        <f>IF(B34&lt;0,B32,B32-B34)</f>
        <v>56.845238095238102</v>
      </c>
      <c r="D33" s="3">
        <f>D34</f>
        <v>0</v>
      </c>
      <c r="E33" s="3">
        <f>IF(D34&lt;0,D32,D32-D34)</f>
        <v>0</v>
      </c>
      <c r="F33" s="3">
        <f>F34</f>
        <v>0</v>
      </c>
      <c r="G33" s="3">
        <f>IF(F34&lt;0,F32,F32-F34)</f>
        <v>0</v>
      </c>
      <c r="H33" s="3">
        <f>H34</f>
        <v>0</v>
      </c>
      <c r="I33" s="3">
        <f>IF(H34&lt;0,H32,H32-H34)</f>
        <v>0</v>
      </c>
      <c r="J33" s="3">
        <f>J34</f>
        <v>0</v>
      </c>
      <c r="K33" s="3">
        <f>IF(J34&lt;0,J32,J32-J34)</f>
        <v>0</v>
      </c>
    </row>
    <row r="34" spans="1:11" x14ac:dyDescent="0.2">
      <c r="A34" t="s">
        <v>30</v>
      </c>
      <c r="B34" s="3">
        <f t="shared" ref="B34:F34" si="3">B21*1000</f>
        <v>-199.31547619047618</v>
      </c>
      <c r="D34" s="3">
        <f>C21*1000</f>
        <v>0</v>
      </c>
      <c r="F34" s="3">
        <f>D21*1000</f>
        <v>0</v>
      </c>
      <c r="H34" s="3">
        <f>E21*1000</f>
        <v>0</v>
      </c>
      <c r="J34" s="3">
        <f>F21*1000</f>
        <v>0</v>
      </c>
    </row>
    <row r="39" spans="1:11" x14ac:dyDescent="0.2">
      <c r="B39" t="s">
        <v>31</v>
      </c>
      <c r="C39" t="s">
        <v>32</v>
      </c>
      <c r="D39" t="s">
        <v>33</v>
      </c>
    </row>
    <row r="40" spans="1:11" x14ac:dyDescent="0.2">
      <c r="B40" s="3">
        <f>D7/$B$24*1000000</f>
        <v>0</v>
      </c>
      <c r="C40" s="3">
        <f>D11/$B$24*1000000</f>
        <v>0</v>
      </c>
      <c r="D40" s="3">
        <f>D15/$B$24*1000000</f>
        <v>0</v>
      </c>
    </row>
    <row r="41" spans="1:11" x14ac:dyDescent="0.2">
      <c r="B41" s="3">
        <f>D8/$B$24*1000000</f>
        <v>0</v>
      </c>
      <c r="C41" s="3">
        <f>D12/$B$24*1000000</f>
        <v>0</v>
      </c>
      <c r="D41" s="3">
        <f>D16/$B$24*1000000</f>
        <v>0</v>
      </c>
    </row>
    <row r="42" spans="1:11" x14ac:dyDescent="0.2">
      <c r="B42" s="3">
        <f>D9/$B$24*1000000</f>
        <v>0</v>
      </c>
      <c r="C42" s="3">
        <f>D13/$B$24*1000000</f>
        <v>0</v>
      </c>
      <c r="D42" s="3">
        <f>D17/$B$24*1000000</f>
        <v>0</v>
      </c>
    </row>
    <row r="43" spans="1:11" x14ac:dyDescent="0.2">
      <c r="A43" t="s">
        <v>23</v>
      </c>
      <c r="B43" s="3">
        <f>D10/$B$24*1000</f>
        <v>0</v>
      </c>
      <c r="C43" s="3">
        <f>D14/$B$24*1000</f>
        <v>0</v>
      </c>
      <c r="D43" s="3">
        <f>D18/$B$24*1000</f>
        <v>0</v>
      </c>
    </row>
    <row r="67" spans="6:10" x14ac:dyDescent="0.2">
      <c r="F67">
        <v>1</v>
      </c>
      <c r="G67">
        <v>2</v>
      </c>
      <c r="H67">
        <v>3</v>
      </c>
      <c r="I67">
        <v>4</v>
      </c>
      <c r="J67">
        <v>5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opLeftCell="B1" workbookViewId="0">
      <selection activeCell="B7" sqref="B7:B22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>
        <v>1846</v>
      </c>
    </row>
    <row r="8" spans="1:5" x14ac:dyDescent="0.2">
      <c r="A8" t="s">
        <v>7</v>
      </c>
      <c r="B8">
        <v>1176</v>
      </c>
    </row>
    <row r="9" spans="1:5" x14ac:dyDescent="0.2">
      <c r="A9" t="s">
        <v>8</v>
      </c>
      <c r="B9">
        <v>-16040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8.7524259340245006E-2</v>
      </c>
    </row>
    <row r="20" spans="2:2" x14ac:dyDescent="0.2">
      <c r="B20">
        <v>5.6147946683994997E-2</v>
      </c>
    </row>
    <row r="21" spans="2:2" x14ac:dyDescent="0.2">
      <c r="B21">
        <v>-0.19969560615152099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A3" zoomScale="82" workbookViewId="0">
      <selection activeCell="C29" sqref="C29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20</v>
      </c>
      <c r="B7" s="3">
        <f>B21/B$20</f>
        <v>104.27791365328824</v>
      </c>
      <c r="C7" s="3">
        <f t="shared" ref="C7:E7" si="0">C21/C$20</f>
        <v>228.0382406089638</v>
      </c>
      <c r="D7" s="3">
        <f t="shared" si="0"/>
        <v>436.47895250083872</v>
      </c>
      <c r="E7" s="3">
        <f t="shared" si="0"/>
        <v>923.11228760741824</v>
      </c>
    </row>
    <row r="8" spans="1:5" x14ac:dyDescent="0.2">
      <c r="A8" t="s">
        <v>21</v>
      </c>
      <c r="B8" s="3">
        <f>B22/B$20*1.21469272</f>
        <v>-103.29370361346285</v>
      </c>
      <c r="C8" s="3">
        <f t="shared" ref="C8:E8" si="1">C22/C$20*1.21469272</f>
        <v>-103.29370361346285</v>
      </c>
      <c r="D8" s="3">
        <f t="shared" si="1"/>
        <v>-103.29370361346285</v>
      </c>
      <c r="E8" s="3">
        <f t="shared" si="1"/>
        <v>-103.29370361346285</v>
      </c>
    </row>
    <row r="9" spans="1:5" x14ac:dyDescent="0.2">
      <c r="A9" t="s">
        <v>22</v>
      </c>
      <c r="B9" s="3">
        <f>(B23+B22*1.21469272)/B$20</f>
        <v>84.385785243372027</v>
      </c>
      <c r="C9" s="3">
        <f t="shared" ref="C9:E9" si="2">(C23+C22*1.21469272)/C$20</f>
        <v>209.78143720303922</v>
      </c>
      <c r="D9" s="3">
        <f t="shared" si="2"/>
        <v>418.22214909491413</v>
      </c>
      <c r="E9" s="3">
        <f t="shared" si="2"/>
        <v>904.85548420149371</v>
      </c>
    </row>
    <row r="10" spans="1:5" x14ac:dyDescent="0.2">
      <c r="B10" s="3"/>
      <c r="C10" s="3"/>
      <c r="D10" s="3"/>
      <c r="E10" s="3"/>
    </row>
    <row r="11" spans="1:5" x14ac:dyDescent="0.2">
      <c r="A11" t="s">
        <v>20</v>
      </c>
      <c r="B11" s="3">
        <f>B25/B$20</f>
        <v>178.82008915837702</v>
      </c>
      <c r="C11" s="3">
        <f t="shared" ref="C11:E11" si="3">C25/C$20</f>
        <v>390.05822458835434</v>
      </c>
      <c r="D11" s="3">
        <f t="shared" si="3"/>
        <v>754.34381164736044</v>
      </c>
      <c r="E11" s="3">
        <f t="shared" si="3"/>
        <v>1375.733824413247</v>
      </c>
    </row>
    <row r="12" spans="1:5" x14ac:dyDescent="0.2">
      <c r="A12" t="s">
        <v>21</v>
      </c>
      <c r="B12" s="3">
        <f>B26/B$20*1.21469272</f>
        <v>-178.58974793623932</v>
      </c>
      <c r="C12" s="3">
        <f t="shared" ref="C12:E12" si="4">C26/C$20*1.21469272</f>
        <v>-178.58974793623932</v>
      </c>
      <c r="D12" s="3">
        <f t="shared" si="4"/>
        <v>-178.58974793623932</v>
      </c>
      <c r="E12" s="3">
        <f t="shared" si="4"/>
        <v>-178.58974793623932</v>
      </c>
    </row>
    <row r="13" spans="1:5" x14ac:dyDescent="0.2">
      <c r="A13" t="s">
        <v>22</v>
      </c>
      <c r="B13" s="3">
        <f>(B27+B26*1.21469272)/B$20</f>
        <v>144.4275746645977</v>
      </c>
      <c r="C13" s="3">
        <f t="shared" ref="C13:E13" si="5">(C27+C26*1.21469272)/C$20</f>
        <v>358.49310682873926</v>
      </c>
      <c r="D13" s="3">
        <f t="shared" si="5"/>
        <v>722.77869388774695</v>
      </c>
      <c r="E13" s="3">
        <f t="shared" si="5"/>
        <v>1344.1687066536335</v>
      </c>
    </row>
    <row r="14" spans="1:5" x14ac:dyDescent="0.2">
      <c r="B14" s="3"/>
      <c r="C14" s="3"/>
      <c r="D14" s="3"/>
      <c r="E14" s="3"/>
    </row>
    <row r="15" spans="1:5" x14ac:dyDescent="0.2">
      <c r="A15" t="s">
        <v>20</v>
      </c>
      <c r="B15" s="3">
        <f>B29/B$20</f>
        <v>1001.1515659017281</v>
      </c>
      <c r="C15" s="3">
        <f t="shared" ref="C15:E15" si="6">C29/C$20</f>
        <v>1892.6442835786636</v>
      </c>
      <c r="D15" s="3">
        <f t="shared" si="6"/>
        <v>3450.0511484207109</v>
      </c>
      <c r="E15" s="3">
        <f t="shared" si="6"/>
        <v>4749.0256738313101</v>
      </c>
    </row>
    <row r="16" spans="1:5" x14ac:dyDescent="0.2">
      <c r="A16" t="s">
        <v>21</v>
      </c>
      <c r="B16" s="3">
        <f>B30/B$20*1.21469272</f>
        <v>-1223.3389602378975</v>
      </c>
      <c r="C16" s="3">
        <f t="shared" ref="C16:E16" si="7">C30/C$20*1.21469272</f>
        <v>-1223.3389602378975</v>
      </c>
      <c r="D16" s="3">
        <f t="shared" si="7"/>
        <v>-1223.3389602378975</v>
      </c>
      <c r="E16" s="3">
        <f t="shared" si="7"/>
        <v>-1223.3389602378975</v>
      </c>
    </row>
    <row r="17" spans="1:5" x14ac:dyDescent="0.2">
      <c r="A17" t="s">
        <v>22</v>
      </c>
      <c r="B17" s="3">
        <f>(B31+B30*1.21469272)/B$20</f>
        <v>762.23651849258056</v>
      </c>
      <c r="C17" s="3">
        <f t="shared" ref="C17:E17" si="8">(C31+C30*1.21469272)/C$20</f>
        <v>1676.4233706423827</v>
      </c>
      <c r="D17" s="3">
        <f t="shared" si="8"/>
        <v>3233.83023548443</v>
      </c>
      <c r="E17" s="3">
        <f t="shared" si="8"/>
        <v>4532.8047608950455</v>
      </c>
    </row>
    <row r="18" spans="1:5" x14ac:dyDescent="0.2">
      <c r="B18" s="3"/>
      <c r="C18" s="3"/>
      <c r="D18" s="3"/>
      <c r="E18" s="3"/>
    </row>
    <row r="20" spans="1:5" x14ac:dyDescent="0.2">
      <c r="B20">
        <v>59138</v>
      </c>
      <c r="C20">
        <v>59138</v>
      </c>
      <c r="D20">
        <v>59138</v>
      </c>
      <c r="E20">
        <v>59138</v>
      </c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-5028912.20447338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-8694742.5793852806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-59558947.0813234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showGridLines="0" topLeftCell="B6" workbookViewId="0">
      <selection activeCell="G13" sqref="G13"/>
    </sheetView>
  </sheetViews>
  <sheetFormatPr baseColWidth="10" defaultRowHeight="16" x14ac:dyDescent="0.2"/>
  <cols>
    <col min="7" max="7" width="14.5" bestFit="1" customWidth="1"/>
  </cols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14</v>
      </c>
      <c r="D6" t="s">
        <v>15</v>
      </c>
      <c r="E6" t="s">
        <v>34</v>
      </c>
    </row>
    <row r="7" spans="1:7" x14ac:dyDescent="0.2">
      <c r="A7" t="s">
        <v>20</v>
      </c>
      <c r="B7" s="3">
        <f>B21/B$20</f>
        <v>105.06160911764348</v>
      </c>
      <c r="C7" s="3">
        <f t="shared" ref="C7:E7" si="0">C21/C$20</f>
        <v>230.52782290573404</v>
      </c>
      <c r="D7" s="3">
        <f t="shared" si="0"/>
        <v>436.65997475618894</v>
      </c>
      <c r="E7" s="3">
        <f t="shared" si="0"/>
        <v>1056.4304562208818</v>
      </c>
    </row>
    <row r="8" spans="1:7" x14ac:dyDescent="0.2">
      <c r="A8" t="s">
        <v>21</v>
      </c>
      <c r="B8" s="3">
        <f>B22/B$20</f>
        <v>-103.29370363773749</v>
      </c>
      <c r="C8" s="3">
        <f>C22/C$20</f>
        <v>-103.29370363773749</v>
      </c>
      <c r="D8" s="3">
        <f>D22/D$20</f>
        <v>-103.29370363773749</v>
      </c>
      <c r="E8" s="3">
        <f>E22/E$20</f>
        <v>-103.29370363773749</v>
      </c>
    </row>
    <row r="9" spans="1:7" x14ac:dyDescent="0.2">
      <c r="A9" t="s">
        <v>22</v>
      </c>
      <c r="B9" s="3">
        <f t="shared" ref="B9:E9" si="1">(B21-B23)/B$20</f>
        <v>-52.058423813960211</v>
      </c>
      <c r="C9" s="3">
        <f>(C21-C23)/C$20</f>
        <v>5.0455937756129652</v>
      </c>
      <c r="D9" s="3">
        <f t="shared" ref="D9:E9" si="2">(D21-D23)/D$20</f>
        <v>267.03685661166935</v>
      </c>
      <c r="E9" s="3">
        <f t="shared" si="2"/>
        <v>924.40732092860867</v>
      </c>
    </row>
    <row r="10" spans="1:7" x14ac:dyDescent="0.2">
      <c r="B10" s="3"/>
      <c r="C10" s="3"/>
      <c r="D10" s="3">
        <v>100</v>
      </c>
      <c r="E10" s="3">
        <v>1000</v>
      </c>
    </row>
    <row r="11" spans="1:7" x14ac:dyDescent="0.2">
      <c r="A11" t="s">
        <v>20</v>
      </c>
      <c r="B11" s="3">
        <f>B25/B$20</f>
        <v>180.91020935445908</v>
      </c>
      <c r="C11" s="3">
        <f t="shared" ref="C11:E11" si="3">C25/C$20</f>
        <v>397.02748526703471</v>
      </c>
      <c r="D11" s="3">
        <f t="shared" si="3"/>
        <v>754.95272982570418</v>
      </c>
      <c r="E11" s="3">
        <f t="shared" si="3"/>
        <v>1694.7710050611113</v>
      </c>
    </row>
    <row r="12" spans="1:7" x14ac:dyDescent="0.2">
      <c r="A12" t="s">
        <v>21</v>
      </c>
      <c r="B12" s="3">
        <f t="shared" ref="B12:E12" si="4">B26/B$20</f>
        <v>-175.15532974785924</v>
      </c>
      <c r="C12" s="3">
        <f t="shared" si="4"/>
        <v>-178.58974797820861</v>
      </c>
      <c r="D12" s="3">
        <f t="shared" si="4"/>
        <v>-178.58974797820861</v>
      </c>
      <c r="E12" s="3">
        <f t="shared" si="4"/>
        <v>-178.58974797820861</v>
      </c>
    </row>
    <row r="13" spans="1:7" x14ac:dyDescent="0.2">
      <c r="A13" t="s">
        <v>22</v>
      </c>
      <c r="B13" s="3">
        <f t="shared" ref="B13:E13" si="5">(B25-B27)/B$20</f>
        <v>-90.181027752309845</v>
      </c>
      <c r="C13" s="3">
        <f t="shared" si="5"/>
        <v>8.3698223808109375</v>
      </c>
      <c r="D13" s="3">
        <f t="shared" si="5"/>
        <v>461.68267701640224</v>
      </c>
      <c r="E13" s="3">
        <f t="shared" si="5"/>
        <v>1458.9417613949424</v>
      </c>
      <c r="F13">
        <v>74754</v>
      </c>
      <c r="G13" s="4">
        <f>E9*E20/F13</f>
        <v>731.29999926527091</v>
      </c>
    </row>
    <row r="14" spans="1:7" x14ac:dyDescent="0.2">
      <c r="B14" s="3"/>
      <c r="C14" s="3"/>
      <c r="D14" s="3"/>
      <c r="E14" s="3"/>
      <c r="F14">
        <v>74754</v>
      </c>
    </row>
    <row r="15" spans="1:7" x14ac:dyDescent="0.2">
      <c r="A15" t="s">
        <v>20</v>
      </c>
      <c r="B15" s="3">
        <f>B29/B$20</f>
        <v>1059.0471563392775</v>
      </c>
      <c r="C15" s="3">
        <f t="shared" ref="C15:E15" si="6">C29/C$20</f>
        <v>1961.0570532271468</v>
      </c>
      <c r="D15" s="3">
        <f t="shared" si="6"/>
        <v>3494.3140490601982</v>
      </c>
      <c r="E15" s="3">
        <f t="shared" si="6"/>
        <v>4786.8079591932428</v>
      </c>
      <c r="F15">
        <v>74754</v>
      </c>
      <c r="G15" s="3"/>
    </row>
    <row r="16" spans="1:7" x14ac:dyDescent="0.2">
      <c r="A16" t="s">
        <v>21</v>
      </c>
      <c r="B16" s="3">
        <f t="shared" ref="B16:E16" si="7">B30/B$20</f>
        <v>-1219.6880117997682</v>
      </c>
      <c r="C16" s="3">
        <f t="shared" si="7"/>
        <v>-1219.6880117997682</v>
      </c>
      <c r="D16" s="3">
        <f t="shared" si="7"/>
        <v>-1219.6880117997682</v>
      </c>
      <c r="E16" s="3">
        <f t="shared" si="7"/>
        <v>-1219.6880117997682</v>
      </c>
      <c r="F16">
        <v>74754</v>
      </c>
      <c r="G16" s="3"/>
    </row>
    <row r="17" spans="1:7" x14ac:dyDescent="0.2">
      <c r="A17" t="s">
        <v>22</v>
      </c>
      <c r="B17" s="3">
        <f t="shared" ref="B17:E17" si="8">(B29-B31)/B$20</f>
        <v>-680.01783665186167</v>
      </c>
      <c r="C17" s="3">
        <f t="shared" si="8"/>
        <v>-255.25143092297677</v>
      </c>
      <c r="D17" s="3">
        <f t="shared" si="8"/>
        <v>1592.7151275610943</v>
      </c>
      <c r="E17" s="3">
        <f t="shared" si="8"/>
        <v>2948.7216623988302</v>
      </c>
      <c r="F17">
        <v>74754</v>
      </c>
      <c r="G17" s="3"/>
    </row>
    <row r="18" spans="1:7" x14ac:dyDescent="0.2">
      <c r="B18" s="3"/>
      <c r="C18" s="3"/>
      <c r="D18" s="3"/>
      <c r="E18" s="3"/>
    </row>
    <row r="20" spans="1:7" x14ac:dyDescent="0.2">
      <c r="B20">
        <v>59138</v>
      </c>
      <c r="C20">
        <v>59138</v>
      </c>
      <c r="D20">
        <v>59138</v>
      </c>
      <c r="E20">
        <v>59138</v>
      </c>
    </row>
    <row r="21" spans="1:7" x14ac:dyDescent="0.2">
      <c r="B21">
        <v>6213133.4399992004</v>
      </c>
      <c r="C21">
        <v>13632954.3909993</v>
      </c>
      <c r="D21">
        <v>25823197.5871315</v>
      </c>
      <c r="E21">
        <v>62475184.319990501</v>
      </c>
    </row>
    <row r="22" spans="1:7" x14ac:dyDescent="0.2">
      <c r="B22">
        <v>-6108583.0457285196</v>
      </c>
      <c r="C22">
        <v>-6108583.0457285196</v>
      </c>
      <c r="D22">
        <v>-6108583.0457285196</v>
      </c>
      <c r="E22">
        <v>-6108583.0457285196</v>
      </c>
    </row>
    <row r="23" spans="1:7" x14ac:dyDescent="0.2">
      <c r="B23">
        <v>9291764.5075091794</v>
      </c>
      <c r="C23">
        <v>13334568.066297101</v>
      </c>
      <c r="D23">
        <v>10031171.960830599</v>
      </c>
      <c r="E23">
        <v>7807584.1749144401</v>
      </c>
    </row>
    <row r="24" spans="1:7" x14ac:dyDescent="0.2">
      <c r="B24">
        <v>0</v>
      </c>
      <c r="C24">
        <v>0</v>
      </c>
      <c r="D24">
        <v>0</v>
      </c>
      <c r="E24">
        <v>0</v>
      </c>
    </row>
    <row r="25" spans="1:7" x14ac:dyDescent="0.2">
      <c r="B25">
        <v>10698667.960804</v>
      </c>
      <c r="C25">
        <v>23479411.423721898</v>
      </c>
      <c r="D25">
        <v>44646394.536432497</v>
      </c>
      <c r="E25">
        <v>100225367.697304</v>
      </c>
    </row>
    <row r="26" spans="1:7" x14ac:dyDescent="0.2">
      <c r="B26">
        <v>-10358335.8906289</v>
      </c>
      <c r="C26">
        <v>-10561440.5159353</v>
      </c>
      <c r="D26">
        <v>-10561440.5159353</v>
      </c>
      <c r="E26">
        <v>-10561440.5159353</v>
      </c>
    </row>
    <row r="27" spans="1:7" x14ac:dyDescent="0.2">
      <c r="B27">
        <v>16031793.5800201</v>
      </c>
      <c r="C27">
        <v>22984436.867765501</v>
      </c>
      <c r="D27">
        <v>17343404.383036502</v>
      </c>
      <c r="E27">
        <v>13946469.8119299</v>
      </c>
    </row>
    <row r="28" spans="1:7" x14ac:dyDescent="0.2">
      <c r="B28">
        <v>0</v>
      </c>
      <c r="C28">
        <v>0</v>
      </c>
      <c r="D28">
        <v>0</v>
      </c>
      <c r="E28">
        <v>0</v>
      </c>
    </row>
    <row r="29" spans="1:7" x14ac:dyDescent="0.2">
      <c r="B29">
        <v>62629930.731592201</v>
      </c>
      <c r="C29">
        <v>115972992.01374701</v>
      </c>
      <c r="D29">
        <v>206646744.23332199</v>
      </c>
      <c r="E29">
        <v>283082249.09077001</v>
      </c>
      <c r="G29" s="5"/>
    </row>
    <row r="30" spans="1:7" x14ac:dyDescent="0.2">
      <c r="B30">
        <v>-72129909.641814694</v>
      </c>
      <c r="C30">
        <v>-72129909.641814694</v>
      </c>
      <c r="D30">
        <v>-72129909.641814694</v>
      </c>
      <c r="E30">
        <v>-72129909.641814694</v>
      </c>
    </row>
    <row r="31" spans="1:7" x14ac:dyDescent="0.2">
      <c r="B31">
        <v>102844825.55551</v>
      </c>
      <c r="C31">
        <v>131068051.13567001</v>
      </c>
      <c r="D31">
        <v>112456757.019614</v>
      </c>
      <c r="E31">
        <v>108700747.419828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Germany_ESS</vt:lpstr>
      <vt:lpstr>Germany_ESS_staking</vt:lpstr>
      <vt:lpstr>Germany_ESS_multitasking</vt:lpstr>
      <vt:lpstr>PJM_ESS_New</vt:lpstr>
      <vt:lpstr>PJM_ESS</vt:lpstr>
      <vt:lpstr>NSW_ESS_new</vt:lpstr>
      <vt:lpstr>NSW_ESS</vt:lpstr>
      <vt:lpstr>Germany_EV</vt:lpstr>
      <vt:lpstr>Germany_EV_new</vt:lpstr>
      <vt:lpstr>PJM_EV</vt:lpstr>
      <vt:lpstr>NSW_EV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2018-03-16T18:31:31Z</dcterms:modified>
</cp:coreProperties>
</file>