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9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0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1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fxleos/Documents/MasterThesis/FXLeibility/FXLeibility/FXLeibility.Matlab/Experiment/Original/"/>
    </mc:Choice>
  </mc:AlternateContent>
  <bookViews>
    <workbookView xWindow="720" yWindow="460" windowWidth="24880" windowHeight="15540" tabRatio="500" activeTab="3"/>
  </bookViews>
  <sheets>
    <sheet name="Germany_ESS" sheetId="3" r:id="rId1"/>
    <sheet name="Germany_ESS_staking" sheetId="10" r:id="rId2"/>
    <sheet name="Germany_ESS_multitasking" sheetId="4" r:id="rId3"/>
    <sheet name="PJM_ESS_New" sheetId="11" r:id="rId4"/>
    <sheet name="PJM_ESS" sheetId="6" r:id="rId5"/>
    <sheet name="NSW_ESS_new" sheetId="12" r:id="rId6"/>
    <sheet name="NSW_ESS" sheetId="7" r:id="rId7"/>
    <sheet name="Germany_EV" sheetId="5" r:id="rId8"/>
    <sheet name="Germany_EV_new" sheetId="13" r:id="rId9"/>
    <sheet name="PJM_EV" sheetId="8" r:id="rId10"/>
    <sheet name="NSW_EV" sheetId="9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1" l="1"/>
  <c r="S4" i="11"/>
  <c r="T4" i="11"/>
  <c r="U4" i="11"/>
  <c r="V4" i="11"/>
  <c r="N4" i="11"/>
  <c r="O4" i="11"/>
  <c r="P4" i="11"/>
  <c r="Q4" i="11"/>
  <c r="M4" i="11"/>
  <c r="L3" i="11"/>
  <c r="G13" i="13"/>
  <c r="E7" i="8"/>
  <c r="E8" i="8"/>
  <c r="E9" i="8"/>
  <c r="E11" i="8"/>
  <c r="E12" i="8"/>
  <c r="E13" i="8"/>
  <c r="E15" i="8"/>
  <c r="E16" i="8"/>
  <c r="E17" i="8"/>
  <c r="E17" i="13"/>
  <c r="D17" i="13"/>
  <c r="C17" i="13"/>
  <c r="B17" i="13"/>
  <c r="E16" i="13"/>
  <c r="D16" i="13"/>
  <c r="C16" i="13"/>
  <c r="B16" i="13"/>
  <c r="E15" i="13"/>
  <c r="D15" i="13"/>
  <c r="C15" i="13"/>
  <c r="B15" i="13"/>
  <c r="E13" i="13"/>
  <c r="D13" i="13"/>
  <c r="C13" i="13"/>
  <c r="B13" i="13"/>
  <c r="E12" i="13"/>
  <c r="D12" i="13"/>
  <c r="C12" i="13"/>
  <c r="B12" i="13"/>
  <c r="E11" i="13"/>
  <c r="D11" i="13"/>
  <c r="C11" i="13"/>
  <c r="B11" i="13"/>
  <c r="E9" i="13"/>
  <c r="D9" i="13"/>
  <c r="C9" i="13"/>
  <c r="B9" i="13"/>
  <c r="E8" i="13"/>
  <c r="D8" i="13"/>
  <c r="C8" i="13"/>
  <c r="B8" i="13"/>
  <c r="E7" i="13"/>
  <c r="D7" i="13"/>
  <c r="C7" i="13"/>
  <c r="B7" i="13"/>
  <c r="D17" i="8"/>
  <c r="C17" i="8"/>
  <c r="B17" i="8"/>
  <c r="D13" i="8"/>
  <c r="C13" i="8"/>
  <c r="B13" i="8"/>
  <c r="D9" i="8"/>
  <c r="B9" i="8"/>
  <c r="C9" i="8"/>
  <c r="D16" i="8"/>
  <c r="C16" i="8"/>
  <c r="B16" i="8"/>
  <c r="D12" i="8"/>
  <c r="C12" i="8"/>
  <c r="B12" i="8"/>
  <c r="D8" i="8"/>
  <c r="B8" i="8"/>
  <c r="C8" i="8"/>
  <c r="E29" i="9"/>
  <c r="E31" i="9"/>
  <c r="E25" i="9"/>
  <c r="E26" i="9"/>
  <c r="E27" i="9"/>
  <c r="E22" i="9"/>
  <c r="E23" i="9"/>
  <c r="E21" i="9"/>
  <c r="B17" i="9"/>
  <c r="B13" i="9"/>
  <c r="B9" i="9"/>
  <c r="B16" i="9"/>
  <c r="B15" i="9"/>
  <c r="B12" i="9"/>
  <c r="B11" i="9"/>
  <c r="B8" i="9"/>
  <c r="B7" i="9"/>
  <c r="D15" i="8"/>
  <c r="C15" i="8"/>
  <c r="B15" i="8"/>
  <c r="D11" i="8"/>
  <c r="C11" i="8"/>
  <c r="B11" i="8"/>
  <c r="C7" i="8"/>
  <c r="D7" i="8"/>
  <c r="B7" i="8"/>
  <c r="E17" i="5"/>
  <c r="D17" i="5"/>
  <c r="C17" i="5"/>
  <c r="B17" i="5"/>
  <c r="E16" i="5"/>
  <c r="D16" i="5"/>
  <c r="C16" i="5"/>
  <c r="B16" i="5"/>
  <c r="E15" i="5"/>
  <c r="D15" i="5"/>
  <c r="C15" i="5"/>
  <c r="B15" i="5"/>
  <c r="E13" i="5"/>
  <c r="D13" i="5"/>
  <c r="C13" i="5"/>
  <c r="B13" i="5"/>
  <c r="E12" i="5"/>
  <c r="D12" i="5"/>
  <c r="C12" i="5"/>
  <c r="B12" i="5"/>
  <c r="E11" i="5"/>
  <c r="D11" i="5"/>
  <c r="C11" i="5"/>
  <c r="B11" i="5"/>
  <c r="C8" i="5"/>
  <c r="D8" i="5"/>
  <c r="E8" i="5"/>
  <c r="B8" i="5"/>
  <c r="C9" i="5"/>
  <c r="D9" i="5"/>
  <c r="E9" i="5"/>
  <c r="B9" i="5"/>
  <c r="C7" i="5"/>
  <c r="D7" i="5"/>
  <c r="E7" i="5"/>
  <c r="B7" i="5"/>
  <c r="B21" i="12"/>
  <c r="B20" i="12"/>
  <c r="B19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J34" i="12"/>
  <c r="H34" i="12"/>
  <c r="F34" i="12"/>
  <c r="D34" i="12"/>
  <c r="B34" i="12"/>
  <c r="J32" i="12"/>
  <c r="K33" i="12"/>
  <c r="J33" i="12"/>
  <c r="H32" i="12"/>
  <c r="I33" i="12"/>
  <c r="H33" i="12"/>
  <c r="F32" i="12"/>
  <c r="G33" i="12"/>
  <c r="F33" i="12"/>
  <c r="D32" i="12"/>
  <c r="E33" i="12"/>
  <c r="D33" i="12"/>
  <c r="B32" i="12"/>
  <c r="C33" i="12"/>
  <c r="B33" i="12"/>
  <c r="J30" i="12"/>
  <c r="J31" i="12"/>
  <c r="K31" i="12"/>
  <c r="H30" i="12"/>
  <c r="H31" i="12"/>
  <c r="I31" i="12"/>
  <c r="F30" i="12"/>
  <c r="F31" i="12"/>
  <c r="G31" i="12"/>
  <c r="D30" i="12"/>
  <c r="D31" i="12"/>
  <c r="E31" i="12"/>
  <c r="B30" i="12"/>
  <c r="B31" i="12"/>
  <c r="C31" i="12"/>
  <c r="F27" i="12"/>
  <c r="E27" i="12"/>
  <c r="D27" i="12"/>
  <c r="C27" i="12"/>
  <c r="B27" i="12"/>
  <c r="F26" i="12"/>
  <c r="E26" i="12"/>
  <c r="D26" i="12"/>
  <c r="C26" i="12"/>
  <c r="B26" i="12"/>
  <c r="F25" i="12"/>
  <c r="E25" i="12"/>
  <c r="D25" i="12"/>
  <c r="C25" i="12"/>
  <c r="B25" i="12"/>
  <c r="G27" i="11"/>
  <c r="G26" i="11"/>
  <c r="G25" i="11"/>
  <c r="D43" i="11"/>
  <c r="D41" i="11"/>
  <c r="D42" i="11"/>
  <c r="D40" i="11"/>
  <c r="C43" i="11"/>
  <c r="C42" i="11"/>
  <c r="C41" i="11"/>
  <c r="C40" i="11"/>
  <c r="M33" i="11"/>
  <c r="L33" i="11"/>
  <c r="L31" i="11"/>
  <c r="M31" i="11"/>
  <c r="L34" i="11"/>
  <c r="L32" i="11"/>
  <c r="L30" i="11"/>
  <c r="B43" i="11"/>
  <c r="B42" i="11"/>
  <c r="B41" i="11"/>
  <c r="B40" i="11"/>
  <c r="J34" i="11"/>
  <c r="H34" i="11"/>
  <c r="F34" i="11"/>
  <c r="D34" i="11"/>
  <c r="B34" i="11"/>
  <c r="J32" i="11"/>
  <c r="K33" i="11"/>
  <c r="J33" i="11"/>
  <c r="H32" i="11"/>
  <c r="I33" i="11"/>
  <c r="H33" i="11"/>
  <c r="F32" i="11"/>
  <c r="G33" i="11"/>
  <c r="F33" i="11"/>
  <c r="D32" i="11"/>
  <c r="E33" i="11"/>
  <c r="D33" i="11"/>
  <c r="B32" i="11"/>
  <c r="C33" i="11"/>
  <c r="B33" i="11"/>
  <c r="J30" i="11"/>
  <c r="J31" i="11"/>
  <c r="K31" i="11"/>
  <c r="H30" i="11"/>
  <c r="H31" i="11"/>
  <c r="I31" i="11"/>
  <c r="F30" i="11"/>
  <c r="F31" i="11"/>
  <c r="G31" i="11"/>
  <c r="D30" i="11"/>
  <c r="D31" i="11"/>
  <c r="E31" i="11"/>
  <c r="B30" i="11"/>
  <c r="B31" i="11"/>
  <c r="C31" i="11"/>
  <c r="F27" i="11"/>
  <c r="E27" i="11"/>
  <c r="D27" i="11"/>
  <c r="C27" i="11"/>
  <c r="B27" i="11"/>
  <c r="F26" i="11"/>
  <c r="E26" i="11"/>
  <c r="D26" i="11"/>
  <c r="C26" i="11"/>
  <c r="B26" i="11"/>
  <c r="F25" i="11"/>
  <c r="E25" i="11"/>
  <c r="D25" i="11"/>
  <c r="C25" i="11"/>
  <c r="B25" i="11"/>
  <c r="D43" i="10"/>
  <c r="C43" i="10"/>
  <c r="B43" i="10"/>
  <c r="D42" i="10"/>
  <c r="C42" i="10"/>
  <c r="B42" i="10"/>
  <c r="D41" i="10"/>
  <c r="C41" i="10"/>
  <c r="B41" i="10"/>
  <c r="D40" i="10"/>
  <c r="C40" i="10"/>
  <c r="B40" i="10"/>
  <c r="J34" i="10"/>
  <c r="H34" i="10"/>
  <c r="F34" i="10"/>
  <c r="D34" i="10"/>
  <c r="B34" i="10"/>
  <c r="J32" i="10"/>
  <c r="K33" i="10"/>
  <c r="J33" i="10"/>
  <c r="H32" i="10"/>
  <c r="I33" i="10"/>
  <c r="H33" i="10"/>
  <c r="F32" i="10"/>
  <c r="G33" i="10"/>
  <c r="F33" i="10"/>
  <c r="D32" i="10"/>
  <c r="E33" i="10"/>
  <c r="D33" i="10"/>
  <c r="B32" i="10"/>
  <c r="C33" i="10"/>
  <c r="B33" i="10"/>
  <c r="J30" i="10"/>
  <c r="J31" i="10"/>
  <c r="K31" i="10"/>
  <c r="H30" i="10"/>
  <c r="H31" i="10"/>
  <c r="I31" i="10"/>
  <c r="F30" i="10"/>
  <c r="F31" i="10"/>
  <c r="G31" i="10"/>
  <c r="D30" i="10"/>
  <c r="D31" i="10"/>
  <c r="E31" i="10"/>
  <c r="B30" i="10"/>
  <c r="B31" i="10"/>
  <c r="C31" i="10"/>
  <c r="F27" i="10"/>
  <c r="E27" i="10"/>
  <c r="D27" i="10"/>
  <c r="C27" i="10"/>
  <c r="B27" i="10"/>
  <c r="F26" i="10"/>
  <c r="E26" i="10"/>
  <c r="D26" i="10"/>
  <c r="C26" i="10"/>
  <c r="B26" i="10"/>
  <c r="F25" i="10"/>
  <c r="E25" i="10"/>
  <c r="D25" i="10"/>
  <c r="C25" i="10"/>
  <c r="B25" i="10"/>
  <c r="B43" i="3"/>
  <c r="B42" i="3"/>
  <c r="D43" i="3"/>
  <c r="J31" i="3"/>
  <c r="D31" i="3"/>
  <c r="K33" i="3"/>
  <c r="J33" i="3"/>
  <c r="I33" i="3"/>
  <c r="H33" i="3"/>
  <c r="G33" i="3"/>
  <c r="F33" i="3"/>
  <c r="E33" i="3"/>
  <c r="D33" i="3"/>
  <c r="C33" i="3"/>
  <c r="B33" i="3"/>
  <c r="B31" i="3"/>
  <c r="H31" i="3"/>
  <c r="F31" i="3"/>
  <c r="K31" i="3"/>
  <c r="I31" i="3"/>
  <c r="G31" i="3"/>
  <c r="E31" i="3"/>
  <c r="C31" i="3"/>
  <c r="B32" i="3"/>
  <c r="D32" i="3"/>
  <c r="F32" i="3"/>
  <c r="H32" i="3"/>
  <c r="J32" i="3"/>
  <c r="B34" i="3"/>
  <c r="D34" i="3"/>
  <c r="F34" i="3"/>
  <c r="H34" i="3"/>
  <c r="J34" i="3"/>
  <c r="D30" i="3"/>
  <c r="F30" i="3"/>
  <c r="H30" i="3"/>
  <c r="J30" i="3"/>
  <c r="B30" i="3"/>
  <c r="D41" i="3"/>
  <c r="D42" i="3"/>
  <c r="D40" i="3"/>
  <c r="C43" i="3"/>
  <c r="C41" i="3"/>
  <c r="C42" i="3"/>
  <c r="C40" i="3"/>
  <c r="B41" i="3"/>
  <c r="B40" i="3"/>
  <c r="B26" i="3"/>
  <c r="C26" i="3"/>
  <c r="D26" i="3"/>
  <c r="E26" i="3"/>
  <c r="F26" i="3"/>
  <c r="B27" i="3"/>
  <c r="C27" i="3"/>
  <c r="D27" i="3"/>
  <c r="E27" i="3"/>
  <c r="F27" i="3"/>
  <c r="C25" i="3"/>
  <c r="D25" i="3"/>
  <c r="E25" i="3"/>
  <c r="F25" i="3"/>
  <c r="B25" i="3"/>
  <c r="B10" i="9"/>
  <c r="B14" i="9"/>
  <c r="B18" i="9"/>
</calcChain>
</file>

<file path=xl/sharedStrings.xml><?xml version="1.0" encoding="utf-8"?>
<sst xmlns="http://schemas.openxmlformats.org/spreadsheetml/2006/main" count="250" uniqueCount="35">
  <si>
    <t>DA</t>
  </si>
  <si>
    <t>BE</t>
  </si>
  <si>
    <t>PCR</t>
  </si>
  <si>
    <t>x</t>
  </si>
  <si>
    <t>ID</t>
  </si>
  <si>
    <t>System Size (MW)</t>
  </si>
  <si>
    <t>Revenue (mUSD)</t>
  </si>
  <si>
    <t>Operating Profit (mUSD)</t>
  </si>
  <si>
    <t>Profit (mUSD)</t>
  </si>
  <si>
    <t>B</t>
  </si>
  <si>
    <t>SCR</t>
  </si>
  <si>
    <t>RegD</t>
  </si>
  <si>
    <t>DA+RT</t>
  </si>
  <si>
    <t>RegA</t>
  </si>
  <si>
    <t>DA+ID</t>
  </si>
  <si>
    <t>DA+ID+SCR</t>
  </si>
  <si>
    <t>DA+ID+SCR+PCR</t>
  </si>
  <si>
    <t>DA+RT+RegD</t>
  </si>
  <si>
    <t>DA+RT+RegA</t>
  </si>
  <si>
    <t>RT</t>
  </si>
  <si>
    <t>Revenue</t>
  </si>
  <si>
    <t>Implicit charging cost</t>
  </si>
  <si>
    <t>Proft</t>
  </si>
  <si>
    <t>kW/MW</t>
  </si>
  <si>
    <t>USD/(a-MW consumption)</t>
  </si>
  <si>
    <t>USD/(a-kW ESS)</t>
  </si>
  <si>
    <t>Operating Profit</t>
  </si>
  <si>
    <t>Proit</t>
  </si>
  <si>
    <t>Operating Cost</t>
  </si>
  <si>
    <t>Fixed Cost</t>
  </si>
  <si>
    <t>Profit</t>
  </si>
  <si>
    <t>max. Revenue</t>
  </si>
  <si>
    <t>max. profitable size</t>
  </si>
  <si>
    <t>max. profit</t>
  </si>
  <si>
    <t>DA+RT+SCR+PCR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</si>
</sst>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0.0"/>
    <numFmt numFmtId="165" formatCode="0.000"/>
    <numFmt numFmtId="166" formatCode="_ * #\ ##0_ ;_ * \-#\ ##0_ ;_ * &quot;-&quot;??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43" fontId="0" fillId="0" borderId="0" xfId="37" applyFont="1"/>
    <xf numFmtId="166" fontId="0" fillId="0" borderId="0" xfId="37" applyNumberFormat="1" applyFont="1"/>
  </cellXfs>
  <cellStyles count="62">
    <cellStyle name="Comma" xfId="3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SCR</a:t>
            </a:r>
          </a:p>
        </c:rich>
      </c:tx>
      <c:layout>
        <c:manualLayout>
          <c:xMode val="edge"/>
          <c:yMode val="edge"/>
          <c:x val="0.376527777777778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Germany_ESS!$J$30:$J$34</c:f>
              <c:numCache>
                <c:formatCode>0</c:formatCode>
                <c:ptCount val="5"/>
                <c:pt idx="0">
                  <c:v>11.4727285314871</c:v>
                </c:pt>
                <c:pt idx="1">
                  <c:v>11.4693292032026</c:v>
                </c:pt>
                <c:pt idx="2">
                  <c:v>11.4693292032026</c:v>
                </c:pt>
                <c:pt idx="3">
                  <c:v>-244.374223632314</c:v>
                </c:pt>
                <c:pt idx="4">
                  <c:v>-244.374223632314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Germany_ESS!$K$30:$K$34</c:f>
              <c:numCache>
                <c:formatCode>0</c:formatCode>
                <c:ptCount val="5"/>
                <c:pt idx="1">
                  <c:v>0.00339932828450173</c:v>
                </c:pt>
                <c:pt idx="3">
                  <c:v>11.4693292032026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63155904"/>
        <c:axId val="1445133744"/>
      </c:barChart>
      <c:catAx>
        <c:axId val="1163155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445133744"/>
        <c:crosses val="autoZero"/>
        <c:auto val="1"/>
        <c:lblAlgn val="ctr"/>
        <c:lblOffset val="100"/>
        <c:noMultiLvlLbl val="0"/>
      </c:catAx>
      <c:valAx>
        <c:axId val="1445133744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31559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77777777777778"/>
                  <c:y val="0.1055788859725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Germany_ESS_staking!$B$6:$F$6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Germany_ESS_staking!$B$25:$F$25</c:f>
              <c:numCache>
                <c:formatCode>_ * #\ ##0_ ;_ * \-#\ ##0_ ;_ * "-"??_ ;_ @_ </c:formatCode>
                <c:ptCount val="5"/>
                <c:pt idx="0">
                  <c:v>4041.394703912882</c:v>
                </c:pt>
                <c:pt idx="1">
                  <c:v>2029.152152592242</c:v>
                </c:pt>
                <c:pt idx="2">
                  <c:v>490.3784368764585</c:v>
                </c:pt>
                <c:pt idx="3">
                  <c:v>6425.648483208766</c:v>
                </c:pt>
                <c:pt idx="4">
                  <c:v>8725.35425614664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Germany_ESS_staking!$B$6:$F$6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Germany_ESS_staking!$B$26:$F$26</c:f>
              <c:numCache>
                <c:formatCode>_ * #\ ##0_ ;_ * \-#\ ##0_ ;_ * "-"??_ ;_ @_ </c:formatCode>
                <c:ptCount val="5"/>
                <c:pt idx="0">
                  <c:v>1674.0505258886</c:v>
                </c:pt>
                <c:pt idx="1">
                  <c:v>845.4800635801008</c:v>
                </c:pt>
                <c:pt idx="2">
                  <c:v>490.3784368764585</c:v>
                </c:pt>
                <c:pt idx="3">
                  <c:v>2654.807399641516</c:v>
                </c:pt>
                <c:pt idx="4">
                  <c:v>4988.332375122594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Germany_ESS_staking!$B$6:$F$6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Germany_ESS_staking!$B$27:$F$27</c:f>
              <c:numCache>
                <c:formatCode>_ * #\ ##0_ ;_ * \-#\ ##0_ ;_ * "-"??_ ;_ @_ </c:formatCode>
                <c:ptCount val="5"/>
                <c:pt idx="0">
                  <c:v>-334928.4723866211</c:v>
                </c:pt>
                <c:pt idx="1">
                  <c:v>-111349.7243734993</c:v>
                </c:pt>
                <c:pt idx="2">
                  <c:v>-21948.66245053942</c:v>
                </c:pt>
                <c:pt idx="3">
                  <c:v>-558338.124387027</c:v>
                </c:pt>
                <c:pt idx="4">
                  <c:v>-443809.3949744665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907552"/>
        <c:axId val="1162885808"/>
      </c:barChart>
      <c:catAx>
        <c:axId val="11629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885808"/>
        <c:crosses val="autoZero"/>
        <c:auto val="1"/>
        <c:lblAlgn val="ctr"/>
        <c:lblOffset val="100"/>
        <c:noMultiLvlLbl val="0"/>
      </c:catAx>
      <c:valAx>
        <c:axId val="1162885808"/>
        <c:scaling>
          <c:orientation val="minMax"/>
          <c:min val="-25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907552"/>
        <c:crosses val="autoZero"/>
        <c:crossBetween val="between"/>
        <c:majorUnit val="2500.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92952318460192"/>
          <c:y val="0.0694444444444444"/>
          <c:w val="0.497428477690289"/>
          <c:h val="0.086559857101195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DA+ID</a:t>
            </a:r>
          </a:p>
        </c:rich>
      </c:tx>
      <c:layout>
        <c:manualLayout>
          <c:xMode val="edge"/>
          <c:yMode val="edge"/>
          <c:x val="0.376527777777778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88958880139982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Germany_ESS_staking!$H$30:$H$34</c:f>
              <c:numCache>
                <c:formatCode>0</c:formatCode>
                <c:ptCount val="5"/>
                <c:pt idx="0">
                  <c:v>22.4459224925147</c:v>
                </c:pt>
                <c:pt idx="1">
                  <c:v>9.78312895084804</c:v>
                </c:pt>
                <c:pt idx="2">
                  <c:v>9.78312895084804</c:v>
                </c:pt>
                <c:pt idx="3">
                  <c:v>-246.060423884668</c:v>
                </c:pt>
                <c:pt idx="4">
                  <c:v>-246.060423884668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Germany_ESS_staking!$I$30:$I$34</c:f>
              <c:numCache>
                <c:formatCode>0</c:formatCode>
                <c:ptCount val="5"/>
                <c:pt idx="1">
                  <c:v>12.66279354166666</c:v>
                </c:pt>
                <c:pt idx="3">
                  <c:v>9.78312895084804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85918256"/>
        <c:axId val="1185287152"/>
      </c:barChart>
      <c:catAx>
        <c:axId val="1185918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85287152"/>
        <c:crosses val="autoZero"/>
        <c:auto val="1"/>
        <c:lblAlgn val="ctr"/>
        <c:lblOffset val="100"/>
        <c:noMultiLvlLbl val="0"/>
      </c:catAx>
      <c:valAx>
        <c:axId val="1185287152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9182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ID</a:t>
            </a:r>
          </a:p>
        </c:rich>
      </c:tx>
      <c:layout>
        <c:manualLayout>
          <c:xMode val="edge"/>
          <c:yMode val="edge"/>
          <c:x val="0.43055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Germany_ESS_staking!$D$30:$D$34</c:f>
              <c:numCache>
                <c:formatCode>0</c:formatCode>
                <c:ptCount val="5"/>
                <c:pt idx="0">
                  <c:v>17.5126576946667</c:v>
                </c:pt>
                <c:pt idx="1">
                  <c:v>7.68743515994444</c:v>
                </c:pt>
                <c:pt idx="2">
                  <c:v>7.68743515994444</c:v>
                </c:pt>
                <c:pt idx="3">
                  <c:v>-248.156117675572</c:v>
                </c:pt>
                <c:pt idx="4">
                  <c:v>-248.156117675572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Germany_ESS_staking!$E$30:$E$34</c:f>
              <c:numCache>
                <c:formatCode>0</c:formatCode>
                <c:ptCount val="5"/>
                <c:pt idx="1">
                  <c:v>9.82522253472226</c:v>
                </c:pt>
                <c:pt idx="3">
                  <c:v>7.68743515994444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85019216"/>
        <c:axId val="1185911200"/>
      </c:barChart>
      <c:catAx>
        <c:axId val="1185019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85911200"/>
        <c:crosses val="autoZero"/>
        <c:auto val="1"/>
        <c:lblAlgn val="ctr"/>
        <c:lblOffset val="100"/>
        <c:noMultiLvlLbl val="0"/>
      </c:catAx>
      <c:valAx>
        <c:axId val="1185911200"/>
        <c:scaling>
          <c:orientation val="minMax"/>
          <c:max val="4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0192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</a:t>
            </a:r>
          </a:p>
        </c:rich>
      </c:tx>
      <c:layout>
        <c:manualLayout>
          <c:xMode val="edge"/>
          <c:yMode val="edge"/>
          <c:x val="0.540985693689697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5629144948431"/>
          <c:y val="0.0175069991251094"/>
          <c:w val="0.571131418431851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Germany_ESS_staking!$B$30:$B$34</c:f>
              <c:numCache>
                <c:formatCode>0</c:formatCode>
                <c:ptCount val="5"/>
                <c:pt idx="0">
                  <c:v>13.2528405386787</c:v>
                </c:pt>
                <c:pt idx="1">
                  <c:v>5.67169484423421</c:v>
                </c:pt>
                <c:pt idx="2">
                  <c:v>5.67169484423421</c:v>
                </c:pt>
                <c:pt idx="3">
                  <c:v>-250.171857991282</c:v>
                </c:pt>
                <c:pt idx="4">
                  <c:v>-250.171857991282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Germany_ESS_staking!$C$30:$C$34</c:f>
              <c:numCache>
                <c:formatCode>0</c:formatCode>
                <c:ptCount val="5"/>
                <c:pt idx="1">
                  <c:v>7.58114569444449</c:v>
                </c:pt>
                <c:pt idx="3">
                  <c:v>5.67169484423421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85847520"/>
        <c:axId val="1185771024"/>
      </c:barChart>
      <c:catAx>
        <c:axId val="1185847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85771024"/>
        <c:crosses val="autoZero"/>
        <c:auto val="1"/>
        <c:lblAlgn val="ctr"/>
        <c:lblOffset val="100"/>
        <c:noMultiLvlLbl val="0"/>
      </c:catAx>
      <c:valAx>
        <c:axId val="1185771024"/>
        <c:scaling>
          <c:orientation val="minMax"/>
          <c:max val="4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1400"/>
                  <a:t>USD/(a-kW</a:t>
                </a:r>
                <a:r>
                  <a:rPr lang="en-US" sz="1400" baseline="0"/>
                  <a:t> ESS)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8475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SCR</a:t>
            </a:r>
          </a:p>
        </c:rich>
      </c:tx>
      <c:layout>
        <c:manualLayout>
          <c:xMode val="edge"/>
          <c:yMode val="edge"/>
          <c:x val="0.41430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Germany_ESS_staking!$F$30:$F$34</c:f>
              <c:numCache>
                <c:formatCode>0</c:formatCode>
                <c:ptCount val="5"/>
                <c:pt idx="0">
                  <c:v>11.4727285314871</c:v>
                </c:pt>
                <c:pt idx="1">
                  <c:v>11.4693292032026</c:v>
                </c:pt>
                <c:pt idx="2">
                  <c:v>11.4693292032026</c:v>
                </c:pt>
                <c:pt idx="3">
                  <c:v>-244.374223632314</c:v>
                </c:pt>
                <c:pt idx="4">
                  <c:v>-244.374223632314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Germany_ESS_staking!$G$30:$G$34</c:f>
              <c:numCache>
                <c:formatCode>0</c:formatCode>
                <c:ptCount val="5"/>
                <c:pt idx="1">
                  <c:v>0.00339932828450173</c:v>
                </c:pt>
                <c:pt idx="3">
                  <c:v>11.4693292032026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85504784"/>
        <c:axId val="1185506560"/>
      </c:barChart>
      <c:catAx>
        <c:axId val="1185504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85506560"/>
        <c:crosses val="autoZero"/>
        <c:auto val="1"/>
        <c:lblAlgn val="ctr"/>
        <c:lblOffset val="100"/>
        <c:noMultiLvlLbl val="0"/>
      </c:catAx>
      <c:valAx>
        <c:axId val="1185506560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5047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4303027695308"/>
          <c:y val="0.0272448235637212"/>
          <c:w val="0.939782005748824"/>
          <c:h val="0.330633566637504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Germany_ESS_staking!$F$67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v>Operating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Germany_ESS_staking!$G$67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"/>
          <c:order val="2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Germany_ESS_staking!$H$67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3"/>
          <c:order val="3"/>
          <c:tx>
            <c:v>Fixed Cost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Germany_ESS_staking!$I$67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"/>
          <c:order val="4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Germany_ESS_staking!$J$67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5"/>
          <c:order val="5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881280"/>
        <c:axId val="1533883056"/>
      </c:barChart>
      <c:catAx>
        <c:axId val="15338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83056"/>
        <c:crosses val="autoZero"/>
        <c:auto val="1"/>
        <c:lblAlgn val="ctr"/>
        <c:lblOffset val="100"/>
        <c:noMultiLvlLbl val="0"/>
      </c:catAx>
      <c:valAx>
        <c:axId val="15338830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886671770195392"/>
          <c:w val="1.0"/>
          <c:h val="0.11332822980460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Germany_ESS_staking!$C$39:$D$39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Germany_ESS_staking!$C$40:$D$40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Germany_ESS_staking!$C$39:$D$39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Germany_ESS_staking!$C$41:$D$41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Germany_ESS_staking!$C$39:$D$39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Germany_ESS_staking!$C$42:$D$42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854288"/>
        <c:axId val="1533845552"/>
      </c:barChart>
      <c:barChart>
        <c:barDir val="col"/>
        <c:grouping val="clustered"/>
        <c:varyColors val="0"/>
        <c:ser>
          <c:idx val="3"/>
          <c:order val="3"/>
          <c:tx>
            <c:v>System Size</c:v>
          </c:tx>
          <c:spPr>
            <a:solidFill>
              <a:schemeClr val="accent3">
                <a:alpha val="1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Germany_ESS_staking!$C$39:$D$39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Germany_ESS_staking!$C$43:$D$43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33834256"/>
        <c:axId val="1533848944"/>
      </c:barChart>
      <c:catAx>
        <c:axId val="153385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845552"/>
        <c:crosses val="autoZero"/>
        <c:auto val="1"/>
        <c:lblAlgn val="ctr"/>
        <c:lblOffset val="100"/>
        <c:noMultiLvlLbl val="0"/>
      </c:catAx>
      <c:valAx>
        <c:axId val="1533845552"/>
        <c:scaling>
          <c:orientation val="minMax"/>
          <c:max val="6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854288"/>
        <c:crosses val="autoZero"/>
        <c:crossBetween val="between"/>
        <c:majorUnit val="200.0"/>
      </c:valAx>
      <c:valAx>
        <c:axId val="1533848944"/>
        <c:scaling>
          <c:orientation val="minMax"/>
          <c:max val="1.2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(kW ESS)/(MW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834256"/>
        <c:crosses val="max"/>
        <c:crossBetween val="between"/>
        <c:majorUnit val="0.4"/>
      </c:valAx>
      <c:catAx>
        <c:axId val="153383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384894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5814523184602"/>
          <c:y val="0.0792366579177602"/>
          <c:w val="0.660037620297463"/>
          <c:h val="0.09205963837853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Germany_ESS_multitasking!$A$7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Germany_ESS_multitasking!$B$7:$I$7</c:f>
              <c:numCache>
                <c:formatCode>General</c:formatCode>
                <c:ptCount val="8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  <c:pt idx="3">
                  <c:v>380.0</c:v>
                </c:pt>
                <c:pt idx="4">
                  <c:v>516.0</c:v>
                </c:pt>
              </c:numCache>
            </c:numRef>
          </c:val>
        </c:ser>
        <c:ser>
          <c:idx val="1"/>
          <c:order val="2"/>
          <c:tx>
            <c:strRef>
              <c:f>Germany_ESS_multitasking!$A$8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Germany_ESS_multitasking!$B$8:$I$8</c:f>
              <c:numCache>
                <c:formatCode>General</c:formatCode>
                <c:ptCount val="8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  <c:pt idx="3">
                  <c:v>157.0</c:v>
                </c:pt>
                <c:pt idx="4">
                  <c:v>295.0</c:v>
                </c:pt>
              </c:numCache>
            </c:numRef>
          </c:val>
        </c:ser>
        <c:ser>
          <c:idx val="2"/>
          <c:order val="3"/>
          <c:tx>
            <c:strRef>
              <c:f>Germany_ESS_multitasking!$A$9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Germany_ESS_multitasking!$B$9:$I$9</c:f>
              <c:numCache>
                <c:formatCode>General</c:formatCode>
                <c:ptCount val="8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  <c:pt idx="3">
                  <c:v>-33019.0</c:v>
                </c:pt>
                <c:pt idx="4">
                  <c:v>-26246.0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6390288"/>
        <c:axId val="1506392608"/>
      </c:barChart>
      <c:barChart>
        <c:barDir val="col"/>
        <c:grouping val="clustered"/>
        <c:varyColors val="0"/>
        <c:ser>
          <c:idx val="3"/>
          <c:order val="0"/>
          <c:tx>
            <c:strRef>
              <c:f>Germany_ESS_multitasking!$A$10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Germany_ESS_multitasking!$B$10:$I$10</c:f>
              <c:numCache>
                <c:formatCode>General</c:formatCode>
                <c:ptCount val="8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129674.0</c:v>
                </c:pt>
                <c:pt idx="4">
                  <c:v>103739.0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6395344"/>
        <c:axId val="1506482208"/>
      </c:barChart>
      <c:catAx>
        <c:axId val="1506390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6392608"/>
        <c:crosses val="autoZero"/>
        <c:auto val="1"/>
        <c:lblAlgn val="ctr"/>
        <c:lblOffset val="100"/>
        <c:noMultiLvlLbl val="0"/>
      </c:catAx>
      <c:valAx>
        <c:axId val="1506392608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90288"/>
        <c:crosses val="autoZero"/>
        <c:crossBetween val="between"/>
      </c:valAx>
      <c:valAx>
        <c:axId val="1506482208"/>
        <c:scaling>
          <c:orientation val="minMax"/>
          <c:max val="160000.0"/>
          <c:min val="-40000.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95344"/>
        <c:crosses val="max"/>
        <c:crossBetween val="between"/>
      </c:valAx>
      <c:catAx>
        <c:axId val="1506395344"/>
        <c:scaling>
          <c:orientation val="minMax"/>
        </c:scaling>
        <c:delete val="1"/>
        <c:axPos val="b"/>
        <c:majorTickMark val="out"/>
        <c:minorTickMark val="none"/>
        <c:tickLblPos val="nextTo"/>
        <c:crossAx val="150648220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6944444444444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8.48755627201338E-17"/>
                  <c:y val="0.02777777777777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Germany_ESS_multitasking!$B$7:$F$7</c:f>
              <c:numCache>
                <c:formatCode>General</c:formatCode>
                <c:ptCount val="5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  <c:pt idx="3">
                  <c:v>380.0</c:v>
                </c:pt>
                <c:pt idx="4">
                  <c:v>516.0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Germany_ESS_multitasking!$B$8:$F$8</c:f>
              <c:numCache>
                <c:formatCode>General</c:formatCode>
                <c:ptCount val="5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  <c:pt idx="3">
                  <c:v>157.0</c:v>
                </c:pt>
                <c:pt idx="4">
                  <c:v>295.0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Germany_ESS_multitasking!$B$9:$F$9</c:f>
              <c:numCache>
                <c:formatCode>General</c:formatCode>
                <c:ptCount val="5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  <c:pt idx="3">
                  <c:v>-33019.0</c:v>
                </c:pt>
                <c:pt idx="4">
                  <c:v>-26246.0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3780544"/>
        <c:axId val="150633723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Germany_ESS_multitasking!$B$10:$F$10</c:f>
              <c:numCache>
                <c:formatCode>General</c:formatCode>
                <c:ptCount val="5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129674.0</c:v>
                </c:pt>
                <c:pt idx="4">
                  <c:v>103739.0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62989392"/>
        <c:axId val="1185644880"/>
      </c:barChart>
      <c:catAx>
        <c:axId val="15337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6337232"/>
        <c:crosses val="autoZero"/>
        <c:auto val="1"/>
        <c:lblAlgn val="ctr"/>
        <c:lblOffset val="100"/>
        <c:noMultiLvlLbl val="0"/>
      </c:catAx>
      <c:valAx>
        <c:axId val="1506337232"/>
        <c:scaling>
          <c:orientation val="minMax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780544"/>
        <c:crosses val="autoZero"/>
        <c:crossBetween val="between"/>
        <c:majorUnit val="200.0"/>
      </c:valAx>
      <c:valAx>
        <c:axId val="1185644880"/>
        <c:scaling>
          <c:orientation val="minMax"/>
          <c:max val="150000.0"/>
          <c:min val="-5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2989392"/>
        <c:crosses val="max"/>
        <c:crossBetween val="between"/>
        <c:majorUnit val="50000.0"/>
      </c:valAx>
      <c:catAx>
        <c:axId val="116298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64488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Germany_ESS_multitasking!$A$7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Germany_ESS_multitasking!$B$7:$D$7</c:f>
              <c:numCache>
                <c:formatCode>General</c:formatCode>
                <c:ptCount val="3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Germany_ESS_multitasking!$A$8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Germany_ESS_multitasking!$B$8:$D$8</c:f>
              <c:numCache>
                <c:formatCode>General</c:formatCode>
                <c:ptCount val="3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</c:numCache>
            </c:numRef>
          </c:val>
        </c:ser>
        <c:ser>
          <c:idx val="2"/>
          <c:order val="2"/>
          <c:tx>
            <c:strRef>
              <c:f>Germany_ESS_multitasking!$A$9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Germany_ESS_multitasking!$B$9:$D$9</c:f>
              <c:numCache>
                <c:formatCode>General</c:formatCode>
                <c:ptCount val="3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5180560"/>
        <c:axId val="1185173456"/>
      </c:barChart>
      <c:barChart>
        <c:barDir val="col"/>
        <c:grouping val="clustered"/>
        <c:varyColors val="0"/>
        <c:ser>
          <c:idx val="3"/>
          <c:order val="3"/>
          <c:tx>
            <c:strRef>
              <c:f>Germany_ESS_multitasking!$A$10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Germany_ESS_multitasking!$B$10:$D$10</c:f>
              <c:numCache>
                <c:formatCode>General</c:formatCode>
                <c:ptCount val="3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85142960"/>
        <c:axId val="1185159504"/>
      </c:barChart>
      <c:catAx>
        <c:axId val="118518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73456"/>
        <c:crosses val="autoZero"/>
        <c:auto val="1"/>
        <c:lblAlgn val="ctr"/>
        <c:lblOffset val="100"/>
        <c:noMultiLvlLbl val="0"/>
      </c:catAx>
      <c:valAx>
        <c:axId val="1185173456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80560"/>
        <c:crosses val="autoZero"/>
        <c:crossBetween val="between"/>
      </c:valAx>
      <c:valAx>
        <c:axId val="1185159504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42960"/>
        <c:crosses val="max"/>
        <c:crossBetween val="between"/>
        <c:majorUnit val="30000.0"/>
      </c:valAx>
      <c:catAx>
        <c:axId val="118514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1595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77777777777778"/>
                  <c:y val="0.1055788859725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Germany_ESS!$B$25:$F$25</c:f>
              <c:numCache>
                <c:formatCode>_ * #\ ##0_ ;_ * \-#\ ##0_ ;_ * "-"??_ ;_ @_ </c:formatCode>
                <c:ptCount val="5"/>
                <c:pt idx="0">
                  <c:v>4041.394703912882</c:v>
                </c:pt>
                <c:pt idx="1">
                  <c:v>2029.152152592242</c:v>
                </c:pt>
                <c:pt idx="2">
                  <c:v>3872.298691196861</c:v>
                </c:pt>
                <c:pt idx="3">
                  <c:v>1521.864114444181</c:v>
                </c:pt>
                <c:pt idx="4">
                  <c:v>490.3784368764585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Germany_ESS!$B$26:$F$26</c:f>
              <c:numCache>
                <c:formatCode>_ * #\ ##0_ ;_ * \-#\ ##0_ ;_ * "-"??_ ;_ @_ </c:formatCode>
                <c:ptCount val="5"/>
                <c:pt idx="0">
                  <c:v>1674.0505258886</c:v>
                </c:pt>
                <c:pt idx="1">
                  <c:v>845.4800635801008</c:v>
                </c:pt>
                <c:pt idx="2">
                  <c:v>3195.914640332781</c:v>
                </c:pt>
                <c:pt idx="3">
                  <c:v>1521.864114444181</c:v>
                </c:pt>
                <c:pt idx="4">
                  <c:v>490.3784368764585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0.0183512685914262"/>
                  <c:y val="0.30376822688830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Germany_ESS!$B$27:$F$27</c:f>
              <c:numCache>
                <c:formatCode>_ * #\ ##0_ ;_ * \-#\ ##0_ ;_ * "-"??_ ;_ @_ </c:formatCode>
                <c:ptCount val="5"/>
                <c:pt idx="0">
                  <c:v>-334928.4723866211</c:v>
                </c:pt>
                <c:pt idx="1">
                  <c:v>-111349.7243734993</c:v>
                </c:pt>
                <c:pt idx="2">
                  <c:v>-19243.1262470831</c:v>
                </c:pt>
                <c:pt idx="3">
                  <c:v>-1843.14653860462</c:v>
                </c:pt>
                <c:pt idx="4">
                  <c:v>-21948.66245053942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110656"/>
        <c:axId val="1163096960"/>
      </c:barChart>
      <c:catAx>
        <c:axId val="11631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3096960"/>
        <c:crosses val="autoZero"/>
        <c:auto val="1"/>
        <c:lblAlgn val="ctr"/>
        <c:lblOffset val="100"/>
        <c:noMultiLvlLbl val="0"/>
      </c:catAx>
      <c:valAx>
        <c:axId val="1163096960"/>
        <c:scaling>
          <c:orientation val="minMax"/>
          <c:max val="5000.0"/>
          <c:min val="-25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_ * #\ ##0_ ;_ * \-#\ ##0_ ;_ * &quot;-&quot;??_ ;_ @_ 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3110656"/>
        <c:crosses val="autoZero"/>
        <c:crossBetween val="between"/>
        <c:majorUnit val="2500.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56841207349081"/>
          <c:y val="0.0694444444444444"/>
          <c:w val="0.497428477690289"/>
          <c:h val="0.086559857101195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Germany_ESS_multitasking!$B$11:$F$11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Germany_ESS_multitasking!$B$12:$F$12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Germany_ESS_multitasking!$B$13:$F$13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3764544"/>
        <c:axId val="153375747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Germany_ESS_multitasking!$B$14:$F$14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33750224"/>
        <c:axId val="1533760864"/>
      </c:barChart>
      <c:catAx>
        <c:axId val="15337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757472"/>
        <c:crosses val="autoZero"/>
        <c:auto val="1"/>
        <c:lblAlgn val="ctr"/>
        <c:lblOffset val="100"/>
        <c:noMultiLvlLbl val="0"/>
      </c:catAx>
      <c:valAx>
        <c:axId val="153375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764544"/>
        <c:crosses val="autoZero"/>
        <c:crossBetween val="between"/>
        <c:majorUnit val="10.0"/>
      </c:valAx>
      <c:valAx>
        <c:axId val="1533760864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750224"/>
        <c:crosses val="max"/>
        <c:crossBetween val="between"/>
        <c:majorUnit val="20.0"/>
      </c:valAx>
      <c:catAx>
        <c:axId val="153375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376086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Germany_ESS_multitasking!$B$15:$F$15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Germany_ESS_multitasking!$B$16:$F$16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Germany_ESS_multitasking!$B$17:$F$17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3710144"/>
        <c:axId val="153370345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Germany_ESS_multitasking!$B$18:$F$18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33689904"/>
        <c:axId val="1533686272"/>
      </c:barChart>
      <c:catAx>
        <c:axId val="15337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703456"/>
        <c:crosses val="autoZero"/>
        <c:auto val="1"/>
        <c:lblAlgn val="ctr"/>
        <c:lblOffset val="100"/>
        <c:noMultiLvlLbl val="0"/>
      </c:catAx>
      <c:valAx>
        <c:axId val="1533703456"/>
        <c:scaling>
          <c:orientation val="minMax"/>
          <c:max val="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710144"/>
        <c:crosses val="autoZero"/>
        <c:crossBetween val="between"/>
        <c:majorUnit val="10.0"/>
      </c:valAx>
      <c:valAx>
        <c:axId val="1533686272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689904"/>
        <c:crosses val="max"/>
        <c:crossBetween val="between"/>
        <c:majorUnit val="20.0"/>
      </c:valAx>
      <c:catAx>
        <c:axId val="153368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368627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462962962962961"/>
                  <c:y val="-0.06250000000000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4861111111111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231481481481481"/>
                  <c:y val="-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8.48755627201338E-17"/>
                  <c:y val="-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0462962962962971"/>
                  <c:y val="-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Germany_ESS_multitasking!$B$19:$F$19</c:f>
              <c:numCache>
                <c:formatCode>General</c:formatCode>
                <c:ptCount val="5"/>
                <c:pt idx="0">
                  <c:v>0.0132528405386787</c:v>
                </c:pt>
                <c:pt idx="1">
                  <c:v>0.0175126576946667</c:v>
                </c:pt>
                <c:pt idx="2">
                  <c:v>0.0114727285314871</c:v>
                </c:pt>
                <c:pt idx="3">
                  <c:v>0.0224459224925147</c:v>
                </c:pt>
                <c:pt idx="4">
                  <c:v>0.0544872407506953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Germany_ESS_multitasking!$B$20:$F$20</c:f>
              <c:numCache>
                <c:formatCode>General</c:formatCode>
                <c:ptCount val="5"/>
                <c:pt idx="0">
                  <c:v>0.00567169484423421</c:v>
                </c:pt>
                <c:pt idx="1">
                  <c:v>0.00768743515994444</c:v>
                </c:pt>
                <c:pt idx="2">
                  <c:v>0.0114693292032026</c:v>
                </c:pt>
                <c:pt idx="3">
                  <c:v>0.00978312895084804</c:v>
                </c:pt>
                <c:pt idx="4">
                  <c:v>0.0457398015144387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Germany_ESS_multitasking!$B$21:$F$21</c:f>
              <c:numCache>
                <c:formatCode>General</c:formatCode>
                <c:ptCount val="5"/>
                <c:pt idx="0">
                  <c:v>-0.250171857991282</c:v>
                </c:pt>
                <c:pt idx="1">
                  <c:v>-0.248156117675572</c:v>
                </c:pt>
                <c:pt idx="2">
                  <c:v>-0.244374223632314</c:v>
                </c:pt>
                <c:pt idx="3">
                  <c:v>-0.246060423884668</c:v>
                </c:pt>
                <c:pt idx="4">
                  <c:v>-0.210103751321077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3674832"/>
        <c:axId val="153366705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Germany_ESS_multitasking!$B$22:$F$22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33652848"/>
        <c:axId val="1533658384"/>
      </c:barChart>
      <c:catAx>
        <c:axId val="153367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667056"/>
        <c:crosses val="autoZero"/>
        <c:auto val="1"/>
        <c:lblAlgn val="ctr"/>
        <c:lblOffset val="100"/>
        <c:noMultiLvlLbl val="0"/>
      </c:catAx>
      <c:valAx>
        <c:axId val="1533667056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674832"/>
        <c:crosses val="autoZero"/>
        <c:crossBetween val="between"/>
      </c:valAx>
      <c:valAx>
        <c:axId val="1533658384"/>
        <c:scaling>
          <c:orientation val="minMax"/>
          <c:max val="1.2"/>
          <c:min val="-1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652848"/>
        <c:crosses val="max"/>
        <c:crossBetween val="between"/>
        <c:majorUnit val="2.8"/>
      </c:valAx>
      <c:catAx>
        <c:axId val="153365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365838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DA+RT+RegD</a:t>
            </a:r>
          </a:p>
        </c:rich>
      </c:tx>
      <c:layout>
        <c:manualLayout>
          <c:xMode val="edge"/>
          <c:yMode val="edge"/>
          <c:x val="0.242986111111111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PJM_ESS_New!$J$30:$J$34</c:f>
              <c:numCache>
                <c:formatCode>0</c:formatCode>
                <c:ptCount val="5"/>
                <c:pt idx="0">
                  <c:v>281.357194650528</c:v>
                </c:pt>
                <c:pt idx="1">
                  <c:v>276.337192218824</c:v>
                </c:pt>
                <c:pt idx="2">
                  <c:v>276.337192218824</c:v>
                </c:pt>
                <c:pt idx="3">
                  <c:v>20.4936393833074</c:v>
                </c:pt>
                <c:pt idx="4">
                  <c:v>20.4936393833074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PJM_ESS_New!$K$30:$K$34</c:f>
              <c:numCache>
                <c:formatCode>0</c:formatCode>
                <c:ptCount val="5"/>
                <c:pt idx="1">
                  <c:v>5.020002431703972</c:v>
                </c:pt>
                <c:pt idx="3">
                  <c:v>255.8435528355166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84991744"/>
        <c:axId val="1184989472"/>
      </c:barChart>
      <c:catAx>
        <c:axId val="1184991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84989472"/>
        <c:crosses val="autoZero"/>
        <c:auto val="1"/>
        <c:lblAlgn val="ctr"/>
        <c:lblOffset val="100"/>
        <c:noMultiLvlLbl val="0"/>
      </c:catAx>
      <c:valAx>
        <c:axId val="1184989472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49917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77777777777778"/>
                  <c:y val="0.1055788859725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PJM_ESS_New!$B$6:$G$6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PJM_ESS_New!$B$25:$G$25</c:f>
              <c:numCache>
                <c:formatCode>_ * #\ ##0_ ;_ * \-#\ ##0_ ;_ * "-"??_ ;_ @_ </c:formatCode>
                <c:ptCount val="6"/>
                <c:pt idx="0">
                  <c:v>2608.408415249507</c:v>
                </c:pt>
                <c:pt idx="1">
                  <c:v>512.5693392411695</c:v>
                </c:pt>
                <c:pt idx="2">
                  <c:v>341.7128928274463</c:v>
                </c:pt>
                <c:pt idx="3">
                  <c:v>6333.078947068673</c:v>
                </c:pt>
                <c:pt idx="4">
                  <c:v>6857.038716070758</c:v>
                </c:pt>
                <c:pt idx="5">
                  <c:v>6800.086567266183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PJM_ESS_New!$B$6:$G$6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PJM_ESS_New!$B$26:$G$26</c:f>
              <c:numCache>
                <c:formatCode>_ * #\ ##0_ ;_ * \-#\ ##0_ ;_ * "-"??_ ;_ @_ </c:formatCode>
                <c:ptCount val="6"/>
                <c:pt idx="0">
                  <c:v>899.8439511122755</c:v>
                </c:pt>
                <c:pt idx="1">
                  <c:v>512.5693392411695</c:v>
                </c:pt>
                <c:pt idx="2">
                  <c:v>341.7128928274463</c:v>
                </c:pt>
                <c:pt idx="3">
                  <c:v>2790.655291424146</c:v>
                </c:pt>
                <c:pt idx="4">
                  <c:v>3314.61506042623</c:v>
                </c:pt>
                <c:pt idx="5">
                  <c:v>3280.443771143485</c:v>
                </c:pt>
              </c:numCache>
            </c:numRef>
          </c:val>
        </c:ser>
        <c:ser>
          <c:idx val="2"/>
          <c:order val="2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83512685914262"/>
                  <c:y val="0.30376822688830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PJM_ESS_New!$B$6:$G$6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PJM_ESS_New!$B$27:$G$27</c:f>
              <c:numCache>
                <c:formatCode>_ * #\ ##0_ ;_ * \-#\ ##0_ ;_ * "-"??_ ;_ @_ </c:formatCode>
                <c:ptCount val="6"/>
                <c:pt idx="0">
                  <c:v>-131684.7584659369</c:v>
                </c:pt>
                <c:pt idx="1">
                  <c:v>0.0</c:v>
                </c:pt>
                <c:pt idx="2">
                  <c:v>-1868.03048079004</c:v>
                </c:pt>
                <c:pt idx="3">
                  <c:v>-218183.6820703245</c:v>
                </c:pt>
                <c:pt idx="4">
                  <c:v>-217659.7223013224</c:v>
                </c:pt>
                <c:pt idx="5">
                  <c:v>-217693.8935906052</c:v>
                </c:pt>
              </c:numCache>
            </c:numRef>
          </c:val>
        </c:ser>
        <c:ser>
          <c:idx val="3"/>
          <c:order val="3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903824"/>
        <c:axId val="1533616928"/>
      </c:barChart>
      <c:catAx>
        <c:axId val="11459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616928"/>
        <c:crosses val="autoZero"/>
        <c:auto val="1"/>
        <c:lblAlgn val="ctr"/>
        <c:lblOffset val="100"/>
        <c:noMultiLvlLbl val="0"/>
      </c:catAx>
      <c:valAx>
        <c:axId val="1533616928"/>
        <c:scaling>
          <c:orientation val="minMax"/>
          <c:min val="-4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903824"/>
        <c:crosses val="autoZero"/>
        <c:crossBetween val="between"/>
        <c:majorUnit val="4000.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81841207349081"/>
          <c:y val="0.0694444444444444"/>
          <c:w val="0.243158792650919"/>
          <c:h val="0.2717450422863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DA+RT</a:t>
            </a:r>
          </a:p>
        </c:rich>
      </c:tx>
      <c:layout>
        <c:manualLayout>
          <c:xMode val="edge"/>
          <c:yMode val="edge"/>
          <c:x val="0.376527777777778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88958880139982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PJM_ESS_New!$H$30:$H$34</c:f>
              <c:numCache>
                <c:formatCode>0</c:formatCode>
                <c:ptCount val="5"/>
                <c:pt idx="0">
                  <c:v>34.3247154369701</c:v>
                </c:pt>
                <c:pt idx="1">
                  <c:v>16.8889477286368</c:v>
                </c:pt>
                <c:pt idx="2">
                  <c:v>16.8889477286368</c:v>
                </c:pt>
                <c:pt idx="3">
                  <c:v>-238.954605106879</c:v>
                </c:pt>
                <c:pt idx="4">
                  <c:v>-238.954605106879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PJM_ESS_New!$I$30:$I$34</c:f>
              <c:numCache>
                <c:formatCode>0</c:formatCode>
                <c:ptCount val="5"/>
                <c:pt idx="1">
                  <c:v>17.43576770833329</c:v>
                </c:pt>
                <c:pt idx="3">
                  <c:v>16.8889477286368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33594224"/>
        <c:axId val="1533596272"/>
      </c:barChart>
      <c:catAx>
        <c:axId val="1533594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533596272"/>
        <c:crosses val="autoZero"/>
        <c:auto val="1"/>
        <c:lblAlgn val="ctr"/>
        <c:lblOffset val="100"/>
        <c:noMultiLvlLbl val="0"/>
      </c:catAx>
      <c:valAx>
        <c:axId val="1533596272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5942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</a:t>
            </a:r>
          </a:p>
        </c:rich>
      </c:tx>
      <c:layout>
        <c:manualLayout>
          <c:xMode val="edge"/>
          <c:yMode val="edge"/>
          <c:x val="0.540985693689697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5629144948431"/>
          <c:y val="0.0175069991251094"/>
          <c:w val="0.571131418431851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PJM_ESS_New!$B$30:$B$34</c:f>
              <c:numCache>
                <c:formatCode>0</c:formatCode>
                <c:ptCount val="5"/>
                <c:pt idx="0">
                  <c:v>15.8609134033256</c:v>
                </c:pt>
                <c:pt idx="1">
                  <c:v>5.90011965332556</c:v>
                </c:pt>
                <c:pt idx="2">
                  <c:v>5.90011965332556</c:v>
                </c:pt>
                <c:pt idx="3">
                  <c:v>-249.943433182191</c:v>
                </c:pt>
                <c:pt idx="4">
                  <c:v>-249.943433182191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PJM_ESS_New!$C$30:$C$34</c:f>
              <c:numCache>
                <c:formatCode>0</c:formatCode>
                <c:ptCount val="5"/>
                <c:pt idx="1">
                  <c:v>9.96079375000004</c:v>
                </c:pt>
                <c:pt idx="3">
                  <c:v>5.90011965332556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45534336"/>
        <c:axId val="1145888672"/>
      </c:barChart>
      <c:catAx>
        <c:axId val="1145534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45888672"/>
        <c:crosses val="autoZero"/>
        <c:auto val="1"/>
        <c:lblAlgn val="ctr"/>
        <c:lblOffset val="100"/>
        <c:noMultiLvlLbl val="0"/>
      </c:catAx>
      <c:valAx>
        <c:axId val="1145888672"/>
        <c:scaling>
          <c:orientation val="minMax"/>
          <c:max val="4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1400"/>
                  <a:t>USD/(a-kW</a:t>
                </a:r>
                <a:r>
                  <a:rPr lang="en-US" sz="1400" baseline="0"/>
                  <a:t> ESS)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5343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RegA</a:t>
            </a:r>
          </a:p>
        </c:rich>
      </c:tx>
      <c:layout>
        <c:manualLayout>
          <c:xMode val="edge"/>
          <c:yMode val="edge"/>
          <c:x val="0.41430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PJM_ESS_New!$F$30:$F$34</c:f>
              <c:numCache>
                <c:formatCode>0</c:formatCode>
                <c:ptCount val="5"/>
                <c:pt idx="0">
                  <c:v>121.577484703552</c:v>
                </c:pt>
                <c:pt idx="1">
                  <c:v>121.563396835328</c:v>
                </c:pt>
                <c:pt idx="2">
                  <c:v>121.563396835328</c:v>
                </c:pt>
                <c:pt idx="3">
                  <c:v>-134.280156000188</c:v>
                </c:pt>
                <c:pt idx="4">
                  <c:v>-134.280156000188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PJM_ESS_New!$G$30:$G$34</c:f>
              <c:numCache>
                <c:formatCode>0</c:formatCode>
                <c:ptCount val="5"/>
                <c:pt idx="1">
                  <c:v>0.0140878682239816</c:v>
                </c:pt>
                <c:pt idx="3">
                  <c:v>121.563396835328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33544752"/>
        <c:axId val="1533546800"/>
      </c:barChart>
      <c:catAx>
        <c:axId val="1533544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533546800"/>
        <c:crosses val="autoZero"/>
        <c:auto val="1"/>
        <c:lblAlgn val="ctr"/>
        <c:lblOffset val="100"/>
        <c:noMultiLvlLbl val="0"/>
      </c:catAx>
      <c:valAx>
        <c:axId val="1533546800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5447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4303027695308"/>
          <c:y val="0.0272448235637212"/>
          <c:w val="0.939782005748824"/>
          <c:h val="0.330633566637504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PJM_ESS_New!$F$67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v>Operating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PJM_ESS_New!$G$67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"/>
          <c:order val="2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PJM_ESS_New!$H$67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3"/>
          <c:order val="3"/>
          <c:tx>
            <c:v>Fixed Cost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PJM_ESS_New!$I$67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"/>
          <c:order val="4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PJM_ESS_New!$J$67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5"/>
          <c:order val="5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515184"/>
        <c:axId val="1533517232"/>
      </c:barChart>
      <c:catAx>
        <c:axId val="153351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17232"/>
        <c:crosses val="autoZero"/>
        <c:auto val="1"/>
        <c:lblAlgn val="ctr"/>
        <c:lblOffset val="100"/>
        <c:noMultiLvlLbl val="0"/>
      </c:catAx>
      <c:valAx>
        <c:axId val="15335172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1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886671770195392"/>
          <c:w val="1.0"/>
          <c:h val="0.11332822980460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PJM_ESS_New!$C$39:$D$39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PJM_ESS_New!$C$40:$D$40</c:f>
              <c:numCache>
                <c:formatCode>0</c:formatCode>
                <c:ptCount val="2"/>
                <c:pt idx="0">
                  <c:v>512.5693392411695</c:v>
                </c:pt>
                <c:pt idx="1">
                  <c:v>444.2267606756803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PJM_ESS_New!$C$39:$D$39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PJM_ESS_New!$C$41:$D$41</c:f>
              <c:numCache>
                <c:formatCode>0</c:formatCode>
                <c:ptCount val="2"/>
                <c:pt idx="0">
                  <c:v>512.5693392411695</c:v>
                </c:pt>
                <c:pt idx="1">
                  <c:v>444.2267606756803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PJM_ESS_New!$C$39:$D$39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PJM_ESS_New!$C$42:$D$42</c:f>
              <c:numCache>
                <c:formatCode>0</c:formatCode>
                <c:ptCount val="2"/>
                <c:pt idx="0">
                  <c:v>0.0</c:v>
                </c:pt>
                <c:pt idx="1">
                  <c:v>11.39042976091488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470896"/>
        <c:axId val="1533472944"/>
      </c:barChart>
      <c:barChart>
        <c:barDir val="col"/>
        <c:grouping val="clustered"/>
        <c:varyColors val="0"/>
        <c:ser>
          <c:idx val="3"/>
          <c:order val="3"/>
          <c:tx>
            <c:v>System Size</c:v>
          </c:tx>
          <c:spPr>
            <a:solidFill>
              <a:schemeClr val="accent3">
                <a:alpha val="1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PJM_ESS_New!$C$39:$D$39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PJM_ESS_New!$C$43:$D$43</c:f>
              <c:numCache>
                <c:formatCode>0</c:formatCode>
                <c:ptCount val="2"/>
                <c:pt idx="0">
                  <c:v>1.754126183180891</c:v>
                </c:pt>
                <c:pt idx="1">
                  <c:v>1.731345323659062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33466096"/>
        <c:axId val="1533476336"/>
      </c:barChart>
      <c:catAx>
        <c:axId val="153347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472944"/>
        <c:crosses val="autoZero"/>
        <c:auto val="1"/>
        <c:lblAlgn val="ctr"/>
        <c:lblOffset val="100"/>
        <c:noMultiLvlLbl val="0"/>
      </c:catAx>
      <c:valAx>
        <c:axId val="1533472944"/>
        <c:scaling>
          <c:orientation val="minMax"/>
          <c:max val="7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470896"/>
        <c:crosses val="autoZero"/>
        <c:crossBetween val="between"/>
        <c:majorUnit val="250.0"/>
      </c:valAx>
      <c:valAx>
        <c:axId val="1533476336"/>
        <c:scaling>
          <c:orientation val="minMax"/>
          <c:max val="3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(kW ESS)/(MW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466096"/>
        <c:crosses val="max"/>
        <c:crossBetween val="between"/>
        <c:majorUnit val="1.0"/>
      </c:valAx>
      <c:catAx>
        <c:axId val="153346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347633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9703412073491"/>
          <c:y val="0.0792366579177603"/>
          <c:w val="0.660037620297463"/>
          <c:h val="0.09205963837853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PCR</a:t>
            </a:r>
          </a:p>
        </c:rich>
      </c:tx>
      <c:layout>
        <c:manualLayout>
          <c:xMode val="edge"/>
          <c:yMode val="edge"/>
          <c:x val="0.376527777777778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88958880139982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Germany_ESS!$H$30:$H$34</c:f>
              <c:numCache>
                <c:formatCode>0</c:formatCode>
                <c:ptCount val="5"/>
                <c:pt idx="0">
                  <c:v>153.92734457616</c:v>
                </c:pt>
                <c:pt idx="1">
                  <c:v>153.92734457616</c:v>
                </c:pt>
                <c:pt idx="2">
                  <c:v>153.92734457616</c:v>
                </c:pt>
                <c:pt idx="3">
                  <c:v>-101.916208259356</c:v>
                </c:pt>
                <c:pt idx="4">
                  <c:v>-101.916208259356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Germany_ESS!$I$30:$I$34</c:f>
              <c:numCache>
                <c:formatCode>0</c:formatCode>
                <c:ptCount val="5"/>
                <c:pt idx="1">
                  <c:v>0.0</c:v>
                </c:pt>
                <c:pt idx="3">
                  <c:v>153.92734457616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34012704"/>
        <c:axId val="1534015024"/>
      </c:barChart>
      <c:catAx>
        <c:axId val="1534012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534015024"/>
        <c:crosses val="autoZero"/>
        <c:auto val="1"/>
        <c:lblAlgn val="ctr"/>
        <c:lblOffset val="100"/>
        <c:noMultiLvlLbl val="0"/>
      </c:catAx>
      <c:valAx>
        <c:axId val="1534015024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40127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RegD</a:t>
            </a:r>
          </a:p>
        </c:rich>
      </c:tx>
      <c:layout>
        <c:manualLayout>
          <c:xMode val="edge"/>
          <c:yMode val="edge"/>
          <c:x val="0.43055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PJM_ESS_New!$D$30:$D$34</c:f>
              <c:numCache>
                <c:formatCode>0</c:formatCode>
                <c:ptCount val="5"/>
                <c:pt idx="0">
                  <c:v>266.938994748121</c:v>
                </c:pt>
                <c:pt idx="1">
                  <c:v>266.928978526844</c:v>
                </c:pt>
                <c:pt idx="2">
                  <c:v>266.928978526844</c:v>
                </c:pt>
                <c:pt idx="3">
                  <c:v>11.0854256913276</c:v>
                </c:pt>
                <c:pt idx="4">
                  <c:v>11.0854256913276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PJM_ESS_New!$E$30:$E$34</c:f>
              <c:numCache>
                <c:formatCode>0</c:formatCode>
                <c:ptCount val="5"/>
                <c:pt idx="1">
                  <c:v>0.0100162212769987</c:v>
                </c:pt>
                <c:pt idx="3">
                  <c:v>255.8435528355164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45878288"/>
        <c:axId val="1145988128"/>
      </c:barChart>
      <c:catAx>
        <c:axId val="1145878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45988128"/>
        <c:crosses val="autoZero"/>
        <c:auto val="1"/>
        <c:lblAlgn val="ctr"/>
        <c:lblOffset val="100"/>
        <c:noMultiLvlLbl val="0"/>
      </c:catAx>
      <c:valAx>
        <c:axId val="1145988128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87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DA+RT+RegA</a:t>
            </a:r>
          </a:p>
        </c:rich>
      </c:tx>
      <c:layout>
        <c:manualLayout>
          <c:xMode val="edge"/>
          <c:yMode val="edge"/>
          <c:x val="0.248333333333333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PJM_ESS_New!$L$30:$L$34</c:f>
              <c:numCache>
                <c:formatCode>0</c:formatCode>
                <c:ptCount val="5"/>
                <c:pt idx="0">
                  <c:v>195.289750367884</c:v>
                </c:pt>
                <c:pt idx="1">
                  <c:v>175.889733248698</c:v>
                </c:pt>
                <c:pt idx="2">
                  <c:v>175.889733248698</c:v>
                </c:pt>
                <c:pt idx="3">
                  <c:v>-79.9538195868181</c:v>
                </c:pt>
                <c:pt idx="4">
                  <c:v>-79.9538195868181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PJM_ESS_New!$M$30:$M$34</c:f>
              <c:numCache>
                <c:formatCode>0</c:formatCode>
                <c:ptCount val="5"/>
                <c:pt idx="1">
                  <c:v>19.400017119186</c:v>
                </c:pt>
                <c:pt idx="3">
                  <c:v>175.889733248698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45980752"/>
        <c:axId val="1145954784"/>
      </c:barChart>
      <c:catAx>
        <c:axId val="1145980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45954784"/>
        <c:crosses val="autoZero"/>
        <c:auto val="1"/>
        <c:lblAlgn val="ctr"/>
        <c:lblOffset val="100"/>
        <c:noMultiLvlLbl val="0"/>
      </c:catAx>
      <c:valAx>
        <c:axId val="1145954784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9807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PJM_ESS!$A$7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PJM_ESS!$B$7:$K$7</c:f>
              <c:numCache>
                <c:formatCode>General</c:formatCode>
                <c:ptCount val="10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2"/>
          <c:tx>
            <c:strRef>
              <c:f>PJM_ESS!$A$8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PJM_ESS!$B$8:$K$8</c:f>
              <c:numCache>
                <c:formatCode>General</c:formatCode>
                <c:ptCount val="10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3"/>
          <c:tx>
            <c:strRef>
              <c:f>PJM_ESS!$A$9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PJM_ESS!$B$9:$K$9</c:f>
              <c:numCache>
                <c:formatCode>General</c:formatCode>
                <c:ptCount val="10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5630064"/>
        <c:axId val="1145632384"/>
      </c:barChart>
      <c:barChart>
        <c:barDir val="col"/>
        <c:grouping val="clustered"/>
        <c:varyColors val="0"/>
        <c:ser>
          <c:idx val="3"/>
          <c:order val="0"/>
          <c:tx>
            <c:strRef>
              <c:f>PJM_ESS!$A$10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PJM_ESS!$B$10:$K$10</c:f>
              <c:numCache>
                <c:formatCode>General</c:formatCode>
                <c:ptCount val="10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6276592"/>
        <c:axId val="1145584224"/>
      </c:barChart>
      <c:catAx>
        <c:axId val="1145630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145632384"/>
        <c:crosses val="autoZero"/>
        <c:auto val="1"/>
        <c:lblAlgn val="ctr"/>
        <c:lblOffset val="100"/>
        <c:noMultiLvlLbl val="0"/>
      </c:catAx>
      <c:valAx>
        <c:axId val="1145632384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30064"/>
        <c:crosses val="autoZero"/>
        <c:crossBetween val="between"/>
      </c:valAx>
      <c:valAx>
        <c:axId val="1145584224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76592"/>
        <c:crosses val="max"/>
        <c:crossBetween val="between"/>
      </c:valAx>
      <c:catAx>
        <c:axId val="150627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11455842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PJM_ESS!$B$7:$G$7</c:f>
              <c:numCache>
                <c:formatCode>General</c:formatCode>
                <c:ptCount val="6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0231481481481477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PJM_ESS!$B$8:$G$8</c:f>
              <c:numCache>
                <c:formatCode>General</c:formatCode>
                <c:ptCount val="6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\ 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PJM_ESS!$B$9:$G$9</c:f>
              <c:numCache>
                <c:formatCode>General</c:formatCode>
                <c:ptCount val="6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5392592"/>
        <c:axId val="114534315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PJM_ESS!$B$10:$G$10</c:f>
              <c:numCache>
                <c:formatCode>General</c:formatCode>
                <c:ptCount val="6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45206768"/>
        <c:axId val="1145266416"/>
      </c:barChart>
      <c:catAx>
        <c:axId val="11453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343152"/>
        <c:crosses val="autoZero"/>
        <c:auto val="1"/>
        <c:lblAlgn val="ctr"/>
        <c:lblOffset val="100"/>
        <c:noMultiLvlLbl val="0"/>
      </c:catAx>
      <c:valAx>
        <c:axId val="1145343152"/>
        <c:scaling>
          <c:orientation val="minMax"/>
          <c:max val="800.0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392592"/>
        <c:crosses val="autoZero"/>
        <c:crossBetween val="between"/>
        <c:majorUnit val="200.0"/>
      </c:valAx>
      <c:valAx>
        <c:axId val="1145266416"/>
        <c:scaling>
          <c:orientation val="minMax"/>
          <c:max val="80000.0"/>
          <c:min val="-2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206768"/>
        <c:crosses val="max"/>
        <c:crossBetween val="between"/>
        <c:majorUnit val="20000.0"/>
      </c:valAx>
      <c:catAx>
        <c:axId val="114520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2664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PJM_ESS!$B$7:$G$7</c:f>
              <c:numCache>
                <c:formatCode>General</c:formatCode>
                <c:ptCount val="6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1"/>
          <c:tx>
            <c:strRef>
              <c:f>PJM_ESS!$A$8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PJM_ESS!$B$8:$G$8</c:f>
              <c:numCache>
                <c:formatCode>General</c:formatCode>
                <c:ptCount val="6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2"/>
          <c:tx>
            <c:strRef>
              <c:f>PJM_ESS!$A$9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PJM_ESS!$B$9:$G$9</c:f>
              <c:numCache>
                <c:formatCode>General</c:formatCode>
                <c:ptCount val="6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677232"/>
        <c:axId val="1527028640"/>
      </c:barChart>
      <c:barChart>
        <c:barDir val="col"/>
        <c:grouping val="clustered"/>
        <c:varyColors val="0"/>
        <c:ser>
          <c:idx val="3"/>
          <c:order val="3"/>
          <c:tx>
            <c:strRef>
              <c:f>PJM_ESS!$A$10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PJM_ESS!$B$10:$G$10</c:f>
              <c:numCache>
                <c:formatCode>General</c:formatCode>
                <c:ptCount val="6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26888672"/>
        <c:axId val="1527180656"/>
      </c:barChart>
      <c:catAx>
        <c:axId val="15276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028640"/>
        <c:crosses val="autoZero"/>
        <c:auto val="1"/>
        <c:lblAlgn val="ctr"/>
        <c:lblOffset val="100"/>
        <c:noMultiLvlLbl val="0"/>
      </c:catAx>
      <c:valAx>
        <c:axId val="1527028640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77232"/>
        <c:crosses val="autoZero"/>
        <c:crossBetween val="between"/>
      </c:valAx>
      <c:valAx>
        <c:axId val="1527180656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888672"/>
        <c:crosses val="max"/>
        <c:crossBetween val="between"/>
        <c:majorUnit val="30000.0"/>
      </c:valAx>
      <c:catAx>
        <c:axId val="152688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718065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00231481481481486"/>
                  <c:y val="0.223380905511811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"/>
                  <c:y val="0.280034448818898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PJM_ESS!$B$11:$G$11</c:f>
              <c:numCache>
                <c:formatCode>General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0.0</c:v>
                </c:pt>
                <c:pt idx="3">
                  <c:v>0.0</c:v>
                </c:pt>
                <c:pt idx="4">
                  <c:v>53.0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PJM_ESS!$B$12:$G$12</c:f>
              <c:numCache>
                <c:formatCode>General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PJM_ESS!$B$13:$G$13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835872"/>
        <c:axId val="118780395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PJM_ESS!$B$14:$G$14</c:f>
              <c:numCache>
                <c:formatCode>General</c:formatCode>
                <c:ptCount val="6"/>
                <c:pt idx="0">
                  <c:v>0.0</c:v>
                </c:pt>
                <c:pt idx="1">
                  <c:v>154.0</c:v>
                </c:pt>
                <c:pt idx="2">
                  <c:v>0.0</c:v>
                </c:pt>
                <c:pt idx="3">
                  <c:v>0.0</c:v>
                </c:pt>
                <c:pt idx="4">
                  <c:v>162.0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33423808"/>
        <c:axId val="1187756176"/>
      </c:barChart>
      <c:catAx>
        <c:axId val="11878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803952"/>
        <c:crosses val="autoZero"/>
        <c:auto val="1"/>
        <c:lblAlgn val="ctr"/>
        <c:lblOffset val="100"/>
        <c:noMultiLvlLbl val="0"/>
      </c:catAx>
      <c:valAx>
        <c:axId val="1187803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835872"/>
        <c:crosses val="autoZero"/>
        <c:crossBetween val="between"/>
        <c:majorUnit val="20.0"/>
      </c:valAx>
      <c:valAx>
        <c:axId val="1187756176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423808"/>
        <c:crosses val="max"/>
        <c:crossBetween val="between"/>
      </c:valAx>
      <c:catAx>
        <c:axId val="153342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775617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PJM_ESS!$B$15:$G$15</c:f>
              <c:numCache>
                <c:formatCode>General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0.0</c:v>
                </c:pt>
                <c:pt idx="3">
                  <c:v>0.0</c:v>
                </c:pt>
                <c:pt idx="4">
                  <c:v>42.0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PJM_ESS!$B$16:$G$16</c:f>
              <c:numCache>
                <c:formatCode>General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0.0</c:v>
                </c:pt>
                <c:pt idx="3">
                  <c:v>0.0</c:v>
                </c:pt>
                <c:pt idx="4">
                  <c:v>41.0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PJM_ESS!$B$17:$G$17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3372768"/>
        <c:axId val="153336324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PJM_ESS!$B$18:$G$18</c:f>
              <c:numCache>
                <c:formatCode>General</c:formatCode>
                <c:ptCount val="6"/>
                <c:pt idx="0">
                  <c:v>0.0</c:v>
                </c:pt>
                <c:pt idx="1">
                  <c:v>152.0</c:v>
                </c:pt>
                <c:pt idx="2">
                  <c:v>0.0</c:v>
                </c:pt>
                <c:pt idx="3">
                  <c:v>0.0</c:v>
                </c:pt>
                <c:pt idx="4">
                  <c:v>152.0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06247792"/>
        <c:axId val="1533366880"/>
      </c:barChart>
      <c:catAx>
        <c:axId val="15333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363248"/>
        <c:crosses val="autoZero"/>
        <c:auto val="1"/>
        <c:lblAlgn val="ctr"/>
        <c:lblOffset val="100"/>
        <c:noMultiLvlLbl val="0"/>
      </c:catAx>
      <c:valAx>
        <c:axId val="1533363248"/>
        <c:scaling>
          <c:orientation val="minMax"/>
          <c:max val="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372768"/>
        <c:crosses val="autoZero"/>
        <c:crossBetween val="between"/>
        <c:majorUnit val="20.0"/>
      </c:valAx>
      <c:valAx>
        <c:axId val="1533366880"/>
        <c:scaling>
          <c:orientation val="minMax"/>
          <c:max val="2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6247792"/>
        <c:crosses val="max"/>
        <c:crossBetween val="between"/>
      </c:valAx>
      <c:catAx>
        <c:axId val="150624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336688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763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8.48755627201338E-17"/>
                  <c:y val="-0.1041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PJM_ESS!$B$19:$G$19</c:f>
              <c:numCache>
                <c:formatCode>General</c:formatCode>
                <c:ptCount val="6"/>
                <c:pt idx="0">
                  <c:v>0.0158609134033256</c:v>
                </c:pt>
                <c:pt idx="1">
                  <c:v>0.266938994748121</c:v>
                </c:pt>
                <c:pt idx="2">
                  <c:v>0.121577484703552</c:v>
                </c:pt>
                <c:pt idx="3">
                  <c:v>0.0343247154369701</c:v>
                </c:pt>
                <c:pt idx="4">
                  <c:v>0.281357194650528</c:v>
                </c:pt>
                <c:pt idx="5">
                  <c:v>0.195289750367884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PJM_ESS!$B$20:$G$20</c:f>
              <c:numCache>
                <c:formatCode>General</c:formatCode>
                <c:ptCount val="6"/>
                <c:pt idx="0">
                  <c:v>0.00590011965332556</c:v>
                </c:pt>
                <c:pt idx="1">
                  <c:v>0.266928978526844</c:v>
                </c:pt>
                <c:pt idx="2">
                  <c:v>0.121563396835328</c:v>
                </c:pt>
                <c:pt idx="3">
                  <c:v>0.0168889477286368</c:v>
                </c:pt>
                <c:pt idx="4">
                  <c:v>0.276337192218824</c:v>
                </c:pt>
                <c:pt idx="5">
                  <c:v>0.175889733248698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PJM_ESS!$B$21:$G$21</c:f>
              <c:numCache>
                <c:formatCode>General</c:formatCode>
                <c:ptCount val="6"/>
                <c:pt idx="0">
                  <c:v>-0.249943433182191</c:v>
                </c:pt>
                <c:pt idx="1">
                  <c:v>0.0110854256913276</c:v>
                </c:pt>
                <c:pt idx="2">
                  <c:v>-0.134280156000188</c:v>
                </c:pt>
                <c:pt idx="3">
                  <c:v>-0.238954605106879</c:v>
                </c:pt>
                <c:pt idx="4">
                  <c:v>0.0204936393833074</c:v>
                </c:pt>
                <c:pt idx="5">
                  <c:v>-0.0799538195868181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3424080"/>
        <c:axId val="152773297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PJM_ESS!$B$22:$G$22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27664608"/>
        <c:axId val="1527718432"/>
      </c:barChart>
      <c:catAx>
        <c:axId val="14234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7732976"/>
        <c:crosses val="autoZero"/>
        <c:auto val="1"/>
        <c:lblAlgn val="ctr"/>
        <c:lblOffset val="100"/>
        <c:noMultiLvlLbl val="0"/>
      </c:catAx>
      <c:valAx>
        <c:axId val="1527732976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424080"/>
        <c:crosses val="autoZero"/>
        <c:crossBetween val="between"/>
        <c:majorUnit val="0.2"/>
      </c:valAx>
      <c:valAx>
        <c:axId val="1527718432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7664608"/>
        <c:crosses val="max"/>
        <c:crossBetween val="between"/>
        <c:majorUnit val="1.9"/>
      </c:valAx>
      <c:catAx>
        <c:axId val="152766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771843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77777777777778"/>
                  <c:y val="0.1055788859725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NSW_ESS_new!$B$6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NSW_ESS_new!$B$25</c:f>
              <c:numCache>
                <c:formatCode>_ * #\ ##0_ ;_ * \-#\ ##0_ ;_ * "-"??_ ;_ @_ </c:formatCode>
                <c:ptCount val="1"/>
                <c:pt idx="0">
                  <c:v>109300.5765856104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NSW_ESS_new!$B$6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NSW_ESS_new!$B$26</c:f>
              <c:numCache>
                <c:formatCode>_ * #\ ##0_ ;_ * \-#\ ##0_ ;_ * "-"??_ ;_ @_ </c:formatCode>
                <c:ptCount val="1"/>
                <c:pt idx="0">
                  <c:v>74454.75056405113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NSW_ESS_new!$B$6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NSW_ESS_new!$B$27</c:f>
              <c:numCache>
                <c:formatCode>_ * #\ ##0_ ;_ * \-#\ ##0_ ;_ * "-"??_ ;_ @_ </c:formatCode>
                <c:ptCount val="1"/>
                <c:pt idx="0">
                  <c:v>-1.00438706442717E6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183984"/>
        <c:axId val="1506177232"/>
      </c:barChart>
      <c:catAx>
        <c:axId val="15061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6177232"/>
        <c:crosses val="autoZero"/>
        <c:auto val="1"/>
        <c:lblAlgn val="ctr"/>
        <c:lblOffset val="100"/>
        <c:noMultiLvlLbl val="0"/>
      </c:catAx>
      <c:valAx>
        <c:axId val="1506177232"/>
        <c:scaling>
          <c:orientation val="minMax"/>
          <c:max val="150000.0"/>
          <c:min val="-50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1100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_ * #\ ##0_ ;_ * \-#\ ##0_ ;_ * &quot;-&quot;??_ ;_ @_ 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6183984"/>
        <c:crosses val="autoZero"/>
        <c:crossBetween val="between"/>
        <c:majorUnit val="50000.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56841207349081"/>
          <c:y val="0.0694444444444444"/>
          <c:w val="0.497428477690289"/>
          <c:h val="0.086559857101195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RT</a:t>
            </a:r>
          </a:p>
        </c:rich>
      </c:tx>
      <c:layout>
        <c:manualLayout>
          <c:xMode val="edge"/>
          <c:yMode val="edge"/>
          <c:x val="0.540985693689697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73490813648"/>
          <c:y val="0.0175069991251094"/>
          <c:w val="0.8627981189851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NSW_ESS_new!$A$30:$A$34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NSW_ESS_new!$B$30:$B$34</c:f>
              <c:numCache>
                <c:formatCode>0</c:formatCode>
                <c:ptCount val="5"/>
                <c:pt idx="0">
                  <c:v>82.85714285714285</c:v>
                </c:pt>
                <c:pt idx="1">
                  <c:v>56.8452380952381</c:v>
                </c:pt>
                <c:pt idx="2">
                  <c:v>56.8452380952381</c:v>
                </c:pt>
                <c:pt idx="3">
                  <c:v>-199.3154761904762</c:v>
                </c:pt>
                <c:pt idx="4">
                  <c:v>-199.3154761904762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NSW_ESS_new!$A$30:$A$34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NSW_ESS_new!$C$30:$C$34</c:f>
              <c:numCache>
                <c:formatCode>0</c:formatCode>
                <c:ptCount val="5"/>
                <c:pt idx="1">
                  <c:v>26.01190476190474</c:v>
                </c:pt>
                <c:pt idx="3">
                  <c:v>56.8452380952381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27561680"/>
        <c:axId val="1527563456"/>
      </c:barChart>
      <c:catAx>
        <c:axId val="1527561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527563456"/>
        <c:crosses val="autoZero"/>
        <c:auto val="1"/>
        <c:lblAlgn val="ctr"/>
        <c:lblOffset val="100"/>
        <c:noMultiLvlLbl val="0"/>
      </c:catAx>
      <c:valAx>
        <c:axId val="1527563456"/>
        <c:scaling>
          <c:orientation val="minMax"/>
          <c:max val="200.0"/>
          <c:min val="-3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USD/(a-kW ESS)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7561680"/>
        <c:crosses val="autoZero"/>
        <c:crossBetween val="between"/>
        <c:majorUnit val="1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ID</a:t>
            </a:r>
          </a:p>
        </c:rich>
      </c:tx>
      <c:layout>
        <c:manualLayout>
          <c:xMode val="edge"/>
          <c:yMode val="edge"/>
          <c:x val="0.43055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Germany_ESS!$D$30:$D$34</c:f>
              <c:numCache>
                <c:formatCode>0</c:formatCode>
                <c:ptCount val="5"/>
                <c:pt idx="0">
                  <c:v>17.5126576946667</c:v>
                </c:pt>
                <c:pt idx="1">
                  <c:v>7.68743515994444</c:v>
                </c:pt>
                <c:pt idx="2">
                  <c:v>7.68743515994444</c:v>
                </c:pt>
                <c:pt idx="3">
                  <c:v>-248.156117675572</c:v>
                </c:pt>
                <c:pt idx="4">
                  <c:v>-248.156117675572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Germany_ESS!$E$30:$E$34</c:f>
              <c:numCache>
                <c:formatCode>0</c:formatCode>
                <c:ptCount val="5"/>
                <c:pt idx="1">
                  <c:v>9.82522253472226</c:v>
                </c:pt>
                <c:pt idx="3">
                  <c:v>7.68743515994444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34009424"/>
        <c:axId val="1533994544"/>
      </c:barChart>
      <c:catAx>
        <c:axId val="1534009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533994544"/>
        <c:crosses val="autoZero"/>
        <c:auto val="1"/>
        <c:lblAlgn val="ctr"/>
        <c:lblOffset val="100"/>
        <c:noMultiLvlLbl val="0"/>
      </c:catAx>
      <c:valAx>
        <c:axId val="1533994544"/>
        <c:scaling>
          <c:orientation val="minMax"/>
          <c:max val="4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40094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4303027695308"/>
          <c:y val="0.0272448235637212"/>
          <c:w val="0.939782005748824"/>
          <c:h val="0.330633566637504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NSW_ESS_new!$F$67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v>Operating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NSW_ESS_new!$G$67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"/>
          <c:order val="2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NSW_ESS_new!$H$67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3"/>
          <c:order val="3"/>
          <c:tx>
            <c:v>Fixed Cost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NSW_ESS_new!$I$67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"/>
          <c:order val="4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NSW_ESS_new!$J$67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5"/>
          <c:order val="5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091136"/>
        <c:axId val="1506081216"/>
      </c:barChart>
      <c:catAx>
        <c:axId val="150609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81216"/>
        <c:crosses val="autoZero"/>
        <c:auto val="1"/>
        <c:lblAlgn val="ctr"/>
        <c:lblOffset val="100"/>
        <c:noMultiLvlLbl val="0"/>
      </c:catAx>
      <c:valAx>
        <c:axId val="150608121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9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83054892601432"/>
          <c:y val="0.781987529336611"/>
          <c:w val="0.62598030556443"/>
          <c:h val="0.12630171228596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NSW_ESS_new!$C$39:$D$39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NSW_ESS_new!$C$40:$D$40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NSW_ESS_new!$C$39:$D$39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NSW_ESS_new!$C$41:$D$41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NSW_ESS_new!$C$39:$D$39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NSW_ESS_new!$C$42:$D$42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284368"/>
        <c:axId val="1506057040"/>
      </c:barChart>
      <c:barChart>
        <c:barDir val="col"/>
        <c:grouping val="clustered"/>
        <c:varyColors val="0"/>
        <c:ser>
          <c:idx val="3"/>
          <c:order val="3"/>
          <c:tx>
            <c:v>System Size</c:v>
          </c:tx>
          <c:spPr>
            <a:solidFill>
              <a:schemeClr val="accent3">
                <a:alpha val="1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NSW_ESS_new!$C$39:$D$39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NSW_ESS_new!$C$43:$D$43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06040480"/>
        <c:axId val="1506052048"/>
      </c:barChart>
      <c:catAx>
        <c:axId val="15272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6057040"/>
        <c:crosses val="autoZero"/>
        <c:auto val="1"/>
        <c:lblAlgn val="ctr"/>
        <c:lblOffset val="100"/>
        <c:noMultiLvlLbl val="0"/>
      </c:catAx>
      <c:valAx>
        <c:axId val="1506057040"/>
        <c:scaling>
          <c:orientation val="minMax"/>
          <c:max val="6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7284368"/>
        <c:crosses val="autoZero"/>
        <c:crossBetween val="between"/>
        <c:majorUnit val="200.0"/>
      </c:valAx>
      <c:valAx>
        <c:axId val="1506052048"/>
        <c:scaling>
          <c:orientation val="minMax"/>
          <c:max val="1.2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(kW ESS)/(MW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6040480"/>
        <c:crosses val="max"/>
        <c:crossBetween val="between"/>
        <c:majorUnit val="0.4"/>
      </c:valAx>
      <c:catAx>
        <c:axId val="150604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605204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5814523184602"/>
          <c:y val="0.0792366579177602"/>
          <c:w val="0.660037620297463"/>
          <c:h val="0.09205963837853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NSW_ESS!$B$7</c:f>
              <c:numCache>
                <c:formatCode>General</c:formatCode>
                <c:ptCount val="1"/>
                <c:pt idx="0">
                  <c:v>1846.0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NSW_ESS!$B$8</c:f>
              <c:numCache>
                <c:formatCode>General</c:formatCode>
                <c:ptCount val="1"/>
                <c:pt idx="0">
                  <c:v>1176.0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NSW_ESS!$B$9</c:f>
              <c:numCache>
                <c:formatCode>General</c:formatCode>
                <c:ptCount val="1"/>
                <c:pt idx="0">
                  <c:v>-16040.0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5995568"/>
        <c:axId val="150598838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NSW_ESS!$B$10</c:f>
              <c:numCache>
                <c:formatCode>General</c:formatCode>
                <c:ptCount val="1"/>
                <c:pt idx="0">
                  <c:v>67289.0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05963856"/>
        <c:axId val="1505972000"/>
      </c:barChart>
      <c:catAx>
        <c:axId val="15059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5988384"/>
        <c:crosses val="autoZero"/>
        <c:auto val="1"/>
        <c:lblAlgn val="ctr"/>
        <c:lblOffset val="100"/>
        <c:noMultiLvlLbl val="0"/>
      </c:catAx>
      <c:valAx>
        <c:axId val="1505988384"/>
        <c:scaling>
          <c:orientation val="minMax"/>
          <c:max val="2000.0"/>
          <c:min val="-1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5995568"/>
        <c:crosses val="autoZero"/>
        <c:crossBetween val="between"/>
        <c:majorUnit val="1000.0"/>
      </c:valAx>
      <c:valAx>
        <c:axId val="1505972000"/>
        <c:scaling>
          <c:orientation val="minMax"/>
          <c:max val="80000.0"/>
          <c:min val="-4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5963856"/>
        <c:crosses val="max"/>
        <c:crossBetween val="between"/>
        <c:majorUnit val="40000.0"/>
      </c:valAx>
      <c:catAx>
        <c:axId val="150596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59720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NSW_ESS!$B$7:$G$7</c:f>
              <c:numCache>
                <c:formatCode>General</c:formatCode>
                <c:ptCount val="6"/>
                <c:pt idx="0">
                  <c:v>1846.0</c:v>
                </c:pt>
              </c:numCache>
            </c:numRef>
          </c:val>
        </c:ser>
        <c:ser>
          <c:idx val="1"/>
          <c:order val="1"/>
          <c:tx>
            <c:strRef>
              <c:f>NSW_ESS!$A$8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NSW_ESS!$B$8:$G$8</c:f>
              <c:numCache>
                <c:formatCode>General</c:formatCode>
                <c:ptCount val="6"/>
                <c:pt idx="0">
                  <c:v>1176.0</c:v>
                </c:pt>
              </c:numCache>
            </c:numRef>
          </c:val>
        </c:ser>
        <c:ser>
          <c:idx val="2"/>
          <c:order val="2"/>
          <c:tx>
            <c:strRef>
              <c:f>NSW_ESS!$A$9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NSW_ESS!$B$9:$G$9</c:f>
              <c:numCache>
                <c:formatCode>General</c:formatCode>
                <c:ptCount val="6"/>
                <c:pt idx="0">
                  <c:v>-16040.0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661424"/>
        <c:axId val="1187345472"/>
      </c:barChart>
      <c:barChart>
        <c:barDir val="col"/>
        <c:grouping val="clustered"/>
        <c:varyColors val="0"/>
        <c:ser>
          <c:idx val="3"/>
          <c:order val="3"/>
          <c:tx>
            <c:strRef>
              <c:f>NSW_ESS!$A$10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NSW_ESS!$B$10:$G$10</c:f>
              <c:numCache>
                <c:formatCode>General</c:formatCode>
                <c:ptCount val="6"/>
                <c:pt idx="0">
                  <c:v>67289.0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33339744"/>
        <c:axId val="1187698560"/>
      </c:barChart>
      <c:catAx>
        <c:axId val="11876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45472"/>
        <c:crosses val="autoZero"/>
        <c:auto val="1"/>
        <c:lblAlgn val="ctr"/>
        <c:lblOffset val="100"/>
        <c:noMultiLvlLbl val="0"/>
      </c:catAx>
      <c:valAx>
        <c:axId val="1187345472"/>
        <c:scaling>
          <c:orientation val="minMax"/>
          <c:min val="-100.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61424"/>
        <c:crosses val="autoZero"/>
        <c:crossBetween val="between"/>
      </c:valAx>
      <c:valAx>
        <c:axId val="1187698560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39744"/>
        <c:crosses val="max"/>
        <c:crossBetween val="between"/>
        <c:majorUnit val="30000.0"/>
      </c:valAx>
      <c:catAx>
        <c:axId val="153333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769856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NSW_ESS!$A$7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NSW_ESS!$B$7:$K$7</c:f>
              <c:numCache>
                <c:formatCode>General</c:formatCode>
                <c:ptCount val="10"/>
                <c:pt idx="0">
                  <c:v>1846.0</c:v>
                </c:pt>
              </c:numCache>
            </c:numRef>
          </c:val>
        </c:ser>
        <c:ser>
          <c:idx val="1"/>
          <c:order val="2"/>
          <c:tx>
            <c:strRef>
              <c:f>NSW_ESS!$A$8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NSW_ESS!$B$8:$K$8</c:f>
              <c:numCache>
                <c:formatCode>General</c:formatCode>
                <c:ptCount val="10"/>
                <c:pt idx="0">
                  <c:v>1176.0</c:v>
                </c:pt>
              </c:numCache>
            </c:numRef>
          </c:val>
        </c:ser>
        <c:ser>
          <c:idx val="2"/>
          <c:order val="3"/>
          <c:tx>
            <c:strRef>
              <c:f>NSW_ESS!$A$9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NSW_ESS!$B$9:$K$9</c:f>
              <c:numCache>
                <c:formatCode>General</c:formatCode>
                <c:ptCount val="10"/>
                <c:pt idx="0">
                  <c:v>-16040.0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5867136"/>
        <c:axId val="1505863840"/>
      </c:barChart>
      <c:barChart>
        <c:barDir val="col"/>
        <c:grouping val="clustered"/>
        <c:varyColors val="0"/>
        <c:ser>
          <c:idx val="3"/>
          <c:order val="0"/>
          <c:tx>
            <c:strRef>
              <c:f>NSW_ESS!$A$10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NSW_ESS!$B$10:$K$10</c:f>
              <c:numCache>
                <c:formatCode>General</c:formatCode>
                <c:ptCount val="10"/>
                <c:pt idx="0">
                  <c:v>67289.0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5848704"/>
        <c:axId val="1505854224"/>
      </c:barChart>
      <c:catAx>
        <c:axId val="150586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5863840"/>
        <c:crosses val="autoZero"/>
        <c:auto val="1"/>
        <c:lblAlgn val="ctr"/>
        <c:lblOffset val="100"/>
        <c:noMultiLvlLbl val="0"/>
      </c:catAx>
      <c:valAx>
        <c:axId val="1505863840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67136"/>
        <c:crosses val="autoZero"/>
        <c:crossBetween val="between"/>
      </c:valAx>
      <c:valAx>
        <c:axId val="1505854224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48704"/>
        <c:crosses val="max"/>
        <c:crossBetween val="between"/>
      </c:valAx>
      <c:catAx>
        <c:axId val="1505848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5058542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NSW_ESS!$B$12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255408"/>
        <c:axId val="152725376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27214192"/>
        <c:axId val="1527218352"/>
      </c:barChart>
      <c:catAx>
        <c:axId val="152725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7253760"/>
        <c:crosses val="autoZero"/>
        <c:auto val="1"/>
        <c:lblAlgn val="ctr"/>
        <c:lblOffset val="100"/>
        <c:noMultiLvlLbl val="0"/>
      </c:catAx>
      <c:valAx>
        <c:axId val="1527253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7255408"/>
        <c:crosses val="autoZero"/>
        <c:crossBetween val="between"/>
        <c:majorUnit val="20.0"/>
      </c:valAx>
      <c:valAx>
        <c:axId val="1527218352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7214192"/>
        <c:crosses val="max"/>
        <c:crossBetween val="between"/>
      </c:valAx>
      <c:catAx>
        <c:axId val="152721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721835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173488"/>
        <c:axId val="152715539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27070608"/>
        <c:axId val="1527094528"/>
      </c:barChart>
      <c:catAx>
        <c:axId val="152717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7155392"/>
        <c:crosses val="autoZero"/>
        <c:auto val="1"/>
        <c:lblAlgn val="ctr"/>
        <c:lblOffset val="100"/>
        <c:noMultiLvlLbl val="0"/>
      </c:catAx>
      <c:valAx>
        <c:axId val="1527155392"/>
        <c:scaling>
          <c:orientation val="minMax"/>
          <c:max val="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7173488"/>
        <c:crosses val="autoZero"/>
        <c:crossBetween val="between"/>
        <c:majorUnit val="20.0"/>
      </c:valAx>
      <c:valAx>
        <c:axId val="1527094528"/>
        <c:scaling>
          <c:orientation val="minMax"/>
          <c:max val="2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7070608"/>
        <c:crosses val="max"/>
        <c:crossBetween val="between"/>
      </c:valAx>
      <c:catAx>
        <c:axId val="152707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709452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NSW_ESS!$B$19</c:f>
              <c:numCache>
                <c:formatCode>General</c:formatCode>
                <c:ptCount val="1"/>
                <c:pt idx="0">
                  <c:v>0.087524259340245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NSW_ESS!$B$20</c:f>
              <c:numCache>
                <c:formatCode>General</c:formatCode>
                <c:ptCount val="1"/>
                <c:pt idx="0">
                  <c:v>0.056147946683995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NSW_ESS!$B$21</c:f>
              <c:numCache>
                <c:formatCode>General</c:formatCode>
                <c:ptCount val="1"/>
                <c:pt idx="0">
                  <c:v>-0.199695606151521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8911456"/>
        <c:axId val="114897145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05781472"/>
        <c:axId val="1148375408"/>
      </c:barChart>
      <c:catAx>
        <c:axId val="11489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8971456"/>
        <c:crosses val="autoZero"/>
        <c:auto val="1"/>
        <c:lblAlgn val="ctr"/>
        <c:lblOffset val="100"/>
        <c:noMultiLvlLbl val="0"/>
      </c:catAx>
      <c:valAx>
        <c:axId val="1148971456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8911456"/>
        <c:crosses val="autoZero"/>
        <c:crossBetween val="between"/>
        <c:majorUnit val="0.2"/>
      </c:valAx>
      <c:valAx>
        <c:axId val="1148375408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5781472"/>
        <c:crosses val="max"/>
        <c:crossBetween val="between"/>
        <c:majorUnit val="1.9"/>
      </c:valAx>
      <c:catAx>
        <c:axId val="150578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837540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Germany_EV!$B$7:$E$7</c:f>
              <c:numCache>
                <c:formatCode>0</c:formatCode>
                <c:ptCount val="4"/>
                <c:pt idx="0">
                  <c:v>104.2779136532882</c:v>
                </c:pt>
                <c:pt idx="1">
                  <c:v>228.0382406089638</c:v>
                </c:pt>
                <c:pt idx="2">
                  <c:v>436.4789525008387</c:v>
                </c:pt>
                <c:pt idx="3">
                  <c:v>923.1122876074182</c:v>
                </c:pt>
              </c:numCache>
            </c:numRef>
          </c:val>
        </c:ser>
        <c:ser>
          <c:idx val="1"/>
          <c:order val="1"/>
          <c:tx>
            <c:strRef>
              <c:f>Germany_EV!$A$8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Germany_EV!$B$8:$E$8</c:f>
              <c:numCache>
                <c:formatCode>0</c:formatCode>
                <c:ptCount val="4"/>
                <c:pt idx="0">
                  <c:v>-103.2937036134629</c:v>
                </c:pt>
                <c:pt idx="1">
                  <c:v>-103.2937036134629</c:v>
                </c:pt>
                <c:pt idx="2">
                  <c:v>-103.2937036134629</c:v>
                </c:pt>
                <c:pt idx="3">
                  <c:v>-103.2937036134629</c:v>
                </c:pt>
              </c:numCache>
            </c:numRef>
          </c:val>
        </c:ser>
        <c:ser>
          <c:idx val="2"/>
          <c:order val="2"/>
          <c:tx>
            <c:strRef>
              <c:f>Germany_EV!$A$9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Germany_EV!$B$9:$E$9</c:f>
              <c:numCache>
                <c:formatCode>0</c:formatCode>
                <c:ptCount val="4"/>
                <c:pt idx="0">
                  <c:v>84.38578524337203</c:v>
                </c:pt>
                <c:pt idx="1">
                  <c:v>209.7814372030392</c:v>
                </c:pt>
                <c:pt idx="2">
                  <c:v>418.2221490949141</c:v>
                </c:pt>
                <c:pt idx="3">
                  <c:v>904.8554842014937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261936"/>
        <c:axId val="1533264256"/>
      </c:barChart>
      <c:catAx>
        <c:axId val="15332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264256"/>
        <c:crosses val="autoZero"/>
        <c:auto val="1"/>
        <c:lblAlgn val="ctr"/>
        <c:lblOffset val="100"/>
        <c:noMultiLvlLbl val="0"/>
      </c:catAx>
      <c:valAx>
        <c:axId val="15332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26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Germany_EV!$B$7:$E$7</c:f>
              <c:numCache>
                <c:formatCode>0</c:formatCode>
                <c:ptCount val="4"/>
                <c:pt idx="0">
                  <c:v>104.2779136532882</c:v>
                </c:pt>
                <c:pt idx="1">
                  <c:v>228.0382406089638</c:v>
                </c:pt>
                <c:pt idx="2">
                  <c:v>436.4789525008387</c:v>
                </c:pt>
                <c:pt idx="3">
                  <c:v>923.1122876074182</c:v>
                </c:pt>
              </c:numCache>
            </c:numRef>
          </c:val>
        </c:ser>
        <c:ser>
          <c:idx val="1"/>
          <c:order val="1"/>
          <c:tx>
            <c:strRef>
              <c:f>Germany_EV!$A$8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Germany_EV!$B$8:$E$8</c:f>
              <c:numCache>
                <c:formatCode>0</c:formatCode>
                <c:ptCount val="4"/>
                <c:pt idx="0">
                  <c:v>-103.2937036134629</c:v>
                </c:pt>
                <c:pt idx="1">
                  <c:v>-103.2937036134629</c:v>
                </c:pt>
                <c:pt idx="2">
                  <c:v>-103.2937036134629</c:v>
                </c:pt>
                <c:pt idx="3">
                  <c:v>-103.2937036134629</c:v>
                </c:pt>
              </c:numCache>
            </c:numRef>
          </c:val>
        </c:ser>
        <c:ser>
          <c:idx val="2"/>
          <c:order val="2"/>
          <c:tx>
            <c:strRef>
              <c:f>Germany_EV!$A$9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Germany_EV!$B$9:$E$9</c:f>
              <c:numCache>
                <c:formatCode>0</c:formatCode>
                <c:ptCount val="4"/>
                <c:pt idx="0">
                  <c:v>84.38578524337203</c:v>
                </c:pt>
                <c:pt idx="1">
                  <c:v>209.7814372030392</c:v>
                </c:pt>
                <c:pt idx="2">
                  <c:v>418.2221490949141</c:v>
                </c:pt>
                <c:pt idx="3">
                  <c:v>904.8554842014937</c:v>
                </c:pt>
              </c:numCache>
            </c:numRef>
          </c:val>
        </c:ser>
        <c:ser>
          <c:idx val="3"/>
          <c:order val="3"/>
          <c:tx>
            <c:strRef>
              <c:f>Germany_EV!$A$10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Germany_EV!$B$10:$E$10</c:f>
              <c:numCache>
                <c:formatCode>0</c:formatCode>
                <c:ptCount val="4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821680"/>
        <c:axId val="1187718320"/>
      </c:barChart>
      <c:catAx>
        <c:axId val="11878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718320"/>
        <c:crosses val="autoZero"/>
        <c:auto val="1"/>
        <c:lblAlgn val="ctr"/>
        <c:lblOffset val="100"/>
        <c:noMultiLvlLbl val="0"/>
      </c:catAx>
      <c:valAx>
        <c:axId val="1187718320"/>
        <c:scaling>
          <c:orientation val="minMax"/>
          <c:max val="1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</a:t>
                </a:r>
                <a:r>
                  <a:rPr lang="en-US" baseline="0"/>
                  <a:t> consumption)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821680"/>
        <c:crosses val="autoZero"/>
        <c:crossBetween val="between"/>
        <c:majorUnit val="3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</a:t>
            </a:r>
          </a:p>
        </c:rich>
      </c:tx>
      <c:layout>
        <c:manualLayout>
          <c:xMode val="edge"/>
          <c:yMode val="edge"/>
          <c:x val="0.540985693689697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5629144948431"/>
          <c:y val="0.0175069991251094"/>
          <c:w val="0.571131418431851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Germany_ESS!$B$30:$B$34</c:f>
              <c:numCache>
                <c:formatCode>0</c:formatCode>
                <c:ptCount val="5"/>
                <c:pt idx="0">
                  <c:v>13.2528405386787</c:v>
                </c:pt>
                <c:pt idx="1">
                  <c:v>5.67169484423421</c:v>
                </c:pt>
                <c:pt idx="2">
                  <c:v>5.67169484423421</c:v>
                </c:pt>
                <c:pt idx="3">
                  <c:v>-250.171857991282</c:v>
                </c:pt>
                <c:pt idx="4">
                  <c:v>-250.171857991282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Germany_ESS!$C$30:$C$34</c:f>
              <c:numCache>
                <c:formatCode>0</c:formatCode>
                <c:ptCount val="5"/>
                <c:pt idx="1">
                  <c:v>7.58114569444449</c:v>
                </c:pt>
                <c:pt idx="3">
                  <c:v>5.67169484423421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63061952"/>
        <c:axId val="1163057712"/>
      </c:barChart>
      <c:catAx>
        <c:axId val="1163061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63057712"/>
        <c:crosses val="autoZero"/>
        <c:auto val="1"/>
        <c:lblAlgn val="ctr"/>
        <c:lblOffset val="100"/>
        <c:noMultiLvlLbl val="0"/>
      </c:catAx>
      <c:valAx>
        <c:axId val="1163057712"/>
        <c:scaling>
          <c:orientation val="minMax"/>
          <c:max val="4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1400"/>
                  <a:t>USD/(a-kW</a:t>
                </a:r>
                <a:r>
                  <a:rPr lang="en-US" sz="1400" baseline="0"/>
                  <a:t> ESS)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30619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"/>
                  <c:y val="0.012626262626262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Germany_EV!$B$11:$E$11</c:f>
              <c:numCache>
                <c:formatCode>0</c:formatCode>
                <c:ptCount val="4"/>
                <c:pt idx="0">
                  <c:v>178.820089158377</c:v>
                </c:pt>
                <c:pt idx="1">
                  <c:v>390.0582245883543</c:v>
                </c:pt>
                <c:pt idx="2">
                  <c:v>754.3438116473604</c:v>
                </c:pt>
                <c:pt idx="3">
                  <c:v>1375.733824413247</c:v>
                </c:pt>
              </c:numCache>
            </c:numRef>
          </c:val>
        </c:ser>
        <c:ser>
          <c:idx val="1"/>
          <c:order val="1"/>
          <c:tx>
            <c:strRef>
              <c:f>Germany_EV!$A$12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0.0483869203849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8.53817308441685E-17"/>
                  <c:y val="0.043394078581086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8.53817308441685E-17"/>
                  <c:y val="0.030767815954823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"/>
                  <c:y val="0.043394078581086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Germany_EV!$B$12:$E$12</c:f>
              <c:numCache>
                <c:formatCode>0</c:formatCode>
                <c:ptCount val="4"/>
                <c:pt idx="0">
                  <c:v>-178.5897479362393</c:v>
                </c:pt>
                <c:pt idx="1">
                  <c:v>-178.5897479362393</c:v>
                </c:pt>
                <c:pt idx="2">
                  <c:v>-178.5897479362393</c:v>
                </c:pt>
                <c:pt idx="3">
                  <c:v>-178.5897479362393</c:v>
                </c:pt>
              </c:numCache>
            </c:numRef>
          </c:val>
        </c:ser>
        <c:ser>
          <c:idx val="2"/>
          <c:order val="2"/>
          <c:tx>
            <c:strRef>
              <c:f>Germany_EV!$A$13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Germany_EV!$B$13:$E$13</c:f>
              <c:numCache>
                <c:formatCode>0</c:formatCode>
                <c:ptCount val="4"/>
                <c:pt idx="0">
                  <c:v>144.4275746645977</c:v>
                </c:pt>
                <c:pt idx="1">
                  <c:v>358.4931068287393</c:v>
                </c:pt>
                <c:pt idx="2">
                  <c:v>722.778693887747</c:v>
                </c:pt>
                <c:pt idx="3">
                  <c:v>1344.168706653634</c:v>
                </c:pt>
              </c:numCache>
            </c:numRef>
          </c:val>
        </c:ser>
        <c:ser>
          <c:idx val="3"/>
          <c:order val="3"/>
          <c:tx>
            <c:strRef>
              <c:f>Germany_EV!$A$14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Germany_EV!$B$14:$E$14</c:f>
              <c:numCache>
                <c:formatCode>0</c:formatCode>
                <c:ptCount val="4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3215760"/>
        <c:axId val="1533217808"/>
      </c:barChart>
      <c:catAx>
        <c:axId val="15332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217808"/>
        <c:crosses val="autoZero"/>
        <c:auto val="1"/>
        <c:lblAlgn val="ctr"/>
        <c:lblOffset val="100"/>
        <c:noMultiLvlLbl val="0"/>
      </c:catAx>
      <c:valAx>
        <c:axId val="1533217808"/>
        <c:scaling>
          <c:orientation val="minMax"/>
          <c:min val="-4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215760"/>
        <c:crosses val="autoZero"/>
        <c:crossBetween val="between"/>
        <c:majorUnit val="5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Germany_EV!$B$15:$E$15</c:f>
              <c:numCache>
                <c:formatCode>0</c:formatCode>
                <c:ptCount val="4"/>
                <c:pt idx="0">
                  <c:v>1001.151565901728</c:v>
                </c:pt>
                <c:pt idx="1">
                  <c:v>1892.644283578664</c:v>
                </c:pt>
                <c:pt idx="2">
                  <c:v>3450.051148420711</c:v>
                </c:pt>
                <c:pt idx="3">
                  <c:v>4749.02567383131</c:v>
                </c:pt>
              </c:numCache>
            </c:numRef>
          </c:val>
        </c:ser>
        <c:ser>
          <c:idx val="1"/>
          <c:order val="1"/>
          <c:tx>
            <c:strRef>
              <c:f>Germany_EV!$A$16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>
                <a:alpha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Germany_EV!$B$16:$E$16</c:f>
              <c:numCache>
                <c:formatCode>0</c:formatCode>
                <c:ptCount val="4"/>
                <c:pt idx="0">
                  <c:v>-1223.338960237897</c:v>
                </c:pt>
                <c:pt idx="1">
                  <c:v>-1223.338960237897</c:v>
                </c:pt>
                <c:pt idx="2">
                  <c:v>-1223.338960237897</c:v>
                </c:pt>
                <c:pt idx="3">
                  <c:v>-1223.338960237897</c:v>
                </c:pt>
              </c:numCache>
            </c:numRef>
          </c:val>
        </c:ser>
        <c:ser>
          <c:idx val="2"/>
          <c:order val="2"/>
          <c:tx>
            <c:strRef>
              <c:f>Germany_EV!$A$17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Germany_EV!$B$17:$E$17</c:f>
              <c:numCache>
                <c:formatCode>0</c:formatCode>
                <c:ptCount val="4"/>
                <c:pt idx="0">
                  <c:v>762.2365184925806</c:v>
                </c:pt>
                <c:pt idx="1">
                  <c:v>1676.423370642383</c:v>
                </c:pt>
                <c:pt idx="2">
                  <c:v>3233.83023548443</c:v>
                </c:pt>
                <c:pt idx="3">
                  <c:v>4532.804760895046</c:v>
                </c:pt>
              </c:numCache>
            </c:numRef>
          </c:val>
        </c:ser>
        <c:ser>
          <c:idx val="3"/>
          <c:order val="3"/>
          <c:tx>
            <c:strRef>
              <c:f>Germany_EV!$A$18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Germany_EV!$B$18:$E$18</c:f>
              <c:numCache>
                <c:formatCode>0</c:formatCode>
                <c:ptCount val="4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504080"/>
        <c:axId val="1187500896"/>
      </c:barChart>
      <c:catAx>
        <c:axId val="11875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500896"/>
        <c:crosses val="autoZero"/>
        <c:auto val="1"/>
        <c:lblAlgn val="ctr"/>
        <c:lblOffset val="100"/>
        <c:noMultiLvlLbl val="0"/>
      </c:catAx>
      <c:valAx>
        <c:axId val="1187500896"/>
        <c:scaling>
          <c:orientation val="minMax"/>
          <c:min val="-15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504080"/>
        <c:crosses val="autoZero"/>
        <c:crossBetween val="between"/>
        <c:majorUnit val="15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Germany_EV_new!$A$7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Germany_EV_new!$B$7:$E$7</c:f>
              <c:numCache>
                <c:formatCode>0</c:formatCode>
                <c:ptCount val="4"/>
                <c:pt idx="0">
                  <c:v>105.0616091176435</c:v>
                </c:pt>
                <c:pt idx="1">
                  <c:v>230.527822905734</c:v>
                </c:pt>
                <c:pt idx="2">
                  <c:v>436.6599747561889</c:v>
                </c:pt>
                <c:pt idx="3">
                  <c:v>1056.430456220882</c:v>
                </c:pt>
              </c:numCache>
            </c:numRef>
          </c:val>
        </c:ser>
        <c:ser>
          <c:idx val="1"/>
          <c:order val="1"/>
          <c:tx>
            <c:strRef>
              <c:f>Germany_EV_new!$A$8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Germany_EV_new!$B$8:$E$8</c:f>
              <c:numCache>
                <c:formatCode>0</c:formatCode>
                <c:ptCount val="4"/>
                <c:pt idx="0">
                  <c:v>-103.2937036377375</c:v>
                </c:pt>
                <c:pt idx="1">
                  <c:v>-103.2937036377375</c:v>
                </c:pt>
                <c:pt idx="2">
                  <c:v>-103.2937036377375</c:v>
                </c:pt>
                <c:pt idx="3">
                  <c:v>-103.2937036377375</c:v>
                </c:pt>
              </c:numCache>
            </c:numRef>
          </c:val>
        </c:ser>
        <c:ser>
          <c:idx val="2"/>
          <c:order val="2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Germany_EV_new!$B$9:$E$9</c:f>
              <c:numCache>
                <c:formatCode>0</c:formatCode>
                <c:ptCount val="4"/>
                <c:pt idx="0">
                  <c:v>-52.05842381396021</c:v>
                </c:pt>
                <c:pt idx="1">
                  <c:v>5.045593775612965</c:v>
                </c:pt>
                <c:pt idx="2">
                  <c:v>267.0368566116694</c:v>
                </c:pt>
                <c:pt idx="3">
                  <c:v>924.4073209286087</c:v>
                </c:pt>
              </c:numCache>
            </c:numRef>
          </c:val>
        </c:ser>
        <c:ser>
          <c:idx val="3"/>
          <c:order val="3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Germany_EV_new!$B$10:$E$10</c:f>
              <c:numCache>
                <c:formatCode>0</c:formatCode>
                <c:ptCount val="4"/>
                <c:pt idx="2">
                  <c:v>100.0</c:v>
                </c:pt>
                <c:pt idx="3">
                  <c:v>1000.0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377936"/>
        <c:axId val="1187371312"/>
      </c:barChart>
      <c:catAx>
        <c:axId val="11873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371312"/>
        <c:crosses val="autoZero"/>
        <c:auto val="1"/>
        <c:lblAlgn val="ctr"/>
        <c:lblOffset val="100"/>
        <c:noMultiLvlLbl val="0"/>
      </c:catAx>
      <c:valAx>
        <c:axId val="11873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3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Germany_EV_new!$A$7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00462962962962963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Germany_EV_new!$B$7:$E$7</c:f>
              <c:numCache>
                <c:formatCode>0</c:formatCode>
                <c:ptCount val="4"/>
                <c:pt idx="0">
                  <c:v>105.0616091176435</c:v>
                </c:pt>
                <c:pt idx="1">
                  <c:v>230.527822905734</c:v>
                </c:pt>
                <c:pt idx="2">
                  <c:v>436.6599747561889</c:v>
                </c:pt>
                <c:pt idx="3">
                  <c:v>1056.430456220882</c:v>
                </c:pt>
              </c:numCache>
            </c:numRef>
          </c:val>
        </c:ser>
        <c:ser>
          <c:idx val="1"/>
          <c:order val="1"/>
          <c:tx>
            <c:strRef>
              <c:f>Germany_EV_new!$A$8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Germany_EV_new!$B$8:$E$8</c:f>
              <c:numCache>
                <c:formatCode>0</c:formatCode>
                <c:ptCount val="4"/>
                <c:pt idx="0">
                  <c:v>-103.2937036377375</c:v>
                </c:pt>
                <c:pt idx="1">
                  <c:v>-103.2937036377375</c:v>
                </c:pt>
                <c:pt idx="2">
                  <c:v>-103.2937036377375</c:v>
                </c:pt>
                <c:pt idx="3">
                  <c:v>-103.2937036377375</c:v>
                </c:pt>
              </c:numCache>
            </c:numRef>
          </c:val>
        </c:ser>
        <c:ser>
          <c:idx val="2"/>
          <c:order val="2"/>
          <c:tx>
            <c:strRef>
              <c:f>Germany_EV_new!$A$9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Lbl>
              <c:idx val="3"/>
              <c:layout>
                <c:manualLayout>
                  <c:x val="0.0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Germany_EV_new!$B$9:$E$9</c:f>
              <c:numCache>
                <c:formatCode>0</c:formatCode>
                <c:ptCount val="4"/>
                <c:pt idx="0">
                  <c:v>-52.05842381396021</c:v>
                </c:pt>
                <c:pt idx="1">
                  <c:v>5.045593775612965</c:v>
                </c:pt>
                <c:pt idx="2">
                  <c:v>267.0368566116694</c:v>
                </c:pt>
                <c:pt idx="3">
                  <c:v>924.4073209286087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3160368"/>
        <c:axId val="1533147264"/>
      </c:barChart>
      <c:catAx>
        <c:axId val="153316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147264"/>
        <c:crosses val="autoZero"/>
        <c:auto val="1"/>
        <c:lblAlgn val="ctr"/>
        <c:lblOffset val="100"/>
        <c:noMultiLvlLbl val="0"/>
      </c:catAx>
      <c:valAx>
        <c:axId val="1533147264"/>
        <c:scaling>
          <c:orientation val="minMax"/>
          <c:min val="-3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160368"/>
        <c:crosses val="autoZero"/>
        <c:crossBetween val="between"/>
        <c:majorUnit val="3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Germany_EV_new!$A$11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69751125440267E-16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Germany_EV_new!$B$11:$E$11</c:f>
              <c:numCache>
                <c:formatCode>0</c:formatCode>
                <c:ptCount val="4"/>
                <c:pt idx="0">
                  <c:v>180.9102093544591</c:v>
                </c:pt>
                <c:pt idx="1">
                  <c:v>397.0274852670347</c:v>
                </c:pt>
                <c:pt idx="2">
                  <c:v>754.9527298257042</c:v>
                </c:pt>
                <c:pt idx="3">
                  <c:v>1694.771005061111</c:v>
                </c:pt>
              </c:numCache>
            </c:numRef>
          </c:val>
        </c:ser>
        <c:ser>
          <c:idx val="1"/>
          <c:order val="1"/>
          <c:tx>
            <c:strRef>
              <c:f>Germany_EV_new!$A$12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Germany_EV_new!$B$12:$E$12</c:f>
              <c:numCache>
                <c:formatCode>0</c:formatCode>
                <c:ptCount val="4"/>
                <c:pt idx="0">
                  <c:v>-175.1553297478592</c:v>
                </c:pt>
                <c:pt idx="1">
                  <c:v>-178.5897479782086</c:v>
                </c:pt>
                <c:pt idx="2">
                  <c:v>-178.5897479782086</c:v>
                </c:pt>
                <c:pt idx="3">
                  <c:v>-178.5897479782086</c:v>
                </c:pt>
              </c:numCache>
            </c:numRef>
          </c:val>
        </c:ser>
        <c:ser>
          <c:idx val="2"/>
          <c:order val="2"/>
          <c:tx>
            <c:strRef>
              <c:f>Germany_EV_new!$A$13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Germany_EV_new!$B$13:$E$13</c:f>
              <c:numCache>
                <c:formatCode>0</c:formatCode>
                <c:ptCount val="4"/>
                <c:pt idx="0">
                  <c:v>-90.18102775230984</c:v>
                </c:pt>
                <c:pt idx="1">
                  <c:v>8.369822380810937</c:v>
                </c:pt>
                <c:pt idx="2">
                  <c:v>461.6826770164022</c:v>
                </c:pt>
                <c:pt idx="3">
                  <c:v>1458.941761394942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9203376"/>
        <c:axId val="1149206208"/>
      </c:barChart>
      <c:catAx>
        <c:axId val="11492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9206208"/>
        <c:crosses val="autoZero"/>
        <c:auto val="1"/>
        <c:lblAlgn val="ctr"/>
        <c:lblOffset val="100"/>
        <c:noMultiLvlLbl val="0"/>
      </c:catAx>
      <c:valAx>
        <c:axId val="1149206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92033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Germany_EV_new!$A$15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Germany_EV_new!$B$15:$E$15</c:f>
              <c:numCache>
                <c:formatCode>0</c:formatCode>
                <c:ptCount val="4"/>
                <c:pt idx="0">
                  <c:v>1059.047156339278</c:v>
                </c:pt>
                <c:pt idx="1">
                  <c:v>1961.057053227147</c:v>
                </c:pt>
                <c:pt idx="2">
                  <c:v>3494.314049060198</c:v>
                </c:pt>
                <c:pt idx="3">
                  <c:v>4786.807959193243</c:v>
                </c:pt>
              </c:numCache>
            </c:numRef>
          </c:val>
        </c:ser>
        <c:ser>
          <c:idx val="1"/>
          <c:order val="1"/>
          <c:tx>
            <c:strRef>
              <c:f>Germany_EV_new!$A$16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Germany_EV_new!$B$16:$E$16</c:f>
              <c:numCache>
                <c:formatCode>0</c:formatCode>
                <c:ptCount val="4"/>
                <c:pt idx="0">
                  <c:v>-1219.688011799768</c:v>
                </c:pt>
                <c:pt idx="1">
                  <c:v>-1219.688011799768</c:v>
                </c:pt>
                <c:pt idx="2">
                  <c:v>-1219.688011799768</c:v>
                </c:pt>
                <c:pt idx="3">
                  <c:v>-1219.688011799768</c:v>
                </c:pt>
              </c:numCache>
            </c:numRef>
          </c:val>
        </c:ser>
        <c:ser>
          <c:idx val="2"/>
          <c:order val="2"/>
          <c:tx>
            <c:strRef>
              <c:f>Germany_EV_new!$A$17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Germany_EV_new!$B$17:$E$17</c:f>
              <c:numCache>
                <c:formatCode>0</c:formatCode>
                <c:ptCount val="4"/>
                <c:pt idx="0">
                  <c:v>-680.0178366518616</c:v>
                </c:pt>
                <c:pt idx="1">
                  <c:v>-255.2514309229768</c:v>
                </c:pt>
                <c:pt idx="2">
                  <c:v>1592.715127561094</c:v>
                </c:pt>
                <c:pt idx="3">
                  <c:v>2948.72166239883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3095504"/>
        <c:axId val="1533098336"/>
      </c:barChart>
      <c:catAx>
        <c:axId val="153309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098336"/>
        <c:crosses val="autoZero"/>
        <c:auto val="1"/>
        <c:lblAlgn val="ctr"/>
        <c:lblOffset val="100"/>
        <c:noMultiLvlLbl val="0"/>
      </c:catAx>
      <c:valAx>
        <c:axId val="1533098336"/>
        <c:scaling>
          <c:orientation val="minMax"/>
          <c:min val="-15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095504"/>
        <c:crosses val="autoZero"/>
        <c:crossBetween val="between"/>
        <c:majorUnit val="15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PJM_EV!$B$7:$E$7</c:f>
              <c:numCache>
                <c:formatCode>0</c:formatCode>
                <c:ptCount val="4"/>
                <c:pt idx="0">
                  <c:v>45.98034172276127</c:v>
                </c:pt>
                <c:pt idx="1">
                  <c:v>125.7593139539394</c:v>
                </c:pt>
                <c:pt idx="2">
                  <c:v>588.0570952446812</c:v>
                </c:pt>
                <c:pt idx="3">
                  <c:v>514.9552485702698</c:v>
                </c:pt>
              </c:numCache>
            </c:numRef>
          </c:val>
        </c:ser>
        <c:ser>
          <c:idx val="1"/>
          <c:order val="1"/>
          <c:tx>
            <c:strRef>
              <c:f>PJM_EV!$A$8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PJM_EV!$B$8:$E$8</c:f>
              <c:numCache>
                <c:formatCode>0</c:formatCode>
                <c:ptCount val="4"/>
                <c:pt idx="0">
                  <c:v>-35.10468222692811</c:v>
                </c:pt>
                <c:pt idx="1">
                  <c:v>-35.10468222692811</c:v>
                </c:pt>
                <c:pt idx="2">
                  <c:v>-35.10468222692811</c:v>
                </c:pt>
                <c:pt idx="3">
                  <c:v>-35.10468222692811</c:v>
                </c:pt>
              </c:numCache>
            </c:numRef>
          </c:val>
        </c:ser>
        <c:ser>
          <c:idx val="2"/>
          <c:order val="2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PJM_EV!$B$9:$E$9</c:f>
              <c:numCache>
                <c:formatCode>0</c:formatCode>
                <c:ptCount val="4"/>
                <c:pt idx="0">
                  <c:v>-25.1074656340592</c:v>
                </c:pt>
                <c:pt idx="1">
                  <c:v>22.17614880875502</c:v>
                </c:pt>
                <c:pt idx="2">
                  <c:v>516.4888981756332</c:v>
                </c:pt>
                <c:pt idx="3">
                  <c:v>445.7375391653944</c:v>
                </c:pt>
              </c:numCache>
            </c:numRef>
          </c:val>
        </c:ser>
        <c:ser>
          <c:idx val="3"/>
          <c:order val="3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PJM_EV!$B$10:$E$10</c:f>
              <c:numCache>
                <c:formatCode>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817984"/>
        <c:axId val="1526808448"/>
      </c:barChart>
      <c:catAx>
        <c:axId val="15268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6808448"/>
        <c:crosses val="autoZero"/>
        <c:auto val="1"/>
        <c:lblAlgn val="ctr"/>
        <c:lblOffset val="100"/>
        <c:noMultiLvlLbl val="0"/>
      </c:catAx>
      <c:valAx>
        <c:axId val="15268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68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00462962962962963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PJM_EV!$B$7:$E$7</c:f>
              <c:numCache>
                <c:formatCode>0</c:formatCode>
                <c:ptCount val="4"/>
                <c:pt idx="0">
                  <c:v>45.98034172276127</c:v>
                </c:pt>
                <c:pt idx="1">
                  <c:v>125.7593139539394</c:v>
                </c:pt>
                <c:pt idx="2">
                  <c:v>588.0570952446812</c:v>
                </c:pt>
                <c:pt idx="3">
                  <c:v>514.9552485702698</c:v>
                </c:pt>
              </c:numCache>
            </c:numRef>
          </c:val>
        </c:ser>
        <c:ser>
          <c:idx val="1"/>
          <c:order val="1"/>
          <c:tx>
            <c:strRef>
              <c:f>PJM_EV!$A$8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PJM_EV!$B$8:$E$8</c:f>
              <c:numCache>
                <c:formatCode>0</c:formatCode>
                <c:ptCount val="4"/>
                <c:pt idx="0">
                  <c:v>-35.10468222692811</c:v>
                </c:pt>
                <c:pt idx="1">
                  <c:v>-35.10468222692811</c:v>
                </c:pt>
                <c:pt idx="2">
                  <c:v>-35.10468222692811</c:v>
                </c:pt>
                <c:pt idx="3">
                  <c:v>-35.10468222692811</c:v>
                </c:pt>
              </c:numCache>
            </c:numRef>
          </c:val>
        </c:ser>
        <c:ser>
          <c:idx val="2"/>
          <c:order val="2"/>
          <c:tx>
            <c:strRef>
              <c:f>PJM_EV!$A$9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Lbl>
              <c:idx val="3"/>
              <c:layout>
                <c:manualLayout>
                  <c:x val="0.0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PJM_EV!$B$9:$E$9</c:f>
              <c:numCache>
                <c:formatCode>0</c:formatCode>
                <c:ptCount val="4"/>
                <c:pt idx="0">
                  <c:v>-25.1074656340592</c:v>
                </c:pt>
                <c:pt idx="1">
                  <c:v>22.17614880875502</c:v>
                </c:pt>
                <c:pt idx="2">
                  <c:v>516.4888981756332</c:v>
                </c:pt>
                <c:pt idx="3">
                  <c:v>445.7375391653944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6734160"/>
        <c:axId val="1526729808"/>
      </c:barChart>
      <c:catAx>
        <c:axId val="152673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6729808"/>
        <c:crosses val="autoZero"/>
        <c:auto val="1"/>
        <c:lblAlgn val="ctr"/>
        <c:lblOffset val="100"/>
        <c:noMultiLvlLbl val="0"/>
      </c:catAx>
      <c:valAx>
        <c:axId val="1526729808"/>
        <c:scaling>
          <c:orientation val="minMax"/>
          <c:max val="1200.0"/>
          <c:min val="-3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6734160"/>
        <c:crosses val="autoZero"/>
        <c:crossBetween val="between"/>
        <c:majorUnit val="3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69751125440267E-16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PJM_EV!$B$11:$E$11</c:f>
              <c:numCache>
                <c:formatCode>0</c:formatCode>
                <c:ptCount val="4"/>
                <c:pt idx="0">
                  <c:v>79.16978632268587</c:v>
                </c:pt>
                <c:pt idx="1">
                  <c:v>217.4017606763295</c:v>
                </c:pt>
                <c:pt idx="2">
                  <c:v>681.1291248738157</c:v>
                </c:pt>
                <c:pt idx="3">
                  <c:v>605.6880921937921</c:v>
                </c:pt>
              </c:numCache>
            </c:numRef>
          </c:val>
        </c:ser>
        <c:ser>
          <c:idx val="1"/>
          <c:order val="1"/>
          <c:tx>
            <c:strRef>
              <c:f>PJM_EV!$A$12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PJM_EV!$B$12:$E$12</c:f>
              <c:numCache>
                <c:formatCode>0</c:formatCode>
                <c:ptCount val="4"/>
                <c:pt idx="0">
                  <c:v>-60.69427400676273</c:v>
                </c:pt>
                <c:pt idx="1">
                  <c:v>-60.69427400676273</c:v>
                </c:pt>
                <c:pt idx="2">
                  <c:v>-60.69427400676273</c:v>
                </c:pt>
                <c:pt idx="3">
                  <c:v>-60.69427400676273</c:v>
                </c:pt>
              </c:numCache>
            </c:numRef>
          </c:val>
        </c:ser>
        <c:ser>
          <c:idx val="2"/>
          <c:order val="2"/>
          <c:tx>
            <c:strRef>
              <c:f>PJM_EV!$A$13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PJM_EV!$B$13:$E$13</c:f>
              <c:numCache>
                <c:formatCode>0</c:formatCode>
                <c:ptCount val="4"/>
                <c:pt idx="0">
                  <c:v>-43.55874241742781</c:v>
                </c:pt>
                <c:pt idx="1">
                  <c:v>38.31154794718484</c:v>
                </c:pt>
                <c:pt idx="2">
                  <c:v>533.4197011215006</c:v>
                </c:pt>
                <c:pt idx="3">
                  <c:v>484.3562312859135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3036560"/>
        <c:axId val="1533039392"/>
      </c:barChart>
      <c:catAx>
        <c:axId val="153303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039392"/>
        <c:crosses val="autoZero"/>
        <c:auto val="1"/>
        <c:lblAlgn val="ctr"/>
        <c:lblOffset val="100"/>
        <c:noMultiLvlLbl val="0"/>
      </c:catAx>
      <c:valAx>
        <c:axId val="1533039392"/>
        <c:scaling>
          <c:orientation val="minMax"/>
          <c:max val="1200.0"/>
          <c:min val="-3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036560"/>
        <c:crosses val="autoZero"/>
        <c:crossBetween val="between"/>
        <c:majorUnit val="3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PJM_EV!$B$15:$E$15</c:f>
              <c:numCache>
                <c:formatCode>0</c:formatCode>
                <c:ptCount val="4"/>
                <c:pt idx="0">
                  <c:v>516.7425792194218</c:v>
                </c:pt>
                <c:pt idx="1">
                  <c:v>1503.706855118756</c:v>
                </c:pt>
                <c:pt idx="2">
                  <c:v>1969.477396690636</c:v>
                </c:pt>
                <c:pt idx="3">
                  <c:v>1886.228521350689</c:v>
                </c:pt>
              </c:numCache>
            </c:numRef>
          </c:val>
        </c:ser>
        <c:ser>
          <c:idx val="1"/>
          <c:order val="1"/>
          <c:tx>
            <c:strRef>
              <c:f>PJM_EV!$A$16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8.48755627201334E-17"/>
                  <c:y val="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8.48755627201334E-17"/>
                  <c:y val="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"/>
                  <c:y val="0.041667213473315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PJM_EV!$B$16:$E$16</c:f>
              <c:numCache>
                <c:formatCode>0</c:formatCode>
                <c:ptCount val="4"/>
                <c:pt idx="0">
                  <c:v>-422.6424539721652</c:v>
                </c:pt>
                <c:pt idx="1">
                  <c:v>-422.6424539721652</c:v>
                </c:pt>
                <c:pt idx="2">
                  <c:v>-422.6424539721652</c:v>
                </c:pt>
                <c:pt idx="3">
                  <c:v>-422.6424539721652</c:v>
                </c:pt>
              </c:numCache>
            </c:numRef>
          </c:val>
        </c:ser>
        <c:ser>
          <c:idx val="2"/>
          <c:order val="2"/>
          <c:tx>
            <c:strRef>
              <c:f>PJM_EV!$A$17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PJM_EV!$B$17:$E$17</c:f>
              <c:numCache>
                <c:formatCode>0</c:formatCode>
                <c:ptCount val="4"/>
                <c:pt idx="0">
                  <c:v>-318.5133208051019</c:v>
                </c:pt>
                <c:pt idx="1">
                  <c:v>260.6958405032861</c:v>
                </c:pt>
                <c:pt idx="2">
                  <c:v>756.879813882542</c:v>
                </c:pt>
                <c:pt idx="3">
                  <c:v>722.606601244678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0107584"/>
        <c:axId val="1449670352"/>
      </c:barChart>
      <c:catAx>
        <c:axId val="14501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9670352"/>
        <c:crosses val="autoZero"/>
        <c:auto val="1"/>
        <c:lblAlgn val="ctr"/>
        <c:lblOffset val="100"/>
        <c:noMultiLvlLbl val="0"/>
      </c:catAx>
      <c:valAx>
        <c:axId val="1449670352"/>
        <c:scaling>
          <c:orientation val="minMax"/>
          <c:max val="3200.0"/>
          <c:min val="-8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50107584"/>
        <c:crosses val="autoZero"/>
        <c:crossBetween val="between"/>
        <c:majorUnit val="8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BE</a:t>
            </a:r>
          </a:p>
        </c:rich>
      </c:tx>
      <c:layout>
        <c:manualLayout>
          <c:xMode val="edge"/>
          <c:yMode val="edge"/>
          <c:x val="0.41430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Germany_ESS!$F$30:$F$34</c:f>
              <c:numCache>
                <c:formatCode>0</c:formatCode>
                <c:ptCount val="5"/>
                <c:pt idx="0">
                  <c:v>325.686320245466</c:v>
                </c:pt>
                <c:pt idx="1">
                  <c:v>277.158302285157</c:v>
                </c:pt>
                <c:pt idx="2">
                  <c:v>277.158302285157</c:v>
                </c:pt>
                <c:pt idx="3">
                  <c:v>21.3147494496412</c:v>
                </c:pt>
                <c:pt idx="4">
                  <c:v>21.3147494496412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Germany_ESS!$G$30:$G$34</c:f>
              <c:numCache>
                <c:formatCode>0</c:formatCode>
                <c:ptCount val="5"/>
                <c:pt idx="1">
                  <c:v>48.528017960309</c:v>
                </c:pt>
                <c:pt idx="3">
                  <c:v>255.8435528355158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63002560"/>
        <c:axId val="1163004336"/>
      </c:barChart>
      <c:catAx>
        <c:axId val="1163002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63004336"/>
        <c:crosses val="autoZero"/>
        <c:auto val="1"/>
        <c:lblAlgn val="ctr"/>
        <c:lblOffset val="100"/>
        <c:noMultiLvlLbl val="0"/>
      </c:catAx>
      <c:valAx>
        <c:axId val="1163004336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30025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NSW_EV!$B$7:$E$7</c:f>
              <c:numCache>
                <c:formatCode>0.0</c:formatCode>
                <c:ptCount val="4"/>
                <c:pt idx="0" formatCode="0">
                  <c:v>340.9910339551416</c:v>
                </c:pt>
              </c:numCache>
            </c:numRef>
          </c:val>
        </c:ser>
        <c:ser>
          <c:idx val="1"/>
          <c:order val="1"/>
          <c:tx>
            <c:strRef>
              <c:f>NSW_EV!$A$8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NSW_EV!$B$8:$E$8</c:f>
              <c:numCache>
                <c:formatCode>0.0</c:formatCode>
                <c:ptCount val="4"/>
                <c:pt idx="0" formatCode="0">
                  <c:v>-70.0697334649718</c:v>
                </c:pt>
              </c:numCache>
            </c:numRef>
          </c:val>
        </c:ser>
        <c:ser>
          <c:idx val="2"/>
          <c:order val="2"/>
          <c:tx>
            <c:strRef>
              <c:f>NSW_EV!$A$9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NSW_EV!$B$9:$E$9</c:f>
              <c:numCache>
                <c:formatCode>0.0</c:formatCode>
                <c:ptCount val="4"/>
                <c:pt idx="0" formatCode="0">
                  <c:v>197.8799711030183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129952"/>
        <c:axId val="1187117664"/>
      </c:barChart>
      <c:catAx>
        <c:axId val="11871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117664"/>
        <c:crosses val="autoZero"/>
        <c:auto val="1"/>
        <c:lblAlgn val="ctr"/>
        <c:lblOffset val="100"/>
        <c:noMultiLvlLbl val="0"/>
      </c:catAx>
      <c:valAx>
        <c:axId val="11871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1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NSW_EV!$B$7</c:f>
              <c:numCache>
                <c:formatCode>0</c:formatCode>
                <c:ptCount val="1"/>
                <c:pt idx="0">
                  <c:v>340.9910339551416</c:v>
                </c:pt>
              </c:numCache>
            </c:numRef>
          </c:val>
        </c:ser>
        <c:ser>
          <c:idx val="1"/>
          <c:order val="1"/>
          <c:tx>
            <c:strRef>
              <c:f>NSW_EV!$A$8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NSW_EV!$B$8</c:f>
              <c:numCache>
                <c:formatCode>0</c:formatCode>
                <c:ptCount val="1"/>
                <c:pt idx="0">
                  <c:v>-70.0697334649718</c:v>
                </c:pt>
              </c:numCache>
            </c:numRef>
          </c:val>
        </c:ser>
        <c:ser>
          <c:idx val="2"/>
          <c:order val="2"/>
          <c:tx>
            <c:strRef>
              <c:f>NSW_EV!$A$9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NSW_EV!$B$9</c:f>
              <c:numCache>
                <c:formatCode>0</c:formatCode>
                <c:ptCount val="1"/>
                <c:pt idx="0">
                  <c:v>197.8799711030183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9948000"/>
        <c:axId val="1449675664"/>
      </c:barChart>
      <c:catAx>
        <c:axId val="14499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9675664"/>
        <c:crosses val="autoZero"/>
        <c:auto val="1"/>
        <c:lblAlgn val="ctr"/>
        <c:lblOffset val="100"/>
        <c:noMultiLvlLbl val="0"/>
      </c:catAx>
      <c:valAx>
        <c:axId val="144967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99480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NSW_EV!$B$11</c:f>
              <c:numCache>
                <c:formatCode>0</c:formatCode>
                <c:ptCount val="1"/>
                <c:pt idx="0">
                  <c:v>589.5567752169278</c:v>
                </c:pt>
              </c:numCache>
            </c:numRef>
          </c:val>
        </c:ser>
        <c:ser>
          <c:idx val="1"/>
          <c:order val="1"/>
          <c:tx>
            <c:strRef>
              <c:f>NSW_EV!$A$12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NSW_EV!$B$12</c:f>
              <c:numCache>
                <c:formatCode>0</c:formatCode>
                <c:ptCount val="1"/>
                <c:pt idx="0">
                  <c:v>-121.1471328813674</c:v>
                </c:pt>
              </c:numCache>
            </c:numRef>
          </c:val>
        </c:ser>
        <c:ser>
          <c:idx val="2"/>
          <c:order val="2"/>
          <c:tx>
            <c:strRef>
              <c:f>NSW_EV!$A$13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NSW_EV!$B$13</c:f>
              <c:numCache>
                <c:formatCode>0</c:formatCode>
                <c:ptCount val="1"/>
                <c:pt idx="0">
                  <c:v>342.124765834347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9439264"/>
        <c:axId val="1449790704"/>
      </c:barChart>
      <c:catAx>
        <c:axId val="14494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9790704"/>
        <c:crosses val="autoZero"/>
        <c:auto val="1"/>
        <c:lblAlgn val="ctr"/>
        <c:lblOffset val="100"/>
        <c:noMultiLvlLbl val="0"/>
      </c:catAx>
      <c:valAx>
        <c:axId val="1449790704"/>
        <c:scaling>
          <c:orientation val="minMax"/>
          <c:max val="8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94392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"/>
                  <c:y val="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NSW_EV!$B$15</c:f>
              <c:numCache>
                <c:formatCode>0</c:formatCode>
                <c:ptCount val="1"/>
                <c:pt idx="0">
                  <c:v>4105.357981641488</c:v>
                </c:pt>
              </c:numCache>
            </c:numRef>
          </c:val>
        </c:ser>
        <c:ser>
          <c:idx val="1"/>
          <c:order val="1"/>
          <c:tx>
            <c:strRef>
              <c:f>NSW_EV!$A$16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NSW_EV!$B$16</c:f>
              <c:numCache>
                <c:formatCode>0</c:formatCode>
                <c:ptCount val="1"/>
                <c:pt idx="0">
                  <c:v>-843.603822116202</c:v>
                </c:pt>
              </c:numCache>
            </c:numRef>
          </c:val>
        </c:ser>
        <c:ser>
          <c:idx val="2"/>
          <c:order val="2"/>
          <c:tx>
            <c:strRef>
              <c:f>NSW_EV!$A$17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NSW_EV!$B$17</c:f>
              <c:numCache>
                <c:formatCode>0</c:formatCode>
                <c:ptCount val="1"/>
                <c:pt idx="0">
                  <c:v>2382.373839429556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9139680"/>
        <c:axId val="1149142512"/>
      </c:barChart>
      <c:catAx>
        <c:axId val="11491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9142512"/>
        <c:crosses val="autoZero"/>
        <c:auto val="1"/>
        <c:lblAlgn val="ctr"/>
        <c:lblOffset val="100"/>
        <c:noMultiLvlLbl val="0"/>
      </c:catAx>
      <c:valAx>
        <c:axId val="1149142512"/>
        <c:scaling>
          <c:orientation val="minMax"/>
          <c:max val="6000.0"/>
          <c:min val="-15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9139680"/>
        <c:crosses val="autoZero"/>
        <c:crossBetween val="between"/>
        <c:majorUnit val="15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4303027695308"/>
          <c:y val="0.0272448235637212"/>
          <c:w val="0.939782005748824"/>
          <c:h val="0.330633566637504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Germany_ESS!$F$67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v>Operating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Germany_ESS!$G$67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"/>
          <c:order val="2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Germany_ESS!$H$67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3"/>
          <c:order val="3"/>
          <c:tx>
            <c:v>Fixed Cost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Germany_ESS!$I$67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"/>
          <c:order val="4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Germany_ESS!$J$67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5"/>
          <c:order val="5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969760"/>
        <c:axId val="1533971536"/>
      </c:barChart>
      <c:catAx>
        <c:axId val="15339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71536"/>
        <c:crosses val="autoZero"/>
        <c:auto val="1"/>
        <c:lblAlgn val="ctr"/>
        <c:lblOffset val="100"/>
        <c:noMultiLvlLbl val="0"/>
      </c:catAx>
      <c:valAx>
        <c:axId val="15339715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886671770195392"/>
          <c:w val="1.0"/>
          <c:h val="0.11332822980460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Germany_ESS!$C$39:$D$39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Germany_ESS!$C$40:$D$40</c:f>
              <c:numCache>
                <c:formatCode>0</c:formatCode>
                <c:ptCount val="2"/>
                <c:pt idx="0">
                  <c:v>439.6496330616524</c:v>
                </c:pt>
                <c:pt idx="1">
                  <c:v>287.4632216172343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Germany_ESS!$C$39:$D$39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Germany_ESS!$C$41:$D$41</c:f>
              <c:numCache>
                <c:formatCode>0</c:formatCode>
                <c:ptCount val="2"/>
                <c:pt idx="0">
                  <c:v>355.1016267036424</c:v>
                </c:pt>
                <c:pt idx="1">
                  <c:v>236.7344178024282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Germany_ESS!$C$39:$D$39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Germany_ESS!$C$42:$D$42</c:f>
              <c:numCache>
                <c:formatCode>0</c:formatCode>
                <c:ptCount val="2"/>
                <c:pt idx="0">
                  <c:v>0.0</c:v>
                </c:pt>
                <c:pt idx="1">
                  <c:v>16.90960127160202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924032"/>
        <c:axId val="1533926352"/>
      </c:barChart>
      <c:barChart>
        <c:barDir val="col"/>
        <c:grouping val="clustered"/>
        <c:varyColors val="0"/>
        <c:ser>
          <c:idx val="3"/>
          <c:order val="3"/>
          <c:tx>
            <c:v>System Size</c:v>
          </c:tx>
          <c:spPr>
            <a:solidFill>
              <a:schemeClr val="accent3">
                <a:alpha val="1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Germany_ESS!$C$39:$D$39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Germany_ESS!$C$43:$D$43</c:f>
              <c:numCache>
                <c:formatCode>0</c:formatCode>
                <c:ptCount val="2"/>
                <c:pt idx="0">
                  <c:v>1.014576076296121</c:v>
                </c:pt>
                <c:pt idx="1">
                  <c:v>0.879299266123305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33915664"/>
        <c:axId val="1533912272"/>
      </c:barChart>
      <c:catAx>
        <c:axId val="15339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926352"/>
        <c:crosses val="autoZero"/>
        <c:auto val="1"/>
        <c:lblAlgn val="ctr"/>
        <c:lblOffset val="100"/>
        <c:noMultiLvlLbl val="0"/>
      </c:catAx>
      <c:valAx>
        <c:axId val="1533926352"/>
        <c:scaling>
          <c:orientation val="minMax"/>
          <c:max val="6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924032"/>
        <c:crosses val="autoZero"/>
        <c:crossBetween val="between"/>
        <c:majorUnit val="200.0"/>
      </c:valAx>
      <c:valAx>
        <c:axId val="1533912272"/>
        <c:scaling>
          <c:orientation val="minMax"/>
          <c:max val="1.2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(kW ESS)/(MW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915664"/>
        <c:crosses val="max"/>
        <c:crossBetween val="between"/>
        <c:majorUnit val="0.4"/>
      </c:valAx>
      <c:catAx>
        <c:axId val="153391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391227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5814523184602"/>
          <c:y val="0.0792366579177602"/>
          <c:w val="0.660037620297463"/>
          <c:h val="0.09205963837853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DA+ID+SCR</a:t>
            </a:r>
          </a:p>
        </c:rich>
      </c:tx>
      <c:layout>
        <c:manualLayout>
          <c:xMode val="edge"/>
          <c:yMode val="edge"/>
          <c:x val="0.258472222222222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Germany_ESS_staking!$J$30:$J$34</c:f>
              <c:numCache>
                <c:formatCode>0</c:formatCode>
                <c:ptCount val="5"/>
                <c:pt idx="0">
                  <c:v>54.4872407506953</c:v>
                </c:pt>
                <c:pt idx="1">
                  <c:v>45.7398015144387</c:v>
                </c:pt>
                <c:pt idx="2">
                  <c:v>45.7398015144387</c:v>
                </c:pt>
                <c:pt idx="3">
                  <c:v>-210.103751321077</c:v>
                </c:pt>
                <c:pt idx="4">
                  <c:v>-210.103751321077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Germany_ESS_staking!$K$30:$K$34</c:f>
              <c:numCache>
                <c:formatCode>0</c:formatCode>
                <c:ptCount val="5"/>
                <c:pt idx="1">
                  <c:v>8.747439236256603</c:v>
                </c:pt>
                <c:pt idx="3">
                  <c:v>45.7398015144387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06660752"/>
        <c:axId val="1506658592"/>
      </c:barChart>
      <c:catAx>
        <c:axId val="1506660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506658592"/>
        <c:crosses val="autoZero"/>
        <c:auto val="1"/>
        <c:lblAlgn val="ctr"/>
        <c:lblOffset val="100"/>
        <c:noMultiLvlLbl val="0"/>
      </c:catAx>
      <c:valAx>
        <c:axId val="1506658592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66607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1" Type="http://schemas.openxmlformats.org/officeDocument/2006/relationships/chart" Target="../charts/chart56.xml"/><Relationship Id="rId2" Type="http://schemas.openxmlformats.org/officeDocument/2006/relationships/chart" Target="../charts/chart5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4" Type="http://schemas.openxmlformats.org/officeDocument/2006/relationships/chart" Target="../charts/chart63.xml"/><Relationship Id="rId1" Type="http://schemas.openxmlformats.org/officeDocument/2006/relationships/chart" Target="../charts/chart60.xml"/><Relationship Id="rId2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Relationship Id="rId9" Type="http://schemas.openxmlformats.org/officeDocument/2006/relationships/chart" Target="../charts/chart31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5" Type="http://schemas.openxmlformats.org/officeDocument/2006/relationships/chart" Target="../charts/chart46.xml"/><Relationship Id="rId6" Type="http://schemas.openxmlformats.org/officeDocument/2006/relationships/chart" Target="../charts/chart47.xml"/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1" Type="http://schemas.openxmlformats.org/officeDocument/2006/relationships/chart" Target="../charts/chart48.xml"/><Relationship Id="rId2" Type="http://schemas.openxmlformats.org/officeDocument/2006/relationships/chart" Target="../charts/chart4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4" Type="http://schemas.openxmlformats.org/officeDocument/2006/relationships/chart" Target="../charts/chart55.xml"/><Relationship Id="rId1" Type="http://schemas.openxmlformats.org/officeDocument/2006/relationships/chart" Target="../charts/chart52.xml"/><Relationship Id="rId2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35</xdr:row>
      <xdr:rowOff>114300</xdr:rowOff>
    </xdr:from>
    <xdr:to>
      <xdr:col>14</xdr:col>
      <xdr:colOff>0</xdr:colOff>
      <xdr:row>58</xdr:row>
      <xdr:rowOff>12700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6</xdr:row>
      <xdr:rowOff>120650</xdr:rowOff>
    </xdr:from>
    <xdr:to>
      <xdr:col>13</xdr:col>
      <xdr:colOff>469900</xdr:colOff>
      <xdr:row>20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63500</xdr:colOff>
      <xdr:row>35</xdr:row>
      <xdr:rowOff>114300</xdr:rowOff>
    </xdr:from>
    <xdr:to>
      <xdr:col>12</xdr:col>
      <xdr:colOff>241300</xdr:colOff>
      <xdr:row>58</xdr:row>
      <xdr:rowOff>12700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520700</xdr:colOff>
      <xdr:row>35</xdr:row>
      <xdr:rowOff>127000</xdr:rowOff>
    </xdr:from>
    <xdr:to>
      <xdr:col>8</xdr:col>
      <xdr:colOff>698500</xdr:colOff>
      <xdr:row>58</xdr:row>
      <xdr:rowOff>25400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35</xdr:row>
      <xdr:rowOff>133350</xdr:rowOff>
    </xdr:from>
    <xdr:to>
      <xdr:col>7</xdr:col>
      <xdr:colOff>120650</xdr:colOff>
      <xdr:row>58</xdr:row>
      <xdr:rowOff>31750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292100</xdr:colOff>
      <xdr:row>35</xdr:row>
      <xdr:rowOff>127000</xdr:rowOff>
    </xdr:from>
    <xdr:to>
      <xdr:col>10</xdr:col>
      <xdr:colOff>469900</xdr:colOff>
      <xdr:row>58</xdr:row>
      <xdr:rowOff>25400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330200</xdr:colOff>
      <xdr:row>22</xdr:row>
      <xdr:rowOff>82550</xdr:rowOff>
    </xdr:from>
    <xdr:to>
      <xdr:col>13</xdr:col>
      <xdr:colOff>685800</xdr:colOff>
      <xdr:row>35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215900</xdr:colOff>
      <xdr:row>34</xdr:row>
      <xdr:rowOff>57150</xdr:rowOff>
    </xdr:from>
    <xdr:to>
      <xdr:col>19</xdr:col>
      <xdr:colOff>660400</xdr:colOff>
      <xdr:row>47</xdr:row>
      <xdr:rowOff>158750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4" name="TextBox 3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7" name="TextBox 6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8" name="TextBox 7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4" name="TextBox 3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7" name="TextBox 6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8" name="TextBox 7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35</xdr:row>
      <xdr:rowOff>114300</xdr:rowOff>
    </xdr:from>
    <xdr:to>
      <xdr:col>14</xdr:col>
      <xdr:colOff>0</xdr:colOff>
      <xdr:row>58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6</xdr:row>
      <xdr:rowOff>120650</xdr:rowOff>
    </xdr:from>
    <xdr:to>
      <xdr:col>13</xdr:col>
      <xdr:colOff>469900</xdr:colOff>
      <xdr:row>20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63500</xdr:colOff>
      <xdr:row>35</xdr:row>
      <xdr:rowOff>114300</xdr:rowOff>
    </xdr:from>
    <xdr:to>
      <xdr:col>12</xdr:col>
      <xdr:colOff>241300</xdr:colOff>
      <xdr:row>58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520700</xdr:colOff>
      <xdr:row>35</xdr:row>
      <xdr:rowOff>127000</xdr:rowOff>
    </xdr:from>
    <xdr:to>
      <xdr:col>8</xdr:col>
      <xdr:colOff>698500</xdr:colOff>
      <xdr:row>58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35</xdr:row>
      <xdr:rowOff>133350</xdr:rowOff>
    </xdr:from>
    <xdr:to>
      <xdr:col>7</xdr:col>
      <xdr:colOff>120650</xdr:colOff>
      <xdr:row>58</xdr:row>
      <xdr:rowOff>31750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292100</xdr:colOff>
      <xdr:row>35</xdr:row>
      <xdr:rowOff>127000</xdr:rowOff>
    </xdr:from>
    <xdr:to>
      <xdr:col>10</xdr:col>
      <xdr:colOff>469900</xdr:colOff>
      <xdr:row>58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330200</xdr:colOff>
      <xdr:row>22</xdr:row>
      <xdr:rowOff>82550</xdr:rowOff>
    </xdr:from>
    <xdr:to>
      <xdr:col>13</xdr:col>
      <xdr:colOff>685800</xdr:colOff>
      <xdr:row>35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215900</xdr:colOff>
      <xdr:row>34</xdr:row>
      <xdr:rowOff>57150</xdr:rowOff>
    </xdr:from>
    <xdr:to>
      <xdr:col>19</xdr:col>
      <xdr:colOff>660400</xdr:colOff>
      <xdr:row>47</xdr:row>
      <xdr:rowOff>158750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95250</xdr:rowOff>
    </xdr:from>
    <xdr:to>
      <xdr:col>14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18</xdr:row>
      <xdr:rowOff>82550</xdr:rowOff>
    </xdr:from>
    <xdr:to>
      <xdr:col>14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</xdr:row>
      <xdr:rowOff>165100</xdr:rowOff>
    </xdr:from>
    <xdr:to>
      <xdr:col>14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27</xdr:row>
      <xdr:rowOff>25400</xdr:rowOff>
    </xdr:from>
    <xdr:to>
      <xdr:col>14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35</xdr:row>
      <xdr:rowOff>152400</xdr:rowOff>
    </xdr:from>
    <xdr:to>
      <xdr:col>14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44</xdr:row>
      <xdr:rowOff>76200</xdr:rowOff>
    </xdr:from>
    <xdr:to>
      <xdr:col>14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800100</xdr:colOff>
      <xdr:row>18</xdr:row>
      <xdr:rowOff>38100</xdr:rowOff>
    </xdr:from>
    <xdr:to>
      <xdr:col>13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8</xdr:col>
      <xdr:colOff>787400</xdr:colOff>
      <xdr:row>26</xdr:row>
      <xdr:rowOff>152400</xdr:rowOff>
    </xdr:from>
    <xdr:to>
      <xdr:col>13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8</xdr:col>
      <xdr:colOff>787400</xdr:colOff>
      <xdr:row>35</xdr:row>
      <xdr:rowOff>88900</xdr:rowOff>
    </xdr:from>
    <xdr:to>
      <xdr:col>13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8</xdr:col>
      <xdr:colOff>800100</xdr:colOff>
      <xdr:row>43</xdr:row>
      <xdr:rowOff>190500</xdr:rowOff>
    </xdr:from>
    <xdr:to>
      <xdr:col>13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35</xdr:row>
      <xdr:rowOff>114300</xdr:rowOff>
    </xdr:from>
    <xdr:to>
      <xdr:col>14</xdr:col>
      <xdr:colOff>0</xdr:colOff>
      <xdr:row>58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6</xdr:row>
      <xdr:rowOff>120650</xdr:rowOff>
    </xdr:from>
    <xdr:to>
      <xdr:col>13</xdr:col>
      <xdr:colOff>469900</xdr:colOff>
      <xdr:row>20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63500</xdr:colOff>
      <xdr:row>35</xdr:row>
      <xdr:rowOff>114300</xdr:rowOff>
    </xdr:from>
    <xdr:to>
      <xdr:col>12</xdr:col>
      <xdr:colOff>241300</xdr:colOff>
      <xdr:row>58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342900</xdr:colOff>
      <xdr:row>35</xdr:row>
      <xdr:rowOff>133350</xdr:rowOff>
    </xdr:from>
    <xdr:to>
      <xdr:col>7</xdr:col>
      <xdr:colOff>120650</xdr:colOff>
      <xdr:row>58</xdr:row>
      <xdr:rowOff>31750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292100</xdr:colOff>
      <xdr:row>35</xdr:row>
      <xdr:rowOff>127000</xdr:rowOff>
    </xdr:from>
    <xdr:to>
      <xdr:col>10</xdr:col>
      <xdr:colOff>469900</xdr:colOff>
      <xdr:row>58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330200</xdr:colOff>
      <xdr:row>22</xdr:row>
      <xdr:rowOff>82550</xdr:rowOff>
    </xdr:from>
    <xdr:to>
      <xdr:col>15</xdr:col>
      <xdr:colOff>419100</xdr:colOff>
      <xdr:row>35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63500</xdr:colOff>
      <xdr:row>34</xdr:row>
      <xdr:rowOff>6350</xdr:rowOff>
    </xdr:from>
    <xdr:to>
      <xdr:col>22</xdr:col>
      <xdr:colOff>508000</xdr:colOff>
      <xdr:row>47</xdr:row>
      <xdr:rowOff>107950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520700</xdr:colOff>
      <xdr:row>35</xdr:row>
      <xdr:rowOff>127000</xdr:rowOff>
    </xdr:from>
    <xdr:to>
      <xdr:col>8</xdr:col>
      <xdr:colOff>698500</xdr:colOff>
      <xdr:row>58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406400</xdr:colOff>
      <xdr:row>35</xdr:row>
      <xdr:rowOff>114300</xdr:rowOff>
    </xdr:from>
    <xdr:to>
      <xdr:col>15</xdr:col>
      <xdr:colOff>584200</xdr:colOff>
      <xdr:row>58</xdr:row>
      <xdr:rowOff>12700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95250</xdr:rowOff>
    </xdr:from>
    <xdr:to>
      <xdr:col>16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18</xdr:row>
      <xdr:rowOff>82550</xdr:rowOff>
    </xdr:from>
    <xdr:to>
      <xdr:col>16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9</xdr:row>
      <xdr:rowOff>165100</xdr:rowOff>
    </xdr:from>
    <xdr:to>
      <xdr:col>16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27</xdr:row>
      <xdr:rowOff>25400</xdr:rowOff>
    </xdr:from>
    <xdr:to>
      <xdr:col>16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35</xdr:row>
      <xdr:rowOff>152400</xdr:rowOff>
    </xdr:from>
    <xdr:to>
      <xdr:col>16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44</xdr:row>
      <xdr:rowOff>76200</xdr:rowOff>
    </xdr:from>
    <xdr:to>
      <xdr:col>16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800100</xdr:colOff>
      <xdr:row>18</xdr:row>
      <xdr:rowOff>38100</xdr:rowOff>
    </xdr:from>
    <xdr:to>
      <xdr:col>15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10</xdr:col>
      <xdr:colOff>787400</xdr:colOff>
      <xdr:row>26</xdr:row>
      <xdr:rowOff>152400</xdr:rowOff>
    </xdr:from>
    <xdr:to>
      <xdr:col>15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10</xdr:col>
      <xdr:colOff>787400</xdr:colOff>
      <xdr:row>35</xdr:row>
      <xdr:rowOff>88900</xdr:rowOff>
    </xdr:from>
    <xdr:to>
      <xdr:col>15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10</xdr:col>
      <xdr:colOff>800100</xdr:colOff>
      <xdr:row>43</xdr:row>
      <xdr:rowOff>190500</xdr:rowOff>
    </xdr:from>
    <xdr:to>
      <xdr:col>15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6</xdr:row>
      <xdr:rowOff>120650</xdr:rowOff>
    </xdr:from>
    <xdr:to>
      <xdr:col>13</xdr:col>
      <xdr:colOff>469900</xdr:colOff>
      <xdr:row>20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35</xdr:row>
      <xdr:rowOff>133350</xdr:rowOff>
    </xdr:from>
    <xdr:to>
      <xdr:col>9</xdr:col>
      <xdr:colOff>787400</xdr:colOff>
      <xdr:row>49</xdr:row>
      <xdr:rowOff>31750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22</xdr:row>
      <xdr:rowOff>82550</xdr:rowOff>
    </xdr:from>
    <xdr:to>
      <xdr:col>11</xdr:col>
      <xdr:colOff>444500</xdr:colOff>
      <xdr:row>40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215900</xdr:colOff>
      <xdr:row>34</xdr:row>
      <xdr:rowOff>57150</xdr:rowOff>
    </xdr:from>
    <xdr:to>
      <xdr:col>19</xdr:col>
      <xdr:colOff>660400</xdr:colOff>
      <xdr:row>47</xdr:row>
      <xdr:rowOff>158750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18</xdr:row>
      <xdr:rowOff>82550</xdr:rowOff>
    </xdr:from>
    <xdr:to>
      <xdr:col>16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165100</xdr:rowOff>
    </xdr:from>
    <xdr:to>
      <xdr:col>16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800100</xdr:colOff>
      <xdr:row>18</xdr:row>
      <xdr:rowOff>38100</xdr:rowOff>
    </xdr:from>
    <xdr:to>
      <xdr:col>15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9055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9</xdr:col>
      <xdr:colOff>558800</xdr:colOff>
      <xdr:row>0</xdr:row>
      <xdr:rowOff>95250</xdr:rowOff>
    </xdr:from>
    <xdr:to>
      <xdr:col>16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27</xdr:row>
      <xdr:rowOff>25400</xdr:rowOff>
    </xdr:from>
    <xdr:to>
      <xdr:col>16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35</xdr:row>
      <xdr:rowOff>152400</xdr:rowOff>
    </xdr:from>
    <xdr:to>
      <xdr:col>16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44</xdr:row>
      <xdr:rowOff>76200</xdr:rowOff>
    </xdr:from>
    <xdr:to>
      <xdr:col>16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787400</xdr:colOff>
      <xdr:row>26</xdr:row>
      <xdr:rowOff>152400</xdr:rowOff>
    </xdr:from>
    <xdr:to>
      <xdr:col>15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9042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10</xdr:col>
      <xdr:colOff>787400</xdr:colOff>
      <xdr:row>35</xdr:row>
      <xdr:rowOff>88900</xdr:rowOff>
    </xdr:from>
    <xdr:to>
      <xdr:col>15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9042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10</xdr:col>
      <xdr:colOff>800100</xdr:colOff>
      <xdr:row>43</xdr:row>
      <xdr:rowOff>190500</xdr:rowOff>
    </xdr:from>
    <xdr:to>
      <xdr:col>15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9055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76199</xdr:rowOff>
    </xdr:from>
    <xdr:to>
      <xdr:col>14</xdr:col>
      <xdr:colOff>381000</xdr:colOff>
      <xdr:row>19</xdr:row>
      <xdr:rowOff>74464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8" name="TextBox 7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28</xdr:row>
      <xdr:rowOff>74465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63499</xdr:rowOff>
    </xdr:from>
    <xdr:to>
      <xdr:col>14</xdr:col>
      <xdr:colOff>381000</xdr:colOff>
      <xdr:row>37</xdr:row>
      <xdr:rowOff>61765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16" name="TextBox 15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17" name="TextBox 16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4" name="TextBox 3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7" name="TextBox 6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8" name="TextBox 7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7"/>
  <sheetViews>
    <sheetView showGridLines="0" topLeftCell="A3" workbookViewId="0">
      <selection activeCell="B25" sqref="B25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</v>
      </c>
      <c r="E6" t="s">
        <v>2</v>
      </c>
      <c r="F6" t="s">
        <v>10</v>
      </c>
    </row>
    <row r="7" spans="1:6" x14ac:dyDescent="0.2">
      <c r="A7" t="s">
        <v>6</v>
      </c>
      <c r="B7">
        <v>239</v>
      </c>
      <c r="C7">
        <v>120</v>
      </c>
      <c r="D7">
        <v>229</v>
      </c>
      <c r="E7">
        <v>90</v>
      </c>
      <c r="F7">
        <v>29</v>
      </c>
    </row>
    <row r="8" spans="1:6" x14ac:dyDescent="0.2">
      <c r="A8" t="s">
        <v>7</v>
      </c>
      <c r="B8">
        <v>99</v>
      </c>
      <c r="C8">
        <v>50</v>
      </c>
      <c r="D8">
        <v>189</v>
      </c>
      <c r="E8">
        <v>90</v>
      </c>
      <c r="F8">
        <v>29</v>
      </c>
    </row>
    <row r="9" spans="1:6" x14ac:dyDescent="0.2">
      <c r="A9" t="s">
        <v>8</v>
      </c>
      <c r="B9">
        <v>-19807</v>
      </c>
      <c r="C9">
        <v>-6585</v>
      </c>
      <c r="D9">
        <v>-1138</v>
      </c>
      <c r="E9">
        <v>-109</v>
      </c>
      <c r="F9">
        <v>-1298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778</v>
      </c>
      <c r="F10">
        <v>5187</v>
      </c>
    </row>
    <row r="11" spans="1:6" x14ac:dyDescent="0.2">
      <c r="B11">
        <v>0</v>
      </c>
      <c r="C11">
        <v>0</v>
      </c>
      <c r="D11">
        <v>26</v>
      </c>
      <c r="E11">
        <v>0</v>
      </c>
      <c r="F11">
        <v>0</v>
      </c>
    </row>
    <row r="12" spans="1:6" x14ac:dyDescent="0.2">
      <c r="B12">
        <v>0</v>
      </c>
      <c r="C12">
        <v>0</v>
      </c>
      <c r="D12">
        <v>21</v>
      </c>
      <c r="E12">
        <v>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60</v>
      </c>
      <c r="E14">
        <v>0</v>
      </c>
      <c r="F14">
        <v>0</v>
      </c>
    </row>
    <row r="15" spans="1:6" x14ac:dyDescent="0.2">
      <c r="B15">
        <v>0</v>
      </c>
      <c r="C15">
        <v>0</v>
      </c>
      <c r="D15">
        <v>17</v>
      </c>
      <c r="E15">
        <v>0</v>
      </c>
      <c r="F15">
        <v>0</v>
      </c>
    </row>
    <row r="16" spans="1:6" x14ac:dyDescent="0.2">
      <c r="B16">
        <v>0</v>
      </c>
      <c r="C16">
        <v>0</v>
      </c>
      <c r="D16">
        <v>14</v>
      </c>
      <c r="E16">
        <v>0</v>
      </c>
      <c r="F16">
        <v>0</v>
      </c>
    </row>
    <row r="17" spans="1:11" x14ac:dyDescent="0.2">
      <c r="B17">
        <v>0</v>
      </c>
      <c r="C17">
        <v>0</v>
      </c>
      <c r="D17">
        <v>1</v>
      </c>
      <c r="E17">
        <v>0</v>
      </c>
      <c r="F17">
        <v>0</v>
      </c>
    </row>
    <row r="18" spans="1:11" x14ac:dyDescent="0.2">
      <c r="B18">
        <v>0</v>
      </c>
      <c r="C18">
        <v>0</v>
      </c>
      <c r="D18">
        <v>52</v>
      </c>
      <c r="E18">
        <v>0</v>
      </c>
      <c r="F18">
        <v>0</v>
      </c>
    </row>
    <row r="19" spans="1:11" x14ac:dyDescent="0.2">
      <c r="B19">
        <v>1.3252840538678701E-2</v>
      </c>
      <c r="C19">
        <v>1.75126576946667E-2</v>
      </c>
      <c r="D19">
        <v>0.32568632024546601</v>
      </c>
      <c r="E19">
        <v>0.15392734457616</v>
      </c>
      <c r="F19">
        <v>1.1472728531487101E-2</v>
      </c>
    </row>
    <row r="20" spans="1:11" x14ac:dyDescent="0.2">
      <c r="B20">
        <v>5.67169484423421E-3</v>
      </c>
      <c r="C20">
        <v>7.6874351599444399E-3</v>
      </c>
      <c r="D20">
        <v>0.27715830228515698</v>
      </c>
      <c r="E20">
        <v>0.15392734457616</v>
      </c>
      <c r="F20">
        <v>1.1469329203202599E-2</v>
      </c>
    </row>
    <row r="21" spans="1:11" x14ac:dyDescent="0.2">
      <c r="B21">
        <v>-0.250171857991282</v>
      </c>
      <c r="C21">
        <v>-0.248156117675572</v>
      </c>
      <c r="D21">
        <v>2.13147494496412E-2</v>
      </c>
      <c r="E21">
        <v>-0.101916208259356</v>
      </c>
      <c r="F21">
        <v>-0.24437422363231401</v>
      </c>
    </row>
    <row r="22" spans="1:11" x14ac:dyDescent="0.2">
      <c r="B22">
        <v>1</v>
      </c>
      <c r="C22">
        <v>1</v>
      </c>
      <c r="D22">
        <v>1</v>
      </c>
      <c r="E22">
        <v>1</v>
      </c>
      <c r="F22">
        <v>1</v>
      </c>
    </row>
    <row r="24" spans="1:11" x14ac:dyDescent="0.2">
      <c r="A24" t="s">
        <v>24</v>
      </c>
      <c r="B24">
        <v>59138</v>
      </c>
      <c r="C24">
        <v>59138</v>
      </c>
      <c r="D24">
        <v>59138</v>
      </c>
      <c r="E24">
        <v>59138</v>
      </c>
      <c r="F24">
        <v>59138</v>
      </c>
    </row>
    <row r="25" spans="1:11" x14ac:dyDescent="0.2">
      <c r="A25" t="s">
        <v>20</v>
      </c>
      <c r="B25" s="6">
        <f>B7*1000000/B$24</f>
        <v>4041.3947039128816</v>
      </c>
      <c r="C25" s="6">
        <f t="shared" ref="C25:F25" si="0">C7*1000000/C$24</f>
        <v>2029.1521525922419</v>
      </c>
      <c r="D25" s="6">
        <f t="shared" si="0"/>
        <v>3872.2986911968615</v>
      </c>
      <c r="E25" s="6">
        <f t="shared" si="0"/>
        <v>1521.8641144441815</v>
      </c>
      <c r="F25" s="6">
        <f t="shared" si="0"/>
        <v>490.37843687645847</v>
      </c>
    </row>
    <row r="26" spans="1:11" x14ac:dyDescent="0.2">
      <c r="A26" t="s">
        <v>26</v>
      </c>
      <c r="B26" s="6">
        <f t="shared" ref="B26:F26" si="1">B8*1000000/B$24</f>
        <v>1674.0505258885996</v>
      </c>
      <c r="C26" s="6">
        <f t="shared" si="1"/>
        <v>845.48006358010082</v>
      </c>
      <c r="D26" s="6">
        <f t="shared" si="1"/>
        <v>3195.9146403327809</v>
      </c>
      <c r="E26" s="6">
        <f t="shared" si="1"/>
        <v>1521.8641144441815</v>
      </c>
      <c r="F26" s="6">
        <f t="shared" si="1"/>
        <v>490.37843687645847</v>
      </c>
    </row>
    <row r="27" spans="1:11" x14ac:dyDescent="0.2">
      <c r="A27" t="s">
        <v>27</v>
      </c>
      <c r="B27" s="6">
        <f t="shared" ref="B27:F27" si="2">B9*1000000/B$24</f>
        <v>-334928.47238662111</v>
      </c>
      <c r="C27" s="6">
        <f t="shared" si="2"/>
        <v>-111349.72437349927</v>
      </c>
      <c r="D27" s="6">
        <f t="shared" si="2"/>
        <v>-19243.126247083095</v>
      </c>
      <c r="E27" s="6">
        <f t="shared" si="2"/>
        <v>-1843.1465386046198</v>
      </c>
      <c r="F27" s="6">
        <f t="shared" si="2"/>
        <v>-21948.662450539417</v>
      </c>
    </row>
    <row r="29" spans="1:11" x14ac:dyDescent="0.2">
      <c r="A29" t="s">
        <v>25</v>
      </c>
    </row>
    <row r="30" spans="1:11" x14ac:dyDescent="0.2">
      <c r="A30" t="s">
        <v>20</v>
      </c>
      <c r="B30" s="3">
        <f>B19*1000</f>
        <v>13.252840538678701</v>
      </c>
      <c r="D30" s="3">
        <f>C19*1000</f>
        <v>17.5126576946667</v>
      </c>
      <c r="F30" s="3">
        <f>D19*1000</f>
        <v>325.68632024546599</v>
      </c>
      <c r="H30" s="3">
        <f>E19*1000</f>
        <v>153.92734457616001</v>
      </c>
      <c r="J30" s="3">
        <f>F19*1000</f>
        <v>11.472728531487101</v>
      </c>
    </row>
    <row r="31" spans="1:11" x14ac:dyDescent="0.2">
      <c r="A31" t="s">
        <v>28</v>
      </c>
      <c r="B31" s="3">
        <f>B32</f>
        <v>5.6716948442342101</v>
      </c>
      <c r="C31" s="3">
        <f>B30-B31</f>
        <v>7.5811456944444906</v>
      </c>
      <c r="D31" s="3">
        <f>D32</f>
        <v>7.6874351599444397</v>
      </c>
      <c r="E31" s="3">
        <f>D30-D31</f>
        <v>9.8252225347222613</v>
      </c>
      <c r="F31" s="3">
        <f>F32</f>
        <v>277.15830228515699</v>
      </c>
      <c r="G31" s="3">
        <f>F30-F31</f>
        <v>48.528017960309001</v>
      </c>
      <c r="H31" s="3">
        <f>H32</f>
        <v>153.92734457616001</v>
      </c>
      <c r="I31" s="3">
        <f>H30-H31</f>
        <v>0</v>
      </c>
      <c r="J31" s="3">
        <f>J32</f>
        <v>11.4693292032026</v>
      </c>
      <c r="K31" s="3">
        <f>J30-J31</f>
        <v>3.3993282845017347E-3</v>
      </c>
    </row>
    <row r="32" spans="1:11" x14ac:dyDescent="0.2">
      <c r="A32" t="s">
        <v>26</v>
      </c>
      <c r="B32" s="3">
        <f t="shared" ref="B32" si="3">B20*1000</f>
        <v>5.6716948442342101</v>
      </c>
      <c r="D32" s="3">
        <f>C20*1000</f>
        <v>7.6874351599444397</v>
      </c>
      <c r="F32" s="3">
        <f>D20*1000</f>
        <v>277.15830228515699</v>
      </c>
      <c r="H32" s="3">
        <f>E20*1000</f>
        <v>153.92734457616001</v>
      </c>
      <c r="J32" s="3">
        <f>F20*1000</f>
        <v>11.4693292032026</v>
      </c>
    </row>
    <row r="33" spans="1:11" x14ac:dyDescent="0.2">
      <c r="A33" t="s">
        <v>29</v>
      </c>
      <c r="B33" s="3">
        <f>B34</f>
        <v>-250.171857991282</v>
      </c>
      <c r="C33" s="3">
        <f>IF(B34&lt;0,B32,B32-B34)</f>
        <v>5.6716948442342101</v>
      </c>
      <c r="D33" s="3">
        <f>D34</f>
        <v>-248.15611767557201</v>
      </c>
      <c r="E33" s="3">
        <f>IF(D34&lt;0,D32,D32-D34)</f>
        <v>7.6874351599444397</v>
      </c>
      <c r="F33" s="3">
        <f>F34</f>
        <v>21.314749449641202</v>
      </c>
      <c r="G33" s="3">
        <f>IF(F34&lt;0,F32,F32-F34)</f>
        <v>255.84355283551579</v>
      </c>
      <c r="H33" s="3">
        <f>H34</f>
        <v>-101.916208259356</v>
      </c>
      <c r="I33" s="3">
        <f>IF(H34&lt;0,H32,H32-H34)</f>
        <v>153.92734457616001</v>
      </c>
      <c r="J33" s="3">
        <f>J34</f>
        <v>-244.374223632314</v>
      </c>
      <c r="K33" s="3">
        <f>IF(J34&lt;0,J32,J32-J34)</f>
        <v>11.4693292032026</v>
      </c>
    </row>
    <row r="34" spans="1:11" x14ac:dyDescent="0.2">
      <c r="A34" t="s">
        <v>30</v>
      </c>
      <c r="B34" s="3">
        <f t="shared" ref="B34" si="4">B21*1000</f>
        <v>-250.171857991282</v>
      </c>
      <c r="D34" s="3">
        <f>C21*1000</f>
        <v>-248.15611767557201</v>
      </c>
      <c r="F34" s="3">
        <f>D21*1000</f>
        <v>21.314749449641202</v>
      </c>
      <c r="H34" s="3">
        <f>E21*1000</f>
        <v>-101.916208259356</v>
      </c>
      <c r="J34" s="3">
        <f>F21*1000</f>
        <v>-244.374223632314</v>
      </c>
    </row>
    <row r="39" spans="1:11" x14ac:dyDescent="0.2">
      <c r="B39" t="s">
        <v>31</v>
      </c>
      <c r="C39" t="s">
        <v>32</v>
      </c>
      <c r="D39" t="s">
        <v>33</v>
      </c>
    </row>
    <row r="40" spans="1:11" x14ac:dyDescent="0.2">
      <c r="B40" s="3">
        <f>D7/$B$24*1000000</f>
        <v>3872.2986911968615</v>
      </c>
      <c r="C40" s="3">
        <f>D11/$B$24*1000000</f>
        <v>439.64963306165237</v>
      </c>
      <c r="D40" s="3">
        <f>D15/$B$24*1000000</f>
        <v>287.4632216172343</v>
      </c>
    </row>
    <row r="41" spans="1:11" x14ac:dyDescent="0.2">
      <c r="B41" s="3">
        <f>D8/$B$24*1000000</f>
        <v>3195.9146403327809</v>
      </c>
      <c r="C41" s="3">
        <f>D12/$B$24*1000000</f>
        <v>355.10162670364235</v>
      </c>
      <c r="D41" s="3">
        <f>D16/$B$24*1000000</f>
        <v>236.7344178024282</v>
      </c>
    </row>
    <row r="42" spans="1:11" x14ac:dyDescent="0.2">
      <c r="B42" s="3">
        <f>D9/$B$24*1000000</f>
        <v>-19243.126247083092</v>
      </c>
      <c r="C42" s="3">
        <f>D13/$B$24*1000000</f>
        <v>0</v>
      </c>
      <c r="D42" s="3">
        <f>D17/$B$24*1000000</f>
        <v>16.909601271602018</v>
      </c>
    </row>
    <row r="43" spans="1:11" x14ac:dyDescent="0.2">
      <c r="A43" t="s">
        <v>23</v>
      </c>
      <c r="B43" s="3">
        <f>D10/$B$24*1000</f>
        <v>87.710101795799659</v>
      </c>
      <c r="C43" s="3">
        <f>D14/$B$24*1000</f>
        <v>1.0145760762961209</v>
      </c>
      <c r="D43" s="3">
        <f>D18/$B$24*1000</f>
        <v>0.87929926612330478</v>
      </c>
    </row>
    <row r="67" spans="6:10" x14ac:dyDescent="0.2">
      <c r="F67">
        <v>1</v>
      </c>
      <c r="G67">
        <v>2</v>
      </c>
      <c r="H67">
        <v>3</v>
      </c>
      <c r="I67">
        <v>4</v>
      </c>
      <c r="J67">
        <v>5</v>
      </c>
    </row>
  </sheetData>
  <conditionalFormatting sqref="B4:D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showGridLines="0" workbookViewId="0">
      <selection activeCell="F22" sqref="F22"/>
    </sheetView>
  </sheetViews>
  <sheetFormatPr baseColWidth="10" defaultRowHeight="16" x14ac:dyDescent="0.2"/>
  <sheetData>
    <row r="2" spans="1:7" x14ac:dyDescent="0.2">
      <c r="A2" t="s">
        <v>0</v>
      </c>
      <c r="B2" t="s">
        <v>3</v>
      </c>
    </row>
    <row r="3" spans="1:7" x14ac:dyDescent="0.2">
      <c r="A3" t="s">
        <v>4</v>
      </c>
      <c r="C3" t="s">
        <v>3</v>
      </c>
    </row>
    <row r="4" spans="1:7" x14ac:dyDescent="0.2">
      <c r="A4" t="s">
        <v>9</v>
      </c>
      <c r="B4" s="1"/>
      <c r="C4" s="1"/>
      <c r="D4" t="s">
        <v>3</v>
      </c>
    </row>
    <row r="5" spans="1:7" x14ac:dyDescent="0.2">
      <c r="A5" t="s">
        <v>2</v>
      </c>
      <c r="B5" s="1"/>
      <c r="C5" s="1"/>
      <c r="E5" t="s">
        <v>3</v>
      </c>
    </row>
    <row r="6" spans="1:7" x14ac:dyDescent="0.2">
      <c r="B6" t="s">
        <v>0</v>
      </c>
      <c r="C6" t="s">
        <v>12</v>
      </c>
      <c r="D6" t="s">
        <v>17</v>
      </c>
      <c r="E6" t="s">
        <v>18</v>
      </c>
    </row>
    <row r="7" spans="1:7" x14ac:dyDescent="0.2">
      <c r="A7" t="s">
        <v>20</v>
      </c>
      <c r="B7" s="3">
        <f>B21/B$20</f>
        <v>45.980341722761267</v>
      </c>
      <c r="C7" s="3">
        <f t="shared" ref="C7:E7" si="0">C21/C$20</f>
        <v>125.75931395393937</v>
      </c>
      <c r="D7" s="3">
        <f t="shared" si="0"/>
        <v>588.05709524468125</v>
      </c>
      <c r="E7" s="3">
        <f t="shared" si="0"/>
        <v>514.95524857026976</v>
      </c>
    </row>
    <row r="8" spans="1:7" x14ac:dyDescent="0.2">
      <c r="A8" t="s">
        <v>21</v>
      </c>
      <c r="B8" s="3">
        <f>B22/B$20</f>
        <v>-35.104682226928112</v>
      </c>
      <c r="C8" s="3">
        <f>C22/C$20</f>
        <v>-35.104682226928112</v>
      </c>
      <c r="D8" s="3">
        <f>D22/D$20</f>
        <v>-35.104682226928112</v>
      </c>
      <c r="E8" s="3">
        <f>E22/E$20</f>
        <v>-35.104682226928112</v>
      </c>
    </row>
    <row r="9" spans="1:7" x14ac:dyDescent="0.2">
      <c r="A9" t="s">
        <v>22</v>
      </c>
      <c r="B9" s="3">
        <f t="shared" ref="B9" si="1">(B21-B23)/B$20</f>
        <v>-25.107465634059203</v>
      </c>
      <c r="C9" s="3">
        <f>(C21-C23)/C$20</f>
        <v>22.176148808755023</v>
      </c>
      <c r="D9" s="3">
        <f t="shared" ref="D9:E9" si="2">(D21-D23)/D$20</f>
        <v>516.48889817563327</v>
      </c>
      <c r="E9" s="3">
        <f t="shared" si="2"/>
        <v>445.73753916539437</v>
      </c>
      <c r="G9" s="3"/>
    </row>
    <row r="10" spans="1:7" x14ac:dyDescent="0.2">
      <c r="B10" s="3"/>
      <c r="C10" s="3"/>
      <c r="D10" s="3"/>
      <c r="E10" s="3"/>
    </row>
    <row r="11" spans="1:7" x14ac:dyDescent="0.2">
      <c r="A11" t="s">
        <v>20</v>
      </c>
      <c r="B11" s="3">
        <f>B25/B$20</f>
        <v>79.169786322685866</v>
      </c>
      <c r="C11" s="3">
        <f t="shared" ref="C11:E11" si="3">C25/C$20</f>
        <v>217.40176067632953</v>
      </c>
      <c r="D11" s="3">
        <f t="shared" si="3"/>
        <v>681.12912487381573</v>
      </c>
      <c r="E11" s="3">
        <f t="shared" si="3"/>
        <v>605.68809219379216</v>
      </c>
    </row>
    <row r="12" spans="1:7" x14ac:dyDescent="0.2">
      <c r="A12" t="s">
        <v>21</v>
      </c>
      <c r="B12" s="3">
        <f t="shared" ref="B12:E12" si="4">B26/B$20</f>
        <v>-60.694274006762726</v>
      </c>
      <c r="C12" s="3">
        <f t="shared" si="4"/>
        <v>-60.694274006762726</v>
      </c>
      <c r="D12" s="3">
        <f t="shared" si="4"/>
        <v>-60.694274006762726</v>
      </c>
      <c r="E12" s="3">
        <f t="shared" si="4"/>
        <v>-60.694274006762726</v>
      </c>
    </row>
    <row r="13" spans="1:7" x14ac:dyDescent="0.2">
      <c r="A13" t="s">
        <v>22</v>
      </c>
      <c r="B13" s="3">
        <f t="shared" ref="B13:E13" si="5">(B25-B27)/B$20</f>
        <v>-43.558742417427808</v>
      </c>
      <c r="C13" s="3">
        <f t="shared" si="5"/>
        <v>38.311547947184842</v>
      </c>
      <c r="D13" s="3">
        <f t="shared" si="5"/>
        <v>533.41970112150057</v>
      </c>
      <c r="E13" s="3">
        <f t="shared" si="5"/>
        <v>484.35623128591345</v>
      </c>
    </row>
    <row r="14" spans="1:7" x14ac:dyDescent="0.2">
      <c r="B14" s="3"/>
      <c r="C14" s="3"/>
      <c r="D14" s="3"/>
      <c r="E14" s="3"/>
    </row>
    <row r="15" spans="1:7" x14ac:dyDescent="0.2">
      <c r="A15" t="s">
        <v>20</v>
      </c>
      <c r="B15" s="3">
        <f>B29/B$20</f>
        <v>516.74257921942183</v>
      </c>
      <c r="C15" s="3">
        <f t="shared" ref="C15:E15" si="6">C29/C$20</f>
        <v>1503.7068551187565</v>
      </c>
      <c r="D15" s="3">
        <f t="shared" si="6"/>
        <v>1969.4773966906359</v>
      </c>
      <c r="E15" s="3">
        <f t="shared" si="6"/>
        <v>1886.2285213506887</v>
      </c>
    </row>
    <row r="16" spans="1:7" x14ac:dyDescent="0.2">
      <c r="A16" t="s">
        <v>21</v>
      </c>
      <c r="B16" s="3">
        <f t="shared" ref="B16:E16" si="7">B30/B$20</f>
        <v>-422.64245397216524</v>
      </c>
      <c r="C16" s="3">
        <f t="shared" si="7"/>
        <v>-422.64245397216524</v>
      </c>
      <c r="D16" s="3">
        <f t="shared" si="7"/>
        <v>-422.64245397216524</v>
      </c>
      <c r="E16" s="3">
        <f t="shared" si="7"/>
        <v>-422.64245397216524</v>
      </c>
    </row>
    <row r="17" spans="1:5" x14ac:dyDescent="0.2">
      <c r="A17" t="s">
        <v>22</v>
      </c>
      <c r="B17" s="3">
        <f t="shared" ref="B17:E17" si="8">(B29-B31)/B$20</f>
        <v>-318.5133208051019</v>
      </c>
      <c r="C17" s="3">
        <f t="shared" si="8"/>
        <v>260.69584050328609</v>
      </c>
      <c r="D17" s="3">
        <f t="shared" si="8"/>
        <v>756.87981388254195</v>
      </c>
      <c r="E17" s="3">
        <f t="shared" si="8"/>
        <v>722.6066012446779</v>
      </c>
    </row>
    <row r="18" spans="1:5" x14ac:dyDescent="0.2">
      <c r="B18" s="3"/>
      <c r="C18" s="3"/>
      <c r="D18" s="3"/>
      <c r="E18" s="3"/>
    </row>
    <row r="20" spans="1:5" x14ac:dyDescent="0.2">
      <c r="B20">
        <v>87793</v>
      </c>
      <c r="C20">
        <v>87793</v>
      </c>
      <c r="D20">
        <v>87793</v>
      </c>
      <c r="E20">
        <v>87793</v>
      </c>
    </row>
    <row r="21" spans="1:5" x14ac:dyDescent="0.2">
      <c r="B21">
        <v>4036752.1408663802</v>
      </c>
      <c r="C21">
        <v>11040787.4499582</v>
      </c>
      <c r="D21">
        <v>51627296.562816299</v>
      </c>
      <c r="E21">
        <v>45209466.137729697</v>
      </c>
    </row>
    <row r="22" spans="1:5" x14ac:dyDescent="0.2">
      <c r="B22">
        <v>-3081945.3667486999</v>
      </c>
      <c r="C22">
        <v>-3081945.3667486999</v>
      </c>
      <c r="D22">
        <v>-3081945.3667486999</v>
      </c>
      <c r="E22">
        <v>-3081945.3667486999</v>
      </c>
    </row>
    <row r="23" spans="1:5" x14ac:dyDescent="0.2">
      <c r="B23">
        <v>6241011.8712773398</v>
      </c>
      <c r="C23">
        <v>9093876.8175911698</v>
      </c>
      <c r="D23">
        <v>6283186.7252829298</v>
      </c>
      <c r="E23">
        <v>6076830.3617822304</v>
      </c>
    </row>
    <row r="24" spans="1:5" x14ac:dyDescent="0.2">
      <c r="E24">
        <v>0</v>
      </c>
    </row>
    <row r="25" spans="1:5" x14ac:dyDescent="0.2">
      <c r="B25">
        <v>6950553.0506275604</v>
      </c>
      <c r="C25">
        <v>19086352.775056999</v>
      </c>
      <c r="D25">
        <v>59798369.260046899</v>
      </c>
      <c r="E25">
        <v>53175174.677969597</v>
      </c>
    </row>
    <row r="26" spans="1:5" x14ac:dyDescent="0.2">
      <c r="B26">
        <v>-5328532.3978757197</v>
      </c>
      <c r="C26">
        <v>-5328532.3978757197</v>
      </c>
      <c r="D26">
        <v>-5328532.3978757197</v>
      </c>
      <c r="E26">
        <v>-5328532.3978757197</v>
      </c>
    </row>
    <row r="27" spans="1:5" x14ac:dyDescent="0.2">
      <c r="B27">
        <v>10774705.7236808</v>
      </c>
      <c r="C27">
        <v>15722867.0461298</v>
      </c>
      <c r="D27">
        <v>12967853.439487001</v>
      </c>
      <c r="E27">
        <v>10652088.064685401</v>
      </c>
    </row>
    <row r="28" spans="1:5" x14ac:dyDescent="0.2">
      <c r="E28">
        <v>0</v>
      </c>
    </row>
    <row r="29" spans="1:5" x14ac:dyDescent="0.2">
      <c r="B29">
        <v>45366381.257410698</v>
      </c>
      <c r="C29">
        <v>132014935.93144099</v>
      </c>
      <c r="D29">
        <v>172906329.087661</v>
      </c>
      <c r="E29">
        <v>165597660.57494101</v>
      </c>
    </row>
    <row r="30" spans="1:5" x14ac:dyDescent="0.2">
      <c r="B30">
        <v>-37105048.961578302</v>
      </c>
      <c r="C30">
        <v>-37105048.961578302</v>
      </c>
      <c r="D30">
        <v>-37105048.961578302</v>
      </c>
      <c r="E30">
        <v>-37105048.961578302</v>
      </c>
    </row>
    <row r="31" spans="1:5" x14ac:dyDescent="0.2">
      <c r="B31">
        <v>73329621.230853006</v>
      </c>
      <c r="C31">
        <v>109127666.006136</v>
      </c>
      <c r="D31">
        <v>106457579.58747099</v>
      </c>
      <c r="E31">
        <v>102157859.231867</v>
      </c>
    </row>
    <row r="32" spans="1:5" x14ac:dyDescent="0.2">
      <c r="E32">
        <v>0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showGridLines="0" workbookViewId="0">
      <selection activeCell="F9" sqref="F9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19</v>
      </c>
    </row>
    <row r="7" spans="1:6" x14ac:dyDescent="0.2">
      <c r="A7" t="s">
        <v>20</v>
      </c>
      <c r="B7" s="3">
        <f t="shared" ref="B7" si="0">B21/B$20</f>
        <v>340.99103395514163</v>
      </c>
      <c r="C7" s="2"/>
      <c r="D7" s="2"/>
      <c r="E7" s="2"/>
      <c r="F7" s="2"/>
    </row>
    <row r="8" spans="1:6" x14ac:dyDescent="0.2">
      <c r="A8" t="s">
        <v>21</v>
      </c>
      <c r="B8" s="3">
        <f>B22/B$20</f>
        <v>-70.069733464971804</v>
      </c>
      <c r="C8" s="2"/>
      <c r="D8" s="2"/>
      <c r="E8" s="2"/>
      <c r="F8" s="2"/>
    </row>
    <row r="9" spans="1:6" x14ac:dyDescent="0.2">
      <c r="A9" t="s">
        <v>22</v>
      </c>
      <c r="B9" s="3">
        <f>(B23)/B$20</f>
        <v>197.87997110301828</v>
      </c>
      <c r="C9" s="2"/>
      <c r="D9" s="2"/>
      <c r="E9" s="2"/>
      <c r="F9" s="2"/>
    </row>
    <row r="10" spans="1:6" x14ac:dyDescent="0.2">
      <c r="B10" s="2">
        <f t="shared" ref="B10:B18" si="1">B24/1000000</f>
        <v>1.5568239993561299</v>
      </c>
      <c r="C10" s="2"/>
      <c r="D10" s="2"/>
      <c r="E10" s="2"/>
      <c r="F10" s="2"/>
    </row>
    <row r="11" spans="1:6" x14ac:dyDescent="0.2">
      <c r="A11" t="s">
        <v>20</v>
      </c>
      <c r="B11" s="3">
        <f t="shared" ref="B11" si="2">B25/B$20</f>
        <v>589.5567752169278</v>
      </c>
      <c r="C11" s="2"/>
      <c r="D11" s="2"/>
      <c r="E11" s="2"/>
      <c r="F11" s="2"/>
    </row>
    <row r="12" spans="1:6" x14ac:dyDescent="0.2">
      <c r="A12" t="s">
        <v>21</v>
      </c>
      <c r="B12" s="3">
        <f>B26/B$20</f>
        <v>-121.1471328813674</v>
      </c>
      <c r="C12" s="2"/>
      <c r="D12" s="2"/>
      <c r="E12" s="2"/>
      <c r="F12" s="2"/>
    </row>
    <row r="13" spans="1:6" x14ac:dyDescent="0.2">
      <c r="A13" t="s">
        <v>22</v>
      </c>
      <c r="B13" s="3">
        <f>(B27)/B$20</f>
        <v>342.12476583434699</v>
      </c>
      <c r="C13" s="2"/>
      <c r="D13" s="2"/>
      <c r="E13" s="2"/>
      <c r="F13" s="2"/>
    </row>
    <row r="14" spans="1:6" x14ac:dyDescent="0.2">
      <c r="B14" s="2">
        <f t="shared" si="1"/>
        <v>2.6916723469082902</v>
      </c>
      <c r="C14" s="2"/>
      <c r="D14" s="2"/>
      <c r="E14" s="2"/>
      <c r="F14" s="2"/>
    </row>
    <row r="15" spans="1:6" x14ac:dyDescent="0.2">
      <c r="A15" t="s">
        <v>20</v>
      </c>
      <c r="B15" s="3">
        <f t="shared" ref="B15" si="3">B29/B$20</f>
        <v>4105.3579816414885</v>
      </c>
      <c r="C15" s="2"/>
      <c r="D15" s="2"/>
      <c r="E15" s="2"/>
    </row>
    <row r="16" spans="1:6" x14ac:dyDescent="0.2">
      <c r="A16" t="s">
        <v>21</v>
      </c>
      <c r="B16" s="3">
        <f>B30/B$20</f>
        <v>-843.60382211620197</v>
      </c>
      <c r="C16" s="2"/>
      <c r="D16" s="2"/>
      <c r="E16" s="2"/>
    </row>
    <row r="17" spans="1:5" x14ac:dyDescent="0.2">
      <c r="A17" t="s">
        <v>22</v>
      </c>
      <c r="B17" s="3">
        <f>(B31)/B$20</f>
        <v>2382.373839429556</v>
      </c>
      <c r="C17" s="2"/>
      <c r="D17" s="2"/>
      <c r="E17" s="2"/>
    </row>
    <row r="18" spans="1:5" x14ac:dyDescent="0.2">
      <c r="B18" s="2">
        <f t="shared" si="1"/>
        <v>18.743366233519499</v>
      </c>
      <c r="C18" s="2"/>
      <c r="D18" s="2"/>
      <c r="E18" s="2"/>
    </row>
    <row r="20" spans="1:5" x14ac:dyDescent="0.2">
      <c r="B20">
        <v>7978</v>
      </c>
    </row>
    <row r="21" spans="1:5" x14ac:dyDescent="0.2">
      <c r="B21">
        <v>2720426.4688941198</v>
      </c>
      <c r="D21">
        <v>4849</v>
      </c>
      <c r="E21">
        <f>B21/D21</f>
        <v>561.02834994723037</v>
      </c>
    </row>
    <row r="22" spans="1:5" x14ac:dyDescent="0.2">
      <c r="B22">
        <v>-559016.33358354506</v>
      </c>
      <c r="D22">
        <v>4849</v>
      </c>
      <c r="E22">
        <f t="shared" ref="E22:E31" si="4">B22/D22</f>
        <v>-115.2848697841916</v>
      </c>
    </row>
    <row r="23" spans="1:5" x14ac:dyDescent="0.2">
      <c r="B23">
        <v>1578686.4094598799</v>
      </c>
      <c r="D23">
        <v>4849</v>
      </c>
      <c r="E23">
        <f t="shared" si="4"/>
        <v>325.56948019382963</v>
      </c>
    </row>
    <row r="24" spans="1:5" x14ac:dyDescent="0.2">
      <c r="B24">
        <v>1556823.9993561299</v>
      </c>
    </row>
    <row r="25" spans="1:5" x14ac:dyDescent="0.2">
      <c r="B25">
        <v>4703483.9526806502</v>
      </c>
      <c r="D25">
        <v>8383</v>
      </c>
      <c r="E25">
        <f t="shared" si="4"/>
        <v>561.07407284750684</v>
      </c>
    </row>
    <row r="26" spans="1:5" x14ac:dyDescent="0.2">
      <c r="B26">
        <v>-966511.82612754905</v>
      </c>
      <c r="D26">
        <v>8383</v>
      </c>
      <c r="E26">
        <f t="shared" si="4"/>
        <v>-115.29426531403425</v>
      </c>
    </row>
    <row r="27" spans="1:5" x14ac:dyDescent="0.2">
      <c r="B27">
        <v>2729471.3818264203</v>
      </c>
      <c r="D27">
        <v>8383</v>
      </c>
      <c r="E27">
        <f t="shared" si="4"/>
        <v>325.59601357824408</v>
      </c>
    </row>
    <row r="28" spans="1:5" x14ac:dyDescent="0.2">
      <c r="B28">
        <v>2691672.3469082899</v>
      </c>
    </row>
    <row r="29" spans="1:5" x14ac:dyDescent="0.2">
      <c r="B29">
        <v>32752545.977535799</v>
      </c>
      <c r="D29">
        <v>58377</v>
      </c>
      <c r="E29">
        <f t="shared" si="4"/>
        <v>561.05222908912413</v>
      </c>
    </row>
    <row r="30" spans="1:5" x14ac:dyDescent="0.2">
      <c r="B30">
        <v>-6730271.2928430596</v>
      </c>
    </row>
    <row r="31" spans="1:5" x14ac:dyDescent="0.2">
      <c r="B31">
        <v>19006578.490968999</v>
      </c>
      <c r="D31">
        <v>58377</v>
      </c>
      <c r="E31">
        <f t="shared" si="4"/>
        <v>325.5833374611405</v>
      </c>
    </row>
    <row r="32" spans="1:5" x14ac:dyDescent="0.2">
      <c r="B32">
        <v>18743366.233519498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7"/>
  <sheetViews>
    <sheetView showGridLines="0" topLeftCell="B6" workbookViewId="0">
      <selection activeCell="B8" sqref="B8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10</v>
      </c>
      <c r="E6" t="s">
        <v>14</v>
      </c>
      <c r="F6" t="s">
        <v>15</v>
      </c>
    </row>
    <row r="7" spans="1:6" x14ac:dyDescent="0.2">
      <c r="A7" t="s">
        <v>6</v>
      </c>
      <c r="B7">
        <v>239</v>
      </c>
      <c r="C7">
        <v>120</v>
      </c>
      <c r="D7">
        <v>29</v>
      </c>
      <c r="E7">
        <v>380</v>
      </c>
      <c r="F7">
        <v>516</v>
      </c>
    </row>
    <row r="8" spans="1:6" x14ac:dyDescent="0.2">
      <c r="A8" t="s">
        <v>7</v>
      </c>
      <c r="B8">
        <v>99</v>
      </c>
      <c r="C8">
        <v>50</v>
      </c>
      <c r="D8">
        <v>29</v>
      </c>
      <c r="E8">
        <v>157</v>
      </c>
      <c r="F8">
        <v>295</v>
      </c>
    </row>
    <row r="9" spans="1:6" x14ac:dyDescent="0.2">
      <c r="A9" t="s">
        <v>8</v>
      </c>
      <c r="B9">
        <v>-19807</v>
      </c>
      <c r="C9">
        <v>-6585</v>
      </c>
      <c r="D9">
        <v>-1298</v>
      </c>
      <c r="E9">
        <v>-33019</v>
      </c>
      <c r="F9">
        <v>-26246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129674</v>
      </c>
      <c r="F10">
        <v>103739</v>
      </c>
    </row>
    <row r="11" spans="1:6" x14ac:dyDescent="0.2"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B16">
        <v>0</v>
      </c>
      <c r="C16">
        <v>0</v>
      </c>
      <c r="D16">
        <v>0</v>
      </c>
      <c r="E16">
        <v>0</v>
      </c>
      <c r="F16">
        <v>0</v>
      </c>
    </row>
    <row r="17" spans="1:11" x14ac:dyDescent="0.2">
      <c r="B17">
        <v>0</v>
      </c>
      <c r="C17">
        <v>0</v>
      </c>
      <c r="D17">
        <v>0</v>
      </c>
      <c r="E17">
        <v>0</v>
      </c>
      <c r="F17">
        <v>0</v>
      </c>
    </row>
    <row r="18" spans="1:11" x14ac:dyDescent="0.2">
      <c r="B18">
        <v>0</v>
      </c>
      <c r="C18">
        <v>0</v>
      </c>
      <c r="D18">
        <v>0</v>
      </c>
      <c r="E18">
        <v>0</v>
      </c>
      <c r="F18">
        <v>0</v>
      </c>
    </row>
    <row r="19" spans="1:11" x14ac:dyDescent="0.2">
      <c r="B19">
        <v>1.3252840538678701E-2</v>
      </c>
      <c r="C19">
        <v>1.75126576946667E-2</v>
      </c>
      <c r="D19">
        <v>1.1472728531487101E-2</v>
      </c>
      <c r="E19">
        <v>2.2445922492514699E-2</v>
      </c>
      <c r="F19">
        <v>5.4487240750695297E-2</v>
      </c>
    </row>
    <row r="20" spans="1:11" x14ac:dyDescent="0.2">
      <c r="B20">
        <v>5.67169484423421E-3</v>
      </c>
      <c r="C20">
        <v>7.6874351599444399E-3</v>
      </c>
      <c r="D20">
        <v>1.1469329203202599E-2</v>
      </c>
      <c r="E20">
        <v>9.7831289508480395E-3</v>
      </c>
      <c r="F20">
        <v>4.5739801514438697E-2</v>
      </c>
    </row>
    <row r="21" spans="1:11" x14ac:dyDescent="0.2">
      <c r="B21">
        <v>-0.250171857991282</v>
      </c>
      <c r="C21">
        <v>-0.248156117675572</v>
      </c>
      <c r="D21">
        <v>-0.24437422363231401</v>
      </c>
      <c r="E21">
        <v>-0.24606042388466801</v>
      </c>
      <c r="F21">
        <v>-0.210103751321077</v>
      </c>
    </row>
    <row r="22" spans="1:11" x14ac:dyDescent="0.2">
      <c r="B22">
        <v>1</v>
      </c>
      <c r="C22">
        <v>1</v>
      </c>
      <c r="D22">
        <v>1</v>
      </c>
      <c r="E22">
        <v>1</v>
      </c>
      <c r="F22">
        <v>1</v>
      </c>
    </row>
    <row r="24" spans="1:11" x14ac:dyDescent="0.2">
      <c r="A24" t="s">
        <v>24</v>
      </c>
      <c r="B24">
        <v>59138</v>
      </c>
      <c r="C24">
        <v>59138</v>
      </c>
      <c r="D24">
        <v>59138</v>
      </c>
      <c r="E24">
        <v>59138</v>
      </c>
      <c r="F24">
        <v>59138</v>
      </c>
    </row>
    <row r="25" spans="1:11" x14ac:dyDescent="0.2">
      <c r="A25" t="s">
        <v>20</v>
      </c>
      <c r="B25" s="6">
        <f>B7*1000000/B$24</f>
        <v>4041.3947039128816</v>
      </c>
      <c r="C25" s="6">
        <f t="shared" ref="C25:F25" si="0">C7*1000000/C$24</f>
        <v>2029.1521525922419</v>
      </c>
      <c r="D25" s="6">
        <f t="shared" si="0"/>
        <v>490.37843687645847</v>
      </c>
      <c r="E25" s="6">
        <f t="shared" si="0"/>
        <v>6425.6484832087663</v>
      </c>
      <c r="F25" s="6">
        <f t="shared" si="0"/>
        <v>8725.3542561466402</v>
      </c>
    </row>
    <row r="26" spans="1:11" x14ac:dyDescent="0.2">
      <c r="A26" t="s">
        <v>26</v>
      </c>
      <c r="B26" s="6">
        <f t="shared" ref="B26:F27" si="1">B8*1000000/B$24</f>
        <v>1674.0505258885996</v>
      </c>
      <c r="C26" s="6">
        <f t="shared" si="1"/>
        <v>845.48006358010082</v>
      </c>
      <c r="D26" s="6">
        <f t="shared" si="1"/>
        <v>490.37843687645847</v>
      </c>
      <c r="E26" s="6">
        <f t="shared" si="1"/>
        <v>2654.8073996415164</v>
      </c>
      <c r="F26" s="6">
        <f t="shared" si="1"/>
        <v>4988.3323751225944</v>
      </c>
    </row>
    <row r="27" spans="1:11" x14ac:dyDescent="0.2">
      <c r="A27" t="s">
        <v>27</v>
      </c>
      <c r="B27" s="6">
        <f t="shared" si="1"/>
        <v>-334928.47238662111</v>
      </c>
      <c r="C27" s="6">
        <f t="shared" si="1"/>
        <v>-111349.72437349927</v>
      </c>
      <c r="D27" s="6">
        <f t="shared" si="1"/>
        <v>-21948.662450539417</v>
      </c>
      <c r="E27" s="6">
        <f t="shared" si="1"/>
        <v>-558338.124387027</v>
      </c>
      <c r="F27" s="6">
        <f t="shared" si="1"/>
        <v>-443809.39497446653</v>
      </c>
    </row>
    <row r="29" spans="1:11" x14ac:dyDescent="0.2">
      <c r="A29" t="s">
        <v>25</v>
      </c>
    </row>
    <row r="30" spans="1:11" x14ac:dyDescent="0.2">
      <c r="A30" t="s">
        <v>20</v>
      </c>
      <c r="B30" s="3">
        <f>B19*1000</f>
        <v>13.252840538678701</v>
      </c>
      <c r="D30" s="3">
        <f>C19*1000</f>
        <v>17.5126576946667</v>
      </c>
      <c r="F30" s="3">
        <f>D19*1000</f>
        <v>11.472728531487101</v>
      </c>
      <c r="H30" s="3">
        <f>E19*1000</f>
        <v>22.445922492514701</v>
      </c>
      <c r="J30" s="3">
        <f>F19*1000</f>
        <v>54.4872407506953</v>
      </c>
    </row>
    <row r="31" spans="1:11" x14ac:dyDescent="0.2">
      <c r="A31" t="s">
        <v>28</v>
      </c>
      <c r="B31" s="3">
        <f>B32</f>
        <v>5.6716948442342101</v>
      </c>
      <c r="C31" s="3">
        <f>B30-B31</f>
        <v>7.5811456944444906</v>
      </c>
      <c r="D31" s="3">
        <f>D32</f>
        <v>7.6874351599444397</v>
      </c>
      <c r="E31" s="3">
        <f>D30-D31</f>
        <v>9.8252225347222613</v>
      </c>
      <c r="F31" s="3">
        <f>F32</f>
        <v>11.4693292032026</v>
      </c>
      <c r="G31" s="3">
        <f>F30-F31</f>
        <v>3.3993282845017347E-3</v>
      </c>
      <c r="H31" s="3">
        <f>H32</f>
        <v>9.7831289508480399</v>
      </c>
      <c r="I31" s="3">
        <f>H30-H31</f>
        <v>12.662793541666661</v>
      </c>
      <c r="J31" s="3">
        <f>J32</f>
        <v>45.739801514438696</v>
      </c>
      <c r="K31" s="3">
        <f>J30-J31</f>
        <v>8.7474392362566036</v>
      </c>
    </row>
    <row r="32" spans="1:11" x14ac:dyDescent="0.2">
      <c r="A32" t="s">
        <v>26</v>
      </c>
      <c r="B32" s="3">
        <f t="shared" ref="B32" si="2">B20*1000</f>
        <v>5.6716948442342101</v>
      </c>
      <c r="D32" s="3">
        <f>C20*1000</f>
        <v>7.6874351599444397</v>
      </c>
      <c r="F32" s="3">
        <f>D20*1000</f>
        <v>11.4693292032026</v>
      </c>
      <c r="H32" s="3">
        <f>E20*1000</f>
        <v>9.7831289508480399</v>
      </c>
      <c r="J32" s="3">
        <f>F20*1000</f>
        <v>45.739801514438696</v>
      </c>
    </row>
    <row r="33" spans="1:11" x14ac:dyDescent="0.2">
      <c r="A33" t="s">
        <v>29</v>
      </c>
      <c r="B33" s="3">
        <f>B34</f>
        <v>-250.171857991282</v>
      </c>
      <c r="C33" s="3">
        <f>IF(B34&lt;0,B32,B32-B34)</f>
        <v>5.6716948442342101</v>
      </c>
      <c r="D33" s="3">
        <f>D34</f>
        <v>-248.15611767557201</v>
      </c>
      <c r="E33" s="3">
        <f>IF(D34&lt;0,D32,D32-D34)</f>
        <v>7.6874351599444397</v>
      </c>
      <c r="F33" s="3">
        <f>F34</f>
        <v>-244.374223632314</v>
      </c>
      <c r="G33" s="3">
        <f>IF(F34&lt;0,F32,F32-F34)</f>
        <v>11.4693292032026</v>
      </c>
      <c r="H33" s="3">
        <f>H34</f>
        <v>-246.06042388466801</v>
      </c>
      <c r="I33" s="3">
        <f>IF(H34&lt;0,H32,H32-H34)</f>
        <v>9.7831289508480399</v>
      </c>
      <c r="J33" s="3">
        <f>J34</f>
        <v>-210.103751321077</v>
      </c>
      <c r="K33" s="3">
        <f>IF(J34&lt;0,J32,J32-J34)</f>
        <v>45.739801514438696</v>
      </c>
    </row>
    <row r="34" spans="1:11" x14ac:dyDescent="0.2">
      <c r="A34" t="s">
        <v>30</v>
      </c>
      <c r="B34" s="3">
        <f t="shared" ref="B34" si="3">B21*1000</f>
        <v>-250.171857991282</v>
      </c>
      <c r="D34" s="3">
        <f>C21*1000</f>
        <v>-248.15611767557201</v>
      </c>
      <c r="F34" s="3">
        <f>D21*1000</f>
        <v>-244.374223632314</v>
      </c>
      <c r="H34" s="3">
        <f>E21*1000</f>
        <v>-246.06042388466801</v>
      </c>
      <c r="J34" s="3">
        <f>F21*1000</f>
        <v>-210.103751321077</v>
      </c>
    </row>
    <row r="39" spans="1:11" x14ac:dyDescent="0.2">
      <c r="B39" t="s">
        <v>31</v>
      </c>
      <c r="C39" t="s">
        <v>32</v>
      </c>
      <c r="D39" t="s">
        <v>33</v>
      </c>
    </row>
    <row r="40" spans="1:11" x14ac:dyDescent="0.2">
      <c r="B40" s="3">
        <f>D7/$B$24*1000000</f>
        <v>490.37843687645847</v>
      </c>
      <c r="C40" s="3">
        <f>D11/$B$24*1000000</f>
        <v>0</v>
      </c>
      <c r="D40" s="3">
        <f>D15/$B$24*1000000</f>
        <v>0</v>
      </c>
    </row>
    <row r="41" spans="1:11" x14ac:dyDescent="0.2">
      <c r="B41" s="3">
        <f>D8/$B$24*1000000</f>
        <v>490.37843687645847</v>
      </c>
      <c r="C41" s="3">
        <f>D12/$B$24*1000000</f>
        <v>0</v>
      </c>
      <c r="D41" s="3">
        <f>D16/$B$24*1000000</f>
        <v>0</v>
      </c>
    </row>
    <row r="42" spans="1:11" x14ac:dyDescent="0.2">
      <c r="B42" s="3">
        <f>D9/$B$24*1000000</f>
        <v>-21948.662450539414</v>
      </c>
      <c r="C42" s="3">
        <f>D13/$B$24*1000000</f>
        <v>0</v>
      </c>
      <c r="D42" s="3">
        <f>D17/$B$24*1000000</f>
        <v>0</v>
      </c>
    </row>
    <row r="43" spans="1:11" x14ac:dyDescent="0.2">
      <c r="A43" t="s">
        <v>23</v>
      </c>
      <c r="B43" s="3">
        <f>D10/$B$24*1000</f>
        <v>87.710101795799659</v>
      </c>
      <c r="C43" s="3">
        <f>D14/$B$24*1000</f>
        <v>0</v>
      </c>
      <c r="D43" s="3">
        <f>D18/$B$24*1000</f>
        <v>0</v>
      </c>
    </row>
    <row r="67" spans="6:10" x14ac:dyDescent="0.2">
      <c r="F67">
        <v>1</v>
      </c>
      <c r="G67">
        <v>2</v>
      </c>
      <c r="H67">
        <v>3</v>
      </c>
      <c r="I67">
        <v>4</v>
      </c>
      <c r="J67">
        <v>5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showGridLines="0" workbookViewId="0">
      <selection activeCell="G7" sqref="G7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10</v>
      </c>
      <c r="E6" t="s">
        <v>14</v>
      </c>
      <c r="F6" t="s">
        <v>15</v>
      </c>
    </row>
    <row r="7" spans="1:6" x14ac:dyDescent="0.2">
      <c r="A7" t="s">
        <v>6</v>
      </c>
      <c r="B7">
        <v>239</v>
      </c>
      <c r="C7">
        <v>120</v>
      </c>
      <c r="D7">
        <v>29</v>
      </c>
      <c r="E7">
        <v>380</v>
      </c>
      <c r="F7">
        <v>516</v>
      </c>
    </row>
    <row r="8" spans="1:6" x14ac:dyDescent="0.2">
      <c r="A8" t="s">
        <v>7</v>
      </c>
      <c r="B8">
        <v>99</v>
      </c>
      <c r="C8">
        <v>50</v>
      </c>
      <c r="D8">
        <v>29</v>
      </c>
      <c r="E8">
        <v>157</v>
      </c>
      <c r="F8">
        <v>295</v>
      </c>
    </row>
    <row r="9" spans="1:6" x14ac:dyDescent="0.2">
      <c r="A9" t="s">
        <v>8</v>
      </c>
      <c r="B9">
        <v>-19807</v>
      </c>
      <c r="C9">
        <v>-6585</v>
      </c>
      <c r="D9">
        <v>-1298</v>
      </c>
      <c r="E9">
        <v>-33019</v>
      </c>
      <c r="F9">
        <v>-26246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129674</v>
      </c>
      <c r="F10">
        <v>103739</v>
      </c>
    </row>
    <row r="11" spans="1:6" x14ac:dyDescent="0.2"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B16">
        <v>0</v>
      </c>
      <c r="C16">
        <v>0</v>
      </c>
      <c r="D16">
        <v>0</v>
      </c>
      <c r="E16">
        <v>0</v>
      </c>
      <c r="F16">
        <v>0</v>
      </c>
    </row>
    <row r="17" spans="2:6" x14ac:dyDescent="0.2">
      <c r="B17">
        <v>0</v>
      </c>
      <c r="C17">
        <v>0</v>
      </c>
      <c r="D17">
        <v>0</v>
      </c>
      <c r="E17">
        <v>0</v>
      </c>
      <c r="F17">
        <v>0</v>
      </c>
    </row>
    <row r="18" spans="2:6" x14ac:dyDescent="0.2">
      <c r="B18">
        <v>0</v>
      </c>
      <c r="C18">
        <v>0</v>
      </c>
      <c r="D18">
        <v>0</v>
      </c>
      <c r="E18">
        <v>0</v>
      </c>
      <c r="F18">
        <v>0</v>
      </c>
    </row>
    <row r="19" spans="2:6" x14ac:dyDescent="0.2">
      <c r="B19">
        <v>1.3252840538678701E-2</v>
      </c>
      <c r="C19">
        <v>1.75126576946667E-2</v>
      </c>
      <c r="D19">
        <v>1.1472728531487101E-2</v>
      </c>
      <c r="E19">
        <v>2.2445922492514699E-2</v>
      </c>
      <c r="F19">
        <v>5.4487240750695297E-2</v>
      </c>
    </row>
    <row r="20" spans="2:6" x14ac:dyDescent="0.2">
      <c r="B20">
        <v>5.67169484423421E-3</v>
      </c>
      <c r="C20">
        <v>7.6874351599444399E-3</v>
      </c>
      <c r="D20">
        <v>1.1469329203202599E-2</v>
      </c>
      <c r="E20">
        <v>9.7831289508480395E-3</v>
      </c>
      <c r="F20">
        <v>4.5739801514438697E-2</v>
      </c>
    </row>
    <row r="21" spans="2:6" x14ac:dyDescent="0.2">
      <c r="B21">
        <v>-0.250171857991282</v>
      </c>
      <c r="C21">
        <v>-0.248156117675572</v>
      </c>
      <c r="D21">
        <v>-0.24437422363231401</v>
      </c>
      <c r="E21">
        <v>-0.24606042388466801</v>
      </c>
      <c r="F21">
        <v>-0.210103751321077</v>
      </c>
    </row>
    <row r="22" spans="2:6" x14ac:dyDescent="0.2">
      <c r="B22">
        <v>1</v>
      </c>
      <c r="C22">
        <v>1</v>
      </c>
      <c r="D22">
        <v>1</v>
      </c>
      <c r="E22">
        <v>1</v>
      </c>
      <c r="F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7"/>
  <sheetViews>
    <sheetView showGridLines="0" tabSelected="1" workbookViewId="0">
      <selection activeCell="E24" sqref="E24"/>
    </sheetView>
  </sheetViews>
  <sheetFormatPr baseColWidth="10" defaultRowHeight="16" x14ac:dyDescent="0.2"/>
  <sheetData>
    <row r="2" spans="1:22" x14ac:dyDescent="0.2">
      <c r="A2" t="s">
        <v>0</v>
      </c>
      <c r="B2" t="s">
        <v>3</v>
      </c>
    </row>
    <row r="3" spans="1:22" x14ac:dyDescent="0.2">
      <c r="A3" t="s">
        <v>4</v>
      </c>
      <c r="C3" t="s">
        <v>3</v>
      </c>
      <c r="L3">
        <f>6.15^0.1-1</f>
        <v>0.19918865607206437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</row>
    <row r="4" spans="1:22" x14ac:dyDescent="0.2">
      <c r="A4" t="s">
        <v>9</v>
      </c>
      <c r="B4" s="1"/>
      <c r="C4" s="1"/>
      <c r="D4" t="s">
        <v>3</v>
      </c>
      <c r="M4">
        <f>(1+$L3)^M3</f>
        <v>1.1991886560720644</v>
      </c>
      <c r="N4">
        <f t="shared" ref="N4:Q4" si="0">(1+$L3)^N3</f>
        <v>1.4380534328519239</v>
      </c>
      <c r="O4">
        <f t="shared" si="0"/>
        <v>1.7244973635015173</v>
      </c>
      <c r="P4">
        <f t="shared" si="0"/>
        <v>2.0679976757372027</v>
      </c>
      <c r="Q4">
        <f t="shared" si="0"/>
        <v>2.4799193535274489</v>
      </c>
      <c r="R4">
        <f>(1+$L3)^R3</f>
        <v>2.9738911567236843</v>
      </c>
      <c r="S4">
        <f t="shared" ref="S4" si="1">(1+$L3)^S3</f>
        <v>3.5662565395360719</v>
      </c>
      <c r="T4">
        <f t="shared" ref="T4" si="2">(1+$L3)^T3</f>
        <v>4.2766143868544724</v>
      </c>
      <c r="U4">
        <f t="shared" ref="U4" si="3">(1+$L3)^U3</f>
        <v>5.1284674591104702</v>
      </c>
      <c r="V4">
        <f t="shared" ref="V4" si="4">(1+$L3)^V3</f>
        <v>6.1499999999999995</v>
      </c>
    </row>
    <row r="5" spans="1:22" x14ac:dyDescent="0.2">
      <c r="A5" t="s">
        <v>2</v>
      </c>
      <c r="B5" s="1"/>
      <c r="C5" s="1"/>
      <c r="E5" t="s">
        <v>3</v>
      </c>
    </row>
    <row r="6" spans="1:22" x14ac:dyDescent="0.2">
      <c r="B6" t="s">
        <v>0</v>
      </c>
      <c r="C6" t="s">
        <v>11</v>
      </c>
      <c r="D6" t="s">
        <v>13</v>
      </c>
      <c r="E6" t="s">
        <v>12</v>
      </c>
      <c r="F6" t="s">
        <v>17</v>
      </c>
      <c r="G6" t="s">
        <v>18</v>
      </c>
    </row>
    <row r="7" spans="1:22" x14ac:dyDescent="0.2">
      <c r="A7" t="s">
        <v>6</v>
      </c>
      <c r="B7">
        <v>229</v>
      </c>
      <c r="C7">
        <v>45</v>
      </c>
      <c r="D7">
        <v>30</v>
      </c>
      <c r="E7">
        <v>556</v>
      </c>
      <c r="F7">
        <v>602</v>
      </c>
      <c r="G7">
        <v>597</v>
      </c>
    </row>
    <row r="8" spans="1:22" x14ac:dyDescent="0.2">
      <c r="A8" t="s">
        <v>7</v>
      </c>
      <c r="B8">
        <v>79</v>
      </c>
      <c r="C8">
        <v>45</v>
      </c>
      <c r="D8">
        <v>30</v>
      </c>
      <c r="E8">
        <v>245</v>
      </c>
      <c r="F8">
        <v>291</v>
      </c>
      <c r="G8">
        <v>288</v>
      </c>
    </row>
    <row r="9" spans="1:22" x14ac:dyDescent="0.2">
      <c r="A9" t="s">
        <v>8</v>
      </c>
      <c r="B9">
        <v>-11561</v>
      </c>
      <c r="C9">
        <v>0</v>
      </c>
      <c r="D9">
        <v>-164</v>
      </c>
      <c r="E9">
        <v>-19155</v>
      </c>
      <c r="F9">
        <v>-19109</v>
      </c>
      <c r="G9">
        <v>-19112</v>
      </c>
    </row>
    <row r="10" spans="1:22" x14ac:dyDescent="0.2">
      <c r="A10" t="s">
        <v>5</v>
      </c>
      <c r="B10">
        <v>45497</v>
      </c>
      <c r="C10">
        <v>154</v>
      </c>
      <c r="D10">
        <v>758</v>
      </c>
      <c r="E10">
        <v>75829</v>
      </c>
      <c r="F10">
        <v>75829</v>
      </c>
      <c r="G10">
        <v>75829</v>
      </c>
    </row>
    <row r="11" spans="1:22" x14ac:dyDescent="0.2">
      <c r="B11">
        <v>0</v>
      </c>
      <c r="C11">
        <v>45</v>
      </c>
      <c r="D11">
        <v>0</v>
      </c>
      <c r="E11">
        <v>0</v>
      </c>
      <c r="F11">
        <v>53</v>
      </c>
      <c r="G11">
        <v>0</v>
      </c>
    </row>
    <row r="12" spans="1:22" x14ac:dyDescent="0.2">
      <c r="B12">
        <v>0</v>
      </c>
      <c r="C12">
        <v>45</v>
      </c>
      <c r="D12">
        <v>0</v>
      </c>
      <c r="E12">
        <v>0</v>
      </c>
      <c r="F12">
        <v>50</v>
      </c>
      <c r="G12">
        <v>0</v>
      </c>
    </row>
    <row r="13" spans="1:22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22" x14ac:dyDescent="0.2">
      <c r="B14">
        <v>0</v>
      </c>
      <c r="C14">
        <v>154</v>
      </c>
      <c r="D14">
        <v>0</v>
      </c>
      <c r="E14">
        <v>0</v>
      </c>
      <c r="F14">
        <v>162</v>
      </c>
      <c r="G14">
        <v>0</v>
      </c>
    </row>
    <row r="15" spans="1:22" x14ac:dyDescent="0.2">
      <c r="B15">
        <v>0</v>
      </c>
      <c r="C15">
        <v>39</v>
      </c>
      <c r="D15">
        <v>0</v>
      </c>
      <c r="E15">
        <v>0</v>
      </c>
      <c r="F15">
        <v>42</v>
      </c>
      <c r="G15">
        <v>0</v>
      </c>
    </row>
    <row r="16" spans="1:22" x14ac:dyDescent="0.2">
      <c r="B16">
        <v>0</v>
      </c>
      <c r="C16">
        <v>39</v>
      </c>
      <c r="D16">
        <v>0</v>
      </c>
      <c r="E16">
        <v>0</v>
      </c>
      <c r="F16">
        <v>41</v>
      </c>
      <c r="G16">
        <v>0</v>
      </c>
    </row>
    <row r="17" spans="1:13" x14ac:dyDescent="0.2">
      <c r="B17">
        <v>0</v>
      </c>
      <c r="C17">
        <v>1</v>
      </c>
      <c r="D17">
        <v>0</v>
      </c>
      <c r="E17">
        <v>0</v>
      </c>
      <c r="F17">
        <v>2</v>
      </c>
      <c r="G17">
        <v>0</v>
      </c>
    </row>
    <row r="18" spans="1:13" x14ac:dyDescent="0.2">
      <c r="B18">
        <v>0</v>
      </c>
      <c r="C18">
        <v>152</v>
      </c>
      <c r="D18">
        <v>0</v>
      </c>
      <c r="E18">
        <v>0</v>
      </c>
      <c r="F18">
        <v>152</v>
      </c>
      <c r="G18">
        <v>0</v>
      </c>
    </row>
    <row r="19" spans="1:13" x14ac:dyDescent="0.2">
      <c r="B19">
        <v>1.5860913403325599E-2</v>
      </c>
      <c r="C19">
        <v>0.26693899474812099</v>
      </c>
      <c r="D19">
        <v>0.12157748470355199</v>
      </c>
      <c r="E19">
        <v>3.4324715436970098E-2</v>
      </c>
      <c r="F19">
        <v>0.281357194650528</v>
      </c>
      <c r="G19">
        <v>0.19528975036788401</v>
      </c>
    </row>
    <row r="20" spans="1:13" x14ac:dyDescent="0.2">
      <c r="B20">
        <v>5.90011965332556E-3</v>
      </c>
      <c r="C20">
        <v>0.266928978526844</v>
      </c>
      <c r="D20">
        <v>0.12156339683532801</v>
      </c>
      <c r="E20">
        <v>1.6888947728636802E-2</v>
      </c>
      <c r="F20">
        <v>0.27633719221882402</v>
      </c>
      <c r="G20">
        <v>0.175889733248698</v>
      </c>
    </row>
    <row r="21" spans="1:13" x14ac:dyDescent="0.2">
      <c r="B21">
        <v>-0.249943433182191</v>
      </c>
      <c r="C21">
        <v>1.1085425691327601E-2</v>
      </c>
      <c r="D21">
        <v>-0.134280156000188</v>
      </c>
      <c r="E21">
        <v>-0.23895460510687899</v>
      </c>
      <c r="F21">
        <v>2.0493639383307401E-2</v>
      </c>
      <c r="G21">
        <v>-7.9953819586818103E-2</v>
      </c>
    </row>
    <row r="22" spans="1:13" x14ac:dyDescent="0.2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  <row r="24" spans="1:13" x14ac:dyDescent="0.2">
      <c r="A24" t="s">
        <v>24</v>
      </c>
      <c r="B24">
        <v>87793</v>
      </c>
      <c r="C24">
        <v>87793</v>
      </c>
      <c r="D24">
        <v>87793</v>
      </c>
      <c r="E24">
        <v>87793</v>
      </c>
      <c r="F24">
        <v>87793</v>
      </c>
      <c r="G24">
        <v>87793</v>
      </c>
    </row>
    <row r="25" spans="1:13" x14ac:dyDescent="0.2">
      <c r="A25" t="s">
        <v>20</v>
      </c>
      <c r="B25" s="6">
        <f>B7*1000000/B$24</f>
        <v>2608.4084152495075</v>
      </c>
      <c r="C25" s="6">
        <f t="shared" ref="C25:F25" si="5">C7*1000000/C$24</f>
        <v>512.56933924116959</v>
      </c>
      <c r="D25" s="6">
        <f t="shared" si="5"/>
        <v>341.71289282744635</v>
      </c>
      <c r="E25" s="6">
        <f t="shared" si="5"/>
        <v>6333.0789470686732</v>
      </c>
      <c r="F25" s="6">
        <f t="shared" si="5"/>
        <v>6857.0387160707578</v>
      </c>
      <c r="G25" s="6">
        <f t="shared" ref="G25" si="6">G7*1000000/G$24</f>
        <v>6800.086567266183</v>
      </c>
    </row>
    <row r="26" spans="1:13" x14ac:dyDescent="0.2">
      <c r="A26" t="s">
        <v>26</v>
      </c>
      <c r="B26" s="6">
        <f t="shared" ref="B26:F27" si="7">B8*1000000/B$24</f>
        <v>899.84395111227548</v>
      </c>
      <c r="C26" s="6">
        <f t="shared" si="7"/>
        <v>512.56933924116959</v>
      </c>
      <c r="D26" s="6">
        <f t="shared" si="7"/>
        <v>341.71289282744635</v>
      </c>
      <c r="E26" s="6">
        <f t="shared" si="7"/>
        <v>2790.6552914241456</v>
      </c>
      <c r="F26" s="6">
        <f t="shared" si="7"/>
        <v>3314.6150604262298</v>
      </c>
      <c r="G26" s="6">
        <f t="shared" ref="G26" si="8">G8*1000000/G$24</f>
        <v>3280.4437711434853</v>
      </c>
    </row>
    <row r="27" spans="1:13" x14ac:dyDescent="0.2">
      <c r="A27" t="s">
        <v>27</v>
      </c>
      <c r="B27" s="6">
        <f t="shared" si="7"/>
        <v>-131684.75846593693</v>
      </c>
      <c r="C27" s="6">
        <f t="shared" si="7"/>
        <v>0</v>
      </c>
      <c r="D27" s="6">
        <f t="shared" si="7"/>
        <v>-1868.0304807900402</v>
      </c>
      <c r="E27" s="6">
        <f t="shared" si="7"/>
        <v>-218183.68207032452</v>
      </c>
      <c r="F27" s="6">
        <f t="shared" si="7"/>
        <v>-217659.72230132244</v>
      </c>
      <c r="G27" s="6">
        <f t="shared" ref="G27" si="9">G9*1000000/G$24</f>
        <v>-217693.89359060518</v>
      </c>
    </row>
    <row r="29" spans="1:13" x14ac:dyDescent="0.2">
      <c r="A29" t="s">
        <v>25</v>
      </c>
    </row>
    <row r="30" spans="1:13" x14ac:dyDescent="0.2">
      <c r="A30" t="s">
        <v>20</v>
      </c>
      <c r="B30" s="3">
        <f>B19*1000</f>
        <v>15.860913403325599</v>
      </c>
      <c r="D30" s="3">
        <f>C19*1000</f>
        <v>266.93899474812099</v>
      </c>
      <c r="F30" s="3">
        <f>D19*1000</f>
        <v>121.57748470355199</v>
      </c>
      <c r="H30" s="3">
        <f>E19*1000</f>
        <v>34.324715436970095</v>
      </c>
      <c r="J30" s="3">
        <f>F19*1000</f>
        <v>281.35719465052802</v>
      </c>
      <c r="L30" s="3">
        <f>G19*1000</f>
        <v>195.28975036788401</v>
      </c>
      <c r="M30" s="3"/>
    </row>
    <row r="31" spans="1:13" x14ac:dyDescent="0.2">
      <c r="A31" t="s">
        <v>28</v>
      </c>
      <c r="B31" s="3">
        <f>B32</f>
        <v>5.90011965332556</v>
      </c>
      <c r="C31" s="3">
        <f>B30-B31</f>
        <v>9.9607937500000396</v>
      </c>
      <c r="D31" s="3">
        <f>D32</f>
        <v>266.92897852684399</v>
      </c>
      <c r="E31" s="3">
        <f>D30-D31</f>
        <v>1.0016221276998749E-2</v>
      </c>
      <c r="F31" s="3">
        <f>F32</f>
        <v>121.56339683532801</v>
      </c>
      <c r="G31" s="3">
        <f>F30-F31</f>
        <v>1.4087868223981559E-2</v>
      </c>
      <c r="H31" s="3">
        <f>H32</f>
        <v>16.888947728636801</v>
      </c>
      <c r="I31" s="3">
        <f>H30-H31</f>
        <v>17.435767708333294</v>
      </c>
      <c r="J31" s="3">
        <f>J32</f>
        <v>276.33719221882404</v>
      </c>
      <c r="K31" s="3">
        <f>J30-J31</f>
        <v>5.020002431703972</v>
      </c>
      <c r="L31" s="3">
        <f>L32</f>
        <v>175.88973324869801</v>
      </c>
      <c r="M31" s="3">
        <f>L30-L31</f>
        <v>19.400017119186003</v>
      </c>
    </row>
    <row r="32" spans="1:13" x14ac:dyDescent="0.2">
      <c r="A32" t="s">
        <v>26</v>
      </c>
      <c r="B32" s="3">
        <f t="shared" ref="B32" si="10">B20*1000</f>
        <v>5.90011965332556</v>
      </c>
      <c r="D32" s="3">
        <f>C20*1000</f>
        <v>266.92897852684399</v>
      </c>
      <c r="F32" s="3">
        <f>D20*1000</f>
        <v>121.56339683532801</v>
      </c>
      <c r="H32" s="3">
        <f>E20*1000</f>
        <v>16.888947728636801</v>
      </c>
      <c r="J32" s="3">
        <f>F20*1000</f>
        <v>276.33719221882404</v>
      </c>
      <c r="L32" s="3">
        <f>G20*1000</f>
        <v>175.88973324869801</v>
      </c>
      <c r="M32" s="3"/>
    </row>
    <row r="33" spans="1:13" x14ac:dyDescent="0.2">
      <c r="A33" t="s">
        <v>29</v>
      </c>
      <c r="B33" s="3">
        <f>B34</f>
        <v>-249.943433182191</v>
      </c>
      <c r="C33" s="3">
        <f>IF(B34&lt;0,B32,B32-B34)</f>
        <v>5.90011965332556</v>
      </c>
      <c r="D33" s="3">
        <f>D34</f>
        <v>11.0854256913276</v>
      </c>
      <c r="E33" s="3">
        <f>IF(D34&lt;0,D32,D32-D34)</f>
        <v>255.84355283551639</v>
      </c>
      <c r="F33" s="3">
        <f>F34</f>
        <v>-134.28015600018799</v>
      </c>
      <c r="G33" s="3">
        <f>IF(F34&lt;0,F32,F32-F34)</f>
        <v>121.56339683532801</v>
      </c>
      <c r="H33" s="3">
        <f>H34</f>
        <v>-238.954605106879</v>
      </c>
      <c r="I33" s="3">
        <f>IF(H34&lt;0,H32,H32-H34)</f>
        <v>16.888947728636801</v>
      </c>
      <c r="J33" s="3">
        <f>J34</f>
        <v>20.4936393833074</v>
      </c>
      <c r="K33" s="3">
        <f>IF(J34&lt;0,J32,J32-J34)</f>
        <v>255.84355283551665</v>
      </c>
      <c r="L33" s="3">
        <f>L34</f>
        <v>-79.953819586818099</v>
      </c>
      <c r="M33" s="3">
        <f>IF(L34&lt;0,L32,L32-L34)</f>
        <v>175.88973324869801</v>
      </c>
    </row>
    <row r="34" spans="1:13" x14ac:dyDescent="0.2">
      <c r="A34" t="s">
        <v>30</v>
      </c>
      <c r="B34" s="3">
        <f t="shared" ref="B34" si="11">B21*1000</f>
        <v>-249.943433182191</v>
      </c>
      <c r="D34" s="3">
        <f>C21*1000</f>
        <v>11.0854256913276</v>
      </c>
      <c r="F34" s="3">
        <f>D21*1000</f>
        <v>-134.28015600018799</v>
      </c>
      <c r="H34" s="3">
        <f>E21*1000</f>
        <v>-238.954605106879</v>
      </c>
      <c r="J34" s="3">
        <f>F21*1000</f>
        <v>20.4936393833074</v>
      </c>
      <c r="L34" s="3">
        <f>G21*1000</f>
        <v>-79.953819586818099</v>
      </c>
      <c r="M34" s="3"/>
    </row>
    <row r="39" spans="1:13" x14ac:dyDescent="0.2">
      <c r="B39" t="s">
        <v>31</v>
      </c>
      <c r="C39" t="s">
        <v>32</v>
      </c>
      <c r="D39" t="s">
        <v>33</v>
      </c>
    </row>
    <row r="40" spans="1:13" x14ac:dyDescent="0.2">
      <c r="B40" s="3">
        <f>D7/$B$24*1000000</f>
        <v>341.71289282744641</v>
      </c>
      <c r="C40" s="3">
        <f>C11/$B$24*1000000</f>
        <v>512.56933924116959</v>
      </c>
      <c r="D40" s="3">
        <f>C15/$B$24*1000000</f>
        <v>444.22676067568028</v>
      </c>
    </row>
    <row r="41" spans="1:13" x14ac:dyDescent="0.2">
      <c r="B41" s="3">
        <f>D8/$B$24*1000000</f>
        <v>341.71289282744641</v>
      </c>
      <c r="C41" s="3">
        <f>C12/$B$24*1000000</f>
        <v>512.56933924116959</v>
      </c>
      <c r="D41" s="3">
        <f t="shared" ref="D41:D42" si="12">C16/$B$24*1000000</f>
        <v>444.22676067568028</v>
      </c>
    </row>
    <row r="42" spans="1:13" x14ac:dyDescent="0.2">
      <c r="B42" s="3">
        <f>D9/$B$24*1000000</f>
        <v>-1868.0304807900402</v>
      </c>
      <c r="C42" s="3">
        <f>C13/$B$24*1000000</f>
        <v>0</v>
      </c>
      <c r="D42" s="3">
        <f t="shared" si="12"/>
        <v>11.390429760914881</v>
      </c>
    </row>
    <row r="43" spans="1:13" x14ac:dyDescent="0.2">
      <c r="A43" t="s">
        <v>23</v>
      </c>
      <c r="B43" s="3">
        <f>D10/$B$24*1000</f>
        <v>8.6339457587734785</v>
      </c>
      <c r="C43" s="3">
        <f>C14/$B$24*1000</f>
        <v>1.7541261831808914</v>
      </c>
      <c r="D43" s="3">
        <f>C18/$B$24*1000</f>
        <v>1.7313453236590617</v>
      </c>
    </row>
    <row r="67" spans="6:10" x14ac:dyDescent="0.2">
      <c r="F67">
        <v>1</v>
      </c>
      <c r="G67">
        <v>2</v>
      </c>
      <c r="H67">
        <v>3</v>
      </c>
      <c r="I67">
        <v>4</v>
      </c>
      <c r="J67">
        <v>5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showGridLines="0" workbookViewId="0">
      <selection activeCell="B6" sqref="B6:G22"/>
    </sheetView>
  </sheetViews>
  <sheetFormatPr baseColWidth="10" defaultRowHeight="16" x14ac:dyDescent="0.2"/>
  <sheetData>
    <row r="2" spans="1:7" x14ac:dyDescent="0.2">
      <c r="A2" t="s">
        <v>0</v>
      </c>
      <c r="B2" t="s">
        <v>3</v>
      </c>
    </row>
    <row r="3" spans="1:7" x14ac:dyDescent="0.2">
      <c r="A3" t="s">
        <v>4</v>
      </c>
      <c r="C3" t="s">
        <v>3</v>
      </c>
    </row>
    <row r="4" spans="1:7" x14ac:dyDescent="0.2">
      <c r="A4" t="s">
        <v>9</v>
      </c>
      <c r="B4" s="1"/>
      <c r="C4" s="1"/>
      <c r="D4" t="s">
        <v>3</v>
      </c>
    </row>
    <row r="5" spans="1:7" x14ac:dyDescent="0.2">
      <c r="A5" t="s">
        <v>2</v>
      </c>
      <c r="B5" s="1"/>
      <c r="C5" s="1"/>
      <c r="E5" t="s">
        <v>3</v>
      </c>
    </row>
    <row r="6" spans="1:7" x14ac:dyDescent="0.2">
      <c r="B6" t="s">
        <v>0</v>
      </c>
      <c r="C6" t="s">
        <v>11</v>
      </c>
      <c r="D6" t="s">
        <v>13</v>
      </c>
      <c r="E6" t="s">
        <v>12</v>
      </c>
      <c r="F6" t="s">
        <v>17</v>
      </c>
      <c r="G6" t="s">
        <v>18</v>
      </c>
    </row>
    <row r="7" spans="1:7" x14ac:dyDescent="0.2">
      <c r="A7" t="s">
        <v>6</v>
      </c>
      <c r="B7">
        <v>229</v>
      </c>
      <c r="C7">
        <v>45</v>
      </c>
      <c r="D7">
        <v>30</v>
      </c>
      <c r="E7">
        <v>556</v>
      </c>
      <c r="F7">
        <v>602</v>
      </c>
      <c r="G7">
        <v>597</v>
      </c>
    </row>
    <row r="8" spans="1:7" x14ac:dyDescent="0.2">
      <c r="A8" t="s">
        <v>7</v>
      </c>
      <c r="B8">
        <v>79</v>
      </c>
      <c r="C8">
        <v>45</v>
      </c>
      <c r="D8">
        <v>30</v>
      </c>
      <c r="E8">
        <v>245</v>
      </c>
      <c r="F8">
        <v>291</v>
      </c>
      <c r="G8">
        <v>288</v>
      </c>
    </row>
    <row r="9" spans="1:7" x14ac:dyDescent="0.2">
      <c r="A9" t="s">
        <v>8</v>
      </c>
      <c r="B9">
        <v>-11561</v>
      </c>
      <c r="C9">
        <v>0</v>
      </c>
      <c r="D9">
        <v>-164</v>
      </c>
      <c r="E9">
        <v>-19155</v>
      </c>
      <c r="F9">
        <v>-19109</v>
      </c>
      <c r="G9">
        <v>-19112</v>
      </c>
    </row>
    <row r="10" spans="1:7" x14ac:dyDescent="0.2">
      <c r="A10" t="s">
        <v>5</v>
      </c>
      <c r="B10">
        <v>45497</v>
      </c>
      <c r="C10">
        <v>154</v>
      </c>
      <c r="D10">
        <v>758</v>
      </c>
      <c r="E10">
        <v>75829</v>
      </c>
      <c r="F10">
        <v>75829</v>
      </c>
      <c r="G10">
        <v>75829</v>
      </c>
    </row>
    <row r="11" spans="1:7" x14ac:dyDescent="0.2">
      <c r="B11">
        <v>0</v>
      </c>
      <c r="C11">
        <v>45</v>
      </c>
      <c r="D11">
        <v>0</v>
      </c>
      <c r="E11">
        <v>0</v>
      </c>
      <c r="F11">
        <v>53</v>
      </c>
      <c r="G11">
        <v>0</v>
      </c>
    </row>
    <row r="12" spans="1:7" x14ac:dyDescent="0.2">
      <c r="B12">
        <v>0</v>
      </c>
      <c r="C12">
        <v>45</v>
      </c>
      <c r="D12">
        <v>0</v>
      </c>
      <c r="E12">
        <v>0</v>
      </c>
      <c r="F12">
        <v>50</v>
      </c>
      <c r="G12">
        <v>0</v>
      </c>
    </row>
    <row r="13" spans="1:7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B14">
        <v>0</v>
      </c>
      <c r="C14">
        <v>154</v>
      </c>
      <c r="D14">
        <v>0</v>
      </c>
      <c r="E14">
        <v>0</v>
      </c>
      <c r="F14">
        <v>162</v>
      </c>
      <c r="G14">
        <v>0</v>
      </c>
    </row>
    <row r="15" spans="1:7" x14ac:dyDescent="0.2">
      <c r="B15">
        <v>0</v>
      </c>
      <c r="C15">
        <v>39</v>
      </c>
      <c r="D15">
        <v>0</v>
      </c>
      <c r="E15">
        <v>0</v>
      </c>
      <c r="F15">
        <v>42</v>
      </c>
      <c r="G15">
        <v>0</v>
      </c>
    </row>
    <row r="16" spans="1:7" x14ac:dyDescent="0.2">
      <c r="B16">
        <v>0</v>
      </c>
      <c r="C16">
        <v>39</v>
      </c>
      <c r="D16">
        <v>0</v>
      </c>
      <c r="E16">
        <v>0</v>
      </c>
      <c r="F16">
        <v>41</v>
      </c>
      <c r="G16">
        <v>0</v>
      </c>
    </row>
    <row r="17" spans="2:7" x14ac:dyDescent="0.2">
      <c r="B17">
        <v>0</v>
      </c>
      <c r="C17">
        <v>1</v>
      </c>
      <c r="D17">
        <v>0</v>
      </c>
      <c r="E17">
        <v>0</v>
      </c>
      <c r="F17">
        <v>2</v>
      </c>
      <c r="G17">
        <v>0</v>
      </c>
    </row>
    <row r="18" spans="2:7" x14ac:dyDescent="0.2">
      <c r="B18">
        <v>0</v>
      </c>
      <c r="C18">
        <v>152</v>
      </c>
      <c r="D18">
        <v>0</v>
      </c>
      <c r="E18">
        <v>0</v>
      </c>
      <c r="F18">
        <v>152</v>
      </c>
      <c r="G18">
        <v>0</v>
      </c>
    </row>
    <row r="19" spans="2:7" x14ac:dyDescent="0.2">
      <c r="B19">
        <v>1.5860913403325599E-2</v>
      </c>
      <c r="C19">
        <v>0.26693899474812099</v>
      </c>
      <c r="D19">
        <v>0.12157748470355199</v>
      </c>
      <c r="E19">
        <v>3.4324715436970098E-2</v>
      </c>
      <c r="F19">
        <v>0.281357194650528</v>
      </c>
      <c r="G19">
        <v>0.19528975036788401</v>
      </c>
    </row>
    <row r="20" spans="2:7" x14ac:dyDescent="0.2">
      <c r="B20">
        <v>5.90011965332556E-3</v>
      </c>
      <c r="C20">
        <v>0.266928978526844</v>
      </c>
      <c r="D20">
        <v>0.12156339683532801</v>
      </c>
      <c r="E20">
        <v>1.6888947728636802E-2</v>
      </c>
      <c r="F20">
        <v>0.27633719221882402</v>
      </c>
      <c r="G20">
        <v>0.175889733248698</v>
      </c>
    </row>
    <row r="21" spans="2:7" x14ac:dyDescent="0.2">
      <c r="B21">
        <v>-0.249943433182191</v>
      </c>
      <c r="C21">
        <v>1.1085425691327601E-2</v>
      </c>
      <c r="D21">
        <v>-0.134280156000188</v>
      </c>
      <c r="E21">
        <v>-0.23895460510687899</v>
      </c>
      <c r="F21">
        <v>2.0493639383307401E-2</v>
      </c>
      <c r="G21">
        <v>-7.9953819586818103E-2</v>
      </c>
    </row>
    <row r="22" spans="2:7" x14ac:dyDescent="0.2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7"/>
  <sheetViews>
    <sheetView showGridLines="0" topLeftCell="E18" workbookViewId="0">
      <selection activeCell="U40" sqref="U40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19</v>
      </c>
    </row>
    <row r="7" spans="1:5" x14ac:dyDescent="0.2">
      <c r="A7" t="s">
        <v>6</v>
      </c>
      <c r="B7" s="3">
        <v>872</v>
      </c>
    </row>
    <row r="8" spans="1:5" x14ac:dyDescent="0.2">
      <c r="A8" t="s">
        <v>7</v>
      </c>
      <c r="B8" s="3">
        <v>594</v>
      </c>
    </row>
    <row r="9" spans="1:5" x14ac:dyDescent="0.2">
      <c r="A9" t="s">
        <v>8</v>
      </c>
      <c r="B9" s="3">
        <v>-8013</v>
      </c>
    </row>
    <row r="10" spans="1:5" x14ac:dyDescent="0.2">
      <c r="A10" t="s">
        <v>5</v>
      </c>
      <c r="B10">
        <v>33644</v>
      </c>
    </row>
    <row r="11" spans="1:5" x14ac:dyDescent="0.2">
      <c r="B11">
        <v>0</v>
      </c>
    </row>
    <row r="12" spans="1:5" x14ac:dyDescent="0.2">
      <c r="B12">
        <v>0</v>
      </c>
    </row>
    <row r="13" spans="1:5" x14ac:dyDescent="0.2">
      <c r="B13">
        <v>0</v>
      </c>
    </row>
    <row r="14" spans="1:5" x14ac:dyDescent="0.2">
      <c r="B14">
        <v>0</v>
      </c>
    </row>
    <row r="15" spans="1:5" x14ac:dyDescent="0.2">
      <c r="B15">
        <v>0</v>
      </c>
    </row>
    <row r="16" spans="1:5" x14ac:dyDescent="0.2">
      <c r="B16">
        <v>0</v>
      </c>
    </row>
    <row r="17" spans="1:11" x14ac:dyDescent="0.2">
      <c r="B17">
        <v>0</v>
      </c>
    </row>
    <row r="18" spans="1:11" x14ac:dyDescent="0.2">
      <c r="B18">
        <v>0</v>
      </c>
    </row>
    <row r="19" spans="1:11" x14ac:dyDescent="0.2">
      <c r="B19">
        <f>0.2784/3.36</f>
        <v>8.2857142857142851E-2</v>
      </c>
    </row>
    <row r="20" spans="1:11" x14ac:dyDescent="0.2">
      <c r="B20">
        <f>0.191/3.36</f>
        <v>5.6845238095238101E-2</v>
      </c>
    </row>
    <row r="21" spans="1:11" x14ac:dyDescent="0.2">
      <c r="B21">
        <f>-0.6697/3.36</f>
        <v>-0.19931547619047618</v>
      </c>
    </row>
    <row r="22" spans="1:11" x14ac:dyDescent="0.2">
      <c r="B22">
        <v>1</v>
      </c>
    </row>
    <row r="24" spans="1:11" x14ac:dyDescent="0.2">
      <c r="A24" t="s">
        <v>24</v>
      </c>
      <c r="B24">
        <v>7978</v>
      </c>
      <c r="C24">
        <v>7978</v>
      </c>
      <c r="D24">
        <v>7978</v>
      </c>
      <c r="E24">
        <v>7978</v>
      </c>
      <c r="F24">
        <v>7978</v>
      </c>
    </row>
    <row r="25" spans="1:11" x14ac:dyDescent="0.2">
      <c r="A25" t="s">
        <v>20</v>
      </c>
      <c r="B25" s="6">
        <f>B7*1000000/B$24</f>
        <v>109300.57658561043</v>
      </c>
      <c r="C25" s="6">
        <f t="shared" ref="C25:F25" si="0">C7*1000000/C$24</f>
        <v>0</v>
      </c>
      <c r="D25" s="6">
        <f t="shared" si="0"/>
        <v>0</v>
      </c>
      <c r="E25" s="6">
        <f t="shared" si="0"/>
        <v>0</v>
      </c>
      <c r="F25" s="6">
        <f t="shared" si="0"/>
        <v>0</v>
      </c>
    </row>
    <row r="26" spans="1:11" x14ac:dyDescent="0.2">
      <c r="A26" t="s">
        <v>26</v>
      </c>
      <c r="B26" s="6">
        <f t="shared" ref="B26:F27" si="1">B8*1000000/B$24</f>
        <v>74454.750564051137</v>
      </c>
      <c r="C26" s="6">
        <f t="shared" si="1"/>
        <v>0</v>
      </c>
      <c r="D26" s="6">
        <f t="shared" si="1"/>
        <v>0</v>
      </c>
      <c r="E26" s="6">
        <f t="shared" si="1"/>
        <v>0</v>
      </c>
      <c r="F26" s="6">
        <f t="shared" si="1"/>
        <v>0</v>
      </c>
    </row>
    <row r="27" spans="1:11" x14ac:dyDescent="0.2">
      <c r="A27" t="s">
        <v>27</v>
      </c>
      <c r="B27" s="6">
        <f t="shared" si="1"/>
        <v>-1004387.0644271747</v>
      </c>
      <c r="C27" s="6">
        <f t="shared" si="1"/>
        <v>0</v>
      </c>
      <c r="D27" s="6">
        <f t="shared" si="1"/>
        <v>0</v>
      </c>
      <c r="E27" s="6">
        <f t="shared" si="1"/>
        <v>0</v>
      </c>
      <c r="F27" s="6">
        <f t="shared" si="1"/>
        <v>0</v>
      </c>
    </row>
    <row r="29" spans="1:11" x14ac:dyDescent="0.2">
      <c r="A29" t="s">
        <v>25</v>
      </c>
    </row>
    <row r="30" spans="1:11" x14ac:dyDescent="0.2">
      <c r="A30" t="s">
        <v>20</v>
      </c>
      <c r="B30" s="3">
        <f>B19*1000</f>
        <v>82.857142857142847</v>
      </c>
      <c r="D30" s="3">
        <f>C19*1000</f>
        <v>0</v>
      </c>
      <c r="F30" s="3">
        <f>D19*1000</f>
        <v>0</v>
      </c>
      <c r="H30" s="3">
        <f>E19*1000</f>
        <v>0</v>
      </c>
      <c r="J30" s="3">
        <f>F19*1000</f>
        <v>0</v>
      </c>
    </row>
    <row r="31" spans="1:11" x14ac:dyDescent="0.2">
      <c r="A31" t="s">
        <v>28</v>
      </c>
      <c r="B31" s="3">
        <f>B32</f>
        <v>56.845238095238102</v>
      </c>
      <c r="C31" s="3">
        <f>B30-B31</f>
        <v>26.011904761904745</v>
      </c>
      <c r="D31" s="3">
        <f>D32</f>
        <v>0</v>
      </c>
      <c r="E31" s="3">
        <f>D30-D31</f>
        <v>0</v>
      </c>
      <c r="F31" s="3">
        <f>F32</f>
        <v>0</v>
      </c>
      <c r="G31" s="3">
        <f>F30-F31</f>
        <v>0</v>
      </c>
      <c r="H31" s="3">
        <f>H32</f>
        <v>0</v>
      </c>
      <c r="I31" s="3">
        <f>H30-H31</f>
        <v>0</v>
      </c>
      <c r="J31" s="3">
        <f>J32</f>
        <v>0</v>
      </c>
      <c r="K31" s="3">
        <f>J30-J31</f>
        <v>0</v>
      </c>
    </row>
    <row r="32" spans="1:11" x14ac:dyDescent="0.2">
      <c r="A32" t="s">
        <v>26</v>
      </c>
      <c r="B32" s="3">
        <f t="shared" ref="B32" si="2">B20*1000</f>
        <v>56.845238095238102</v>
      </c>
      <c r="D32" s="3">
        <f>C20*1000</f>
        <v>0</v>
      </c>
      <c r="F32" s="3">
        <f>D20*1000</f>
        <v>0</v>
      </c>
      <c r="H32" s="3">
        <f>E20*1000</f>
        <v>0</v>
      </c>
      <c r="J32" s="3">
        <f>F20*1000</f>
        <v>0</v>
      </c>
    </row>
    <row r="33" spans="1:11" x14ac:dyDescent="0.2">
      <c r="A33" t="s">
        <v>29</v>
      </c>
      <c r="B33" s="3">
        <f>B34</f>
        <v>-199.31547619047618</v>
      </c>
      <c r="C33" s="3">
        <f>IF(B34&lt;0,B32,B32-B34)</f>
        <v>56.845238095238102</v>
      </c>
      <c r="D33" s="3">
        <f>D34</f>
        <v>0</v>
      </c>
      <c r="E33" s="3">
        <f>IF(D34&lt;0,D32,D32-D34)</f>
        <v>0</v>
      </c>
      <c r="F33" s="3">
        <f>F34</f>
        <v>0</v>
      </c>
      <c r="G33" s="3">
        <f>IF(F34&lt;0,F32,F32-F34)</f>
        <v>0</v>
      </c>
      <c r="H33" s="3">
        <f>H34</f>
        <v>0</v>
      </c>
      <c r="I33" s="3">
        <f>IF(H34&lt;0,H32,H32-H34)</f>
        <v>0</v>
      </c>
      <c r="J33" s="3">
        <f>J34</f>
        <v>0</v>
      </c>
      <c r="K33" s="3">
        <f>IF(J34&lt;0,J32,J32-J34)</f>
        <v>0</v>
      </c>
    </row>
    <row r="34" spans="1:11" x14ac:dyDescent="0.2">
      <c r="A34" t="s">
        <v>30</v>
      </c>
      <c r="B34" s="3">
        <f t="shared" ref="B34" si="3">B21*1000</f>
        <v>-199.31547619047618</v>
      </c>
      <c r="D34" s="3">
        <f>C21*1000</f>
        <v>0</v>
      </c>
      <c r="F34" s="3">
        <f>D21*1000</f>
        <v>0</v>
      </c>
      <c r="H34" s="3">
        <f>E21*1000</f>
        <v>0</v>
      </c>
      <c r="J34" s="3">
        <f>F21*1000</f>
        <v>0</v>
      </c>
    </row>
    <row r="39" spans="1:11" x14ac:dyDescent="0.2">
      <c r="B39" t="s">
        <v>31</v>
      </c>
      <c r="C39" t="s">
        <v>32</v>
      </c>
      <c r="D39" t="s">
        <v>33</v>
      </c>
    </row>
    <row r="40" spans="1:11" x14ac:dyDescent="0.2">
      <c r="B40" s="3">
        <f>D7/$B$24*1000000</f>
        <v>0</v>
      </c>
      <c r="C40" s="3">
        <f>D11/$B$24*1000000</f>
        <v>0</v>
      </c>
      <c r="D40" s="3">
        <f>D15/$B$24*1000000</f>
        <v>0</v>
      </c>
    </row>
    <row r="41" spans="1:11" x14ac:dyDescent="0.2">
      <c r="B41" s="3">
        <f>D8/$B$24*1000000</f>
        <v>0</v>
      </c>
      <c r="C41" s="3">
        <f>D12/$B$24*1000000</f>
        <v>0</v>
      </c>
      <c r="D41" s="3">
        <f>D16/$B$24*1000000</f>
        <v>0</v>
      </c>
    </row>
    <row r="42" spans="1:11" x14ac:dyDescent="0.2">
      <c r="B42" s="3">
        <f>D9/$B$24*1000000</f>
        <v>0</v>
      </c>
      <c r="C42" s="3">
        <f>D13/$B$24*1000000</f>
        <v>0</v>
      </c>
      <c r="D42" s="3">
        <f>D17/$B$24*1000000</f>
        <v>0</v>
      </c>
    </row>
    <row r="43" spans="1:11" x14ac:dyDescent="0.2">
      <c r="A43" t="s">
        <v>23</v>
      </c>
      <c r="B43" s="3">
        <f>D10/$B$24*1000</f>
        <v>0</v>
      </c>
      <c r="C43" s="3">
        <f>D14/$B$24*1000</f>
        <v>0</v>
      </c>
      <c r="D43" s="3">
        <f>D18/$B$24*1000</f>
        <v>0</v>
      </c>
    </row>
    <row r="67" spans="6:10" x14ac:dyDescent="0.2">
      <c r="F67">
        <v>1</v>
      </c>
      <c r="G67">
        <v>2</v>
      </c>
      <c r="H67">
        <v>3</v>
      </c>
      <c r="I67">
        <v>4</v>
      </c>
      <c r="J67">
        <v>5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showGridLines="0" topLeftCell="B1" workbookViewId="0">
      <selection activeCell="B7" sqref="B7:B22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19</v>
      </c>
    </row>
    <row r="7" spans="1:5" x14ac:dyDescent="0.2">
      <c r="A7" t="s">
        <v>6</v>
      </c>
      <c r="B7">
        <v>1846</v>
      </c>
    </row>
    <row r="8" spans="1:5" x14ac:dyDescent="0.2">
      <c r="A8" t="s">
        <v>7</v>
      </c>
      <c r="B8">
        <v>1176</v>
      </c>
    </row>
    <row r="9" spans="1:5" x14ac:dyDescent="0.2">
      <c r="A9" t="s">
        <v>8</v>
      </c>
      <c r="B9">
        <v>-16040</v>
      </c>
    </row>
    <row r="10" spans="1:5" x14ac:dyDescent="0.2">
      <c r="A10" t="s">
        <v>5</v>
      </c>
      <c r="B10">
        <v>67289</v>
      </c>
    </row>
    <row r="11" spans="1:5" x14ac:dyDescent="0.2">
      <c r="B11">
        <v>0</v>
      </c>
    </row>
    <row r="12" spans="1:5" x14ac:dyDescent="0.2">
      <c r="B12">
        <v>0</v>
      </c>
    </row>
    <row r="13" spans="1:5" x14ac:dyDescent="0.2">
      <c r="B13">
        <v>0</v>
      </c>
    </row>
    <row r="14" spans="1:5" x14ac:dyDescent="0.2">
      <c r="B14">
        <v>0</v>
      </c>
    </row>
    <row r="15" spans="1:5" x14ac:dyDescent="0.2">
      <c r="B15">
        <v>0</v>
      </c>
    </row>
    <row r="16" spans="1:5" x14ac:dyDescent="0.2">
      <c r="B16">
        <v>0</v>
      </c>
    </row>
    <row r="17" spans="2:2" x14ac:dyDescent="0.2">
      <c r="B17">
        <v>0</v>
      </c>
    </row>
    <row r="18" spans="2:2" x14ac:dyDescent="0.2">
      <c r="B18">
        <v>0</v>
      </c>
    </row>
    <row r="19" spans="2:2" x14ac:dyDescent="0.2">
      <c r="B19">
        <v>8.7524259340245006E-2</v>
      </c>
    </row>
    <row r="20" spans="2:2" x14ac:dyDescent="0.2">
      <c r="B20">
        <v>5.6147946683994997E-2</v>
      </c>
    </row>
    <row r="21" spans="2:2" x14ac:dyDescent="0.2">
      <c r="B21">
        <v>-0.19969560615152099</v>
      </c>
    </row>
    <row r="22" spans="2:2" x14ac:dyDescent="0.2">
      <c r="B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showGridLines="0" topLeftCell="A3" zoomScale="82" workbookViewId="0">
      <selection activeCell="C29" sqref="C29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0</v>
      </c>
      <c r="C6" t="s">
        <v>14</v>
      </c>
      <c r="D6" t="s">
        <v>15</v>
      </c>
      <c r="E6" t="s">
        <v>16</v>
      </c>
    </row>
    <row r="7" spans="1:5" x14ac:dyDescent="0.2">
      <c r="A7" t="s">
        <v>20</v>
      </c>
      <c r="B7" s="3">
        <f>B21/B$20</f>
        <v>104.27791365328824</v>
      </c>
      <c r="C7" s="3">
        <f t="shared" ref="C7:E7" si="0">C21/C$20</f>
        <v>228.0382406089638</v>
      </c>
      <c r="D7" s="3">
        <f t="shared" si="0"/>
        <v>436.47895250083872</v>
      </c>
      <c r="E7" s="3">
        <f t="shared" si="0"/>
        <v>923.11228760741824</v>
      </c>
    </row>
    <row r="8" spans="1:5" x14ac:dyDescent="0.2">
      <c r="A8" t="s">
        <v>21</v>
      </c>
      <c r="B8" s="3">
        <f>B22/B$20*1.21469272</f>
        <v>-103.29370361346285</v>
      </c>
      <c r="C8" s="3">
        <f t="shared" ref="C8:E8" si="1">C22/C$20*1.21469272</f>
        <v>-103.29370361346285</v>
      </c>
      <c r="D8" s="3">
        <f t="shared" si="1"/>
        <v>-103.29370361346285</v>
      </c>
      <c r="E8" s="3">
        <f t="shared" si="1"/>
        <v>-103.29370361346285</v>
      </c>
    </row>
    <row r="9" spans="1:5" x14ac:dyDescent="0.2">
      <c r="A9" t="s">
        <v>22</v>
      </c>
      <c r="B9" s="3">
        <f>(B23+B22*1.21469272)/B$20</f>
        <v>84.385785243372027</v>
      </c>
      <c r="C9" s="3">
        <f t="shared" ref="C9:E9" si="2">(C23+C22*1.21469272)/C$20</f>
        <v>209.78143720303922</v>
      </c>
      <c r="D9" s="3">
        <f t="shared" si="2"/>
        <v>418.22214909491413</v>
      </c>
      <c r="E9" s="3">
        <f t="shared" si="2"/>
        <v>904.85548420149371</v>
      </c>
    </row>
    <row r="10" spans="1:5" x14ac:dyDescent="0.2">
      <c r="B10" s="3"/>
      <c r="C10" s="3"/>
      <c r="D10" s="3"/>
      <c r="E10" s="3"/>
    </row>
    <row r="11" spans="1:5" x14ac:dyDescent="0.2">
      <c r="A11" t="s">
        <v>20</v>
      </c>
      <c r="B11" s="3">
        <f>B25/B$20</f>
        <v>178.82008915837702</v>
      </c>
      <c r="C11" s="3">
        <f t="shared" ref="C11:E11" si="3">C25/C$20</f>
        <v>390.05822458835434</v>
      </c>
      <c r="D11" s="3">
        <f t="shared" si="3"/>
        <v>754.34381164736044</v>
      </c>
      <c r="E11" s="3">
        <f t="shared" si="3"/>
        <v>1375.733824413247</v>
      </c>
    </row>
    <row r="12" spans="1:5" x14ac:dyDescent="0.2">
      <c r="A12" t="s">
        <v>21</v>
      </c>
      <c r="B12" s="3">
        <f>B26/B$20*1.21469272</f>
        <v>-178.58974793623932</v>
      </c>
      <c r="C12" s="3">
        <f t="shared" ref="C12:E12" si="4">C26/C$20*1.21469272</f>
        <v>-178.58974793623932</v>
      </c>
      <c r="D12" s="3">
        <f t="shared" si="4"/>
        <v>-178.58974793623932</v>
      </c>
      <c r="E12" s="3">
        <f t="shared" si="4"/>
        <v>-178.58974793623932</v>
      </c>
    </row>
    <row r="13" spans="1:5" x14ac:dyDescent="0.2">
      <c r="A13" t="s">
        <v>22</v>
      </c>
      <c r="B13" s="3">
        <f>(B27+B26*1.21469272)/B$20</f>
        <v>144.4275746645977</v>
      </c>
      <c r="C13" s="3">
        <f t="shared" ref="C13:E13" si="5">(C27+C26*1.21469272)/C$20</f>
        <v>358.49310682873926</v>
      </c>
      <c r="D13" s="3">
        <f t="shared" si="5"/>
        <v>722.77869388774695</v>
      </c>
      <c r="E13" s="3">
        <f t="shared" si="5"/>
        <v>1344.1687066536335</v>
      </c>
    </row>
    <row r="14" spans="1:5" x14ac:dyDescent="0.2">
      <c r="B14" s="3"/>
      <c r="C14" s="3"/>
      <c r="D14" s="3"/>
      <c r="E14" s="3"/>
    </row>
    <row r="15" spans="1:5" x14ac:dyDescent="0.2">
      <c r="A15" t="s">
        <v>20</v>
      </c>
      <c r="B15" s="3">
        <f>B29/B$20</f>
        <v>1001.1515659017281</v>
      </c>
      <c r="C15" s="3">
        <f t="shared" ref="C15:E15" si="6">C29/C$20</f>
        <v>1892.6442835786636</v>
      </c>
      <c r="D15" s="3">
        <f t="shared" si="6"/>
        <v>3450.0511484207109</v>
      </c>
      <c r="E15" s="3">
        <f t="shared" si="6"/>
        <v>4749.0256738313101</v>
      </c>
    </row>
    <row r="16" spans="1:5" x14ac:dyDescent="0.2">
      <c r="A16" t="s">
        <v>21</v>
      </c>
      <c r="B16" s="3">
        <f>B30/B$20*1.21469272</f>
        <v>-1223.3389602378975</v>
      </c>
      <c r="C16" s="3">
        <f t="shared" ref="C16:E16" si="7">C30/C$20*1.21469272</f>
        <v>-1223.3389602378975</v>
      </c>
      <c r="D16" s="3">
        <f t="shared" si="7"/>
        <v>-1223.3389602378975</v>
      </c>
      <c r="E16" s="3">
        <f t="shared" si="7"/>
        <v>-1223.3389602378975</v>
      </c>
    </row>
    <row r="17" spans="1:5" x14ac:dyDescent="0.2">
      <c r="A17" t="s">
        <v>22</v>
      </c>
      <c r="B17" s="3">
        <f>(B31+B30*1.21469272)/B$20</f>
        <v>762.23651849258056</v>
      </c>
      <c r="C17" s="3">
        <f t="shared" ref="C17:E17" si="8">(C31+C30*1.21469272)/C$20</f>
        <v>1676.4233706423827</v>
      </c>
      <c r="D17" s="3">
        <f t="shared" si="8"/>
        <v>3233.83023548443</v>
      </c>
      <c r="E17" s="3">
        <f t="shared" si="8"/>
        <v>4532.8047608950455</v>
      </c>
    </row>
    <row r="18" spans="1:5" x14ac:dyDescent="0.2">
      <c r="B18" s="3"/>
      <c r="C18" s="3"/>
      <c r="D18" s="3"/>
      <c r="E18" s="3"/>
    </row>
    <row r="20" spans="1:5" x14ac:dyDescent="0.2">
      <c r="B20">
        <v>59138</v>
      </c>
      <c r="C20">
        <v>59138</v>
      </c>
      <c r="D20">
        <v>59138</v>
      </c>
      <c r="E20">
        <v>59138</v>
      </c>
    </row>
    <row r="21" spans="1:5" x14ac:dyDescent="0.2">
      <c r="B21">
        <v>6166787.2576281596</v>
      </c>
      <c r="C21">
        <v>13485725.473132901</v>
      </c>
      <c r="D21">
        <v>25812492.2929946</v>
      </c>
      <c r="E21">
        <v>54591014.464527503</v>
      </c>
    </row>
    <row r="22" spans="1:5" x14ac:dyDescent="0.2">
      <c r="B22">
        <v>-5028912.20447338</v>
      </c>
      <c r="C22">
        <v>-5028912.20447338</v>
      </c>
      <c r="D22">
        <v>-5028912.20447338</v>
      </c>
      <c r="E22">
        <v>-5028912.20447338</v>
      </c>
    </row>
    <row r="23" spans="1:5" x14ac:dyDescent="0.2">
      <c r="B23">
        <v>11098989.612015501</v>
      </c>
      <c r="C23">
        <v>18514637.6776063</v>
      </c>
      <c r="D23">
        <v>30841404.497467998</v>
      </c>
      <c r="E23">
        <v>59619926.669000901</v>
      </c>
    </row>
    <row r="24" spans="1:5" x14ac:dyDescent="0.2">
      <c r="B24">
        <v>1842255.58903701</v>
      </c>
      <c r="C24">
        <v>5279730.3620014796</v>
      </c>
      <c r="D24">
        <v>20814683.776022501</v>
      </c>
      <c r="E24">
        <v>51392430.099924199</v>
      </c>
    </row>
    <row r="25" spans="1:5" x14ac:dyDescent="0.2">
      <c r="B25">
        <v>10575062.4326481</v>
      </c>
      <c r="C25">
        <v>23067263.285706099</v>
      </c>
      <c r="D25">
        <v>44610384.333201602</v>
      </c>
      <c r="E25">
        <v>81358146.908150598</v>
      </c>
    </row>
    <row r="26" spans="1:5" x14ac:dyDescent="0.2">
      <c r="B26">
        <v>-8694742.5793852806</v>
      </c>
      <c r="C26">
        <v>-8694742.5793852806</v>
      </c>
      <c r="D26">
        <v>-8694742.5793852806</v>
      </c>
      <c r="E26">
        <v>-8694742.5793852806</v>
      </c>
    </row>
    <row r="27" spans="1:5" x14ac:dyDescent="0.2">
      <c r="B27">
        <v>19102598.4239683</v>
      </c>
      <c r="C27">
        <v>31762005.865091302</v>
      </c>
      <c r="D27">
        <v>53305126.912586898</v>
      </c>
      <c r="E27">
        <v>90052889.487535894</v>
      </c>
    </row>
    <row r="28" spans="1:5" x14ac:dyDescent="0.2">
      <c r="B28">
        <v>3163926.8616116601</v>
      </c>
      <c r="C28">
        <v>9048712.0170454606</v>
      </c>
      <c r="D28">
        <v>35976773.0555446</v>
      </c>
      <c r="E28">
        <v>75134151.987884104</v>
      </c>
    </row>
    <row r="29" spans="1:5" x14ac:dyDescent="0.2">
      <c r="B29">
        <v>59206101.304296397</v>
      </c>
      <c r="C29">
        <v>111927197.64227501</v>
      </c>
      <c r="D29">
        <v>204029124.81530401</v>
      </c>
      <c r="E29">
        <v>280847880.29903603</v>
      </c>
    </row>
    <row r="30" spans="1:5" x14ac:dyDescent="0.2">
      <c r="B30">
        <v>-59558947.0813234</v>
      </c>
      <c r="C30">
        <v>-59558947.0813234</v>
      </c>
      <c r="D30">
        <v>-59558947.0813234</v>
      </c>
      <c r="E30">
        <v>-59558947.0813234</v>
      </c>
    </row>
    <row r="31" spans="1:5" x14ac:dyDescent="0.2">
      <c r="B31">
        <v>117422962.661163</v>
      </c>
      <c r="C31">
        <v>171486144.723598</v>
      </c>
      <c r="D31">
        <v>263588071.89662701</v>
      </c>
      <c r="E31">
        <v>340406827.38036001</v>
      </c>
    </row>
    <row r="32" spans="1:5" x14ac:dyDescent="0.2">
      <c r="B32">
        <v>16417793.6047433</v>
      </c>
      <c r="C32">
        <v>42429223.7710694</v>
      </c>
      <c r="D32">
        <v>150194262.086775</v>
      </c>
      <c r="E32">
        <v>230755158.07412601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showGridLines="0" topLeftCell="B6" workbookViewId="0">
      <selection activeCell="G13" sqref="G13"/>
    </sheetView>
  </sheetViews>
  <sheetFormatPr baseColWidth="10" defaultRowHeight="16" x14ac:dyDescent="0.2"/>
  <cols>
    <col min="7" max="7" width="14.5" bestFit="1" customWidth="1"/>
  </cols>
  <sheetData>
    <row r="2" spans="1:7" x14ac:dyDescent="0.2">
      <c r="A2" t="s">
        <v>0</v>
      </c>
      <c r="B2" t="s">
        <v>3</v>
      </c>
    </row>
    <row r="3" spans="1:7" x14ac:dyDescent="0.2">
      <c r="A3" t="s">
        <v>4</v>
      </c>
      <c r="C3" t="s">
        <v>3</v>
      </c>
    </row>
    <row r="4" spans="1:7" x14ac:dyDescent="0.2">
      <c r="A4" t="s">
        <v>9</v>
      </c>
      <c r="B4" s="1"/>
      <c r="C4" s="1"/>
      <c r="D4" t="s">
        <v>3</v>
      </c>
    </row>
    <row r="5" spans="1:7" x14ac:dyDescent="0.2">
      <c r="A5" t="s">
        <v>2</v>
      </c>
      <c r="B5" s="1"/>
      <c r="C5" s="1"/>
      <c r="E5" t="s">
        <v>3</v>
      </c>
    </row>
    <row r="6" spans="1:7" x14ac:dyDescent="0.2">
      <c r="B6" t="s">
        <v>0</v>
      </c>
      <c r="C6" t="s">
        <v>14</v>
      </c>
      <c r="D6" t="s">
        <v>15</v>
      </c>
      <c r="E6" t="s">
        <v>34</v>
      </c>
    </row>
    <row r="7" spans="1:7" x14ac:dyDescent="0.2">
      <c r="A7" t="s">
        <v>20</v>
      </c>
      <c r="B7" s="3">
        <f>B21/B$20</f>
        <v>105.06160911764348</v>
      </c>
      <c r="C7" s="3">
        <f t="shared" ref="C7:E7" si="0">C21/C$20</f>
        <v>230.52782290573404</v>
      </c>
      <c r="D7" s="3">
        <f t="shared" si="0"/>
        <v>436.65997475618894</v>
      </c>
      <c r="E7" s="3">
        <f t="shared" si="0"/>
        <v>1056.4304562208818</v>
      </c>
    </row>
    <row r="8" spans="1:7" x14ac:dyDescent="0.2">
      <c r="A8" t="s">
        <v>21</v>
      </c>
      <c r="B8" s="3">
        <f>B22/B$20</f>
        <v>-103.29370363773749</v>
      </c>
      <c r="C8" s="3">
        <f>C22/C$20</f>
        <v>-103.29370363773749</v>
      </c>
      <c r="D8" s="3">
        <f>D22/D$20</f>
        <v>-103.29370363773749</v>
      </c>
      <c r="E8" s="3">
        <f>E22/E$20</f>
        <v>-103.29370363773749</v>
      </c>
    </row>
    <row r="9" spans="1:7" x14ac:dyDescent="0.2">
      <c r="A9" t="s">
        <v>22</v>
      </c>
      <c r="B9" s="3">
        <f t="shared" ref="B9" si="1">(B21-B23)/B$20</f>
        <v>-52.058423813960211</v>
      </c>
      <c r="C9" s="3">
        <f>(C21-C23)/C$20</f>
        <v>5.0455937756129652</v>
      </c>
      <c r="D9" s="3">
        <f t="shared" ref="D9:E9" si="2">(D21-D23)/D$20</f>
        <v>267.03685661166935</v>
      </c>
      <c r="E9" s="3">
        <f t="shared" si="2"/>
        <v>924.40732092860867</v>
      </c>
    </row>
    <row r="10" spans="1:7" x14ac:dyDescent="0.2">
      <c r="B10" s="3"/>
      <c r="C10" s="3"/>
      <c r="D10" s="3">
        <v>100</v>
      </c>
      <c r="E10" s="3">
        <v>1000</v>
      </c>
    </row>
    <row r="11" spans="1:7" x14ac:dyDescent="0.2">
      <c r="A11" t="s">
        <v>20</v>
      </c>
      <c r="B11" s="3">
        <f>B25/B$20</f>
        <v>180.91020935445908</v>
      </c>
      <c r="C11" s="3">
        <f t="shared" ref="C11:E11" si="3">C25/C$20</f>
        <v>397.02748526703471</v>
      </c>
      <c r="D11" s="3">
        <f t="shared" si="3"/>
        <v>754.95272982570418</v>
      </c>
      <c r="E11" s="3">
        <f t="shared" si="3"/>
        <v>1694.7710050611113</v>
      </c>
    </row>
    <row r="12" spans="1:7" x14ac:dyDescent="0.2">
      <c r="A12" t="s">
        <v>21</v>
      </c>
      <c r="B12" s="3">
        <f t="shared" ref="B12:E12" si="4">B26/B$20</f>
        <v>-175.15532974785924</v>
      </c>
      <c r="C12" s="3">
        <f t="shared" si="4"/>
        <v>-178.58974797820861</v>
      </c>
      <c r="D12" s="3">
        <f t="shared" si="4"/>
        <v>-178.58974797820861</v>
      </c>
      <c r="E12" s="3">
        <f t="shared" si="4"/>
        <v>-178.58974797820861</v>
      </c>
    </row>
    <row r="13" spans="1:7" x14ac:dyDescent="0.2">
      <c r="A13" t="s">
        <v>22</v>
      </c>
      <c r="B13" s="3">
        <f t="shared" ref="B13:E13" si="5">(B25-B27)/B$20</f>
        <v>-90.181027752309845</v>
      </c>
      <c r="C13" s="3">
        <f t="shared" si="5"/>
        <v>8.3698223808109375</v>
      </c>
      <c r="D13" s="3">
        <f t="shared" si="5"/>
        <v>461.68267701640224</v>
      </c>
      <c r="E13" s="3">
        <f t="shared" si="5"/>
        <v>1458.9417613949424</v>
      </c>
      <c r="F13">
        <v>74754</v>
      </c>
      <c r="G13" s="4">
        <f>E9*E20/F13</f>
        <v>731.29999926527091</v>
      </c>
    </row>
    <row r="14" spans="1:7" x14ac:dyDescent="0.2">
      <c r="B14" s="3"/>
      <c r="C14" s="3"/>
      <c r="D14" s="3"/>
      <c r="E14" s="3"/>
      <c r="F14">
        <v>74754</v>
      </c>
    </row>
    <row r="15" spans="1:7" x14ac:dyDescent="0.2">
      <c r="A15" t="s">
        <v>20</v>
      </c>
      <c r="B15" s="3">
        <f>B29/B$20</f>
        <v>1059.0471563392775</v>
      </c>
      <c r="C15" s="3">
        <f t="shared" ref="C15:E15" si="6">C29/C$20</f>
        <v>1961.0570532271468</v>
      </c>
      <c r="D15" s="3">
        <f t="shared" si="6"/>
        <v>3494.3140490601982</v>
      </c>
      <c r="E15" s="3">
        <f t="shared" si="6"/>
        <v>4786.8079591932428</v>
      </c>
      <c r="F15">
        <v>74754</v>
      </c>
      <c r="G15" s="3"/>
    </row>
    <row r="16" spans="1:7" x14ac:dyDescent="0.2">
      <c r="A16" t="s">
        <v>21</v>
      </c>
      <c r="B16" s="3">
        <f t="shared" ref="B16:E16" si="7">B30/B$20</f>
        <v>-1219.6880117997682</v>
      </c>
      <c r="C16" s="3">
        <f t="shared" si="7"/>
        <v>-1219.6880117997682</v>
      </c>
      <c r="D16" s="3">
        <f t="shared" si="7"/>
        <v>-1219.6880117997682</v>
      </c>
      <c r="E16" s="3">
        <f t="shared" si="7"/>
        <v>-1219.6880117997682</v>
      </c>
      <c r="F16">
        <v>74754</v>
      </c>
      <c r="G16" s="3"/>
    </row>
    <row r="17" spans="1:7" x14ac:dyDescent="0.2">
      <c r="A17" t="s">
        <v>22</v>
      </c>
      <c r="B17" s="3">
        <f t="shared" ref="B17:E17" si="8">(B29-B31)/B$20</f>
        <v>-680.01783665186167</v>
      </c>
      <c r="C17" s="3">
        <f t="shared" si="8"/>
        <v>-255.25143092297677</v>
      </c>
      <c r="D17" s="3">
        <f t="shared" si="8"/>
        <v>1592.7151275610943</v>
      </c>
      <c r="E17" s="3">
        <f t="shared" si="8"/>
        <v>2948.7216623988302</v>
      </c>
      <c r="F17">
        <v>74754</v>
      </c>
      <c r="G17" s="3"/>
    </row>
    <row r="18" spans="1:7" x14ac:dyDescent="0.2">
      <c r="B18" s="3"/>
      <c r="C18" s="3"/>
      <c r="D18" s="3"/>
      <c r="E18" s="3"/>
    </row>
    <row r="20" spans="1:7" x14ac:dyDescent="0.2">
      <c r="B20">
        <v>59138</v>
      </c>
      <c r="C20">
        <v>59138</v>
      </c>
      <c r="D20">
        <v>59138</v>
      </c>
      <c r="E20">
        <v>59138</v>
      </c>
    </row>
    <row r="21" spans="1:7" x14ac:dyDescent="0.2">
      <c r="B21">
        <v>6213133.4399992004</v>
      </c>
      <c r="C21">
        <v>13632954.3909993</v>
      </c>
      <c r="D21">
        <v>25823197.5871315</v>
      </c>
      <c r="E21">
        <v>62475184.319990501</v>
      </c>
    </row>
    <row r="22" spans="1:7" x14ac:dyDescent="0.2">
      <c r="B22">
        <v>-6108583.0457285196</v>
      </c>
      <c r="C22">
        <v>-6108583.0457285196</v>
      </c>
      <c r="D22">
        <v>-6108583.0457285196</v>
      </c>
      <c r="E22">
        <v>-6108583.0457285196</v>
      </c>
    </row>
    <row r="23" spans="1:7" x14ac:dyDescent="0.2">
      <c r="B23">
        <v>9291764.5075091794</v>
      </c>
      <c r="C23">
        <v>13334568.066297101</v>
      </c>
      <c r="D23">
        <v>10031171.960830599</v>
      </c>
      <c r="E23">
        <v>7807584.1749144401</v>
      </c>
    </row>
    <row r="24" spans="1:7" x14ac:dyDescent="0.2">
      <c r="B24">
        <v>0</v>
      </c>
      <c r="C24">
        <v>0</v>
      </c>
      <c r="D24">
        <v>0</v>
      </c>
      <c r="E24">
        <v>0</v>
      </c>
    </row>
    <row r="25" spans="1:7" x14ac:dyDescent="0.2">
      <c r="B25">
        <v>10698667.960804</v>
      </c>
      <c r="C25">
        <v>23479411.423721898</v>
      </c>
      <c r="D25">
        <v>44646394.536432497</v>
      </c>
      <c r="E25">
        <v>100225367.697304</v>
      </c>
    </row>
    <row r="26" spans="1:7" x14ac:dyDescent="0.2">
      <c r="B26">
        <v>-10358335.8906289</v>
      </c>
      <c r="C26">
        <v>-10561440.5159353</v>
      </c>
      <c r="D26">
        <v>-10561440.5159353</v>
      </c>
      <c r="E26">
        <v>-10561440.5159353</v>
      </c>
    </row>
    <row r="27" spans="1:7" x14ac:dyDescent="0.2">
      <c r="B27">
        <v>16031793.5800201</v>
      </c>
      <c r="C27">
        <v>22984436.867765501</v>
      </c>
      <c r="D27">
        <v>17343404.383036502</v>
      </c>
      <c r="E27">
        <v>13946469.8119299</v>
      </c>
    </row>
    <row r="28" spans="1:7" x14ac:dyDescent="0.2">
      <c r="B28">
        <v>0</v>
      </c>
      <c r="C28">
        <v>0</v>
      </c>
      <c r="D28">
        <v>0</v>
      </c>
      <c r="E28">
        <v>0</v>
      </c>
    </row>
    <row r="29" spans="1:7" x14ac:dyDescent="0.2">
      <c r="B29">
        <v>62629930.731592201</v>
      </c>
      <c r="C29">
        <v>115972992.01374701</v>
      </c>
      <c r="D29">
        <v>206646744.23332199</v>
      </c>
      <c r="E29">
        <v>283082249.09077001</v>
      </c>
      <c r="G29" s="5"/>
    </row>
    <row r="30" spans="1:7" x14ac:dyDescent="0.2">
      <c r="B30">
        <v>-72129909.641814694</v>
      </c>
      <c r="C30">
        <v>-72129909.641814694</v>
      </c>
      <c r="D30">
        <v>-72129909.641814694</v>
      </c>
      <c r="E30">
        <v>-72129909.641814694</v>
      </c>
    </row>
    <row r="31" spans="1:7" x14ac:dyDescent="0.2">
      <c r="B31">
        <v>102844825.55551</v>
      </c>
      <c r="C31">
        <v>131068051.13567001</v>
      </c>
      <c r="D31">
        <v>112456757.019614</v>
      </c>
      <c r="E31">
        <v>108700747.419828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Germany_ESS</vt:lpstr>
      <vt:lpstr>Germany_ESS_staking</vt:lpstr>
      <vt:lpstr>Germany_ESS_multitasking</vt:lpstr>
      <vt:lpstr>PJM_ESS_New</vt:lpstr>
      <vt:lpstr>PJM_ESS</vt:lpstr>
      <vt:lpstr>NSW_ESS_new</vt:lpstr>
      <vt:lpstr>NSW_ESS</vt:lpstr>
      <vt:lpstr>Germany_EV</vt:lpstr>
      <vt:lpstr>Germany_EV_new</vt:lpstr>
      <vt:lpstr>PJM_EV</vt:lpstr>
      <vt:lpstr>NSW_EV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gLKMPh0lFs@student.ethz.ch</dc:creator>
  <cp:lastModifiedBy>gLKMPh0lFs@student.ethz.ch</cp:lastModifiedBy>
  <dcterms:created xsi:type="dcterms:W3CDTF">2018-03-06T14:48:42Z</dcterms:created>
  <dcterms:modified xsi:type="dcterms:W3CDTF">2018-03-18T16:08:01Z</dcterms:modified>
</cp:coreProperties>
</file>