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omments3.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omments4.xml" ContentType="application/vnd.openxmlformats-officedocument.spreadsheetml.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fanyuchuan/Downloads/"/>
    </mc:Choice>
  </mc:AlternateContent>
  <xr:revisionPtr revIDLastSave="0" documentId="13_ncr:1_{EE338B3F-FD5A-D74D-8E2A-7C7CE1B268E3}" xr6:coauthVersionLast="47" xr6:coauthVersionMax="47" xr10:uidLastSave="{00000000-0000-0000-0000-000000000000}"/>
  <bookViews>
    <workbookView xWindow="2560" yWindow="1240" windowWidth="23220" windowHeight="13980" xr2:uid="{296F6278-5154-9244-9959-6EF48129C519}"/>
  </bookViews>
  <sheets>
    <sheet name="Nrd (mg N L-1 m-1)" sheetId="1" r:id="rId1"/>
    <sheet name="NRE(%)" sheetId="2" r:id="rId2"/>
    <sheet name="NRR (mg N m-3 d-1)" sheetId="3" r:id="rId3"/>
    <sheet name="NRRTM(mg N m-3 d-1)" sheetId="4" r:id="rId4"/>
  </sheets>
  <definedNames>
    <definedName name="solver_adj" localSheetId="0" hidden="1">'Nrd (mg N L-1 m-1)'!$H$7:$H$8</definedName>
    <definedName name="solver_adj" localSheetId="1" hidden="1">'NRE(%)'!$E$7:$E$9</definedName>
    <definedName name="solver_cvg" localSheetId="0" hidden="1">0.0001</definedName>
    <definedName name="solver_cvg" localSheetId="1" hidden="1">0.0001</definedName>
    <definedName name="solver_drv" localSheetId="0" hidden="1">1</definedName>
    <definedName name="solver_drv" localSheetId="1" hidden="1">1</definedName>
    <definedName name="solver_eng" localSheetId="0" hidden="1">1</definedName>
    <definedName name="solver_eng" localSheetId="1" hidden="1">1</definedName>
    <definedName name="solver_itr" localSheetId="0" hidden="1">2147483647</definedName>
    <definedName name="solver_itr" localSheetId="1" hidden="1">2147483647</definedName>
    <definedName name="solver_lin" localSheetId="0" hidden="1">2</definedName>
    <definedName name="solver_lin" localSheetId="1" hidden="1">2</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0</definedName>
    <definedName name="solver_num" localSheetId="1" hidden="1">0</definedName>
    <definedName name="solver_opt" localSheetId="0" hidden="1">'Nrd (mg N L-1 m-1)'!#REF!</definedName>
    <definedName name="solver_opt" localSheetId="1" hidden="1">'NRE(%)'!$E$10</definedName>
    <definedName name="solver_pre" localSheetId="0" hidden="1">0.000001</definedName>
    <definedName name="solver_pre" localSheetId="1" hidden="1">0.000001</definedName>
    <definedName name="solver_rbv" localSheetId="0" hidden="1">1</definedName>
    <definedName name="solver_rbv" localSheetId="1" hidden="1">1</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1</definedName>
    <definedName name="solver_scl" localSheetId="1" hidden="1">1</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2</definedName>
    <definedName name="solver_typ" localSheetId="1" hidden="1">2</definedName>
    <definedName name="solver_val" localSheetId="0" hidden="1">0</definedName>
    <definedName name="solver_val" localSheetId="1" hidden="1">0</definedName>
    <definedName name="solver_ver" localSheetId="0" hidden="1">2</definedName>
    <definedName name="solver_ver"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2" l="1"/>
  <c r="F19" i="2"/>
  <c r="F20" i="2"/>
  <c r="F21" i="2"/>
  <c r="F22" i="2"/>
  <c r="F23" i="2"/>
  <c r="F24" i="2"/>
  <c r="F25" i="2"/>
  <c r="F26" i="2"/>
  <c r="F27" i="2"/>
  <c r="F28" i="2"/>
  <c r="F29" i="2"/>
  <c r="F30" i="2"/>
  <c r="F31" i="2"/>
  <c r="F32" i="2"/>
  <c r="F33" i="2"/>
  <c r="F34" i="2"/>
  <c r="F35" i="2"/>
  <c r="F36" i="2"/>
  <c r="F37" i="2"/>
  <c r="F38" i="2"/>
  <c r="F39" i="2"/>
  <c r="F40" i="2"/>
  <c r="F41" i="2"/>
  <c r="F18" i="2"/>
  <c r="G19" i="2"/>
  <c r="G20" i="2"/>
  <c r="G21" i="2"/>
  <c r="G22" i="2"/>
  <c r="G23" i="2"/>
  <c r="G24" i="2"/>
  <c r="G25" i="2"/>
  <c r="G26" i="2"/>
  <c r="G27" i="2"/>
  <c r="G28" i="2"/>
  <c r="G29" i="2"/>
  <c r="G30" i="2"/>
  <c r="G31" i="2"/>
  <c r="G32" i="2"/>
  <c r="G33" i="2"/>
  <c r="G34" i="2"/>
  <c r="G35" i="2"/>
  <c r="G36" i="2"/>
  <c r="G37" i="2"/>
  <c r="G38" i="2"/>
  <c r="G39" i="2"/>
  <c r="G40" i="2"/>
  <c r="G41" i="2"/>
  <c r="G18" i="2"/>
  <c r="H10" i="2"/>
  <c r="H10" i="1"/>
  <c r="E11" i="1"/>
  <c r="H9" i="2" l="1" a="1"/>
  <c r="H9" i="2" s="1"/>
  <c r="F19" i="4"/>
  <c r="F20" i="4"/>
  <c r="F21" i="4"/>
  <c r="F22" i="4"/>
  <c r="F23" i="4"/>
  <c r="F24" i="4"/>
  <c r="F25" i="4"/>
  <c r="F26" i="4"/>
  <c r="F27" i="4"/>
  <c r="F28" i="4"/>
  <c r="F29" i="4"/>
  <c r="F30" i="4"/>
  <c r="F31" i="4"/>
  <c r="F32" i="4"/>
  <c r="F33" i="4"/>
  <c r="F34" i="4"/>
  <c r="F35" i="4"/>
  <c r="F36" i="4"/>
  <c r="F37" i="4"/>
  <c r="F38" i="4"/>
  <c r="F39" i="4"/>
  <c r="F40" i="4"/>
  <c r="F41" i="4"/>
  <c r="F18" i="4"/>
  <c r="E41" i="4"/>
  <c r="E40" i="4"/>
  <c r="E39" i="4"/>
  <c r="E38" i="4"/>
  <c r="E37" i="4"/>
  <c r="E36" i="4"/>
  <c r="E35" i="4"/>
  <c r="E34" i="4"/>
  <c r="E33" i="4"/>
  <c r="E32" i="4"/>
  <c r="E31" i="4"/>
  <c r="E30" i="4"/>
  <c r="E29" i="4"/>
  <c r="E28" i="4"/>
  <c r="E27" i="4"/>
  <c r="E26" i="4"/>
  <c r="E25" i="4"/>
  <c r="E24" i="4"/>
  <c r="E23" i="4"/>
  <c r="E22" i="4"/>
  <c r="E21" i="4"/>
  <c r="E20" i="4"/>
  <c r="E19" i="4"/>
  <c r="E18" i="4"/>
  <c r="G18" i="1"/>
  <c r="G19" i="1"/>
  <c r="G19" i="3"/>
  <c r="G20" i="3"/>
  <c r="G21" i="3"/>
  <c r="G22" i="3"/>
  <c r="G23" i="3"/>
  <c r="G24" i="3"/>
  <c r="G25" i="3"/>
  <c r="G26" i="3"/>
  <c r="G27" i="3"/>
  <c r="G28" i="3"/>
  <c r="G29" i="3"/>
  <c r="G30" i="3"/>
  <c r="G31" i="3"/>
  <c r="G32" i="3"/>
  <c r="G33" i="3"/>
  <c r="G34" i="3"/>
  <c r="G35" i="3"/>
  <c r="G36" i="3"/>
  <c r="G37" i="3"/>
  <c r="G38" i="3"/>
  <c r="G39" i="3"/>
  <c r="G40" i="3"/>
  <c r="G41" i="3"/>
  <c r="G18" i="3"/>
  <c r="F19" i="3"/>
  <c r="F20" i="3"/>
  <c r="F21" i="3"/>
  <c r="F22" i="3"/>
  <c r="F23" i="3"/>
  <c r="F24" i="3"/>
  <c r="F25" i="3"/>
  <c r="F26" i="3"/>
  <c r="F27" i="3"/>
  <c r="F28" i="3"/>
  <c r="F29" i="3"/>
  <c r="F30" i="3"/>
  <c r="F31" i="3"/>
  <c r="F32" i="3"/>
  <c r="F33" i="3"/>
  <c r="F34" i="3"/>
  <c r="F35" i="3"/>
  <c r="F36" i="3"/>
  <c r="F37" i="3"/>
  <c r="F38" i="3"/>
  <c r="F39" i="3"/>
  <c r="F40" i="3"/>
  <c r="F41" i="3"/>
  <c r="F18" i="3"/>
  <c r="E19" i="3"/>
  <c r="E20" i="3"/>
  <c r="E21" i="3"/>
  <c r="E22" i="3"/>
  <c r="E23" i="3"/>
  <c r="E24" i="3"/>
  <c r="E25" i="3"/>
  <c r="E26" i="3"/>
  <c r="E27" i="3"/>
  <c r="E28" i="3"/>
  <c r="E29" i="3"/>
  <c r="E30" i="3"/>
  <c r="E31" i="3"/>
  <c r="E32" i="3"/>
  <c r="E33" i="3"/>
  <c r="E34" i="3"/>
  <c r="E35" i="3"/>
  <c r="E36" i="3"/>
  <c r="E37" i="3"/>
  <c r="E38" i="3"/>
  <c r="E39" i="3"/>
  <c r="E40" i="3"/>
  <c r="E41" i="3"/>
  <c r="E18" i="3"/>
  <c r="E19" i="2"/>
  <c r="E20" i="2"/>
  <c r="E21" i="2"/>
  <c r="E22" i="2"/>
  <c r="E23" i="2"/>
  <c r="E24" i="2"/>
  <c r="E25" i="2"/>
  <c r="E26" i="2"/>
  <c r="E27" i="2"/>
  <c r="E28" i="2"/>
  <c r="E29" i="2"/>
  <c r="E30" i="2"/>
  <c r="E31" i="2"/>
  <c r="E32" i="2"/>
  <c r="E33" i="2"/>
  <c r="E34" i="2"/>
  <c r="E35" i="2"/>
  <c r="E36" i="2"/>
  <c r="E37" i="2"/>
  <c r="E38" i="2"/>
  <c r="E39" i="2"/>
  <c r="E40" i="2"/>
  <c r="E41" i="2"/>
  <c r="E18" i="2"/>
  <c r="E18" i="1"/>
  <c r="F18" i="1"/>
  <c r="E10" i="2" l="1" a="1"/>
  <c r="E10" i="2" s="1"/>
  <c r="G9" i="3" a="1"/>
  <c r="G9" i="3" s="1"/>
  <c r="E10" i="3" a="1"/>
  <c r="E10" i="3" s="1"/>
  <c r="G20" i="1"/>
  <c r="G21" i="1"/>
  <c r="G22" i="1"/>
  <c r="G23" i="1"/>
  <c r="G24" i="1"/>
  <c r="G25" i="1"/>
  <c r="G26" i="1"/>
  <c r="G27" i="1"/>
  <c r="G28" i="1"/>
  <c r="G29" i="1"/>
  <c r="G30" i="1"/>
  <c r="G31" i="1"/>
  <c r="G32" i="1"/>
  <c r="G33" i="1"/>
  <c r="G34" i="1"/>
  <c r="G35" i="1"/>
  <c r="G36" i="1"/>
  <c r="G37" i="1"/>
  <c r="G38" i="1"/>
  <c r="G39" i="1"/>
  <c r="G40" i="1"/>
  <c r="G41" i="1"/>
  <c r="F19" i="1"/>
  <c r="F20" i="1"/>
  <c r="F21" i="1"/>
  <c r="F22" i="1"/>
  <c r="F23" i="1"/>
  <c r="F24" i="1"/>
  <c r="F25" i="1"/>
  <c r="F26" i="1"/>
  <c r="F27" i="1"/>
  <c r="F28" i="1"/>
  <c r="F29" i="1"/>
  <c r="F30" i="1"/>
  <c r="F31" i="1"/>
  <c r="F32" i="1"/>
  <c r="F33" i="1"/>
  <c r="F34" i="1"/>
  <c r="F35" i="1"/>
  <c r="F36" i="1"/>
  <c r="F37" i="1"/>
  <c r="F38" i="1"/>
  <c r="F39" i="1"/>
  <c r="F40" i="1"/>
  <c r="F41" i="1"/>
  <c r="E19" i="1"/>
  <c r="E20" i="1"/>
  <c r="E21" i="1"/>
  <c r="E22" i="1"/>
  <c r="E23" i="1"/>
  <c r="E24" i="1"/>
  <c r="E25" i="1"/>
  <c r="E26" i="1"/>
  <c r="E27" i="1"/>
  <c r="E28" i="1"/>
  <c r="E29" i="1"/>
  <c r="E30" i="1"/>
  <c r="E31" i="1"/>
  <c r="E32" i="1"/>
  <c r="E33" i="1"/>
  <c r="E34" i="1"/>
  <c r="E35" i="1"/>
  <c r="E36" i="1"/>
  <c r="E37" i="1"/>
  <c r="E38" i="1"/>
  <c r="E39" i="1"/>
  <c r="E40" i="1"/>
  <c r="E41" i="1"/>
  <c r="E10" i="1" l="1" a="1"/>
  <c r="E10" i="1" s="1"/>
  <c r="H9" i="1" a="1"/>
  <c r="H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1105B164-9322-284E-9E73-5B081061413D}">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3097F054-6CA1-6D41-8B0F-2D1A2F137404}">
      <text>
        <r>
          <rPr>
            <b/>
            <sz val="10"/>
            <color rgb="FF000000"/>
            <rFont val="Tahoma"/>
            <family val="2"/>
          </rPr>
          <t>Microsoft Office User:</t>
        </r>
        <r>
          <rPr>
            <sz val="10"/>
            <color rgb="FF000000"/>
            <rFont val="Tahoma"/>
            <family val="2"/>
          </rPr>
          <t xml:space="preserve">
</t>
        </r>
        <r>
          <rPr>
            <sz val="10"/>
            <color rgb="FF000000"/>
            <rFont val="Tahoma"/>
            <family val="2"/>
          </rPr>
          <t>Nin</t>
        </r>
        <r>
          <rPr>
            <sz val="10"/>
            <color rgb="FF000000"/>
            <rFont val="Tahoma"/>
            <family val="2"/>
          </rPr>
          <t xml:space="preserve"> </t>
        </r>
        <r>
          <rPr>
            <sz val="10"/>
            <color rgb="FF000000"/>
            <rFont val="Tahoma"/>
            <family val="2"/>
          </rPr>
          <t>means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influent</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text>
    </comment>
    <comment ref="D16" authorId="0" shapeId="0" xr:uid="{638AFCA8-FCFA-0F41-96FE-2E040091D6F3}">
      <text>
        <r>
          <rPr>
            <b/>
            <sz val="10"/>
            <color rgb="FF000000"/>
            <rFont val="Tahoma"/>
            <family val="2"/>
          </rPr>
          <t>Microsoft Office User:</t>
        </r>
        <r>
          <rPr>
            <sz val="10"/>
            <color rgb="FF000000"/>
            <rFont val="Tahoma"/>
            <family val="2"/>
          </rPr>
          <t xml:space="preserve">
</t>
        </r>
        <r>
          <rPr>
            <sz val="10"/>
            <color rgb="FF000000"/>
            <rFont val="Tahoma"/>
            <family val="2"/>
          </rPr>
          <t>Nout</t>
        </r>
        <r>
          <rPr>
            <sz val="10"/>
            <color rgb="FF000000"/>
            <rFont val="Tahoma"/>
            <family val="2"/>
          </rPr>
          <t xml:space="preserve"> </t>
        </r>
        <r>
          <rPr>
            <sz val="10"/>
            <color rgb="FF000000"/>
            <rFont val="Tahoma"/>
            <family val="2"/>
          </rPr>
          <t>means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effluent</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text>
    </comment>
    <comment ref="E16" authorId="0" shapeId="0" xr:uid="{FD19F6DF-309A-3242-B716-1638DC09A6BC}">
      <text>
        <r>
          <rPr>
            <b/>
            <sz val="10"/>
            <color rgb="FF000000"/>
            <rFont val="Tahoma"/>
            <family val="2"/>
          </rPr>
          <t>Microsoft Office User:</t>
        </r>
        <r>
          <rPr>
            <sz val="10"/>
            <color rgb="FF000000"/>
            <rFont val="Tahoma"/>
            <family val="2"/>
          </rPr>
          <t xml:space="preserve">
</t>
        </r>
        <r>
          <rPr>
            <sz val="10"/>
            <color rgb="FF000000"/>
            <rFont val="Tahoma"/>
            <family val="2"/>
          </rPr>
          <t>Nrd</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a</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removal</t>
        </r>
        <r>
          <rPr>
            <sz val="10"/>
            <color rgb="FF000000"/>
            <rFont val="Tahoma"/>
            <family val="2"/>
          </rPr>
          <t xml:space="preserve"> </t>
        </r>
        <r>
          <rPr>
            <sz val="10"/>
            <color rgb="FF000000"/>
            <rFont val="Tahoma"/>
            <family val="2"/>
          </rPr>
          <t>index</t>
        </r>
        <r>
          <rPr>
            <sz val="10"/>
            <color rgb="FF000000"/>
            <rFont val="Tahoma"/>
            <family val="2"/>
          </rPr>
          <t xml:space="preserve"> </t>
        </r>
        <r>
          <rPr>
            <sz val="10"/>
            <color rgb="FF000000"/>
            <rFont val="Tahoma"/>
            <family val="2"/>
          </rPr>
          <t>to</t>
        </r>
        <r>
          <rPr>
            <sz val="10"/>
            <color rgb="FF000000"/>
            <rFont val="Tahoma"/>
            <family val="2"/>
          </rPr>
          <t xml:space="preserve"> </t>
        </r>
        <r>
          <rPr>
            <sz val="10"/>
            <color rgb="FF000000"/>
            <rFont val="Tahoma"/>
            <family val="2"/>
          </rPr>
          <t>reflect</t>
        </r>
        <r>
          <rPr>
            <sz val="10"/>
            <color rgb="FF000000"/>
            <rFont val="Tahoma"/>
            <family val="2"/>
          </rPr>
          <t xml:space="preserve"> </t>
        </r>
        <r>
          <rPr>
            <sz val="10"/>
            <color rgb="FF000000"/>
            <rFont val="Tahoma"/>
            <family val="2"/>
          </rPr>
          <t>how</t>
        </r>
        <r>
          <rPr>
            <sz val="10"/>
            <color rgb="FF000000"/>
            <rFont val="Tahoma"/>
            <family val="2"/>
          </rPr>
          <t xml:space="preserve"> </t>
        </r>
        <r>
          <rPr>
            <sz val="10"/>
            <color rgb="FF000000"/>
            <rFont val="Tahoma"/>
            <family val="2"/>
          </rPr>
          <t>much</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reduced</t>
        </r>
        <r>
          <rPr>
            <sz val="10"/>
            <color rgb="FF000000"/>
            <rFont val="Tahoma"/>
            <family val="2"/>
          </rPr>
          <t xml:space="preserve"> </t>
        </r>
        <r>
          <rPr>
            <sz val="10"/>
            <color rgb="FF000000"/>
            <rFont val="Tahoma"/>
            <family val="2"/>
          </rPr>
          <t>per</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of</t>
        </r>
        <r>
          <rPr>
            <sz val="10"/>
            <color rgb="FF000000"/>
            <rFont val="Tahoma"/>
            <family val="2"/>
          </rPr>
          <t xml:space="preserve"> </t>
        </r>
        <r>
          <rPr>
            <sz val="10"/>
            <color rgb="FF000000"/>
            <rFont val="Tahoma"/>
            <family val="2"/>
          </rPr>
          <t>bioreactor</t>
        </r>
        <r>
          <rPr>
            <sz val="10"/>
            <color rgb="FF000000"/>
            <rFont val="Tahoma"/>
            <family val="2"/>
          </rPr>
          <t xml:space="preserve"> </t>
        </r>
        <r>
          <rPr>
            <sz val="10"/>
            <color rgb="FF000000"/>
            <rFont val="Tahoma"/>
            <family val="2"/>
          </rPr>
          <t>length.</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mg</t>
        </r>
        <r>
          <rPr>
            <sz val="10"/>
            <color rgb="FF000000"/>
            <rFont val="Tahoma"/>
            <family val="2"/>
          </rPr>
          <t xml:space="preserve"> </t>
        </r>
        <r>
          <rPr>
            <sz val="10"/>
            <color rgb="FF000000"/>
            <rFont val="Tahoma"/>
            <family val="2"/>
          </rPr>
          <t>N</t>
        </r>
        <r>
          <rPr>
            <sz val="10"/>
            <color rgb="FF000000"/>
            <rFont val="Tahoma"/>
            <family val="2"/>
          </rPr>
          <t xml:space="preserve"> </t>
        </r>
        <r>
          <rPr>
            <sz val="10"/>
            <color rgb="FF000000"/>
            <rFont val="Tahoma"/>
            <family val="2"/>
          </rPr>
          <t>L-1</t>
        </r>
        <r>
          <rPr>
            <sz val="10"/>
            <color rgb="FF000000"/>
            <rFont val="Tahoma"/>
            <family val="2"/>
          </rPr>
          <t xml:space="preserve"> </t>
        </r>
        <r>
          <rPr>
            <sz val="10"/>
            <color rgb="FF000000"/>
            <rFont val="Tahoma"/>
            <family val="2"/>
          </rPr>
          <t>m-1.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5F59D7E9-8DDA-B24B-8F4B-498DA811E832}">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E14DEA60-93A3-FC48-B18A-421E93F71C29}">
      <text>
        <r>
          <rPr>
            <b/>
            <sz val="10"/>
            <color rgb="FF000000"/>
            <rFont val="Tahoma"/>
            <family val="2"/>
          </rPr>
          <t>Microsoft Office User:</t>
        </r>
        <r>
          <rPr>
            <sz val="10"/>
            <color rgb="FF000000"/>
            <rFont val="Tahoma"/>
            <family val="2"/>
          </rPr>
          <t xml:space="preserve">
</t>
        </r>
        <r>
          <rPr>
            <sz val="10"/>
            <color rgb="FF000000"/>
            <rFont val="Tahoma"/>
            <family val="2"/>
          </rPr>
          <t>Nin</t>
        </r>
        <r>
          <rPr>
            <sz val="10"/>
            <color rgb="FF000000"/>
            <rFont val="Tahoma"/>
            <family val="2"/>
          </rPr>
          <t xml:space="preserve"> </t>
        </r>
        <r>
          <rPr>
            <sz val="10"/>
            <color rgb="FF000000"/>
            <rFont val="Tahoma"/>
            <family val="2"/>
          </rPr>
          <t>means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influent</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text>
    </comment>
    <comment ref="D16" authorId="0" shapeId="0" xr:uid="{C72DD2E8-2BD3-1042-9E23-501EB07676CF}">
      <text>
        <r>
          <rPr>
            <b/>
            <sz val="10"/>
            <color rgb="FF000000"/>
            <rFont val="Tahoma"/>
            <family val="2"/>
          </rPr>
          <t>Microsoft Office User:</t>
        </r>
        <r>
          <rPr>
            <sz val="10"/>
            <color rgb="FF000000"/>
            <rFont val="Tahoma"/>
            <family val="2"/>
          </rPr>
          <t xml:space="preserve">
</t>
        </r>
        <r>
          <rPr>
            <sz val="10"/>
            <color rgb="FF000000"/>
            <rFont val="Tahoma"/>
            <family val="2"/>
          </rPr>
          <t>Nout means the effluent nitrate concentration.</t>
        </r>
      </text>
    </comment>
    <comment ref="E16" authorId="0" shapeId="0" xr:uid="{3197653D-D303-8C4D-A679-D1F6E9EB5C2B}">
      <text>
        <r>
          <rPr>
            <b/>
            <sz val="10"/>
            <color rgb="FF000000"/>
            <rFont val="Tahoma"/>
            <family val="2"/>
          </rPr>
          <t>Microsoft Office User:</t>
        </r>
        <r>
          <rPr>
            <sz val="10"/>
            <color rgb="FF000000"/>
            <rFont val="Tahoma"/>
            <family val="2"/>
          </rPr>
          <t xml:space="preserve">
</t>
        </r>
        <r>
          <rPr>
            <sz val="10"/>
            <color rgb="FF000000"/>
            <rFont val="Tahoma"/>
            <family val="2"/>
          </rPr>
          <t>Nrd is a nitrate removal index to reflect how much nitrate concentration is reduced per unit of bioreactor length. The unit is mg N L-1 m-1.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B4EB7117-B4C3-D24F-8AC6-B6922DD5B806}">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BA1E22B1-EB13-1849-8186-86067CB70D87}">
      <text>
        <r>
          <rPr>
            <b/>
            <sz val="10"/>
            <color rgb="FF000000"/>
            <rFont val="Tahoma"/>
            <family val="2"/>
          </rPr>
          <t>Microsoft Office User:</t>
        </r>
        <r>
          <rPr>
            <sz val="10"/>
            <color rgb="FF000000"/>
            <rFont val="Tahoma"/>
            <family val="2"/>
          </rPr>
          <t xml:space="preserve">
</t>
        </r>
        <r>
          <rPr>
            <sz val="10"/>
            <color rgb="FF000000"/>
            <rFont val="Tahoma"/>
            <family val="2"/>
          </rPr>
          <t>Nin means the influent nitrate concentration.</t>
        </r>
      </text>
    </comment>
    <comment ref="D16" authorId="0" shapeId="0" xr:uid="{12DD51BD-4D8B-984F-88BD-9928D03B3ED1}">
      <text>
        <r>
          <rPr>
            <b/>
            <sz val="10"/>
            <color rgb="FF000000"/>
            <rFont val="Tahoma"/>
            <family val="2"/>
          </rPr>
          <t>Microsoft Office User:</t>
        </r>
        <r>
          <rPr>
            <sz val="10"/>
            <color rgb="FF000000"/>
            <rFont val="Tahoma"/>
            <family val="2"/>
          </rPr>
          <t xml:space="preserve">
</t>
        </r>
        <r>
          <rPr>
            <sz val="10"/>
            <color rgb="FF000000"/>
            <rFont val="Tahoma"/>
            <family val="2"/>
          </rPr>
          <t>Nout means the effluent nitrate concentration.</t>
        </r>
      </text>
    </comment>
    <comment ref="E16" authorId="0" shapeId="0" xr:uid="{5FEEFEC7-0368-5B42-A0C1-DA62EA619AE0}">
      <text>
        <r>
          <rPr>
            <b/>
            <sz val="10"/>
            <color rgb="FF000000"/>
            <rFont val="Tahoma"/>
            <family val="2"/>
          </rPr>
          <t>Microsoft Office User:</t>
        </r>
        <r>
          <rPr>
            <sz val="10"/>
            <color rgb="FF000000"/>
            <rFont val="Tahoma"/>
            <family val="2"/>
          </rPr>
          <t xml:space="preserve">
</t>
        </r>
        <r>
          <rPr>
            <sz val="10"/>
            <color rgb="FF000000"/>
            <rFont val="Tahoma"/>
            <family val="2"/>
          </rPr>
          <t>Nrd is a nitrate removal index to reflect how much nitrate concentration is reduced per unit of bioreactor length. The unit is mg N L-1 m-1.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21B817D5-337A-C745-9A53-187F0D79D074}">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E52EDB04-5F83-904A-97AF-56D54D99EE60}">
      <text>
        <r>
          <rPr>
            <b/>
            <sz val="10"/>
            <color rgb="FF000000"/>
            <rFont val="Tahoma"/>
            <family val="2"/>
          </rPr>
          <t>Microsoft Office User:</t>
        </r>
        <r>
          <rPr>
            <sz val="10"/>
            <color rgb="FF000000"/>
            <rFont val="Tahoma"/>
            <family val="2"/>
          </rPr>
          <t xml:space="preserve">
</t>
        </r>
        <r>
          <rPr>
            <sz val="10"/>
            <color rgb="FF000000"/>
            <rFont val="Tahoma"/>
            <family val="2"/>
          </rPr>
          <t>Nin means the influent nitrate concentration.</t>
        </r>
      </text>
    </comment>
    <comment ref="D16" authorId="0" shapeId="0" xr:uid="{A65088B8-C78C-5F46-AB2E-C54B1610A9F9}">
      <text>
        <r>
          <rPr>
            <b/>
            <sz val="10"/>
            <color rgb="FF000000"/>
            <rFont val="Tahoma"/>
            <family val="2"/>
          </rPr>
          <t>Microsoft Office User:</t>
        </r>
        <r>
          <rPr>
            <sz val="10"/>
            <color rgb="FF000000"/>
            <rFont val="Tahoma"/>
            <family val="2"/>
          </rPr>
          <t xml:space="preserve">
</t>
        </r>
        <r>
          <rPr>
            <sz val="10"/>
            <color rgb="FF000000"/>
            <rFont val="Tahoma"/>
            <family val="2"/>
          </rPr>
          <t>Nout means the effluent nitrate concentration.</t>
        </r>
      </text>
    </comment>
    <comment ref="E16" authorId="0" shapeId="0" xr:uid="{1972AA4F-EE01-1946-951D-D4DF53486B87}">
      <text>
        <r>
          <rPr>
            <b/>
            <sz val="10"/>
            <color rgb="FF000000"/>
            <rFont val="Tahoma"/>
            <family val="2"/>
          </rPr>
          <t>Microsoft Office User:</t>
        </r>
        <r>
          <rPr>
            <sz val="10"/>
            <color rgb="FF000000"/>
            <rFont val="Tahoma"/>
            <family val="2"/>
          </rPr>
          <t xml:space="preserve">
</t>
        </r>
        <r>
          <rPr>
            <sz val="10"/>
            <color rgb="FF000000"/>
            <rFont val="Tahoma"/>
            <family val="2"/>
          </rPr>
          <t>Nrd is a nitrate removal index to reflect how much nitrate concentration is reduced per unit of bioreactor length. The unit is mg N L-1 m-1.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<sst xmlns="http://schemas.openxmlformats.org/spreadsheetml/2006/main" count="101" uniqueCount="34">
  <si>
    <t>DNBR Basic inflo</t>
  </si>
  <si>
    <t>Length (m)</t>
  </si>
  <si>
    <t>Width (m)</t>
  </si>
  <si>
    <t>Height (m)</t>
  </si>
  <si>
    <t>No</t>
  </si>
  <si>
    <r>
      <t>Actual N</t>
    </r>
    <r>
      <rPr>
        <vertAlign val="subscript"/>
        <sz val="12"/>
        <color theme="1"/>
        <rFont val="Calibri (Body)"/>
      </rPr>
      <t>rd</t>
    </r>
    <r>
      <rPr>
        <sz val="12"/>
        <color theme="1"/>
        <rFont val="Calibri"/>
        <family val="2"/>
        <scheme val="minor"/>
      </rPr>
      <t xml:space="preserve"> (mg N L</t>
    </r>
    <r>
      <rPr>
        <vertAlign val="superscript"/>
        <sz val="12"/>
        <color theme="1"/>
        <rFont val="Calibri (Body)"/>
      </rPr>
      <t>-1</t>
    </r>
    <r>
      <rPr>
        <sz val="12"/>
        <color theme="1"/>
        <rFont val="Calibri"/>
        <family val="2"/>
        <scheme val="minor"/>
      </rPr>
      <t xml:space="preserve"> m</t>
    </r>
    <r>
      <rPr>
        <vertAlign val="superscript"/>
        <sz val="12"/>
        <color theme="1"/>
        <rFont val="Calibri (Body)"/>
      </rPr>
      <t>-1</t>
    </r>
    <r>
      <rPr>
        <sz val="12"/>
        <color theme="1"/>
        <rFont val="Calibri"/>
        <family val="2"/>
        <scheme val="minor"/>
      </rPr>
      <t>)</t>
    </r>
  </si>
  <si>
    <r>
      <t>Simulated N</t>
    </r>
    <r>
      <rPr>
        <vertAlign val="subscript"/>
        <sz val="12"/>
        <color theme="1"/>
        <rFont val="Calibri (Body)"/>
      </rPr>
      <t>rd</t>
    </r>
    <r>
      <rPr>
        <sz val="12"/>
        <color theme="1"/>
        <rFont val="Calibri"/>
        <family val="2"/>
        <scheme val="minor"/>
      </rPr>
      <t xml:space="preserve"> (mg N L</t>
    </r>
    <r>
      <rPr>
        <vertAlign val="superscript"/>
        <sz val="12"/>
        <color theme="1"/>
        <rFont val="Calibri (Body)"/>
      </rPr>
      <t>-1</t>
    </r>
    <r>
      <rPr>
        <sz val="12"/>
        <color theme="1"/>
        <rFont val="Calibri"/>
        <family val="2"/>
        <scheme val="minor"/>
      </rPr>
      <t xml:space="preserve"> m</t>
    </r>
    <r>
      <rPr>
        <vertAlign val="superscript"/>
        <sz val="12"/>
        <color theme="1"/>
        <rFont val="Calibri (Body)"/>
      </rPr>
      <t>-1</t>
    </r>
    <r>
      <rPr>
        <sz val="12"/>
        <color theme="1"/>
        <rFont val="Calibri"/>
        <family val="2"/>
        <scheme val="minor"/>
      </rPr>
      <t>)</t>
    </r>
  </si>
  <si>
    <t>k</t>
  </si>
  <si>
    <t>a</t>
  </si>
  <si>
    <t>Objective</t>
  </si>
  <si>
    <t>b</t>
  </si>
  <si>
    <t>MT</t>
  </si>
  <si>
    <t>MM</t>
  </si>
  <si>
    <t>Mitscherlich (MT) model</t>
  </si>
  <si>
    <t>Michaelis-Menton (MM) model</t>
  </si>
  <si>
    <t>Steps 1</t>
  </si>
  <si>
    <r>
      <t>N</t>
    </r>
    <r>
      <rPr>
        <vertAlign val="subscript"/>
        <sz val="12"/>
        <color theme="1"/>
        <rFont val="Calibri (Body)"/>
      </rPr>
      <t>in</t>
    </r>
    <r>
      <rPr>
        <sz val="12"/>
        <color theme="1"/>
        <rFont val="Calibri"/>
        <family val="2"/>
        <scheme val="minor"/>
      </rPr>
      <t xml:space="preserve"> (mg N L</t>
    </r>
    <r>
      <rPr>
        <vertAlign val="superscript"/>
        <sz val="12"/>
        <color theme="1"/>
        <rFont val="Calibri (Body)"/>
      </rPr>
      <t>-1</t>
    </r>
    <r>
      <rPr>
        <sz val="12"/>
        <color theme="1"/>
        <rFont val="Calibri"/>
        <family val="2"/>
        <scheme val="minor"/>
      </rPr>
      <t>)</t>
    </r>
  </si>
  <si>
    <r>
      <t>N</t>
    </r>
    <r>
      <rPr>
        <vertAlign val="subscript"/>
        <sz val="12"/>
        <color theme="1"/>
        <rFont val="Calibri (Body)"/>
      </rPr>
      <t>out</t>
    </r>
    <r>
      <rPr>
        <sz val="12"/>
        <color theme="1"/>
        <rFont val="Calibri"/>
        <family val="2"/>
        <scheme val="minor"/>
      </rPr>
      <t xml:space="preserve"> (mg N L-1)</t>
    </r>
  </si>
  <si>
    <t>HRT (hour)</t>
  </si>
  <si>
    <t>Steps 2</t>
  </si>
  <si>
    <r>
      <t>N</t>
    </r>
    <r>
      <rPr>
        <vertAlign val="subscript"/>
        <sz val="12"/>
        <color rgb="FFFF0000"/>
        <rFont val="Calibri (Body)"/>
      </rPr>
      <t>max-MT</t>
    </r>
  </si>
  <si>
    <r>
      <t>N</t>
    </r>
    <r>
      <rPr>
        <vertAlign val="subscript"/>
        <sz val="12"/>
        <color rgb="FFFF0000"/>
        <rFont val="Calibri (Body)"/>
      </rPr>
      <t>max-MM</t>
    </r>
  </si>
  <si>
    <r>
      <t>In the gray cells, input your basic info, including bioreactor length, width, and height. Make sure there are some numbers for N</t>
    </r>
    <r>
      <rPr>
        <vertAlign val="subscript"/>
        <sz val="16"/>
        <color theme="1"/>
        <rFont val="Calibri (Body)"/>
      </rPr>
      <t>max-MT</t>
    </r>
    <r>
      <rPr>
        <sz val="16"/>
        <color theme="1"/>
        <rFont val="Calibri"/>
        <family val="2"/>
        <scheme val="minor"/>
      </rPr>
      <t>, a, b, N</t>
    </r>
    <r>
      <rPr>
        <vertAlign val="subscript"/>
        <sz val="16"/>
        <color theme="1"/>
        <rFont val="Calibri (Body)"/>
      </rPr>
      <t>max-MM</t>
    </r>
    <r>
      <rPr>
        <sz val="16"/>
        <color theme="1"/>
        <rFont val="Calibri"/>
        <family val="2"/>
        <scheme val="minor"/>
      </rPr>
      <t xml:space="preserve"> and k. </t>
    </r>
  </si>
  <si>
    <t>NRE (%)</t>
  </si>
  <si>
    <t>Simulated NRE (%)</t>
  </si>
  <si>
    <r>
      <t>NRR (mg N m</t>
    </r>
    <r>
      <rPr>
        <vertAlign val="superscript"/>
        <sz val="12"/>
        <color theme="1"/>
        <rFont val="Calibri (Body)"/>
      </rPr>
      <t xml:space="preserve">-3 </t>
    </r>
    <r>
      <rPr>
        <sz val="12"/>
        <color theme="1"/>
        <rFont val="Calibri"/>
        <family val="2"/>
        <scheme val="minor"/>
      </rPr>
      <t>d</t>
    </r>
    <r>
      <rPr>
        <vertAlign val="superscript"/>
        <sz val="12"/>
        <color theme="1"/>
        <rFont val="Calibri (Body)"/>
      </rPr>
      <t>-1</t>
    </r>
    <r>
      <rPr>
        <sz val="12"/>
        <color theme="1"/>
        <rFont val="Calibri"/>
        <family val="2"/>
        <scheme val="minor"/>
      </rPr>
      <t>)</t>
    </r>
  </si>
  <si>
    <r>
      <t>N</t>
    </r>
    <r>
      <rPr>
        <vertAlign val="subscript"/>
        <sz val="12"/>
        <color theme="1"/>
        <rFont val="Calibri (Body)"/>
      </rPr>
      <t>out</t>
    </r>
    <r>
      <rPr>
        <sz val="12"/>
        <color theme="1"/>
        <rFont val="Calibri"/>
        <family val="2"/>
        <scheme val="minor"/>
      </rPr>
      <t xml:space="preserve"> (mg N L</t>
    </r>
    <r>
      <rPr>
        <vertAlign val="superscript"/>
        <sz val="12"/>
        <color theme="1"/>
        <rFont val="Calibri (Body)"/>
      </rPr>
      <t>-1</t>
    </r>
    <r>
      <rPr>
        <sz val="12"/>
        <color theme="1"/>
        <rFont val="Calibri"/>
        <family val="2"/>
        <scheme val="minor"/>
      </rPr>
      <t>)</t>
    </r>
  </si>
  <si>
    <r>
      <t>Simulated NRR (mg N m-3 d</t>
    </r>
    <r>
      <rPr>
        <vertAlign val="superscript"/>
        <sz val="12"/>
        <color theme="1"/>
        <rFont val="Calibri (Body)"/>
      </rPr>
      <t>-1</t>
    </r>
    <r>
      <rPr>
        <sz val="12"/>
        <color theme="1"/>
        <rFont val="Calibri"/>
        <family val="2"/>
        <scheme val="minor"/>
      </rPr>
      <t>)</t>
    </r>
  </si>
  <si>
    <t>Effective porosity</t>
  </si>
  <si>
    <t xml:space="preserve"> </t>
  </si>
  <si>
    <r>
      <t xml:space="preserve">Characterizing the Role of Hydraulic Retention Time on Nitrate Removal Indices in Denitrifying Bioreactors
</t>
    </r>
    <r>
      <rPr>
        <b/>
        <sz val="14"/>
        <rFont val="Times New Roman"/>
        <family val="1"/>
      </rPr>
      <t>Author: Yuchuan Fan</t>
    </r>
  </si>
  <si>
    <r>
      <t>NRR</t>
    </r>
    <r>
      <rPr>
        <vertAlign val="subscript"/>
        <sz val="12"/>
        <color theme="1"/>
        <rFont val="Calibri (Body)"/>
      </rPr>
      <t>TM</t>
    </r>
    <r>
      <rPr>
        <sz val="12"/>
        <color theme="1"/>
        <rFont val="Calibri"/>
        <family val="2"/>
        <scheme val="minor"/>
      </rPr>
      <t xml:space="preserve"> (mg N m-3 d-1)</t>
    </r>
  </si>
  <si>
    <r>
      <t>HRT</t>
    </r>
    <r>
      <rPr>
        <vertAlign val="subscript"/>
        <sz val="12"/>
        <color rgb="FFFF0000"/>
        <rFont val="Calibri (Body)"/>
      </rPr>
      <t>90%</t>
    </r>
  </si>
  <si>
    <t>Clik the "Data" in the top bar, check if there is a function icon called "Solver" at the rigth panel. If not, please click "Analysis Tools" to choose this function. Then set up the objective parameter as E10 or H9, and choose the "Min", then choose the changing variable cells from the purple cells from E7 to E9 or H7 to H8. At last, click the "Solve".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</si>
</sst>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vertAlign val="superscript"/>
      <sz val="12"/>
      <color theme="1"/>
      <name val="Calibri (Body)"/>
    </font>
    <font>
      <vertAlign val="subscript"/>
      <sz val="12"/>
      <color theme="1"/>
      <name val="Calibri (Body)"/>
    </font>
    <font>
      <sz val="16"/>
      <color theme="1"/>
      <name val="Calibri"/>
      <family val="2"/>
      <scheme val="minor"/>
    </font>
    <font>
      <b/>
      <sz val="18"/>
      <color rgb="FFFF0000"/>
      <name val="Times New Roman"/>
      <family val="1"/>
    </font>
    <font>
      <b/>
      <sz val="14"/>
      <name val="Times New Roman"/>
      <family val="1"/>
    </font>
    <font>
      <sz val="10"/>
      <color rgb="FF000000"/>
      <name val="Tahoma"/>
      <family val="2"/>
    </font>
    <font>
      <b/>
      <sz val="10"/>
      <color rgb="FF000000"/>
      <name val="Tahoma"/>
      <family val="2"/>
    </font>
    <font>
      <sz val="12"/>
      <color rgb="FFFFFF00"/>
      <name val="Calibri"/>
      <family val="2"/>
      <scheme val="minor"/>
    </font>
    <font>
      <vertAlign val="subscript"/>
      <sz val="12"/>
      <color rgb="FFFF0000"/>
      <name val="Calibri (Body)"/>
    </font>
    <font>
      <i/>
      <sz val="12"/>
      <color rgb="FFFF0000"/>
      <name val="Calibri"/>
      <family val="2"/>
      <scheme val="minor"/>
    </font>
    <font>
      <sz val="16"/>
      <color rgb="FFFFFF00"/>
      <name val="Calibri"/>
      <family val="2"/>
      <scheme val="minor"/>
    </font>
    <font>
      <vertAlign val="subscript"/>
      <sz val="16"/>
      <color theme="1"/>
      <name val="Calibri (Body)"/>
    </font>
    <font>
      <sz val="12"/>
      <color theme="1"/>
      <name val="Times New Roman"/>
      <family val="1"/>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1" tint="0.499984740745262"/>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9">
    <xf numFmtId="0" fontId="0" fillId="0" borderId="0" xfId="0"/>
    <xf numFmtId="0" fontId="0" fillId="2" borderId="0" xfId="0" applyFill="1" applyAlignment="1">
      <alignment horizontal="center"/>
    </xf>
    <xf numFmtId="0" fontId="0" fillId="3" borderId="0" xfId="0" applyFill="1"/>
    <xf numFmtId="0" fontId="0" fillId="2" borderId="0" xfId="0" applyFill="1"/>
    <xf numFmtId="0" fontId="0" fillId="4" borderId="0" xfId="0" applyFill="1"/>
    <xf numFmtId="0" fontId="0" fillId="3" borderId="0" xfId="0" applyFill="1" applyAlignment="1">
      <alignment horizontal="center" vertical="center"/>
    </xf>
    <xf numFmtId="0" fontId="0" fillId="2" borderId="0" xfId="0" applyFill="1" applyAlignment="1">
      <alignment horizontal="center" vertical="center"/>
    </xf>
    <xf numFmtId="0" fontId="0" fillId="9" borderId="0" xfId="0" applyFill="1" applyProtection="1">
      <protection locked="0"/>
    </xf>
    <xf numFmtId="0" fontId="0" fillId="9" borderId="0" xfId="0" applyFill="1"/>
    <xf numFmtId="0" fontId="1" fillId="4" borderId="0" xfId="0" applyFont="1" applyFill="1"/>
    <xf numFmtId="0" fontId="0" fillId="0" borderId="0" xfId="0" applyProtection="1">
      <protection locked="0"/>
    </xf>
    <xf numFmtId="0" fontId="9" fillId="12" borderId="0" xfId="0" applyFont="1" applyFill="1" applyProtection="1">
      <protection locked="0"/>
    </xf>
    <xf numFmtId="0" fontId="11" fillId="4" borderId="0" xfId="0" applyFont="1" applyFill="1"/>
    <xf numFmtId="0" fontId="0" fillId="9" borderId="0" xfId="0" applyFill="1" applyAlignment="1" applyProtection="1">
      <alignment horizontal="center"/>
      <protection locked="0"/>
    </xf>
    <xf numFmtId="0" fontId="14" fillId="0" borderId="0" xfId="0" applyFont="1"/>
    <xf numFmtId="0" fontId="4" fillId="9" borderId="0" xfId="0" applyFont="1" applyFill="1" applyAlignment="1">
      <alignment horizontal="center" vertical="top" wrapText="1"/>
    </xf>
    <xf numFmtId="0" fontId="12" fillId="11" borderId="0" xfId="0" applyFont="1" applyFill="1" applyAlignment="1">
      <alignment horizontal="center" vertical="center"/>
    </xf>
    <xf numFmtId="0" fontId="5" fillId="8" borderId="0" xfId="0" applyFont="1"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10" borderId="0" xfId="0" applyFill="1" applyAlignment="1">
      <alignment horizontal="center" vertical="center"/>
    </xf>
    <xf numFmtId="0" fontId="0" fillId="7" borderId="0" xfId="0" applyFill="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0" fillId="9" borderId="0" xfId="0" applyFill="1" applyAlignment="1" applyProtection="1">
      <alignment horizontal="center" vertical="center"/>
      <protection locked="0"/>
    </xf>
    <xf numFmtId="0" fontId="0" fillId="4" borderId="0" xfId="0" applyFill="1" applyAlignment="1">
      <alignment horizontal="center" wrapText="1"/>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'Nrd (mg N L-1 m-1)'!$F$16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trendline>
            <c:spPr>
              <a:ln w="19050" cap="rnd">
                <a:solidFill>
                  <a:schemeClr val="accent5"/>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'Nrd (mg N L-1 m-1)'!$E$18:$E$203</c:f>
              <c:numCache>
                <c:formatCode>General</c:formatCode>
                <c:ptCount val="186"/>
                <c:pt idx="0">
                  <c:v>9.1231916289081685</c:v>
                </c:pt>
                <c:pt idx="1">
                  <c:v>8.0639408647055379</c:v>
                </c:pt>
                <c:pt idx="2">
                  <c:v>9.9732663366637091</c:v>
                </c:pt>
                <c:pt idx="3">
                  <c:v>14.698642496157001</c:v>
                </c:pt>
                <c:pt idx="4">
                  <c:v>13.430484258592795</c:v>
                </c:pt>
                <c:pt idx="5">
                  <c:v>13.184763701788865</c:v>
                </c:pt>
                <c:pt idx="6">
                  <c:v>17.439762166701801</c:v>
                </c:pt>
                <c:pt idx="7">
                  <c:v>17.098180686884277</c:v>
                </c:pt>
                <c:pt idx="8">
                  <c:v>17.52598594536903</c:v>
                </c:pt>
                <c:pt idx="9">
                  <c:v>19.678292430766628</c:v>
                </c:pt>
                <c:pt idx="10">
                  <c:v>20.542350493169646</c:v>
                </c:pt>
                <c:pt idx="11">
                  <c:v>20.18867163242853</c:v>
                </c:pt>
                <c:pt idx="12">
                  <c:v>20.611212723609384</c:v>
                </c:pt>
                <c:pt idx="13">
                  <c:v>21.502852655979613</c:v>
                </c:pt>
                <c:pt idx="14">
                  <c:v>22.06474168704117</c:v>
                </c:pt>
                <c:pt idx="15">
                  <c:v>25.681257296156954</c:v>
                </c:pt>
                <c:pt idx="16">
                  <c:v>25.445496392179525</c:v>
                </c:pt>
                <c:pt idx="17">
                  <c:v>24.518896000103773</c:v>
                </c:pt>
                <c:pt idx="18">
                  <c:v>25.459901399733969</c:v>
                </c:pt>
                <c:pt idx="19">
                  <c:v>27.782481925030677</c:v>
                </c:pt>
                <c:pt idx="20">
                  <c:v>27.139815446916181</c:v>
                </c:pt>
                <c:pt idx="21">
                  <c:v>28.186967741935486</c:v>
                </c:pt>
                <c:pt idx="22">
                  <c:v>28.186967741935486</c:v>
                </c:pt>
                <c:pt idx="23">
                  <c:v>28.186967741935486</c:v>
                </c:pt>
              </c:numCache>
            </c:numRef>
          </c:xVal>
          <c:yVal>
            <c:numRef>
              <c:f>'Nrd (mg N L-1 m-1)'!$F$18:$F$203</c:f>
              <c:numCache>
                <c:formatCode>General</c:formatCode>
                <c:ptCount val="186"/>
                <c:pt idx="0">
                  <c:v>10.07951222864228</c:v>
                </c:pt>
                <c:pt idx="1">
                  <c:v>10.07951222864228</c:v>
                </c:pt>
                <c:pt idx="2">
                  <c:v>10.07951222864228</c:v>
                </c:pt>
                <c:pt idx="3">
                  <c:v>12.735815684867154</c:v>
                </c:pt>
                <c:pt idx="4">
                  <c:v>12.735815684867154</c:v>
                </c:pt>
                <c:pt idx="5">
                  <c:v>12.735815684867154</c:v>
                </c:pt>
                <c:pt idx="6">
                  <c:v>16.88764820664424</c:v>
                </c:pt>
                <c:pt idx="7">
                  <c:v>16.88764820664424</c:v>
                </c:pt>
                <c:pt idx="8">
                  <c:v>16.88764820664424</c:v>
                </c:pt>
                <c:pt idx="9">
                  <c:v>19.862561874952409</c:v>
                </c:pt>
                <c:pt idx="10">
                  <c:v>19.862561874952409</c:v>
                </c:pt>
                <c:pt idx="11">
                  <c:v>19.862561874952409</c:v>
                </c:pt>
                <c:pt idx="12">
                  <c:v>21.994177562113773</c:v>
                </c:pt>
                <c:pt idx="13">
                  <c:v>21.994177562113773</c:v>
                </c:pt>
                <c:pt idx="14">
                  <c:v>21.994177562113773</c:v>
                </c:pt>
                <c:pt idx="15">
                  <c:v>25.962008207759986</c:v>
                </c:pt>
                <c:pt idx="16">
                  <c:v>25.962008207759986</c:v>
                </c:pt>
                <c:pt idx="17">
                  <c:v>25.962008207759986</c:v>
                </c:pt>
                <c:pt idx="18">
                  <c:v>27.007910921478945</c:v>
                </c:pt>
                <c:pt idx="19">
                  <c:v>27.007910921478945</c:v>
                </c:pt>
                <c:pt idx="20">
                  <c:v>27.007910921478945</c:v>
                </c:pt>
                <c:pt idx="21">
                  <c:v>27.375434404408278</c:v>
                </c:pt>
                <c:pt idx="22">
                  <c:v>27.375434404408278</c:v>
                </c:pt>
                <c:pt idx="23">
                  <c:v>27.375434404408278</c:v>
                </c:pt>
              </c:numCache>
            </c:numRef>
          </c:yVal>
          <c:smooth val="0"/>
          <c:extLst>
            <c:ext xmlns:c16="http://schemas.microsoft.com/office/drawing/2014/chart" uri="{C3380CC4-5D6E-409C-BE32-E72D297353CC}">
              <c16:uniqueId val="{00000001-8A57-5547-9525-9250C8ABA189}"/>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c:rich>
          </c:tx>
          <c:layout>
            <c:manualLayout>
              <c:xMode val="edge"/>
              <c:yMode val="edge"/>
              <c:x val="0.35422250014614359"/>
              <c:y val="0.8986466114812570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MT</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'Nrd (mg N L-1 m-1)'!$G$16</c:f>
              <c:strCache>
                <c:ptCount val="1"/>
                <c:pt idx="0">
                  <c:v>Michaelis-Menton (MM) model</c:v>
                </c:pt>
              </c:strCache>
            </c:strRef>
          </c:tx>
          <c:spPr>
            <a:ln w="25400" cap="rnd">
              <a:noFill/>
              <a:round/>
            </a:ln>
            <a:effectLst/>
          </c:spPr>
          <c:marker>
            <c:symbol val="circle"/>
            <c:size val="7"/>
            <c:spPr>
              <a:noFill/>
              <a:ln w="19050">
                <a:solidFill>
                  <a:schemeClr val="accent6"/>
                </a:solidFill>
              </a:ln>
              <a:effectLst/>
            </c:spPr>
          </c:marker>
          <c:trendline>
            <c:spPr>
              <a:ln w="19050" cap="rnd">
                <a:solidFill>
                  <a:schemeClr val="accent6"/>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'Nrd (mg N L-1 m-1)'!$E$18:$E$203</c:f>
              <c:numCache>
                <c:formatCode>General</c:formatCode>
                <c:ptCount val="186"/>
                <c:pt idx="0">
                  <c:v>9.1231916289081685</c:v>
                </c:pt>
                <c:pt idx="1">
                  <c:v>8.0639408647055379</c:v>
                </c:pt>
                <c:pt idx="2">
                  <c:v>9.9732663366637091</c:v>
                </c:pt>
                <c:pt idx="3">
                  <c:v>14.698642496157001</c:v>
                </c:pt>
                <c:pt idx="4">
                  <c:v>13.430484258592795</c:v>
                </c:pt>
                <c:pt idx="5">
                  <c:v>13.184763701788865</c:v>
                </c:pt>
                <c:pt idx="6">
                  <c:v>17.439762166701801</c:v>
                </c:pt>
                <c:pt idx="7">
                  <c:v>17.098180686884277</c:v>
                </c:pt>
                <c:pt idx="8">
                  <c:v>17.52598594536903</c:v>
                </c:pt>
                <c:pt idx="9">
                  <c:v>19.678292430766628</c:v>
                </c:pt>
                <c:pt idx="10">
                  <c:v>20.542350493169646</c:v>
                </c:pt>
                <c:pt idx="11">
                  <c:v>20.18867163242853</c:v>
                </c:pt>
                <c:pt idx="12">
                  <c:v>20.611212723609384</c:v>
                </c:pt>
                <c:pt idx="13">
                  <c:v>21.502852655979613</c:v>
                </c:pt>
                <c:pt idx="14">
                  <c:v>22.06474168704117</c:v>
                </c:pt>
                <c:pt idx="15">
                  <c:v>25.681257296156954</c:v>
                </c:pt>
                <c:pt idx="16">
                  <c:v>25.445496392179525</c:v>
                </c:pt>
                <c:pt idx="17">
                  <c:v>24.518896000103773</c:v>
                </c:pt>
                <c:pt idx="18">
                  <c:v>25.459901399733969</c:v>
                </c:pt>
                <c:pt idx="19">
                  <c:v>27.782481925030677</c:v>
                </c:pt>
                <c:pt idx="20">
                  <c:v>27.139815446916181</c:v>
                </c:pt>
                <c:pt idx="21">
                  <c:v>28.186967741935486</c:v>
                </c:pt>
                <c:pt idx="22">
                  <c:v>28.186967741935486</c:v>
                </c:pt>
                <c:pt idx="23">
                  <c:v>28.186967741935486</c:v>
                </c:pt>
              </c:numCache>
            </c:numRef>
          </c:xVal>
          <c:yVal>
            <c:numRef>
              <c:f>'Nrd (mg N L-1 m-1)'!$G$18:$G$203</c:f>
              <c:numCache>
                <c:formatCode>General</c:formatCode>
                <c:ptCount val="186"/>
                <c:pt idx="0">
                  <c:v>8.3513129912647752</c:v>
                </c:pt>
                <c:pt idx="1">
                  <c:v>8.3513129912647752</c:v>
                </c:pt>
                <c:pt idx="2">
                  <c:v>8.3513129912647752</c:v>
                </c:pt>
                <c:pt idx="3">
                  <c:v>12.983156063208519</c:v>
                </c:pt>
                <c:pt idx="4">
                  <c:v>12.983156063208519</c:v>
                </c:pt>
                <c:pt idx="5">
                  <c:v>12.983156063208519</c:v>
                </c:pt>
                <c:pt idx="6">
                  <c:v>17.965098155017568</c:v>
                </c:pt>
                <c:pt idx="7">
                  <c:v>17.965098155017568</c:v>
                </c:pt>
                <c:pt idx="8">
                  <c:v>17.965098155017568</c:v>
                </c:pt>
                <c:pt idx="9">
                  <c:v>20.599999455283772</c:v>
                </c:pt>
                <c:pt idx="10">
                  <c:v>20.599999455283772</c:v>
                </c:pt>
                <c:pt idx="11">
                  <c:v>20.599999455283772</c:v>
                </c:pt>
                <c:pt idx="12">
                  <c:v>22.230228751473664</c:v>
                </c:pt>
                <c:pt idx="13">
                  <c:v>22.230228751473664</c:v>
                </c:pt>
                <c:pt idx="14">
                  <c:v>22.230228751473664</c:v>
                </c:pt>
                <c:pt idx="15">
                  <c:v>25.224532621604865</c:v>
                </c:pt>
                <c:pt idx="16">
                  <c:v>25.224532621604865</c:v>
                </c:pt>
                <c:pt idx="17">
                  <c:v>25.224532621604865</c:v>
                </c:pt>
                <c:pt idx="18">
                  <c:v>26.410312925350198</c:v>
                </c:pt>
                <c:pt idx="19">
                  <c:v>26.410312925350198</c:v>
                </c:pt>
                <c:pt idx="20">
                  <c:v>26.410312925350198</c:v>
                </c:pt>
                <c:pt idx="21">
                  <c:v>27.71307724807939</c:v>
                </c:pt>
                <c:pt idx="22">
                  <c:v>27.71307724807939</c:v>
                </c:pt>
                <c:pt idx="23">
                  <c:v>27.71307724807939</c:v>
                </c:pt>
              </c:numCache>
            </c:numRef>
          </c:yVal>
          <c:smooth val="0"/>
          <c:extLst>
            <c:ext xmlns:c16="http://schemas.microsoft.com/office/drawing/2014/chart" uri="{C3380CC4-5D6E-409C-BE32-E72D297353CC}">
              <c16:uniqueId val="{00000001-9B70-EE47-A6F7-C367048DC040}"/>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c:rich>
          </c:tx>
          <c:layout>
            <c:manualLayout>
              <c:xMode val="edge"/>
              <c:yMode val="edge"/>
              <c:x val="0.35422250014614359"/>
              <c:y val="0.8986466114812570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MM</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0"/>
          <c:order val="0"/>
          <c:tx>
            <c:strRef>
              <c:f>'Nrd (mg N L-1 m-1)'!$F$16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xVal>
            <c:numRef>
              <c:f>'Nrd (mg N L-1 m-1)'!$B$18:$B$203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'Nrd (mg N L-1 m-1)'!$F$18:$F$203</c:f>
              <c:numCache>
                <c:formatCode>General</c:formatCode>
                <c:ptCount val="186"/>
                <c:pt idx="0">
                  <c:v>10.07951222864228</c:v>
                </c:pt>
                <c:pt idx="1">
                  <c:v>10.07951222864228</c:v>
                </c:pt>
                <c:pt idx="2">
                  <c:v>10.07951222864228</c:v>
                </c:pt>
                <c:pt idx="3">
                  <c:v>12.735815684867154</c:v>
                </c:pt>
                <c:pt idx="4">
                  <c:v>12.735815684867154</c:v>
                </c:pt>
                <c:pt idx="5">
                  <c:v>12.735815684867154</c:v>
                </c:pt>
                <c:pt idx="6">
                  <c:v>16.88764820664424</c:v>
                </c:pt>
                <c:pt idx="7">
                  <c:v>16.88764820664424</c:v>
                </c:pt>
                <c:pt idx="8">
                  <c:v>16.88764820664424</c:v>
                </c:pt>
                <c:pt idx="9">
                  <c:v>19.862561874952409</c:v>
                </c:pt>
                <c:pt idx="10">
                  <c:v>19.862561874952409</c:v>
                </c:pt>
                <c:pt idx="11">
                  <c:v>19.862561874952409</c:v>
                </c:pt>
                <c:pt idx="12">
                  <c:v>21.994177562113773</c:v>
                </c:pt>
                <c:pt idx="13">
                  <c:v>21.994177562113773</c:v>
                </c:pt>
                <c:pt idx="14">
                  <c:v>21.994177562113773</c:v>
                </c:pt>
                <c:pt idx="15">
                  <c:v>25.962008207759986</c:v>
                </c:pt>
                <c:pt idx="16">
                  <c:v>25.962008207759986</c:v>
                </c:pt>
                <c:pt idx="17">
                  <c:v>25.962008207759986</c:v>
                </c:pt>
                <c:pt idx="18">
                  <c:v>27.007910921478945</c:v>
                </c:pt>
                <c:pt idx="19">
                  <c:v>27.007910921478945</c:v>
                </c:pt>
                <c:pt idx="20">
                  <c:v>27.007910921478945</c:v>
                </c:pt>
                <c:pt idx="21">
                  <c:v>27.375434404408278</c:v>
                </c:pt>
                <c:pt idx="22">
                  <c:v>27.375434404408278</c:v>
                </c:pt>
                <c:pt idx="23">
                  <c:v>27.375434404408278</c:v>
                </c:pt>
              </c:numCache>
            </c:numRef>
          </c:yVal>
          <c:smooth val="0"/>
          <c:extLst>
            <c:ext xmlns:c16="http://schemas.microsoft.com/office/drawing/2014/chart" uri="{C3380CC4-5D6E-409C-BE32-E72D297353CC}">
              <c16:uniqueId val="{00000001-CE98-D74F-80D2-F48B26043B43}"/>
            </c:ext>
          </c:extLst>
        </c:ser>
        <c:ser>
          <c:idx val="1"/>
          <c:order val="1"/>
          <c:tx>
            <c:strRef>
              <c:f>'Nrd (mg N L-1 m-1)'!$G$16</c:f>
              <c:strCache>
                <c:ptCount val="1"/>
                <c:pt idx="0">
                  <c:v>Michaelis-Menton (MM) model</c:v>
                </c:pt>
              </c:strCache>
            </c:strRef>
          </c:tx>
          <c:spPr>
            <a:ln w="25400" cap="rnd">
              <a:noFill/>
              <a:round/>
            </a:ln>
            <a:effectLst/>
          </c:spPr>
          <c:marker>
            <c:symbol val="circle"/>
            <c:size val="5"/>
            <c:spPr>
              <a:noFill/>
              <a:ln w="19050">
                <a:solidFill>
                  <a:schemeClr val="accent2"/>
                </a:solidFill>
              </a:ln>
              <a:effectLst/>
            </c:spPr>
          </c:marker>
          <c:xVal>
            <c:numRef>
              <c:f>'Nrd (mg N L-1 m-1)'!$B$18:$B$203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'Nrd (mg N L-1 m-1)'!$G$18:$G$203</c:f>
              <c:numCache>
                <c:formatCode>General</c:formatCode>
                <c:ptCount val="186"/>
                <c:pt idx="0">
                  <c:v>8.3513129912647752</c:v>
                </c:pt>
                <c:pt idx="1">
                  <c:v>8.3513129912647752</c:v>
                </c:pt>
                <c:pt idx="2">
                  <c:v>8.3513129912647752</c:v>
                </c:pt>
                <c:pt idx="3">
                  <c:v>12.983156063208519</c:v>
                </c:pt>
                <c:pt idx="4">
                  <c:v>12.983156063208519</c:v>
                </c:pt>
                <c:pt idx="5">
                  <c:v>12.983156063208519</c:v>
                </c:pt>
                <c:pt idx="6">
                  <c:v>17.965098155017568</c:v>
                </c:pt>
                <c:pt idx="7">
                  <c:v>17.965098155017568</c:v>
                </c:pt>
                <c:pt idx="8">
                  <c:v>17.965098155017568</c:v>
                </c:pt>
                <c:pt idx="9">
                  <c:v>20.599999455283772</c:v>
                </c:pt>
                <c:pt idx="10">
                  <c:v>20.599999455283772</c:v>
                </c:pt>
                <c:pt idx="11">
                  <c:v>20.599999455283772</c:v>
                </c:pt>
                <c:pt idx="12">
                  <c:v>22.230228751473664</c:v>
                </c:pt>
                <c:pt idx="13">
                  <c:v>22.230228751473664</c:v>
                </c:pt>
                <c:pt idx="14">
                  <c:v>22.230228751473664</c:v>
                </c:pt>
                <c:pt idx="15">
                  <c:v>25.224532621604865</c:v>
                </c:pt>
                <c:pt idx="16">
                  <c:v>25.224532621604865</c:v>
                </c:pt>
                <c:pt idx="17">
                  <c:v>25.224532621604865</c:v>
                </c:pt>
                <c:pt idx="18">
                  <c:v>26.410312925350198</c:v>
                </c:pt>
                <c:pt idx="19">
                  <c:v>26.410312925350198</c:v>
                </c:pt>
                <c:pt idx="20">
                  <c:v>26.410312925350198</c:v>
                </c:pt>
                <c:pt idx="21">
                  <c:v>27.71307724807939</c:v>
                </c:pt>
                <c:pt idx="22">
                  <c:v>27.71307724807939</c:v>
                </c:pt>
                <c:pt idx="23">
                  <c:v>27.71307724807939</c:v>
                </c:pt>
              </c:numCache>
            </c:numRef>
          </c:yVal>
          <c:smooth val="0"/>
          <c:extLst>
            <c:ext xmlns:c16="http://schemas.microsoft.com/office/drawing/2014/chart" uri="{C3380CC4-5D6E-409C-BE32-E72D297353CC}">
              <c16:uniqueId val="{00000002-CE98-D74F-80D2-F48B26043B43}"/>
            </c:ext>
          </c:extLst>
        </c:ser>
        <c:ser>
          <c:idx val="2"/>
          <c:order val="2"/>
          <c:tx>
            <c:strRef>
              <c:f>'Nrd (mg N L-1 m-1)'!$E$16:$E$17</c:f>
              <c:strCache>
                <c:ptCount val="2"/>
                <c:pt idx="0">
                  <c:v>Actual Nrd (mg N L-1 m-1)</c:v>
                </c:pt>
              </c:strCache>
            </c:strRef>
          </c:tx>
          <c:spPr>
            <a:ln w="25400" cap="rnd">
              <a:noFill/>
              <a:round/>
            </a:ln>
            <a:effectLst/>
          </c:spPr>
          <c:marker>
            <c:symbol val="circle"/>
            <c:size val="5"/>
            <c:spPr>
              <a:noFill/>
              <a:ln w="19050">
                <a:solidFill>
                  <a:schemeClr val="accent3"/>
                </a:solidFill>
              </a:ln>
              <a:effectLst/>
            </c:spPr>
          </c:marker>
          <c:xVal>
            <c:numRef>
              <c:f>'Nrd (mg N L-1 m-1)'!$B$18:$B$203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'Nrd (mg N L-1 m-1)'!$E$18:$E$203</c:f>
              <c:numCache>
                <c:formatCode>General</c:formatCode>
                <c:ptCount val="186"/>
                <c:pt idx="0">
                  <c:v>9.1231916289081685</c:v>
                </c:pt>
                <c:pt idx="1">
                  <c:v>8.0639408647055379</c:v>
                </c:pt>
                <c:pt idx="2">
                  <c:v>9.9732663366637091</c:v>
                </c:pt>
                <c:pt idx="3">
                  <c:v>14.698642496157001</c:v>
                </c:pt>
                <c:pt idx="4">
                  <c:v>13.430484258592795</c:v>
                </c:pt>
                <c:pt idx="5">
                  <c:v>13.184763701788865</c:v>
                </c:pt>
                <c:pt idx="6">
                  <c:v>17.439762166701801</c:v>
                </c:pt>
                <c:pt idx="7">
                  <c:v>17.098180686884277</c:v>
                </c:pt>
                <c:pt idx="8">
                  <c:v>17.52598594536903</c:v>
                </c:pt>
                <c:pt idx="9">
                  <c:v>19.678292430766628</c:v>
                </c:pt>
                <c:pt idx="10">
                  <c:v>20.542350493169646</c:v>
                </c:pt>
                <c:pt idx="11">
                  <c:v>20.18867163242853</c:v>
                </c:pt>
                <c:pt idx="12">
                  <c:v>20.611212723609384</c:v>
                </c:pt>
                <c:pt idx="13">
                  <c:v>21.502852655979613</c:v>
                </c:pt>
                <c:pt idx="14">
                  <c:v>22.06474168704117</c:v>
                </c:pt>
                <c:pt idx="15">
                  <c:v>25.681257296156954</c:v>
                </c:pt>
                <c:pt idx="16">
                  <c:v>25.445496392179525</c:v>
                </c:pt>
                <c:pt idx="17">
                  <c:v>24.518896000103773</c:v>
                </c:pt>
                <c:pt idx="18">
                  <c:v>25.459901399733969</c:v>
                </c:pt>
                <c:pt idx="19">
                  <c:v>27.782481925030677</c:v>
                </c:pt>
                <c:pt idx="20">
                  <c:v>27.139815446916181</c:v>
                </c:pt>
                <c:pt idx="21">
                  <c:v>28.186967741935486</c:v>
                </c:pt>
                <c:pt idx="22">
                  <c:v>28.186967741935486</c:v>
                </c:pt>
                <c:pt idx="23">
                  <c:v>28.186967741935486</c:v>
                </c:pt>
              </c:numCache>
            </c:numRef>
          </c:yVal>
          <c:smooth val="0"/>
          <c:extLst>
            <c:ext xmlns:c16="http://schemas.microsoft.com/office/drawing/2014/chart" uri="{C3380CC4-5D6E-409C-BE32-E72D297353CC}">
              <c16:uniqueId val="{00000003-CE98-D74F-80D2-F48B26043B43}"/>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7210867932056926E-2"/>
              <c:y val="0.24939430966242429"/>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legend>
      <c:legendPos val="t"/>
      <c:layout>
        <c:manualLayout>
          <c:xMode val="edge"/>
          <c:yMode val="edge"/>
          <c:x val="0.40282966293658579"/>
          <c:y val="0.51884631923767766"/>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'NRE(%)'!$F$16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trendline>
            <c:spPr>
              <a:ln w="19050" cap="rnd">
                <a:solidFill>
                  <a:schemeClr val="accent5"/>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'NRE(%)'!$E$18:$E$203</c:f>
              <c:numCache>
                <c:formatCode>General</c:formatCode>
                <c:ptCount val="186"/>
                <c:pt idx="0">
                  <c:v>0.38045285112507432</c:v>
                </c:pt>
                <c:pt idx="1">
                  <c:v>0.33800091815077393</c:v>
                </c:pt>
                <c:pt idx="2">
                  <c:v>0.41031628134473253</c:v>
                </c:pt>
                <c:pt idx="3">
                  <c:v>0.61295878381109459</c:v>
                </c:pt>
                <c:pt idx="4">
                  <c:v>0.56294014139941806</c:v>
                </c:pt>
                <c:pt idx="5">
                  <c:v>0.54244246868641866</c:v>
                </c:pt>
                <c:pt idx="6">
                  <c:v>0.72726820932281111</c:v>
                </c:pt>
                <c:pt idx="7">
                  <c:v>0.71667201779334344</c:v>
                </c:pt>
                <c:pt idx="8">
                  <c:v>0.72104736174222039</c:v>
                </c:pt>
                <c:pt idx="9">
                  <c:v>0.82061878836738966</c:v>
                </c:pt>
                <c:pt idx="10">
                  <c:v>0.86103475263020623</c:v>
                </c:pt>
                <c:pt idx="11">
                  <c:v>0.83059455045888908</c:v>
                </c:pt>
                <c:pt idx="12">
                  <c:v>0.85952317618708762</c:v>
                </c:pt>
                <c:pt idx="13">
                  <c:v>0.90129430045706493</c:v>
                </c:pt>
                <c:pt idx="14">
                  <c:v>0.9077791018752086</c:v>
                </c:pt>
                <c:pt idx="15">
                  <c:v>0.91110393751043206</c:v>
                </c:pt>
                <c:pt idx="16">
                  <c:v>0.9027397563705547</c:v>
                </c:pt>
                <c:pt idx="17">
                  <c:v>0.86986639444815139</c:v>
                </c:pt>
                <c:pt idx="18">
                  <c:v>0.9032508084172427</c:v>
                </c:pt>
                <c:pt idx="19">
                  <c:v>0.98564989960580152</c:v>
                </c:pt>
                <c:pt idx="20">
                  <c:v>0.96284977140476902</c:v>
                </c:pt>
                <c:pt idx="21">
                  <c:v>1</c:v>
                </c:pt>
                <c:pt idx="22">
                  <c:v>1</c:v>
                </c:pt>
                <c:pt idx="23">
                  <c:v>1</c:v>
                </c:pt>
              </c:numCache>
            </c:numRef>
          </c:xVal>
          <c:yVal>
            <c:numRef>
              <c:f>'NRE(%)'!$F$18:$F$203</c:f>
              <c:numCache>
                <c:formatCode>General</c:formatCode>
                <c:ptCount val="186"/>
                <c:pt idx="0">
                  <c:v>0.41807134738489288</c:v>
                </c:pt>
                <c:pt idx="1">
                  <c:v>0.42021050362351081</c:v>
                </c:pt>
                <c:pt idx="2">
                  <c:v>0.41245606225852072</c:v>
                </c:pt>
                <c:pt idx="3">
                  <c:v>0.5307251305740327</c:v>
                </c:pt>
                <c:pt idx="4">
                  <c:v>0.53344070527476328</c:v>
                </c:pt>
                <c:pt idx="5">
                  <c:v>0.52359674698461489</c:v>
                </c:pt>
                <c:pt idx="6">
                  <c:v>0.70598852749327601</c:v>
                </c:pt>
                <c:pt idx="7">
                  <c:v>0.70960087685045303</c:v>
                </c:pt>
                <c:pt idx="8">
                  <c:v>0.69650611043068633</c:v>
                </c:pt>
                <c:pt idx="9">
                  <c:v>0.83077268300053597</c:v>
                </c:pt>
                <c:pt idx="10">
                  <c:v>0.8350235186027134</c:v>
                </c:pt>
                <c:pt idx="11">
                  <c:v>0.81961423954482027</c:v>
                </c:pt>
                <c:pt idx="12">
                  <c:v>0.91961659302034904</c:v>
                </c:pt>
                <c:pt idx="13">
                  <c:v>0.92432201850430362</c:v>
                </c:pt>
                <c:pt idx="14">
                  <c:v>0.90726485112496846</c:v>
                </c:pt>
                <c:pt idx="15">
                  <c:v>0.92118538625451396</c:v>
                </c:pt>
                <c:pt idx="16">
                  <c:v>0.92118538625451396</c:v>
                </c:pt>
                <c:pt idx="17">
                  <c:v>0.92118538625451396</c:v>
                </c:pt>
                <c:pt idx="18">
                  <c:v>0.95685960012634286</c:v>
                </c:pt>
                <c:pt idx="19">
                  <c:v>0.95685960012634286</c:v>
                </c:pt>
                <c:pt idx="20">
                  <c:v>0.95685960012634286</c:v>
                </c:pt>
                <c:pt idx="21">
                  <c:v>0.96898749716996824</c:v>
                </c:pt>
                <c:pt idx="22">
                  <c:v>0.96898749716996824</c:v>
                </c:pt>
                <c:pt idx="23">
                  <c:v>0.96898749716996824</c:v>
                </c:pt>
              </c:numCache>
            </c:numRef>
          </c:yVal>
          <c:smooth val="0"/>
          <c:extLst>
            <c:ext xmlns:c16="http://schemas.microsoft.com/office/drawing/2014/chart" uri="{C3380CC4-5D6E-409C-BE32-E72D297353CC}">
              <c16:uniqueId val="{00000001-DAE3-3349-B199-58E78BE6C566}"/>
            </c:ext>
          </c:extLst>
        </c:ser>
        <c:dLbls>
          <c:showLegendKey val="0"/>
          <c:showVal val="0"/>
          <c:showCatName val="0"/>
          <c:showSerName val="0"/>
          <c:showPercent val="0"/>
          <c:showBubbleSize val="0"/>
        </c:dLbls>
        <c:axId val="1114951440"/>
        <c:axId val="1114955200"/>
      </c:scatterChart>
      <c:valAx>
        <c:axId val="1114951440"/>
        <c:scaling>
          <c:orientation val="minMax"/>
          <c:max val="1.0900000000000001"/>
          <c:min val="0"/>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NRE</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c:rich>
          </c:tx>
          <c:layout>
            <c:manualLayout>
              <c:xMode val="edge"/>
              <c:yMode val="edge"/>
              <c:x val="0.38706356855584245"/>
              <c:y val="0.91004830007092374"/>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0.2"/>
      </c:valAx>
      <c:valAx>
        <c:axId val="1114955200"/>
        <c:scaling>
          <c:orientation val="minMax"/>
          <c:max val="1.0900000000000001"/>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NRE</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by</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MT</a:t>
                </a:r>
                <a:r>
                  <a:rPr lang="zh-CN" altLang="en-US" sz="2000" baseline="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8112657016296932E-2"/>
              <c:y val="0.13365998874946391"/>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0.2"/>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'NRE(%)'!$G$16</c:f>
              <c:strCache>
                <c:ptCount val="1"/>
                <c:pt idx="0">
                  <c:v>Michaelis-Menton (MM) model</c:v>
                </c:pt>
              </c:strCache>
            </c:strRef>
          </c:tx>
          <c:spPr>
            <a:ln w="25400" cap="rnd">
              <a:noFill/>
              <a:round/>
            </a:ln>
            <a:effectLst/>
          </c:spPr>
          <c:marker>
            <c:symbol val="circle"/>
            <c:size val="7"/>
            <c:spPr>
              <a:noFill/>
              <a:ln w="19050">
                <a:solidFill>
                  <a:schemeClr val="accent6"/>
                </a:solidFill>
              </a:ln>
              <a:effectLst/>
            </c:spPr>
          </c:marker>
          <c:trendline>
            <c:spPr>
              <a:ln w="19050" cap="rnd">
                <a:solidFill>
                  <a:schemeClr val="accent6"/>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'NRE(%)'!$E$18:$E$203</c:f>
              <c:numCache>
                <c:formatCode>General</c:formatCode>
                <c:ptCount val="186"/>
                <c:pt idx="0">
                  <c:v>0.38045285112507432</c:v>
                </c:pt>
                <c:pt idx="1">
                  <c:v>0.33800091815077393</c:v>
                </c:pt>
                <c:pt idx="2">
                  <c:v>0.41031628134473253</c:v>
                </c:pt>
                <c:pt idx="3">
                  <c:v>0.61295878381109459</c:v>
                </c:pt>
                <c:pt idx="4">
                  <c:v>0.56294014139941806</c:v>
                </c:pt>
                <c:pt idx="5">
                  <c:v>0.54244246868641866</c:v>
                </c:pt>
                <c:pt idx="6">
                  <c:v>0.72726820932281111</c:v>
                </c:pt>
                <c:pt idx="7">
                  <c:v>0.71667201779334344</c:v>
                </c:pt>
                <c:pt idx="8">
                  <c:v>0.72104736174222039</c:v>
                </c:pt>
                <c:pt idx="9">
                  <c:v>0.82061878836738966</c:v>
                </c:pt>
                <c:pt idx="10">
                  <c:v>0.86103475263020623</c:v>
                </c:pt>
                <c:pt idx="11">
                  <c:v>0.83059455045888908</c:v>
                </c:pt>
                <c:pt idx="12">
                  <c:v>0.85952317618708762</c:v>
                </c:pt>
                <c:pt idx="13">
                  <c:v>0.90129430045706493</c:v>
                </c:pt>
                <c:pt idx="14">
                  <c:v>0.9077791018752086</c:v>
                </c:pt>
                <c:pt idx="15">
                  <c:v>0.91110393751043206</c:v>
                </c:pt>
                <c:pt idx="16">
                  <c:v>0.9027397563705547</c:v>
                </c:pt>
                <c:pt idx="17">
                  <c:v>0.86986639444815139</c:v>
                </c:pt>
                <c:pt idx="18">
                  <c:v>0.9032508084172427</c:v>
                </c:pt>
                <c:pt idx="19">
                  <c:v>0.98564989960580152</c:v>
                </c:pt>
                <c:pt idx="20">
                  <c:v>0.96284977140476902</c:v>
                </c:pt>
                <c:pt idx="21">
                  <c:v>1</c:v>
                </c:pt>
                <c:pt idx="22">
                  <c:v>1</c:v>
                </c:pt>
                <c:pt idx="23">
                  <c:v>1</c:v>
                </c:pt>
              </c:numCache>
            </c:numRef>
          </c:xVal>
          <c:yVal>
            <c:numRef>
              <c:f>'NRE(%)'!$G$18:$G$203</c:f>
              <c:numCache>
                <c:formatCode>General</c:formatCode>
                <c:ptCount val="186"/>
                <c:pt idx="0">
                  <c:v>0.34973232727250714</c:v>
                </c:pt>
                <c:pt idx="1">
                  <c:v>0.3515218115182252</c:v>
                </c:pt>
                <c:pt idx="2">
                  <c:v>0.34503493112749745</c:v>
                </c:pt>
                <c:pt idx="3">
                  <c:v>0.54259898202276469</c:v>
                </c:pt>
                <c:pt idx="4">
                  <c:v>0.54537531195956179</c:v>
                </c:pt>
                <c:pt idx="5">
                  <c:v>0.53531111593867253</c:v>
                </c:pt>
                <c:pt idx="6">
                  <c:v>0.74917155154736492</c:v>
                </c:pt>
                <c:pt idx="7">
                  <c:v>0.75300485657606919</c:v>
                </c:pt>
                <c:pt idx="8">
                  <c:v>0.7391091258470166</c:v>
                </c:pt>
                <c:pt idx="9">
                  <c:v>0.85806237482062642</c:v>
                </c:pt>
                <c:pt idx="10">
                  <c:v>0.86245284427925462</c:v>
                </c:pt>
                <c:pt idx="11">
                  <c:v>0.84653739249172755</c:v>
                </c:pt>
                <c:pt idx="12">
                  <c:v>0.92530838230929924</c:v>
                </c:pt>
                <c:pt idx="13">
                  <c:v>0.93004293111548708</c:v>
                </c:pt>
                <c:pt idx="14">
                  <c:v>0.91288019169305668</c:v>
                </c:pt>
                <c:pt idx="15">
                  <c:v>0.89206428492039869</c:v>
                </c:pt>
                <c:pt idx="16">
                  <c:v>0.89206428492039869</c:v>
                </c:pt>
                <c:pt idx="17">
                  <c:v>0.89206428492039869</c:v>
                </c:pt>
                <c:pt idx="18">
                  <c:v>0.93351689610608013</c:v>
                </c:pt>
                <c:pt idx="19">
                  <c:v>0.93351689610608013</c:v>
                </c:pt>
                <c:pt idx="20">
                  <c:v>0.93351689610608013</c:v>
                </c:pt>
                <c:pt idx="21">
                  <c:v>0.97900970336987769</c:v>
                </c:pt>
                <c:pt idx="22">
                  <c:v>0.97900970336987769</c:v>
                </c:pt>
                <c:pt idx="23">
                  <c:v>0.97900970336987769</c:v>
                </c:pt>
              </c:numCache>
            </c:numRef>
          </c:yVal>
          <c:smooth val="0"/>
          <c:extLst>
            <c:ext xmlns:c16="http://schemas.microsoft.com/office/drawing/2014/chart" uri="{C3380CC4-5D6E-409C-BE32-E72D297353CC}">
              <c16:uniqueId val="{00000001-C13C-4D4F-8745-55A385352C16}"/>
            </c:ext>
          </c:extLst>
        </c:ser>
        <c:dLbls>
          <c:showLegendKey val="0"/>
          <c:showVal val="0"/>
          <c:showCatName val="0"/>
          <c:showSerName val="0"/>
          <c:showPercent val="0"/>
          <c:showBubbleSize val="0"/>
        </c:dLbls>
        <c:axId val="1114951440"/>
        <c:axId val="1114955200"/>
      </c:scatterChart>
      <c:valAx>
        <c:axId val="1114951440"/>
        <c:scaling>
          <c:orientation val="minMax"/>
          <c:max val="1.0900000000000001"/>
          <c:min val="0"/>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NRE</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endParaRPr lang="en-US" sz="2000">
                  <a:effectLst/>
                </a:endParaRPr>
              </a:p>
            </c:rich>
          </c:tx>
          <c:layout>
            <c:manualLayout>
              <c:xMode val="edge"/>
              <c:yMode val="edge"/>
              <c:x val="0.40582676798869954"/>
              <c:y val="0.90149703286739025"/>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0.2"/>
      </c:valAx>
      <c:valAx>
        <c:axId val="1114955200"/>
        <c:scaling>
          <c:orientation val="minMax"/>
          <c:max val="1.0900000000000001"/>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NRE</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MM</a:t>
                </a:r>
                <a:r>
                  <a:rPr lang="zh-CN" altLang="en-US" sz="2000" baseline="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0992751032082E-2"/>
              <c:y val="0.12293602485029674"/>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0.2"/>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0"/>
          <c:order val="0"/>
          <c:tx>
            <c:strRef>
              <c:f>'NRE(%)'!$F$16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xVal>
            <c:numRef>
              <c:f>'NRE(%)'!$B$18:$B$203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'NRE(%)'!$F$18:$F$203</c:f>
              <c:numCache>
                <c:formatCode>General</c:formatCode>
                <c:ptCount val="186"/>
                <c:pt idx="0">
                  <c:v>0.41807134738489288</c:v>
                </c:pt>
                <c:pt idx="1">
                  <c:v>0.42021050362351081</c:v>
                </c:pt>
                <c:pt idx="2">
                  <c:v>0.41245606225852072</c:v>
                </c:pt>
                <c:pt idx="3">
                  <c:v>0.5307251305740327</c:v>
                </c:pt>
                <c:pt idx="4">
                  <c:v>0.53344070527476328</c:v>
                </c:pt>
                <c:pt idx="5">
                  <c:v>0.52359674698461489</c:v>
                </c:pt>
                <c:pt idx="6">
                  <c:v>0.70598852749327601</c:v>
                </c:pt>
                <c:pt idx="7">
                  <c:v>0.70960087685045303</c:v>
                </c:pt>
                <c:pt idx="8">
                  <c:v>0.69650611043068633</c:v>
                </c:pt>
                <c:pt idx="9">
                  <c:v>0.83077268300053597</c:v>
                </c:pt>
                <c:pt idx="10">
                  <c:v>0.8350235186027134</c:v>
                </c:pt>
                <c:pt idx="11">
                  <c:v>0.81961423954482027</c:v>
                </c:pt>
                <c:pt idx="12">
                  <c:v>0.91961659302034904</c:v>
                </c:pt>
                <c:pt idx="13">
                  <c:v>0.92432201850430362</c:v>
                </c:pt>
                <c:pt idx="14">
                  <c:v>0.90726485112496846</c:v>
                </c:pt>
                <c:pt idx="15">
                  <c:v>0.92118538625451396</c:v>
                </c:pt>
                <c:pt idx="16">
                  <c:v>0.92118538625451396</c:v>
                </c:pt>
                <c:pt idx="17">
                  <c:v>0.92118538625451396</c:v>
                </c:pt>
                <c:pt idx="18">
                  <c:v>0.95685960012634286</c:v>
                </c:pt>
                <c:pt idx="19">
                  <c:v>0.95685960012634286</c:v>
                </c:pt>
                <c:pt idx="20">
                  <c:v>0.95685960012634286</c:v>
                </c:pt>
                <c:pt idx="21">
                  <c:v>0.96898749716996824</c:v>
                </c:pt>
                <c:pt idx="22">
                  <c:v>0.96898749716996824</c:v>
                </c:pt>
                <c:pt idx="23">
                  <c:v>0.96898749716996824</c:v>
                </c:pt>
              </c:numCache>
            </c:numRef>
          </c:yVal>
          <c:smooth val="0"/>
          <c:extLst>
            <c:ext xmlns:c16="http://schemas.microsoft.com/office/drawing/2014/chart" uri="{C3380CC4-5D6E-409C-BE32-E72D297353CC}">
              <c16:uniqueId val="{00000000-A345-1844-99E9-070035B9E1BD}"/>
            </c:ext>
          </c:extLst>
        </c:ser>
        <c:ser>
          <c:idx val="1"/>
          <c:order val="1"/>
          <c:tx>
            <c:strRef>
              <c:f>'NRE(%)'!$G$16</c:f>
              <c:strCache>
                <c:ptCount val="1"/>
                <c:pt idx="0">
                  <c:v>Michaelis-Menton (MM) model</c:v>
                </c:pt>
              </c:strCache>
            </c:strRef>
          </c:tx>
          <c:spPr>
            <a:ln w="25400" cap="rnd">
              <a:noFill/>
              <a:round/>
            </a:ln>
            <a:effectLst/>
          </c:spPr>
          <c:marker>
            <c:symbol val="circle"/>
            <c:size val="5"/>
            <c:spPr>
              <a:noFill/>
              <a:ln w="19050">
                <a:solidFill>
                  <a:schemeClr val="accent2"/>
                </a:solidFill>
              </a:ln>
              <a:effectLst/>
            </c:spPr>
          </c:marker>
          <c:xVal>
            <c:numRef>
              <c:f>'NRE(%)'!$B$18:$B$203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'NRE(%)'!$G$18:$G$203</c:f>
              <c:numCache>
                <c:formatCode>General</c:formatCode>
                <c:ptCount val="186"/>
                <c:pt idx="0">
                  <c:v>0.34973232727250714</c:v>
                </c:pt>
                <c:pt idx="1">
                  <c:v>0.3515218115182252</c:v>
                </c:pt>
                <c:pt idx="2">
                  <c:v>0.34503493112749745</c:v>
                </c:pt>
                <c:pt idx="3">
                  <c:v>0.54259898202276469</c:v>
                </c:pt>
                <c:pt idx="4">
                  <c:v>0.54537531195956179</c:v>
                </c:pt>
                <c:pt idx="5">
                  <c:v>0.53531111593867253</c:v>
                </c:pt>
                <c:pt idx="6">
                  <c:v>0.74917155154736492</c:v>
                </c:pt>
                <c:pt idx="7">
                  <c:v>0.75300485657606919</c:v>
                </c:pt>
                <c:pt idx="8">
                  <c:v>0.7391091258470166</c:v>
                </c:pt>
                <c:pt idx="9">
                  <c:v>0.85806237482062642</c:v>
                </c:pt>
                <c:pt idx="10">
                  <c:v>0.86245284427925462</c:v>
                </c:pt>
                <c:pt idx="11">
                  <c:v>0.84653739249172755</c:v>
                </c:pt>
                <c:pt idx="12">
                  <c:v>0.92530838230929924</c:v>
                </c:pt>
                <c:pt idx="13">
                  <c:v>0.93004293111548708</c:v>
                </c:pt>
                <c:pt idx="14">
                  <c:v>0.91288019169305668</c:v>
                </c:pt>
                <c:pt idx="15">
                  <c:v>0.89206428492039869</c:v>
                </c:pt>
                <c:pt idx="16">
                  <c:v>0.89206428492039869</c:v>
                </c:pt>
                <c:pt idx="17">
                  <c:v>0.89206428492039869</c:v>
                </c:pt>
                <c:pt idx="18">
                  <c:v>0.93351689610608013</c:v>
                </c:pt>
                <c:pt idx="19">
                  <c:v>0.93351689610608013</c:v>
                </c:pt>
                <c:pt idx="20">
                  <c:v>0.93351689610608013</c:v>
                </c:pt>
                <c:pt idx="21">
                  <c:v>0.97900970336987769</c:v>
                </c:pt>
                <c:pt idx="22">
                  <c:v>0.97900970336987769</c:v>
                </c:pt>
                <c:pt idx="23">
                  <c:v>0.97900970336987769</c:v>
                </c:pt>
              </c:numCache>
            </c:numRef>
          </c:yVal>
          <c:smooth val="0"/>
          <c:extLst>
            <c:ext xmlns:c16="http://schemas.microsoft.com/office/drawing/2014/chart" uri="{C3380CC4-5D6E-409C-BE32-E72D297353CC}">
              <c16:uniqueId val="{00000001-A345-1844-99E9-070035B9E1BD}"/>
            </c:ext>
          </c:extLst>
        </c:ser>
        <c:ser>
          <c:idx val="2"/>
          <c:order val="2"/>
          <c:tx>
            <c:strRef>
              <c:f>'NRE(%)'!$E$16:$E$17</c:f>
              <c:strCache>
                <c:ptCount val="2"/>
                <c:pt idx="0">
                  <c:v>NRE (%)</c:v>
                </c:pt>
              </c:strCache>
            </c:strRef>
          </c:tx>
          <c:spPr>
            <a:ln w="25400" cap="rnd">
              <a:noFill/>
              <a:round/>
            </a:ln>
            <a:effectLst/>
          </c:spPr>
          <c:marker>
            <c:symbol val="circle"/>
            <c:size val="5"/>
            <c:spPr>
              <a:noFill/>
              <a:ln w="19050">
                <a:solidFill>
                  <a:schemeClr val="accent3"/>
                </a:solidFill>
              </a:ln>
              <a:effectLst/>
            </c:spPr>
          </c:marker>
          <c:xVal>
            <c:numRef>
              <c:f>'NRE(%)'!$B$18:$B$203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'NRE(%)'!$E$18:$E$203</c:f>
              <c:numCache>
                <c:formatCode>General</c:formatCode>
                <c:ptCount val="186"/>
                <c:pt idx="0">
                  <c:v>0.38045285112507432</c:v>
                </c:pt>
                <c:pt idx="1">
                  <c:v>0.33800091815077393</c:v>
                </c:pt>
                <c:pt idx="2">
                  <c:v>0.41031628134473253</c:v>
                </c:pt>
                <c:pt idx="3">
                  <c:v>0.61295878381109459</c:v>
                </c:pt>
                <c:pt idx="4">
                  <c:v>0.56294014139941806</c:v>
                </c:pt>
                <c:pt idx="5">
                  <c:v>0.54244246868641866</c:v>
                </c:pt>
                <c:pt idx="6">
                  <c:v>0.72726820932281111</c:v>
                </c:pt>
                <c:pt idx="7">
                  <c:v>0.71667201779334344</c:v>
                </c:pt>
                <c:pt idx="8">
                  <c:v>0.72104736174222039</c:v>
                </c:pt>
                <c:pt idx="9">
                  <c:v>0.82061878836738966</c:v>
                </c:pt>
                <c:pt idx="10">
                  <c:v>0.86103475263020623</c:v>
                </c:pt>
                <c:pt idx="11">
                  <c:v>0.83059455045888908</c:v>
                </c:pt>
                <c:pt idx="12">
                  <c:v>0.85952317618708762</c:v>
                </c:pt>
                <c:pt idx="13">
                  <c:v>0.90129430045706493</c:v>
                </c:pt>
                <c:pt idx="14">
                  <c:v>0.9077791018752086</c:v>
                </c:pt>
                <c:pt idx="15">
                  <c:v>0.91110393751043206</c:v>
                </c:pt>
                <c:pt idx="16">
                  <c:v>0.9027397563705547</c:v>
                </c:pt>
                <c:pt idx="17">
                  <c:v>0.86986639444815139</c:v>
                </c:pt>
                <c:pt idx="18">
                  <c:v>0.9032508084172427</c:v>
                </c:pt>
                <c:pt idx="19">
                  <c:v>0.98564989960580152</c:v>
                </c:pt>
                <c:pt idx="20">
                  <c:v>0.96284977140476902</c:v>
                </c:pt>
                <c:pt idx="21">
                  <c:v>1</c:v>
                </c:pt>
                <c:pt idx="22">
                  <c:v>1</c:v>
                </c:pt>
                <c:pt idx="23">
                  <c:v>1</c:v>
                </c:pt>
              </c:numCache>
            </c:numRef>
          </c:yVal>
          <c:smooth val="0"/>
          <c:extLst>
            <c:ext xmlns:c16="http://schemas.microsoft.com/office/drawing/2014/chart" uri="{C3380CC4-5D6E-409C-BE32-E72D297353CC}">
              <c16:uniqueId val="{00000002-A345-1844-99E9-070035B9E1BD}"/>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1.0900000000000001"/>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baseline="0">
                    <a:solidFill>
                      <a:schemeClr val="tx1"/>
                    </a:solidFill>
                    <a:latin typeface="Times New Roman" charset="0"/>
                    <a:ea typeface="Times New Roman" charset="0"/>
                    <a:cs typeface="Times New Roman" charset="0"/>
                  </a:rPr>
                  <a:t>NRE</a:t>
                </a:r>
                <a:r>
                  <a:rPr lang="zh-CN" altLang="en-US" sz="2000" baseline="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4254947126963941E-3"/>
              <c:y val="0.36507759426743019"/>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valAx>
      <c:spPr>
        <a:noFill/>
        <a:ln w="25400">
          <a:solidFill>
            <a:schemeClr val="tx1"/>
          </a:solidFill>
        </a:ln>
        <a:effectLst/>
      </c:spPr>
    </c:plotArea>
    <c:legend>
      <c:legendPos val="t"/>
      <c:layout>
        <c:manualLayout>
          <c:xMode val="edge"/>
          <c:yMode val="edge"/>
          <c:x val="0.40282966293658579"/>
          <c:y val="0.51884631923767766"/>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'NRR (mg N m-3 d-1)'!$F$16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trendline>
            <c:spPr>
              <a:ln w="19050" cap="rnd">
                <a:solidFill>
                  <a:schemeClr val="accent5"/>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'NRR (mg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xVal>
          <c:yVal>
            <c:numRef>
              <c:f>'NRR (mg N m-3 d-1)'!$F$18:$F$203</c:f>
              <c:numCache>
                <c:formatCode>General</c:formatCode>
                <c:ptCount val="186"/>
                <c:pt idx="0">
                  <c:v>60.477073371853677</c:v>
                </c:pt>
                <c:pt idx="1">
                  <c:v>60.477073371853677</c:v>
                </c:pt>
                <c:pt idx="2">
                  <c:v>60.477073371853677</c:v>
                </c:pt>
                <c:pt idx="3">
                  <c:v>38.20744705460146</c:v>
                </c:pt>
                <c:pt idx="4">
                  <c:v>38.20744705460146</c:v>
                </c:pt>
                <c:pt idx="5">
                  <c:v>38.20744705460146</c:v>
                </c:pt>
                <c:pt idx="6">
                  <c:v>25.331472309966362</c:v>
                </c:pt>
                <c:pt idx="7">
                  <c:v>25.331472309966362</c:v>
                </c:pt>
                <c:pt idx="8">
                  <c:v>25.331472309966362</c:v>
                </c:pt>
                <c:pt idx="9">
                  <c:v>19.862561874952409</c:v>
                </c:pt>
                <c:pt idx="10">
                  <c:v>19.862561874952409</c:v>
                </c:pt>
                <c:pt idx="11">
                  <c:v>19.862561874952409</c:v>
                </c:pt>
                <c:pt idx="12">
                  <c:v>16.495633171585332</c:v>
                </c:pt>
                <c:pt idx="13">
                  <c:v>16.495633171585332</c:v>
                </c:pt>
                <c:pt idx="14">
                  <c:v>16.495633171585332</c:v>
                </c:pt>
                <c:pt idx="15">
                  <c:v>9.7357530779099957</c:v>
                </c:pt>
                <c:pt idx="16">
                  <c:v>9.7357530779099957</c:v>
                </c:pt>
                <c:pt idx="17">
                  <c:v>9.7357530779099957</c:v>
                </c:pt>
                <c:pt idx="18">
                  <c:v>6.7519777303697373</c:v>
                </c:pt>
                <c:pt idx="19">
                  <c:v>6.7519777303697373</c:v>
                </c:pt>
                <c:pt idx="20">
                  <c:v>6.7519777303697373</c:v>
                </c:pt>
                <c:pt idx="21">
                  <c:v>3.4219293005510347</c:v>
                </c:pt>
                <c:pt idx="22">
                  <c:v>3.4219293005510347</c:v>
                </c:pt>
                <c:pt idx="23">
                  <c:v>3.4219293005510347</c:v>
                </c:pt>
              </c:numCache>
            </c:numRef>
          </c:yVal>
          <c:smooth val="0"/>
          <c:extLst>
            <c:ext xmlns:c16="http://schemas.microsoft.com/office/drawing/2014/chart" uri="{C3380CC4-5D6E-409C-BE32-E72D297353CC}">
              <c16:uniqueId val="{00000001-4825-0245-8652-75C88B906886}"/>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NRR</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sz="2000" b="0" i="0" u="none" strike="noStrike" baseline="0">
                    <a:effectLst/>
                  </a:rPr>
                  <a:t>mg N m</a:t>
                </a:r>
                <a:r>
                  <a:rPr lang="en-US" sz="2000" b="0" i="0" u="none" strike="noStrike" baseline="30000">
                    <a:effectLst/>
                  </a:rPr>
                  <a:t>-3</a:t>
                </a:r>
                <a:r>
                  <a:rPr lang="en-US" sz="2000" b="0" i="0" u="none" strike="noStrike" baseline="0">
                    <a:effectLst/>
                  </a:rPr>
                  <a:t> d</a:t>
                </a:r>
                <a:r>
                  <a:rPr lang="en-US" sz="2000" b="0" i="0" u="none" strike="noStrike" baseline="30000">
                    <a:effectLst/>
                  </a:rPr>
                  <a:t>-1</a:t>
                </a:r>
                <a:r>
                  <a:rPr lang="en-US" sz="1800" b="0" i="0" baseline="0">
                    <a:effectLst/>
                  </a:rPr>
                  <a:t>)</a:t>
                </a:r>
                <a:endParaRPr lang="en-US" sz="2000">
                  <a:effectLst/>
                </a:endParaRPr>
              </a:p>
            </c:rich>
          </c:tx>
          <c:layout>
            <c:manualLayout>
              <c:xMode val="edge"/>
              <c:yMode val="edge"/>
              <c:x val="0.32336350076820419"/>
              <c:y val="0.90161156351449323"/>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MT</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a:t>
                </a:r>
                <a:r>
                  <a:rPr lang="en-US" sz="2000" b="0" i="0" u="none" strike="noStrike" baseline="0">
                    <a:effectLst/>
                  </a:rPr>
                  <a:t>mg</a:t>
                </a:r>
                <a:r>
                  <a:rPr lang="en-US" altLang="zh-CN" sz="2000" b="0" i="0" u="none" strike="noStrike" baseline="0">
                    <a:effectLst/>
                  </a:rPr>
                  <a:t> </a:t>
                </a:r>
                <a:r>
                  <a:rPr lang="en-US" sz="2000" b="0" i="0" u="none" strike="noStrike" baseline="0">
                    <a:effectLst/>
                  </a:rPr>
                  <a:t>N</a:t>
                </a:r>
                <a:r>
                  <a:rPr lang="en-US" altLang="zh-CN" sz="2000" b="0" i="0" u="none" strike="noStrike" baseline="0">
                    <a:effectLst/>
                  </a:rPr>
                  <a:t> </a:t>
                </a:r>
                <a:r>
                  <a:rPr lang="en-US" sz="2000" b="0" i="0" u="none" strike="noStrike" baseline="0">
                    <a:effectLst/>
                  </a:rPr>
                  <a:t>m</a:t>
                </a:r>
                <a:r>
                  <a:rPr lang="en-US" sz="2000" b="0" i="0" u="none" strike="noStrike" baseline="30000">
                    <a:effectLst/>
                  </a:rPr>
                  <a:t>-3</a:t>
                </a:r>
                <a:r>
                  <a:rPr lang="en-US" altLang="zh-CN" sz="2000" b="0" i="0" u="none" strike="noStrike" baseline="0">
                    <a:effectLst/>
                  </a:rPr>
                  <a:t> </a:t>
                </a:r>
                <a:r>
                  <a:rPr lang="en-US" sz="2000" b="0" i="0" u="none" strike="noStrike" baseline="0">
                    <a:effectLst/>
                  </a:rPr>
                  <a:t>d</a:t>
                </a:r>
                <a:r>
                  <a:rPr lang="en-US" sz="2000" b="0" i="0" u="none" strike="noStrike"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'NRR (mg N m-3 d-1)'!$G$16</c:f>
              <c:strCache>
                <c:ptCount val="1"/>
                <c:pt idx="0">
                  <c:v>Michaelis-Menton (MM) model</c:v>
                </c:pt>
              </c:strCache>
            </c:strRef>
          </c:tx>
          <c:spPr>
            <a:ln w="25400" cap="rnd">
              <a:noFill/>
              <a:round/>
            </a:ln>
            <a:effectLst/>
          </c:spPr>
          <c:marker>
            <c:symbol val="circle"/>
            <c:size val="7"/>
            <c:spPr>
              <a:noFill/>
              <a:ln w="19050">
                <a:solidFill>
                  <a:schemeClr val="accent6"/>
                </a:solidFill>
              </a:ln>
              <a:effectLst/>
            </c:spPr>
          </c:marker>
          <c:trendline>
            <c:spPr>
              <a:ln w="19050" cap="rnd">
                <a:solidFill>
                  <a:schemeClr val="accent6"/>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'NRR (mg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xVal>
          <c:yVal>
            <c:numRef>
              <c:f>'NRR (mg N m-3 d-1)'!$G$18:$G$203</c:f>
              <c:numCache>
                <c:formatCode>General</c:formatCode>
                <c:ptCount val="186"/>
                <c:pt idx="0">
                  <c:v>50.107877947588655</c:v>
                </c:pt>
                <c:pt idx="1">
                  <c:v>50.107877947588655</c:v>
                </c:pt>
                <c:pt idx="2">
                  <c:v>50.107877947588655</c:v>
                </c:pt>
                <c:pt idx="3">
                  <c:v>38.949468189625556</c:v>
                </c:pt>
                <c:pt idx="4">
                  <c:v>38.949468189625556</c:v>
                </c:pt>
                <c:pt idx="5">
                  <c:v>38.949468189625556</c:v>
                </c:pt>
                <c:pt idx="6">
                  <c:v>26.94764723252635</c:v>
                </c:pt>
                <c:pt idx="7">
                  <c:v>26.94764723252635</c:v>
                </c:pt>
                <c:pt idx="8">
                  <c:v>26.94764723252635</c:v>
                </c:pt>
                <c:pt idx="9">
                  <c:v>20.599999455283772</c:v>
                </c:pt>
                <c:pt idx="10">
                  <c:v>20.599999455283772</c:v>
                </c:pt>
                <c:pt idx="11">
                  <c:v>20.599999455283772</c:v>
                </c:pt>
                <c:pt idx="12">
                  <c:v>16.672671563605249</c:v>
                </c:pt>
                <c:pt idx="13">
                  <c:v>16.672671563605249</c:v>
                </c:pt>
                <c:pt idx="14">
                  <c:v>16.672671563605249</c:v>
                </c:pt>
                <c:pt idx="15">
                  <c:v>9.4591997331018245</c:v>
                </c:pt>
                <c:pt idx="16">
                  <c:v>9.4591997331018245</c:v>
                </c:pt>
                <c:pt idx="17">
                  <c:v>9.4591997331018245</c:v>
                </c:pt>
                <c:pt idx="18">
                  <c:v>6.6025782313375494</c:v>
                </c:pt>
                <c:pt idx="19">
                  <c:v>6.6025782313375494</c:v>
                </c:pt>
                <c:pt idx="20">
                  <c:v>6.6025782313375494</c:v>
                </c:pt>
                <c:pt idx="21">
                  <c:v>3.4641346560099238</c:v>
                </c:pt>
                <c:pt idx="22">
                  <c:v>3.4641346560099238</c:v>
                </c:pt>
                <c:pt idx="23">
                  <c:v>3.4641346560099238</c:v>
                </c:pt>
              </c:numCache>
            </c:numRef>
          </c:yVal>
          <c:smooth val="0"/>
          <c:extLst>
            <c:ext xmlns:c16="http://schemas.microsoft.com/office/drawing/2014/chart" uri="{C3380CC4-5D6E-409C-BE32-E72D297353CC}">
              <c16:uniqueId val="{00000001-814E-9F40-A5F0-BBDF6B642F16}"/>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NRR</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sz="2000" b="0" i="0" u="none" strike="noStrike" baseline="0">
                    <a:effectLst/>
                  </a:rPr>
                  <a:t>mg N m</a:t>
                </a:r>
                <a:r>
                  <a:rPr lang="en-US" sz="2000" b="0" i="0" u="none" strike="noStrike" baseline="30000">
                    <a:effectLst/>
                  </a:rPr>
                  <a:t>-3</a:t>
                </a:r>
                <a:r>
                  <a:rPr lang="en-US" sz="2000" b="0" i="0" u="none" strike="noStrike" baseline="0">
                    <a:effectLst/>
                  </a:rPr>
                  <a:t> d</a:t>
                </a:r>
                <a:r>
                  <a:rPr lang="en-US" sz="2000" b="0" i="0" u="none" strike="noStrike" baseline="30000">
                    <a:effectLst/>
                  </a:rPr>
                  <a:t>-1</a:t>
                </a:r>
                <a:r>
                  <a:rPr lang="en-US" sz="1800" b="0" i="0" baseline="0">
                    <a:effectLst/>
                  </a:rPr>
                  <a:t>)</a:t>
                </a:r>
                <a:endParaRPr lang="en-US" sz="2000">
                  <a:effectLst/>
                </a:endParaRPr>
              </a:p>
            </c:rich>
          </c:tx>
          <c:layout>
            <c:manualLayout>
              <c:xMode val="edge"/>
              <c:yMode val="edge"/>
              <c:x val="0.35422250014614359"/>
              <c:y val="0.8986466114812570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MM</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a:t>
                </a:r>
                <a:r>
                  <a:rPr lang="en-US" sz="2000" b="0" i="0" u="none" strike="noStrike" baseline="0">
                    <a:effectLst/>
                  </a:rPr>
                  <a:t>mg</a:t>
                </a:r>
                <a:r>
                  <a:rPr lang="en-US" altLang="zh-CN" sz="2000" b="0" i="0" u="none" strike="noStrike" baseline="0">
                    <a:effectLst/>
                  </a:rPr>
                  <a:t> </a:t>
                </a:r>
                <a:r>
                  <a:rPr lang="en-US" sz="2000" b="0" i="0" u="none" strike="noStrike" baseline="0">
                    <a:effectLst/>
                  </a:rPr>
                  <a:t>N</a:t>
                </a:r>
                <a:r>
                  <a:rPr lang="en-US" altLang="zh-CN" sz="2000" b="0" i="0" u="none" strike="noStrike" baseline="0">
                    <a:effectLst/>
                  </a:rPr>
                  <a:t> </a:t>
                </a:r>
                <a:r>
                  <a:rPr lang="en-US" sz="2000" b="0" i="0" u="none" strike="noStrike" baseline="0">
                    <a:effectLst/>
                  </a:rPr>
                  <a:t>m</a:t>
                </a:r>
                <a:r>
                  <a:rPr lang="en-US" sz="2000" b="0" i="0" u="none" strike="noStrike" baseline="30000">
                    <a:effectLst/>
                  </a:rPr>
                  <a:t>-3</a:t>
                </a:r>
                <a:r>
                  <a:rPr lang="en-US" altLang="zh-CN" sz="2000" b="0" i="0" u="none" strike="noStrike" baseline="0">
                    <a:effectLst/>
                  </a:rPr>
                  <a:t> </a:t>
                </a:r>
                <a:r>
                  <a:rPr lang="en-US" sz="2000" b="0" i="0" u="none" strike="noStrike" baseline="0">
                    <a:effectLst/>
                  </a:rPr>
                  <a:t>d</a:t>
                </a:r>
                <a:r>
                  <a:rPr lang="en-US" sz="2000" b="0" i="0" u="none" strike="noStrike"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0"/>
          <c:order val="0"/>
          <c:tx>
            <c:strRef>
              <c:f>'NRR (mg N m-3 d-1)'!$F$16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xVal>
            <c:numRef>
              <c:f>'NRR (mg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 (mg N m-3 d-1)'!$F$18:$F$203</c:f>
              <c:numCache>
                <c:formatCode>General</c:formatCode>
                <c:ptCount val="186"/>
                <c:pt idx="0">
                  <c:v>60.477073371853677</c:v>
                </c:pt>
                <c:pt idx="1">
                  <c:v>60.477073371853677</c:v>
                </c:pt>
                <c:pt idx="2">
                  <c:v>60.477073371853677</c:v>
                </c:pt>
                <c:pt idx="3">
                  <c:v>38.20744705460146</c:v>
                </c:pt>
                <c:pt idx="4">
                  <c:v>38.20744705460146</c:v>
                </c:pt>
                <c:pt idx="5">
                  <c:v>38.20744705460146</c:v>
                </c:pt>
                <c:pt idx="6">
                  <c:v>25.331472309966362</c:v>
                </c:pt>
                <c:pt idx="7">
                  <c:v>25.331472309966362</c:v>
                </c:pt>
                <c:pt idx="8">
                  <c:v>25.331472309966362</c:v>
                </c:pt>
                <c:pt idx="9">
                  <c:v>19.862561874952409</c:v>
                </c:pt>
                <c:pt idx="10">
                  <c:v>19.862561874952409</c:v>
                </c:pt>
                <c:pt idx="11">
                  <c:v>19.862561874952409</c:v>
                </c:pt>
                <c:pt idx="12">
                  <c:v>16.495633171585332</c:v>
                </c:pt>
                <c:pt idx="13">
                  <c:v>16.495633171585332</c:v>
                </c:pt>
                <c:pt idx="14">
                  <c:v>16.495633171585332</c:v>
                </c:pt>
                <c:pt idx="15">
                  <c:v>9.7357530779099957</c:v>
                </c:pt>
                <c:pt idx="16">
                  <c:v>9.7357530779099957</c:v>
                </c:pt>
                <c:pt idx="17">
                  <c:v>9.7357530779099957</c:v>
                </c:pt>
                <c:pt idx="18">
                  <c:v>6.7519777303697373</c:v>
                </c:pt>
                <c:pt idx="19">
                  <c:v>6.7519777303697373</c:v>
                </c:pt>
                <c:pt idx="20">
                  <c:v>6.7519777303697373</c:v>
                </c:pt>
                <c:pt idx="21">
                  <c:v>3.4219293005510347</c:v>
                </c:pt>
                <c:pt idx="22">
                  <c:v>3.4219293005510347</c:v>
                </c:pt>
                <c:pt idx="23">
                  <c:v>3.4219293005510347</c:v>
                </c:pt>
              </c:numCache>
            </c:numRef>
          </c:yVal>
          <c:smooth val="0"/>
          <c:extLst>
            <c:ext xmlns:c16="http://schemas.microsoft.com/office/drawing/2014/chart" uri="{C3380CC4-5D6E-409C-BE32-E72D297353CC}">
              <c16:uniqueId val="{00000000-2DE7-294D-8E82-375806649A88}"/>
            </c:ext>
          </c:extLst>
        </c:ser>
        <c:ser>
          <c:idx val="1"/>
          <c:order val="1"/>
          <c:tx>
            <c:strRef>
              <c:f>'NRR (mg N m-3 d-1)'!$G$16</c:f>
              <c:strCache>
                <c:ptCount val="1"/>
                <c:pt idx="0">
                  <c:v>Michaelis-Menton (MM) model</c:v>
                </c:pt>
              </c:strCache>
            </c:strRef>
          </c:tx>
          <c:spPr>
            <a:ln w="25400" cap="rnd">
              <a:noFill/>
              <a:round/>
            </a:ln>
            <a:effectLst/>
          </c:spPr>
          <c:marker>
            <c:symbol val="circle"/>
            <c:size val="5"/>
            <c:spPr>
              <a:noFill/>
              <a:ln w="19050">
                <a:solidFill>
                  <a:schemeClr val="accent2"/>
                </a:solidFill>
              </a:ln>
              <a:effectLst/>
            </c:spPr>
          </c:marker>
          <c:xVal>
            <c:numRef>
              <c:f>'NRR (mg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 (mg N m-3 d-1)'!$G$18:$G$203</c:f>
              <c:numCache>
                <c:formatCode>General</c:formatCode>
                <c:ptCount val="186"/>
                <c:pt idx="0">
                  <c:v>50.107877947588655</c:v>
                </c:pt>
                <c:pt idx="1">
                  <c:v>50.107877947588655</c:v>
                </c:pt>
                <c:pt idx="2">
                  <c:v>50.107877947588655</c:v>
                </c:pt>
                <c:pt idx="3">
                  <c:v>38.949468189625556</c:v>
                </c:pt>
                <c:pt idx="4">
                  <c:v>38.949468189625556</c:v>
                </c:pt>
                <c:pt idx="5">
                  <c:v>38.949468189625556</c:v>
                </c:pt>
                <c:pt idx="6">
                  <c:v>26.94764723252635</c:v>
                </c:pt>
                <c:pt idx="7">
                  <c:v>26.94764723252635</c:v>
                </c:pt>
                <c:pt idx="8">
                  <c:v>26.94764723252635</c:v>
                </c:pt>
                <c:pt idx="9">
                  <c:v>20.599999455283772</c:v>
                </c:pt>
                <c:pt idx="10">
                  <c:v>20.599999455283772</c:v>
                </c:pt>
                <c:pt idx="11">
                  <c:v>20.599999455283772</c:v>
                </c:pt>
                <c:pt idx="12">
                  <c:v>16.672671563605249</c:v>
                </c:pt>
                <c:pt idx="13">
                  <c:v>16.672671563605249</c:v>
                </c:pt>
                <c:pt idx="14">
                  <c:v>16.672671563605249</c:v>
                </c:pt>
                <c:pt idx="15">
                  <c:v>9.4591997331018245</c:v>
                </c:pt>
                <c:pt idx="16">
                  <c:v>9.4591997331018245</c:v>
                </c:pt>
                <c:pt idx="17">
                  <c:v>9.4591997331018245</c:v>
                </c:pt>
                <c:pt idx="18">
                  <c:v>6.6025782313375494</c:v>
                </c:pt>
                <c:pt idx="19">
                  <c:v>6.6025782313375494</c:v>
                </c:pt>
                <c:pt idx="20">
                  <c:v>6.6025782313375494</c:v>
                </c:pt>
                <c:pt idx="21">
                  <c:v>3.4641346560099238</c:v>
                </c:pt>
                <c:pt idx="22">
                  <c:v>3.4641346560099238</c:v>
                </c:pt>
                <c:pt idx="23">
                  <c:v>3.4641346560099238</c:v>
                </c:pt>
              </c:numCache>
            </c:numRef>
          </c:yVal>
          <c:smooth val="0"/>
          <c:extLst>
            <c:ext xmlns:c16="http://schemas.microsoft.com/office/drawing/2014/chart" uri="{C3380CC4-5D6E-409C-BE32-E72D297353CC}">
              <c16:uniqueId val="{00000001-2DE7-294D-8E82-375806649A88}"/>
            </c:ext>
          </c:extLst>
        </c:ser>
        <c:ser>
          <c:idx val="2"/>
          <c:order val="2"/>
          <c:tx>
            <c:strRef>
              <c:f>'NRR (mg N m-3 d-1)'!$E$16:$E$17</c:f>
              <c:strCache>
                <c:ptCount val="2"/>
                <c:pt idx="0">
                  <c:v>NRR (mg N m-3 d-1)</c:v>
                </c:pt>
              </c:strCache>
            </c:strRef>
          </c:tx>
          <c:spPr>
            <a:ln w="25400" cap="rnd">
              <a:noFill/>
              <a:round/>
            </a:ln>
            <a:effectLst/>
          </c:spPr>
          <c:marker>
            <c:symbol val="circle"/>
            <c:size val="5"/>
            <c:spPr>
              <a:noFill/>
              <a:ln w="19050">
                <a:solidFill>
                  <a:schemeClr val="accent3"/>
                </a:solidFill>
              </a:ln>
              <a:effectLst/>
            </c:spPr>
          </c:marker>
          <c:xVal>
            <c:numRef>
              <c:f>'NRR (mg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 (mg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yVal>
          <c:smooth val="0"/>
          <c:extLst>
            <c:ext xmlns:c16="http://schemas.microsoft.com/office/drawing/2014/chart" uri="{C3380CC4-5D6E-409C-BE32-E72D297353CC}">
              <c16:uniqueId val="{00000002-2DE7-294D-8E82-375806649A88}"/>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altLang="zh-CN" sz="1800" b="0" i="0" baseline="0">
                    <a:effectLst/>
                  </a:rPr>
                  <a:t>m</a:t>
                </a:r>
                <a:r>
                  <a:rPr lang="en-US" sz="1800" b="0" i="0" baseline="30000">
                    <a:effectLst/>
                  </a:rPr>
                  <a:t>-</a:t>
                </a:r>
                <a:r>
                  <a:rPr lang="en-US" altLang="zh-CN" sz="1800" b="0" i="0" baseline="30000">
                    <a:effectLst/>
                  </a:rPr>
                  <a:t>3</a:t>
                </a:r>
                <a:r>
                  <a:rPr lang="zh-CN" sz="1800" b="0" i="0" baseline="0">
                    <a:effectLst/>
                  </a:rPr>
                  <a:t> </a:t>
                </a:r>
                <a:r>
                  <a:rPr lang="en-US" altLang="zh-CN" sz="1800" b="0" i="0" baseline="0">
                    <a:effectLst/>
                  </a:rPr>
                  <a:t>d</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5229704452101754E-2"/>
              <c:y val="0.22365816561458973"/>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legend>
      <c:legendPos val="t"/>
      <c:layout>
        <c:manualLayout>
          <c:xMode val="edge"/>
          <c:yMode val="edge"/>
          <c:x val="0.40881609644745343"/>
          <c:y val="8.699834139533312E-2"/>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1"/>
          <c:order val="0"/>
          <c:tx>
            <c:strRef>
              <c:f>'NRRTM(mg N m-3 d-1)'!$F$16:$F$17</c:f>
              <c:strCache>
                <c:ptCount val="2"/>
                <c:pt idx="0">
                  <c:v>NRRTM (mg N m-3 d-1)</c:v>
                </c:pt>
              </c:strCache>
            </c:strRef>
          </c:tx>
          <c:spPr>
            <a:ln w="25400" cap="rnd">
              <a:noFill/>
              <a:round/>
            </a:ln>
            <a:effectLst/>
          </c:spPr>
          <c:marker>
            <c:symbol val="circle"/>
            <c:size val="7"/>
            <c:spPr>
              <a:noFill/>
              <a:ln w="19050">
                <a:solidFill>
                  <a:schemeClr val="accent2"/>
                </a:solidFill>
              </a:ln>
              <a:effectLst/>
            </c:spPr>
          </c:marker>
          <c:xVal>
            <c:numRef>
              <c:f>'NRRTM(mg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'NRRTM(mg N m-3 d-1)'!$F$18:$F$203</c:f>
              <c:numCache>
                <c:formatCode>General</c:formatCode>
                <c:ptCount val="186"/>
                <c:pt idx="0">
                  <c:v>143.87893167727492</c:v>
                </c:pt>
                <c:pt idx="1">
                  <c:v>143.14649040879371</c:v>
                </c:pt>
                <c:pt idx="2">
                  <c:v>145.83773723009358</c:v>
                </c:pt>
                <c:pt idx="3">
                  <c:v>71.93946583863746</c:v>
                </c:pt>
                <c:pt idx="4">
                  <c:v>71.573245204396855</c:v>
                </c:pt>
                <c:pt idx="5">
                  <c:v>72.91886861504679</c:v>
                </c:pt>
                <c:pt idx="6">
                  <c:v>35.96973291931873</c:v>
                </c:pt>
                <c:pt idx="7">
                  <c:v>35.786622602198428</c:v>
                </c:pt>
                <c:pt idx="8">
                  <c:v>36.459434307523395</c:v>
                </c:pt>
                <c:pt idx="9">
                  <c:v>23.979821946212486</c:v>
                </c:pt>
                <c:pt idx="10">
                  <c:v>23.857748401465617</c:v>
                </c:pt>
                <c:pt idx="11">
                  <c:v>24.306289538348931</c:v>
                </c:pt>
                <c:pt idx="12">
                  <c:v>17.984866459659365</c:v>
                </c:pt>
                <c:pt idx="13">
                  <c:v>17.893311301099214</c:v>
                </c:pt>
                <c:pt idx="14">
                  <c:v>18.229717153761698</c:v>
                </c:pt>
                <c:pt idx="15">
                  <c:v>10.570112903225807</c:v>
                </c:pt>
                <c:pt idx="16">
                  <c:v>10.570112903225807</c:v>
                </c:pt>
                <c:pt idx="17">
                  <c:v>10.570112903225807</c:v>
                </c:pt>
                <c:pt idx="18">
                  <c:v>7.0467419354838716</c:v>
                </c:pt>
                <c:pt idx="19">
                  <c:v>7.0467419354838716</c:v>
                </c:pt>
                <c:pt idx="20">
                  <c:v>7.0467419354838716</c:v>
                </c:pt>
                <c:pt idx="21">
                  <c:v>3.5233709677419358</c:v>
                </c:pt>
                <c:pt idx="22">
                  <c:v>3.5233709677419358</c:v>
                </c:pt>
                <c:pt idx="23">
                  <c:v>3.5233709677419358</c:v>
                </c:pt>
              </c:numCache>
            </c:numRef>
          </c:yVal>
          <c:smooth val="0"/>
          <c:extLst>
            <c:ext xmlns:c16="http://schemas.microsoft.com/office/drawing/2014/chart" uri="{C3380CC4-5D6E-409C-BE32-E72D297353CC}">
              <c16:uniqueId val="{00000001-BFF8-3747-91D1-5B08EB99A954}"/>
            </c:ext>
          </c:extLst>
        </c:ser>
        <c:ser>
          <c:idx val="2"/>
          <c:order val="1"/>
          <c:tx>
            <c:strRef>
              <c:f>'NRRTM(mg N m-3 d-1)'!$E$16:$E$17</c:f>
              <c:strCache>
                <c:ptCount val="2"/>
                <c:pt idx="0">
                  <c:v>NRR (mg N m-3 d-1)</c:v>
                </c:pt>
              </c:strCache>
            </c:strRef>
          </c:tx>
          <c:spPr>
            <a:ln w="25400" cap="rnd">
              <a:noFill/>
              <a:round/>
            </a:ln>
            <a:effectLst/>
          </c:spPr>
          <c:marker>
            <c:symbol val="circle"/>
            <c:size val="5"/>
            <c:spPr>
              <a:noFill/>
              <a:ln w="19050">
                <a:solidFill>
                  <a:schemeClr val="accent3"/>
                </a:solidFill>
              </a:ln>
              <a:effectLst/>
            </c:spPr>
          </c:marker>
          <c:xVal>
            <c:numRef>
              <c:f>'NRRTM(mg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'NRRTM(mg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yVal>
          <c:smooth val="0"/>
          <c:extLst>
            <c:ext xmlns:c16="http://schemas.microsoft.com/office/drawing/2014/chart" uri="{C3380CC4-5D6E-409C-BE32-E72D297353CC}">
              <c16:uniqueId val="{00000002-BFF8-3747-91D1-5B08EB99A954}"/>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altLang="zh-CN" sz="1800" b="0" i="0" baseline="0">
                    <a:effectLst/>
                  </a:rPr>
                  <a:t>m</a:t>
                </a:r>
                <a:r>
                  <a:rPr lang="en-US" sz="1800" b="0" i="0" baseline="30000">
                    <a:effectLst/>
                  </a:rPr>
                  <a:t>-</a:t>
                </a:r>
                <a:r>
                  <a:rPr lang="en-US" altLang="zh-CN" sz="1800" b="0" i="0" baseline="30000">
                    <a:effectLst/>
                  </a:rPr>
                  <a:t>3</a:t>
                </a:r>
                <a:r>
                  <a:rPr lang="zh-CN" sz="1800" b="0" i="0" baseline="0">
                    <a:effectLst/>
                  </a:rPr>
                  <a:t> </a:t>
                </a:r>
                <a:r>
                  <a:rPr lang="en-US" altLang="zh-CN" sz="1800" b="0" i="0" baseline="0">
                    <a:effectLst/>
                  </a:rPr>
                  <a:t>d</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5229704452101754E-2"/>
              <c:y val="0.22365816561458973"/>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20"/>
      </c:valAx>
      <c:spPr>
        <a:noFill/>
        <a:ln w="25400">
          <a:solidFill>
            <a:schemeClr val="tx1"/>
          </a:solidFill>
        </a:ln>
        <a:effectLst/>
      </c:spPr>
    </c:plotArea>
    <c:legend>
      <c:legendPos val="t"/>
      <c:layout>
        <c:manualLayout>
          <c:xMode val="edge"/>
          <c:yMode val="edge"/>
          <c:x val="0.40881609644745343"/>
          <c:y val="8.699834139533312E-2"/>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emf"/><Relationship Id="rId4" Type="http://schemas.openxmlformats.org/officeDocument/2006/relationships/image" Target="../media/image1.emf"/></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5.emf"/><Relationship Id="rId5" Type="http://schemas.openxmlformats.org/officeDocument/2006/relationships/image" Target="../media/image4.emf"/><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669003</xdr:colOff>
      <xdr:row>38</xdr:row>
      <xdr:rowOff>168551</xdr:rowOff>
    </xdr:from>
    <xdr:to>
      <xdr:col>14</xdr:col>
      <xdr:colOff>274836</xdr:colOff>
      <xdr:row>60</xdr:row>
      <xdr:rowOff>153631</xdr:rowOff>
    </xdr:to>
    <xdr:graphicFrame macro="">
      <xdr:nvGraphicFramePr>
        <xdr:cNvPr id="3" name="Chart 2">
          <a:extLst>
            <a:ext uri="{FF2B5EF4-FFF2-40B4-BE49-F238E27FC236}">
              <a16:creationId xmlns:a16="http://schemas.microsoft.com/office/drawing/2014/main" id="{A808AE23-7DC6-B441-9BE7-9590583F7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548273</xdr:colOff>
      <xdr:row>38</xdr:row>
      <xdr:rowOff>168551</xdr:rowOff>
    </xdr:from>
    <xdr:to>
      <xdr:col>21</xdr:col>
      <xdr:colOff>154428</xdr:colOff>
      <xdr:row>60</xdr:row>
      <xdr:rowOff>153631</xdr:rowOff>
    </xdr:to>
    <xdr:graphicFrame macro="">
      <xdr:nvGraphicFramePr>
        <xdr:cNvPr id="4" name="Chart 3">
          <a:extLst>
            <a:ext uri="{FF2B5EF4-FFF2-40B4-BE49-F238E27FC236}">
              <a16:creationId xmlns:a16="http://schemas.microsoft.com/office/drawing/2014/main" id="{5397695E-3A78-714F-B43F-51DDDEE052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210501</xdr:colOff>
      <xdr:row>16</xdr:row>
      <xdr:rowOff>156835</xdr:rowOff>
    </xdr:from>
    <xdr:to>
      <xdr:col>16</xdr:col>
      <xdr:colOff>812799</xdr:colOff>
      <xdr:row>38</xdr:row>
      <xdr:rowOff>93783</xdr:rowOff>
    </xdr:to>
    <xdr:graphicFrame macro="">
      <xdr:nvGraphicFramePr>
        <xdr:cNvPr id="5" name="Chart 4">
          <a:extLst>
            <a:ext uri="{FF2B5EF4-FFF2-40B4-BE49-F238E27FC236}">
              <a16:creationId xmlns:a16="http://schemas.microsoft.com/office/drawing/2014/main" id="{D677148C-62EF-CE4C-931C-8A73EB4FB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474132</xdr:colOff>
      <xdr:row>11</xdr:row>
      <xdr:rowOff>220134</xdr:rowOff>
    </xdr:from>
    <xdr:to>
      <xdr:col>8</xdr:col>
      <xdr:colOff>196854</xdr:colOff>
      <xdr:row>14</xdr:row>
      <xdr:rowOff>50801</xdr:rowOff>
    </xdr:to>
    <xdr:pic>
      <xdr:nvPicPr>
        <xdr:cNvPr id="10" name="Picture 9">
          <a:extLst>
            <a:ext uri="{FF2B5EF4-FFF2-40B4-BE49-F238E27FC236}">
              <a16:creationId xmlns:a16="http://schemas.microsoft.com/office/drawing/2014/main" id="{4A277848-CF9F-86D7-C7B9-D5358501566D}"/>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569199" y="2590801"/>
          <a:ext cx="2686055"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360439</xdr:colOff>
      <xdr:row>12</xdr:row>
      <xdr:rowOff>50800</xdr:rowOff>
    </xdr:from>
    <xdr:to>
      <xdr:col>5</xdr:col>
      <xdr:colOff>1820334</xdr:colOff>
      <xdr:row>14</xdr:row>
      <xdr:rowOff>67733</xdr:rowOff>
    </xdr:to>
    <xdr:pic>
      <xdr:nvPicPr>
        <xdr:cNvPr id="13" name="Picture 12">
          <a:extLst>
            <a:ext uri="{FF2B5EF4-FFF2-40B4-BE49-F238E27FC236}">
              <a16:creationId xmlns:a16="http://schemas.microsoft.com/office/drawing/2014/main" id="{5E645541-ED0C-D646-B4D1-A3DE8CF2FC6E}"/>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90172" y="2658533"/>
          <a:ext cx="5845629"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914400</xdr:colOff>
      <xdr:row>14</xdr:row>
      <xdr:rowOff>50801</xdr:rowOff>
    </xdr:from>
    <xdr:to>
      <xdr:col>6</xdr:col>
      <xdr:colOff>1817160</xdr:colOff>
      <xdr:row>15</xdr:row>
      <xdr:rowOff>0</xdr:rowOff>
    </xdr:to>
    <xdr:cxnSp macro="">
      <xdr:nvCxnSpPr>
        <xdr:cNvPr id="15" name="Straight Arrow Connector 14">
          <a:extLst>
            <a:ext uri="{FF2B5EF4-FFF2-40B4-BE49-F238E27FC236}">
              <a16:creationId xmlns:a16="http://schemas.microsoft.com/office/drawing/2014/main" id="{CB4869C7-9EE4-E736-5831-38D0DE79A842}"/>
            </a:ext>
          </a:extLst>
        </xdr:cNvPr>
        <xdr:cNvCxnSpPr>
          <a:endCxn id="10" idx="2"/>
        </xdr:cNvCxnSpPr>
      </xdr:nvCxnSpPr>
      <xdr:spPr>
        <a:xfrm flipV="1">
          <a:off x="8009467" y="3098801"/>
          <a:ext cx="902760" cy="152399"/>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540054</xdr:colOff>
      <xdr:row>14</xdr:row>
      <xdr:rowOff>67733</xdr:rowOff>
    </xdr:from>
    <xdr:to>
      <xdr:col>5</xdr:col>
      <xdr:colOff>778933</xdr:colOff>
      <xdr:row>15</xdr:row>
      <xdr:rowOff>33867</xdr:rowOff>
    </xdr:to>
    <xdr:cxnSp macro="">
      <xdr:nvCxnSpPr>
        <xdr:cNvPr id="17" name="Straight Arrow Connector 16">
          <a:extLst>
            <a:ext uri="{FF2B5EF4-FFF2-40B4-BE49-F238E27FC236}">
              <a16:creationId xmlns:a16="http://schemas.microsoft.com/office/drawing/2014/main" id="{3AA14B40-DBAF-2748-9775-EC6BF6985489}"/>
            </a:ext>
          </a:extLst>
        </xdr:cNvPr>
        <xdr:cNvCxnSpPr>
          <a:endCxn id="13" idx="2"/>
        </xdr:cNvCxnSpPr>
      </xdr:nvCxnSpPr>
      <xdr:spPr>
        <a:xfrm flipH="1" flipV="1">
          <a:off x="4112987" y="3115733"/>
          <a:ext cx="1881413" cy="169334"/>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71967</xdr:colOff>
      <xdr:row>1</xdr:row>
      <xdr:rowOff>8466</xdr:rowOff>
    </xdr:from>
    <xdr:to>
      <xdr:col>24</xdr:col>
      <xdr:colOff>135467</xdr:colOff>
      <xdr:row>32</xdr:row>
      <xdr:rowOff>152399</xdr:rowOff>
    </xdr:to>
    <xdr:pic>
      <xdr:nvPicPr>
        <xdr:cNvPr id="22" name="Picture 21">
          <a:extLst>
            <a:ext uri="{FF2B5EF4-FFF2-40B4-BE49-F238E27FC236}">
              <a16:creationId xmlns:a16="http://schemas.microsoft.com/office/drawing/2014/main" id="{94404E57-649D-8706-7A77-E67D872DD522}"/>
            </a:ext>
          </a:extLst>
        </xdr:cNvPr>
        <xdr:cNvPicPr>
          <a:picLocks noChangeAspect="1"/>
        </xdr:cNvPicPr>
      </xdr:nvPicPr>
      <xdr:blipFill>
        <a:blip xmlns:r="http://schemas.openxmlformats.org/officeDocument/2006/relationships" r:embed="rId6"/>
        <a:stretch>
          <a:fillRect/>
        </a:stretch>
      </xdr:blipFill>
      <xdr:spPr>
        <a:xfrm>
          <a:off x="18427700" y="211666"/>
          <a:ext cx="5041900" cy="6781800"/>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A</a:t>
          </a:r>
          <a:endParaRPr lang="en-US" sz="2400">
            <a:solidFill>
              <a:schemeClr val="tx1"/>
            </a:solidFill>
            <a:latin typeface="Times New Roman" charset="0"/>
            <a:ea typeface="Times New Roman" charset="0"/>
            <a:cs typeface="Times New Roman"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B</a:t>
          </a:r>
          <a:endParaRPr lang="en-US" sz="2400">
            <a:solidFill>
              <a:schemeClr val="tx1"/>
            </a:solidFill>
            <a:latin typeface="Times New Roman" charset="0"/>
            <a:ea typeface="Times New Roman" charset="0"/>
            <a:cs typeface="Times New Roman"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7</xdr:col>
      <xdr:colOff>669003</xdr:colOff>
      <xdr:row>38</xdr:row>
      <xdr:rowOff>168551</xdr:rowOff>
    </xdr:from>
    <xdr:to>
      <xdr:col>14</xdr:col>
      <xdr:colOff>274836</xdr:colOff>
      <xdr:row>60</xdr:row>
      <xdr:rowOff>153631</xdr:rowOff>
    </xdr:to>
    <xdr:graphicFrame macro="">
      <xdr:nvGraphicFramePr>
        <xdr:cNvPr id="11" name="Chart 10">
          <a:extLst>
            <a:ext uri="{FF2B5EF4-FFF2-40B4-BE49-F238E27FC236}">
              <a16:creationId xmlns:a16="http://schemas.microsoft.com/office/drawing/2014/main" id="{8F001E6E-D504-1149-BD00-CAF4F73F2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548273</xdr:colOff>
      <xdr:row>38</xdr:row>
      <xdr:rowOff>168551</xdr:rowOff>
    </xdr:from>
    <xdr:to>
      <xdr:col>21</xdr:col>
      <xdr:colOff>154428</xdr:colOff>
      <xdr:row>60</xdr:row>
      <xdr:rowOff>153631</xdr:rowOff>
    </xdr:to>
    <xdr:graphicFrame macro="">
      <xdr:nvGraphicFramePr>
        <xdr:cNvPr id="12" name="Chart 11">
          <a:extLst>
            <a:ext uri="{FF2B5EF4-FFF2-40B4-BE49-F238E27FC236}">
              <a16:creationId xmlns:a16="http://schemas.microsoft.com/office/drawing/2014/main" id="{C636CA60-745C-D741-9D6E-231CE0AC1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123452</xdr:colOff>
      <xdr:row>17</xdr:row>
      <xdr:rowOff>60527</xdr:rowOff>
    </xdr:from>
    <xdr:to>
      <xdr:col>16</xdr:col>
      <xdr:colOff>725752</xdr:colOff>
      <xdr:row>38</xdr:row>
      <xdr:rowOff>195912</xdr:rowOff>
    </xdr:to>
    <xdr:graphicFrame macro="">
      <xdr:nvGraphicFramePr>
        <xdr:cNvPr id="13" name="Chart 12">
          <a:extLst>
            <a:ext uri="{FF2B5EF4-FFF2-40B4-BE49-F238E27FC236}">
              <a16:creationId xmlns:a16="http://schemas.microsoft.com/office/drawing/2014/main" id="{35399C06-8326-C24A-BB24-FEFD1885A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1038907</xdr:colOff>
      <xdr:row>13</xdr:row>
      <xdr:rowOff>218282</xdr:rowOff>
    </xdr:from>
    <xdr:to>
      <xdr:col>6</xdr:col>
      <xdr:colOff>1827714</xdr:colOff>
      <xdr:row>15</xdr:row>
      <xdr:rowOff>186402</xdr:rowOff>
    </xdr:to>
    <xdr:cxnSp macro="">
      <xdr:nvCxnSpPr>
        <xdr:cNvPr id="16" name="Straight Arrow Connector 15">
          <a:extLst>
            <a:ext uri="{FF2B5EF4-FFF2-40B4-BE49-F238E27FC236}">
              <a16:creationId xmlns:a16="http://schemas.microsoft.com/office/drawing/2014/main" id="{76345E34-618B-E84E-AA73-30EB7E9DED28}"/>
            </a:ext>
          </a:extLst>
        </xdr:cNvPr>
        <xdr:cNvCxnSpPr>
          <a:cxnSpLocks/>
        </xdr:cNvCxnSpPr>
      </xdr:nvCxnSpPr>
      <xdr:spPr>
        <a:xfrm flipV="1">
          <a:off x="8142970" y="3036095"/>
          <a:ext cx="788807" cy="404682"/>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797952</xdr:colOff>
      <xdr:row>13</xdr:row>
      <xdr:rowOff>189177</xdr:rowOff>
    </xdr:from>
    <xdr:to>
      <xdr:col>5</xdr:col>
      <xdr:colOff>1009767</xdr:colOff>
      <xdr:row>15</xdr:row>
      <xdr:rowOff>165581</xdr:rowOff>
    </xdr:to>
    <xdr:cxnSp macro="">
      <xdr:nvCxnSpPr>
        <xdr:cNvPr id="17" name="Straight Arrow Connector 16">
          <a:extLst>
            <a:ext uri="{FF2B5EF4-FFF2-40B4-BE49-F238E27FC236}">
              <a16:creationId xmlns:a16="http://schemas.microsoft.com/office/drawing/2014/main" id="{8C724C52-43E4-ED4B-8CAC-F90AF450AC2A}"/>
            </a:ext>
          </a:extLst>
        </xdr:cNvPr>
        <xdr:cNvCxnSpPr>
          <a:cxnSpLocks/>
        </xdr:cNvCxnSpPr>
      </xdr:nvCxnSpPr>
      <xdr:spPr>
        <a:xfrm flipH="1" flipV="1">
          <a:off x="4369827" y="2967302"/>
          <a:ext cx="1858846" cy="412967"/>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71967</xdr:colOff>
      <xdr:row>1</xdr:row>
      <xdr:rowOff>8466</xdr:rowOff>
    </xdr:from>
    <xdr:to>
      <xdr:col>24</xdr:col>
      <xdr:colOff>135467</xdr:colOff>
      <xdr:row>34</xdr:row>
      <xdr:rowOff>44978</xdr:rowOff>
    </xdr:to>
    <xdr:pic>
      <xdr:nvPicPr>
        <xdr:cNvPr id="18" name="Picture 17">
          <a:extLst>
            <a:ext uri="{FF2B5EF4-FFF2-40B4-BE49-F238E27FC236}">
              <a16:creationId xmlns:a16="http://schemas.microsoft.com/office/drawing/2014/main" id="{6C306D0D-378A-8D42-8AC9-132B1B1C21AC}"/>
            </a:ext>
          </a:extLst>
        </xdr:cNvPr>
        <xdr:cNvPicPr>
          <a:picLocks noChangeAspect="1"/>
        </xdr:cNvPicPr>
      </xdr:nvPicPr>
      <xdr:blipFill>
        <a:blip xmlns:r="http://schemas.openxmlformats.org/officeDocument/2006/relationships" r:embed="rId4"/>
        <a:stretch>
          <a:fillRect/>
        </a:stretch>
      </xdr:blipFill>
      <xdr:spPr>
        <a:xfrm>
          <a:off x="18372667" y="211666"/>
          <a:ext cx="5016500" cy="6781800"/>
        </a:xfrm>
        <a:prstGeom prst="rect">
          <a:avLst/>
        </a:prstGeom>
      </xdr:spPr>
    </xdr:pic>
    <xdr:clientData/>
  </xdr:twoCellAnchor>
  <xdr:twoCellAnchor>
    <xdr:from>
      <xdr:col>6</xdr:col>
      <xdr:colOff>416719</xdr:colOff>
      <xdr:row>11</xdr:row>
      <xdr:rowOff>79375</xdr:rowOff>
    </xdr:from>
    <xdr:to>
      <xdr:col>8</xdr:col>
      <xdr:colOff>796013</xdr:colOff>
      <xdr:row>14</xdr:row>
      <xdr:rowOff>-1</xdr:rowOff>
    </xdr:to>
    <xdr:pic>
      <xdr:nvPicPr>
        <xdr:cNvPr id="2" name="Picture 1">
          <a:extLst>
            <a:ext uri="{FF2B5EF4-FFF2-40B4-BE49-F238E27FC236}">
              <a16:creationId xmlns:a16="http://schemas.microsoft.com/office/drawing/2014/main" id="{61B1360C-7A25-624B-C334-BD5530F5D18B}"/>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520782" y="2460625"/>
          <a:ext cx="3355856" cy="595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674688</xdr:colOff>
      <xdr:row>11</xdr:row>
      <xdr:rowOff>39687</xdr:rowOff>
    </xdr:from>
    <xdr:to>
      <xdr:col>5</xdr:col>
      <xdr:colOff>1686719</xdr:colOff>
      <xdr:row>14</xdr:row>
      <xdr:rowOff>49817</xdr:rowOff>
    </xdr:to>
    <xdr:pic>
      <xdr:nvPicPr>
        <xdr:cNvPr id="3" name="Picture 2">
          <a:extLst>
            <a:ext uri="{FF2B5EF4-FFF2-40B4-BE49-F238E27FC236}">
              <a16:creationId xmlns:a16="http://schemas.microsoft.com/office/drawing/2014/main" id="{D44FBFD3-8DD6-7FC8-4A2B-06D43AF947B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41563" y="2420937"/>
          <a:ext cx="4564062" cy="684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A</a:t>
          </a:r>
          <a:endParaRPr lang="en-US" sz="2400">
            <a:solidFill>
              <a:schemeClr val="tx1"/>
            </a:solidFill>
            <a:latin typeface="Times New Roman" charset="0"/>
            <a:ea typeface="Times New Roman" charset="0"/>
            <a:cs typeface="Times New Roman"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B</a:t>
          </a:r>
          <a:endParaRPr lang="en-US" sz="2400">
            <a:solidFill>
              <a:schemeClr val="tx1"/>
            </a:solidFill>
            <a:latin typeface="Times New Roman" charset="0"/>
            <a:ea typeface="Times New Roman" charset="0"/>
            <a:cs typeface="Times New Roman" charset="0"/>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7</xdr:col>
      <xdr:colOff>669003</xdr:colOff>
      <xdr:row>38</xdr:row>
      <xdr:rowOff>168551</xdr:rowOff>
    </xdr:from>
    <xdr:to>
      <xdr:col>14</xdr:col>
      <xdr:colOff>274836</xdr:colOff>
      <xdr:row>60</xdr:row>
      <xdr:rowOff>153631</xdr:rowOff>
    </xdr:to>
    <xdr:graphicFrame macro="">
      <xdr:nvGraphicFramePr>
        <xdr:cNvPr id="2" name="Chart 1">
          <a:extLst>
            <a:ext uri="{FF2B5EF4-FFF2-40B4-BE49-F238E27FC236}">
              <a16:creationId xmlns:a16="http://schemas.microsoft.com/office/drawing/2014/main" id="{31177E94-B60E-A842-92D9-340ACC273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372951</xdr:colOff>
      <xdr:row>38</xdr:row>
      <xdr:rowOff>174127</xdr:rowOff>
    </xdr:from>
    <xdr:to>
      <xdr:col>20</xdr:col>
      <xdr:colOff>817307</xdr:colOff>
      <xdr:row>60</xdr:row>
      <xdr:rowOff>159207</xdr:rowOff>
    </xdr:to>
    <xdr:graphicFrame macro="">
      <xdr:nvGraphicFramePr>
        <xdr:cNvPr id="3" name="Chart 2">
          <a:extLst>
            <a:ext uri="{FF2B5EF4-FFF2-40B4-BE49-F238E27FC236}">
              <a16:creationId xmlns:a16="http://schemas.microsoft.com/office/drawing/2014/main" id="{8AA45F3B-23DE-4747-83D1-D7FF0231CD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66567</xdr:colOff>
      <xdr:row>16</xdr:row>
      <xdr:rowOff>199169</xdr:rowOff>
    </xdr:from>
    <xdr:to>
      <xdr:col>16</xdr:col>
      <xdr:colOff>660400</xdr:colOff>
      <xdr:row>38</xdr:row>
      <xdr:rowOff>136117</xdr:rowOff>
    </xdr:to>
    <xdr:graphicFrame macro="">
      <xdr:nvGraphicFramePr>
        <xdr:cNvPr id="4" name="Chart 3">
          <a:extLst>
            <a:ext uri="{FF2B5EF4-FFF2-40B4-BE49-F238E27FC236}">
              <a16:creationId xmlns:a16="http://schemas.microsoft.com/office/drawing/2014/main" id="{7BFF221C-F308-6F49-A00C-6B85090927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982133</xdr:colOff>
      <xdr:row>13</xdr:row>
      <xdr:rowOff>1</xdr:rowOff>
    </xdr:from>
    <xdr:to>
      <xdr:col>6</xdr:col>
      <xdr:colOff>1851027</xdr:colOff>
      <xdr:row>15</xdr:row>
      <xdr:rowOff>0</xdr:rowOff>
    </xdr:to>
    <xdr:cxnSp macro="">
      <xdr:nvCxnSpPr>
        <xdr:cNvPr id="7" name="Straight Arrow Connector 6">
          <a:extLst>
            <a:ext uri="{FF2B5EF4-FFF2-40B4-BE49-F238E27FC236}">
              <a16:creationId xmlns:a16="http://schemas.microsoft.com/office/drawing/2014/main" id="{852C4C18-E4C9-8348-A8F5-F10F020669AF}"/>
            </a:ext>
          </a:extLst>
        </xdr:cNvPr>
        <xdr:cNvCxnSpPr>
          <a:cxnSpLocks/>
        </xdr:cNvCxnSpPr>
      </xdr:nvCxnSpPr>
      <xdr:spPr>
        <a:xfrm flipV="1">
          <a:off x="8068733" y="2806701"/>
          <a:ext cx="868894" cy="444499"/>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861787</xdr:colOff>
      <xdr:row>12</xdr:row>
      <xdr:rowOff>169333</xdr:rowOff>
    </xdr:from>
    <xdr:to>
      <xdr:col>5</xdr:col>
      <xdr:colOff>965200</xdr:colOff>
      <xdr:row>15</xdr:row>
      <xdr:rowOff>0</xdr:rowOff>
    </xdr:to>
    <xdr:cxnSp macro="">
      <xdr:nvCxnSpPr>
        <xdr:cNvPr id="8" name="Straight Arrow Connector 7">
          <a:extLst>
            <a:ext uri="{FF2B5EF4-FFF2-40B4-BE49-F238E27FC236}">
              <a16:creationId xmlns:a16="http://schemas.microsoft.com/office/drawing/2014/main" id="{C2CED958-2EC3-E34D-A63A-8E7E5798E730}"/>
            </a:ext>
          </a:extLst>
        </xdr:cNvPr>
        <xdr:cNvCxnSpPr>
          <a:cxnSpLocks/>
        </xdr:cNvCxnSpPr>
      </xdr:nvCxnSpPr>
      <xdr:spPr>
        <a:xfrm flipH="1" flipV="1">
          <a:off x="4430487" y="2772833"/>
          <a:ext cx="1741713" cy="478367"/>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198967</xdr:colOff>
      <xdr:row>3</xdr:row>
      <xdr:rowOff>110066</xdr:rowOff>
    </xdr:from>
    <xdr:to>
      <xdr:col>24</xdr:col>
      <xdr:colOff>262467</xdr:colOff>
      <xdr:row>38</xdr:row>
      <xdr:rowOff>155981</xdr:rowOff>
    </xdr:to>
    <xdr:pic>
      <xdr:nvPicPr>
        <xdr:cNvPr id="9" name="Picture 8">
          <a:extLst>
            <a:ext uri="{FF2B5EF4-FFF2-40B4-BE49-F238E27FC236}">
              <a16:creationId xmlns:a16="http://schemas.microsoft.com/office/drawing/2014/main" id="{96F771FF-5A77-CF40-A63B-8A233A188DFC}"/>
            </a:ext>
          </a:extLst>
        </xdr:cNvPr>
        <xdr:cNvPicPr>
          <a:picLocks noChangeAspect="1"/>
        </xdr:cNvPicPr>
      </xdr:nvPicPr>
      <xdr:blipFill>
        <a:blip xmlns:r="http://schemas.openxmlformats.org/officeDocument/2006/relationships" r:embed="rId4"/>
        <a:stretch>
          <a:fillRect/>
        </a:stretch>
      </xdr:blipFill>
      <xdr:spPr>
        <a:xfrm>
          <a:off x="18817167" y="770466"/>
          <a:ext cx="5092700" cy="7437315"/>
        </a:xfrm>
        <a:prstGeom prst="rect">
          <a:avLst/>
        </a:prstGeom>
      </xdr:spPr>
    </xdr:pic>
    <xdr:clientData/>
  </xdr:twoCellAnchor>
  <xdr:twoCellAnchor>
    <xdr:from>
      <xdr:col>6</xdr:col>
      <xdr:colOff>0</xdr:colOff>
      <xdr:row>10</xdr:row>
      <xdr:rowOff>63500</xdr:rowOff>
    </xdr:from>
    <xdr:to>
      <xdr:col>8</xdr:col>
      <xdr:colOff>422910</xdr:colOff>
      <xdr:row>12</xdr:row>
      <xdr:rowOff>165100</xdr:rowOff>
    </xdr:to>
    <xdr:pic>
      <xdr:nvPicPr>
        <xdr:cNvPr id="13" name="Picture 12">
          <a:extLst>
            <a:ext uri="{FF2B5EF4-FFF2-40B4-BE49-F238E27FC236}">
              <a16:creationId xmlns:a16="http://schemas.microsoft.com/office/drawing/2014/main" id="{B8768921-7CEB-C431-21E7-31000B838DEC}"/>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251700" y="2222500"/>
          <a:ext cx="3331210"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673100</xdr:colOff>
      <xdr:row>10</xdr:row>
      <xdr:rowOff>63500</xdr:rowOff>
    </xdr:from>
    <xdr:to>
      <xdr:col>5</xdr:col>
      <xdr:colOff>1865796</xdr:colOff>
      <xdr:row>12</xdr:row>
      <xdr:rowOff>165100</xdr:rowOff>
    </xdr:to>
    <xdr:pic>
      <xdr:nvPicPr>
        <xdr:cNvPr id="14" name="Picture 13">
          <a:extLst>
            <a:ext uri="{FF2B5EF4-FFF2-40B4-BE49-F238E27FC236}">
              <a16:creationId xmlns:a16="http://schemas.microsoft.com/office/drawing/2014/main" id="{D0633A3B-A06E-8C4C-11B8-8B196316498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24100" y="2222500"/>
          <a:ext cx="4748696"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A</a:t>
          </a:r>
          <a:endParaRPr lang="en-US" sz="2400">
            <a:solidFill>
              <a:schemeClr val="tx1"/>
            </a:solidFill>
            <a:latin typeface="Times New Roman" charset="0"/>
            <a:ea typeface="Times New Roman" charset="0"/>
            <a:cs typeface="Times New Roman"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B</a:t>
          </a:r>
          <a:endParaRPr lang="en-US" sz="2400">
            <a:solidFill>
              <a:schemeClr val="tx1"/>
            </a:solidFill>
            <a:latin typeface="Times New Roman" charset="0"/>
            <a:ea typeface="Times New Roman" charset="0"/>
            <a:cs typeface="Times New Roman"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6</xdr:col>
      <xdr:colOff>430634</xdr:colOff>
      <xdr:row>15</xdr:row>
      <xdr:rowOff>101801</xdr:rowOff>
    </xdr:from>
    <xdr:to>
      <xdr:col>12</xdr:col>
      <xdr:colOff>596899</xdr:colOff>
      <xdr:row>36</xdr:row>
      <xdr:rowOff>199616</xdr:rowOff>
    </xdr:to>
    <xdr:graphicFrame macro="">
      <xdr:nvGraphicFramePr>
        <xdr:cNvPr id="4" name="Chart 3">
          <a:extLst>
            <a:ext uri="{FF2B5EF4-FFF2-40B4-BE49-F238E27FC236}">
              <a16:creationId xmlns:a16="http://schemas.microsoft.com/office/drawing/2014/main" id="{01504A40-C81D-F440-8BD4-9BA2FB14E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846666</xdr:colOff>
      <xdr:row>12</xdr:row>
      <xdr:rowOff>118534</xdr:rowOff>
    </xdr:from>
    <xdr:to>
      <xdr:col>5</xdr:col>
      <xdr:colOff>941069</xdr:colOff>
      <xdr:row>15</xdr:row>
      <xdr:rowOff>0</xdr:rowOff>
    </xdr:to>
    <xdr:cxnSp macro="">
      <xdr:nvCxnSpPr>
        <xdr:cNvPr id="6" name="Straight Arrow Connector 5">
          <a:extLst>
            <a:ext uri="{FF2B5EF4-FFF2-40B4-BE49-F238E27FC236}">
              <a16:creationId xmlns:a16="http://schemas.microsoft.com/office/drawing/2014/main" id="{270D8A9E-82DD-A944-B187-255C357C2220}"/>
            </a:ext>
          </a:extLst>
        </xdr:cNvPr>
        <xdr:cNvCxnSpPr>
          <a:cxnSpLocks/>
          <a:endCxn id="5" idx="2"/>
        </xdr:cNvCxnSpPr>
      </xdr:nvCxnSpPr>
      <xdr:spPr>
        <a:xfrm flipV="1">
          <a:off x="6062133" y="2726267"/>
          <a:ext cx="94403" cy="524933"/>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982133</xdr:colOff>
      <xdr:row>9</xdr:row>
      <xdr:rowOff>101600</xdr:rowOff>
    </xdr:from>
    <xdr:to>
      <xdr:col>6</xdr:col>
      <xdr:colOff>781473</xdr:colOff>
      <xdr:row>12</xdr:row>
      <xdr:rowOff>118534</xdr:rowOff>
    </xdr:to>
    <xdr:pic>
      <xdr:nvPicPr>
        <xdr:cNvPr id="5" name="Picture 4">
          <a:extLst>
            <a:ext uri="{FF2B5EF4-FFF2-40B4-BE49-F238E27FC236}">
              <a16:creationId xmlns:a16="http://schemas.microsoft.com/office/drawing/2014/main" id="{B815EF6C-F5DA-5452-A9EC-47DE09B00FC1}"/>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55066" y="2065867"/>
          <a:ext cx="3202940" cy="66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4113-1F98-584D-A84A-7464F6565BE5}">
  <dimension ref="A1:R67"/>
  <sheetViews>
    <sheetView tabSelected="1" zoomScale="69" workbookViewId="0">
      <selection activeCell="G29" sqref="G29"/>
    </sheetView>
  </sheetViews>
  <sheetFormatPr baseColWidth="10" defaultRowHeight="16" x14ac:dyDescent="0.2"/>
  <cols>
    <col min="3" max="3" width="11.83203125" bestFit="1" customWidth="1"/>
    <col min="4" max="4" width="13.33203125" bestFit="1" customWidth="1"/>
    <col min="5" max="5" width="21.5" bestFit="1" customWidth="1"/>
    <col min="6" max="6" width="24.6640625" bestFit="1" customWidth="1"/>
    <col min="7" max="7" width="28" bestFit="1" customWidth="1"/>
  </cols>
  <sheetData>
    <row r="1" spans="1:18" ht="16" customHeight="1" x14ac:dyDescent="0.2">
      <c r="A1" s="17" t="s">
        <v>30</v>
      </c>
      <c r="B1" s="17"/>
      <c r="C1" s="17"/>
      <c r="D1" s="17"/>
      <c r="E1" s="17"/>
      <c r="F1" s="17"/>
      <c r="G1" s="17"/>
    </row>
    <row r="2" spans="1:18" ht="16" customHeight="1" x14ac:dyDescent="0.2">
      <c r="A2" s="17"/>
      <c r="B2" s="17"/>
      <c r="C2" s="17"/>
      <c r="D2" s="17"/>
      <c r="E2" s="17"/>
      <c r="F2" s="17"/>
      <c r="G2" s="17"/>
    </row>
    <row r="3" spans="1:18" ht="20" customHeight="1" x14ac:dyDescent="0.2">
      <c r="A3" s="17"/>
      <c r="B3" s="17"/>
      <c r="C3" s="17"/>
      <c r="D3" s="17"/>
      <c r="E3" s="17"/>
      <c r="F3" s="17"/>
      <c r="G3" s="17"/>
    </row>
    <row r="4" spans="1:18" ht="20" customHeight="1" x14ac:dyDescent="0.2">
      <c r="A4" s="17"/>
      <c r="B4" s="17"/>
      <c r="C4" s="17"/>
      <c r="D4" s="17"/>
      <c r="E4" s="17"/>
      <c r="F4" s="17"/>
      <c r="G4" s="17"/>
    </row>
    <row r="6" spans="1:18" ht="16" customHeight="1" x14ac:dyDescent="0.2">
      <c r="A6" s="20" t="s">
        <v>0</v>
      </c>
      <c r="B6" s="20"/>
      <c r="D6" s="19" t="s">
        <v>11</v>
      </c>
      <c r="E6" s="19"/>
      <c r="G6" s="18" t="s">
        <v>12</v>
      </c>
      <c r="H6" s="18"/>
      <c r="J6" s="16" t="s">
        <v>15</v>
      </c>
      <c r="K6" s="15" t="s">
        <v>22</v>
      </c>
      <c r="L6" s="15"/>
      <c r="M6" s="15"/>
      <c r="N6" s="15"/>
      <c r="O6" s="15"/>
      <c r="P6" s="15"/>
      <c r="Q6" s="15"/>
      <c r="R6" s="15"/>
    </row>
    <row r="7" spans="1:18" ht="18" customHeight="1" x14ac:dyDescent="0.25">
      <c r="A7" s="4" t="s">
        <v>1</v>
      </c>
      <c r="B7" s="7">
        <v>0.25</v>
      </c>
      <c r="D7" s="9" t="s">
        <v>20</v>
      </c>
      <c r="E7" s="11">
        <v>27.382291300478627</v>
      </c>
      <c r="G7" s="9" t="s">
        <v>21</v>
      </c>
      <c r="H7" s="11">
        <v>29.151035564251568</v>
      </c>
      <c r="J7" s="16"/>
      <c r="K7" s="15"/>
      <c r="L7" s="15"/>
      <c r="M7" s="15"/>
      <c r="N7" s="15"/>
      <c r="O7" s="15"/>
      <c r="P7" s="15"/>
      <c r="Q7" s="15"/>
      <c r="R7" s="15"/>
    </row>
    <row r="8" spans="1:18" x14ac:dyDescent="0.2">
      <c r="A8" s="4" t="s">
        <v>2</v>
      </c>
      <c r="B8" s="7">
        <v>0.15</v>
      </c>
      <c r="D8" s="12" t="s">
        <v>8</v>
      </c>
      <c r="E8" s="11">
        <v>0.74649827068493047</v>
      </c>
      <c r="G8" s="9" t="s">
        <v>7</v>
      </c>
      <c r="H8" s="11">
        <v>1.2452965536522629</v>
      </c>
      <c r="J8" s="16"/>
      <c r="K8" s="15"/>
      <c r="L8" s="15"/>
      <c r="M8" s="15"/>
      <c r="N8" s="15"/>
      <c r="O8" s="15"/>
      <c r="P8" s="15"/>
      <c r="Q8" s="15"/>
      <c r="R8" s="15"/>
    </row>
    <row r="9" spans="1:18" x14ac:dyDescent="0.2">
      <c r="A9" s="4" t="s">
        <v>3</v>
      </c>
      <c r="B9" s="7">
        <v>0.15</v>
      </c>
      <c r="D9" s="12" t="s">
        <v>10</v>
      </c>
      <c r="E9" s="11">
        <v>0.33333478877069267</v>
      </c>
      <c r="G9" s="9" t="s">
        <v>9</v>
      </c>
      <c r="H9" s="8" cm="1">
        <f t="array" ref="H9">SUMPRODUCT((G18:G205-E18:E205)^2)</f>
        <v>16.660195700850661</v>
      </c>
      <c r="J9" s="16"/>
      <c r="K9" s="15"/>
      <c r="L9" s="15"/>
      <c r="M9" s="15"/>
      <c r="N9" s="15"/>
      <c r="O9" s="15"/>
      <c r="P9" s="15"/>
      <c r="Q9" s="15"/>
      <c r="R9" s="15"/>
    </row>
    <row r="10" spans="1:18" ht="18" x14ac:dyDescent="0.25">
      <c r="D10" s="9" t="s">
        <v>9</v>
      </c>
      <c r="E10" s="8" cm="1">
        <f t="array" ref="E10">SUMPRODUCT((F18:F205-E18:E205)^2)</f>
        <v>20.460818402826035</v>
      </c>
      <c r="G10" s="9" t="s">
        <v>32</v>
      </c>
      <c r="H10" s="8">
        <f>9*$H$8</f>
        <v>11.207668982870366</v>
      </c>
    </row>
    <row r="11" spans="1:18" ht="16" customHeight="1" x14ac:dyDescent="0.25">
      <c r="D11" s="9" t="s">
        <v>32</v>
      </c>
      <c r="E11" s="8">
        <f>-LN(1/10/$E$8)/$E$9</f>
        <v>6.0306430116038161</v>
      </c>
      <c r="J11" s="16" t="s">
        <v>19</v>
      </c>
      <c r="K11" s="15" t="s">
        <v>33</v>
      </c>
      <c r="L11" s="15"/>
      <c r="M11" s="15"/>
      <c r="N11" s="15"/>
      <c r="O11" s="15"/>
      <c r="P11" s="15"/>
      <c r="Q11" s="15"/>
      <c r="R11" s="15"/>
    </row>
    <row r="12" spans="1:18" ht="19" customHeight="1" x14ac:dyDescent="0.2">
      <c r="J12" s="16"/>
      <c r="K12" s="15"/>
      <c r="L12" s="15"/>
      <c r="M12" s="15"/>
      <c r="N12" s="15"/>
      <c r="O12" s="15"/>
      <c r="P12" s="15"/>
      <c r="Q12" s="15"/>
      <c r="R12" s="15"/>
    </row>
    <row r="13" spans="1:18" ht="16" customHeight="1" x14ac:dyDescent="0.2">
      <c r="J13" s="16"/>
      <c r="K13" s="15"/>
      <c r="L13" s="15"/>
      <c r="M13" s="15"/>
      <c r="N13" s="15"/>
      <c r="O13" s="15"/>
      <c r="P13" s="15"/>
      <c r="Q13" s="15"/>
      <c r="R13" s="15"/>
    </row>
    <row r="14" spans="1:18" ht="19" customHeight="1" x14ac:dyDescent="0.2">
      <c r="J14" s="16"/>
      <c r="K14" s="15"/>
      <c r="L14" s="15"/>
      <c r="M14" s="15"/>
      <c r="N14" s="15"/>
      <c r="O14" s="15"/>
      <c r="P14" s="15"/>
      <c r="Q14" s="15"/>
      <c r="R14" s="15"/>
    </row>
    <row r="15" spans="1:18" x14ac:dyDescent="0.2">
      <c r="J15" s="16"/>
      <c r="K15" s="15"/>
      <c r="L15" s="15"/>
      <c r="M15" s="15"/>
      <c r="N15" s="15"/>
      <c r="O15" s="15"/>
      <c r="P15" s="15"/>
      <c r="Q15" s="15"/>
      <c r="R15" s="15"/>
    </row>
    <row r="16" spans="1:18" ht="20" customHeight="1" x14ac:dyDescent="0.2">
      <c r="A16" s="25" t="s">
        <v>4</v>
      </c>
      <c r="B16" s="24" t="s">
        <v>18</v>
      </c>
      <c r="C16" s="23" t="s">
        <v>16</v>
      </c>
      <c r="D16" s="22" t="s">
        <v>17</v>
      </c>
      <c r="E16" s="21" t="s">
        <v>5</v>
      </c>
      <c r="F16" s="5" t="s">
        <v>13</v>
      </c>
      <c r="G16" s="6" t="s">
        <v>14</v>
      </c>
      <c r="J16" s="16"/>
      <c r="K16" s="15"/>
      <c r="L16" s="15"/>
      <c r="M16" s="15"/>
      <c r="N16" s="15"/>
      <c r="O16" s="15"/>
      <c r="P16" s="15"/>
      <c r="Q16" s="15"/>
      <c r="R16" s="15"/>
    </row>
    <row r="17" spans="1:7" ht="20" x14ac:dyDescent="0.25">
      <c r="A17" s="25"/>
      <c r="B17" s="24"/>
      <c r="C17" s="23"/>
      <c r="D17" s="22"/>
      <c r="E17" s="21"/>
      <c r="F17" s="2" t="s">
        <v>6</v>
      </c>
      <c r="G17" s="3" t="s">
        <v>6</v>
      </c>
    </row>
    <row r="18" spans="1:7" x14ac:dyDescent="0.2">
      <c r="A18" s="7">
        <v>1</v>
      </c>
      <c r="B18" s="7">
        <v>0.5</v>
      </c>
      <c r="C18" s="7">
        <v>5.9949554865531214</v>
      </c>
      <c r="D18" s="7">
        <v>3.7141575793260793</v>
      </c>
      <c r="E18" s="10">
        <f>(C18-D18)/$B$7</f>
        <v>9.1231916289081685</v>
      </c>
      <c r="F18" s="10">
        <f t="shared" ref="F18:F41" si="0">$E$7*(1-$E$8*EXP(-$E$9*B18))</f>
        <v>10.07951222864228</v>
      </c>
      <c r="G18" s="10">
        <f t="shared" ref="G18:G41" si="1">$H$7*B18/($H$8+B18)</f>
        <v>8.3513129912647752</v>
      </c>
    </row>
    <row r="19" spans="1:7" x14ac:dyDescent="0.2">
      <c r="A19" s="7">
        <v>2</v>
      </c>
      <c r="B19" s="7">
        <v>0.5</v>
      </c>
      <c r="C19" s="7">
        <v>5.9644371003664043</v>
      </c>
      <c r="D19" s="7">
        <v>3.9484518841900198</v>
      </c>
      <c r="E19" s="10">
        <f t="shared" ref="E19:E41" si="2">(C19-D19)/$B$7</f>
        <v>8.0639408647055379</v>
      </c>
      <c r="F19" s="10">
        <f t="shared" si="0"/>
        <v>10.07951222864228</v>
      </c>
      <c r="G19" s="10">
        <f t="shared" si="1"/>
        <v>8.3513129912647752</v>
      </c>
    </row>
    <row r="20" spans="1:7" x14ac:dyDescent="0.2">
      <c r="A20" s="7">
        <v>3</v>
      </c>
      <c r="B20" s="7">
        <v>0.5</v>
      </c>
      <c r="C20" s="7">
        <v>6.0765723845872328</v>
      </c>
      <c r="D20" s="7">
        <v>3.5832558004213055</v>
      </c>
      <c r="E20" s="10">
        <f t="shared" si="2"/>
        <v>9.9732663366637091</v>
      </c>
      <c r="F20" s="10">
        <f t="shared" si="0"/>
        <v>10.07951222864228</v>
      </c>
      <c r="G20" s="10">
        <f t="shared" si="1"/>
        <v>8.3513129912647752</v>
      </c>
    </row>
    <row r="21" spans="1:7" x14ac:dyDescent="0.2">
      <c r="A21" s="7">
        <v>4</v>
      </c>
      <c r="B21" s="7">
        <v>1</v>
      </c>
      <c r="C21" s="7">
        <v>5.9949554865531214</v>
      </c>
      <c r="D21" s="7">
        <v>2.3202948625138711</v>
      </c>
      <c r="E21" s="10">
        <f t="shared" si="2"/>
        <v>14.698642496157001</v>
      </c>
      <c r="F21" s="10">
        <f t="shared" si="0"/>
        <v>12.735815684867154</v>
      </c>
      <c r="G21" s="10">
        <f t="shared" si="1"/>
        <v>12.983156063208519</v>
      </c>
    </row>
    <row r="22" spans="1:7" x14ac:dyDescent="0.2">
      <c r="A22" s="7">
        <v>5</v>
      </c>
      <c r="B22" s="7">
        <v>1</v>
      </c>
      <c r="C22" s="7">
        <v>5.9644371003664043</v>
      </c>
      <c r="D22" s="7">
        <v>2.6068160357182055</v>
      </c>
      <c r="E22" s="10">
        <f t="shared" si="2"/>
        <v>13.430484258592795</v>
      </c>
      <c r="F22" s="10">
        <f t="shared" si="0"/>
        <v>12.735815684867154</v>
      </c>
      <c r="G22" s="10">
        <f t="shared" si="1"/>
        <v>12.983156063208519</v>
      </c>
    </row>
    <row r="23" spans="1:7" x14ac:dyDescent="0.2">
      <c r="A23" s="7">
        <v>6</v>
      </c>
      <c r="B23" s="7">
        <v>1</v>
      </c>
      <c r="C23" s="7">
        <v>6.0765723845872328</v>
      </c>
      <c r="D23" s="7">
        <v>2.7803814591400164</v>
      </c>
      <c r="E23" s="10">
        <f t="shared" si="2"/>
        <v>13.184763701788865</v>
      </c>
      <c r="F23" s="10">
        <f t="shared" si="0"/>
        <v>12.735815684867154</v>
      </c>
      <c r="G23" s="10">
        <f t="shared" si="1"/>
        <v>12.983156063208519</v>
      </c>
    </row>
    <row r="24" spans="1:7" x14ac:dyDescent="0.2">
      <c r="A24" s="7">
        <v>7</v>
      </c>
      <c r="B24" s="7">
        <v>2</v>
      </c>
      <c r="C24" s="7">
        <v>5.9949554865531214</v>
      </c>
      <c r="D24" s="7">
        <v>1.635014944877671</v>
      </c>
      <c r="E24" s="10">
        <f t="shared" si="2"/>
        <v>17.439762166701801</v>
      </c>
      <c r="F24" s="10">
        <f t="shared" si="0"/>
        <v>16.88764820664424</v>
      </c>
      <c r="G24" s="10">
        <f t="shared" si="1"/>
        <v>17.965098155017568</v>
      </c>
    </row>
    <row r="25" spans="1:7" x14ac:dyDescent="0.2">
      <c r="A25" s="7">
        <v>8</v>
      </c>
      <c r="B25" s="7">
        <v>2</v>
      </c>
      <c r="C25" s="7">
        <v>5.9644371003664043</v>
      </c>
      <c r="D25" s="7">
        <v>1.6898919286453356</v>
      </c>
      <c r="E25" s="10">
        <f t="shared" si="2"/>
        <v>17.098180686884277</v>
      </c>
      <c r="F25" s="10">
        <f t="shared" si="0"/>
        <v>16.88764820664424</v>
      </c>
      <c r="G25" s="10">
        <f t="shared" si="1"/>
        <v>17.965098155017568</v>
      </c>
    </row>
    <row r="26" spans="1:7" x14ac:dyDescent="0.2">
      <c r="A26" s="7">
        <v>9</v>
      </c>
      <c r="B26" s="7">
        <v>2</v>
      </c>
      <c r="C26" s="7">
        <v>6.0765723845872328</v>
      </c>
      <c r="D26" s="7">
        <v>1.695075898244975</v>
      </c>
      <c r="E26" s="10">
        <f t="shared" si="2"/>
        <v>17.52598594536903</v>
      </c>
      <c r="F26" s="10">
        <f t="shared" si="0"/>
        <v>16.88764820664424</v>
      </c>
      <c r="G26" s="10">
        <f t="shared" si="1"/>
        <v>17.965098155017568</v>
      </c>
    </row>
    <row r="27" spans="1:7" x14ac:dyDescent="0.2">
      <c r="A27" s="7">
        <v>10</v>
      </c>
      <c r="B27" s="7">
        <v>3</v>
      </c>
      <c r="C27" s="7">
        <v>5.9949554865531214</v>
      </c>
      <c r="D27" s="7">
        <v>1.075382378861464</v>
      </c>
      <c r="E27" s="10">
        <f t="shared" si="2"/>
        <v>19.678292430766628</v>
      </c>
      <c r="F27" s="10">
        <f t="shared" si="0"/>
        <v>19.862561874952409</v>
      </c>
      <c r="G27" s="10">
        <f t="shared" si="1"/>
        <v>20.599999455283772</v>
      </c>
    </row>
    <row r="28" spans="1:7" x14ac:dyDescent="0.2">
      <c r="A28" s="7">
        <v>11</v>
      </c>
      <c r="B28" s="7">
        <v>3</v>
      </c>
      <c r="C28" s="7">
        <v>5.9644371003664043</v>
      </c>
      <c r="D28" s="7">
        <v>0.82884947707399281</v>
      </c>
      <c r="E28" s="10">
        <f t="shared" si="2"/>
        <v>20.542350493169646</v>
      </c>
      <c r="F28" s="10">
        <f t="shared" si="0"/>
        <v>19.862561874952409</v>
      </c>
      <c r="G28" s="10">
        <f t="shared" si="1"/>
        <v>20.599999455283772</v>
      </c>
    </row>
    <row r="29" spans="1:7" x14ac:dyDescent="0.2">
      <c r="A29" s="7">
        <v>12</v>
      </c>
      <c r="B29" s="7">
        <v>3</v>
      </c>
      <c r="C29" s="7">
        <v>6.0765723845872328</v>
      </c>
      <c r="D29" s="7">
        <v>1.0294044764801005</v>
      </c>
      <c r="E29" s="10">
        <f t="shared" si="2"/>
        <v>20.18867163242853</v>
      </c>
      <c r="F29" s="10">
        <f t="shared" si="0"/>
        <v>19.862561874952409</v>
      </c>
      <c r="G29" s="10">
        <f t="shared" si="1"/>
        <v>20.599999455283772</v>
      </c>
    </row>
    <row r="30" spans="1:7" x14ac:dyDescent="0.2">
      <c r="A30" s="7">
        <v>13</v>
      </c>
      <c r="B30" s="7">
        <v>4</v>
      </c>
      <c r="C30" s="7">
        <v>5.9949554865531214</v>
      </c>
      <c r="D30" s="7">
        <v>0.84215230565077526</v>
      </c>
      <c r="E30" s="10">
        <f t="shared" si="2"/>
        <v>20.611212723609384</v>
      </c>
      <c r="F30" s="10">
        <f t="shared" si="0"/>
        <v>21.994177562113773</v>
      </c>
      <c r="G30" s="10">
        <f t="shared" si="1"/>
        <v>22.230228751473664</v>
      </c>
    </row>
    <row r="31" spans="1:7" x14ac:dyDescent="0.2">
      <c r="A31" s="7">
        <v>14</v>
      </c>
      <c r="B31" s="7">
        <v>4</v>
      </c>
      <c r="C31" s="7">
        <v>5.9644371003664043</v>
      </c>
      <c r="D31" s="7">
        <v>0.58872393637150111</v>
      </c>
      <c r="E31" s="10">
        <f t="shared" si="2"/>
        <v>21.502852655979613</v>
      </c>
      <c r="F31" s="10">
        <f t="shared" si="0"/>
        <v>21.994177562113773</v>
      </c>
      <c r="G31" s="10">
        <f t="shared" si="1"/>
        <v>22.230228751473664</v>
      </c>
    </row>
    <row r="32" spans="1:7" x14ac:dyDescent="0.2">
      <c r="A32" s="7">
        <v>15</v>
      </c>
      <c r="B32" s="7">
        <v>4</v>
      </c>
      <c r="C32" s="7">
        <v>6.0765723845872328</v>
      </c>
      <c r="D32" s="7">
        <v>0.56038696282693989</v>
      </c>
      <c r="E32" s="10">
        <f t="shared" si="2"/>
        <v>22.06474168704117</v>
      </c>
      <c r="F32" s="10">
        <f t="shared" si="0"/>
        <v>21.994177562113773</v>
      </c>
      <c r="G32" s="10">
        <f t="shared" si="1"/>
        <v>22.230228751473664</v>
      </c>
    </row>
    <row r="33" spans="1:7" x14ac:dyDescent="0.2">
      <c r="A33" s="7">
        <v>16</v>
      </c>
      <c r="B33" s="7">
        <v>8</v>
      </c>
      <c r="C33" s="7">
        <v>7.0467419354838716</v>
      </c>
      <c r="D33" s="7">
        <v>0.62642761144463321</v>
      </c>
      <c r="E33" s="10">
        <f t="shared" si="2"/>
        <v>25.681257296156954</v>
      </c>
      <c r="F33" s="10">
        <f t="shared" si="0"/>
        <v>25.962008207759986</v>
      </c>
      <c r="G33" s="10">
        <f t="shared" si="1"/>
        <v>25.224532621604865</v>
      </c>
    </row>
    <row r="34" spans="1:7" x14ac:dyDescent="0.2">
      <c r="A34" s="7">
        <v>17</v>
      </c>
      <c r="B34" s="7">
        <v>8</v>
      </c>
      <c r="C34" s="7">
        <v>7.0467419354838716</v>
      </c>
      <c r="D34" s="7">
        <v>0.68536783743899021</v>
      </c>
      <c r="E34" s="10">
        <f t="shared" si="2"/>
        <v>25.445496392179525</v>
      </c>
      <c r="F34" s="10">
        <f t="shared" si="0"/>
        <v>25.962008207759986</v>
      </c>
      <c r="G34" s="10">
        <f t="shared" si="1"/>
        <v>25.224532621604865</v>
      </c>
    </row>
    <row r="35" spans="1:7" x14ac:dyDescent="0.2">
      <c r="A35" s="7">
        <v>18</v>
      </c>
      <c r="B35" s="7">
        <v>8</v>
      </c>
      <c r="C35" s="7">
        <v>7.0467419354838716</v>
      </c>
      <c r="D35" s="7">
        <v>0.91701793545792831</v>
      </c>
      <c r="E35" s="10">
        <f t="shared" si="2"/>
        <v>24.518896000103773</v>
      </c>
      <c r="F35" s="10">
        <f t="shared" si="0"/>
        <v>25.962008207759986</v>
      </c>
      <c r="G35" s="10">
        <f t="shared" si="1"/>
        <v>25.224532621604865</v>
      </c>
    </row>
    <row r="36" spans="1:7" x14ac:dyDescent="0.2">
      <c r="A36" s="7">
        <v>19</v>
      </c>
      <c r="B36" s="7">
        <v>12</v>
      </c>
      <c r="C36" s="7">
        <v>7.0467419354838716</v>
      </c>
      <c r="D36" s="7">
        <v>0.68176658555037906</v>
      </c>
      <c r="E36" s="10">
        <f t="shared" si="2"/>
        <v>25.459901399733969</v>
      </c>
      <c r="F36" s="10">
        <f t="shared" si="0"/>
        <v>27.007910921478945</v>
      </c>
      <c r="G36" s="10">
        <f t="shared" si="1"/>
        <v>26.410312925350198</v>
      </c>
    </row>
    <row r="37" spans="1:7" x14ac:dyDescent="0.2">
      <c r="A37" s="7">
        <v>20</v>
      </c>
      <c r="B37" s="7">
        <v>12</v>
      </c>
      <c r="C37" s="7">
        <v>7.0467419354838716</v>
      </c>
      <c r="D37" s="7">
        <v>0.10112145422620288</v>
      </c>
      <c r="E37" s="10">
        <f t="shared" si="2"/>
        <v>27.782481925030677</v>
      </c>
      <c r="F37" s="10">
        <f t="shared" si="0"/>
        <v>27.007910921478945</v>
      </c>
      <c r="G37" s="10">
        <f t="shared" si="1"/>
        <v>26.410312925350198</v>
      </c>
    </row>
    <row r="38" spans="1:7" x14ac:dyDescent="0.2">
      <c r="A38" s="7">
        <v>21</v>
      </c>
      <c r="B38" s="7">
        <v>12</v>
      </c>
      <c r="C38" s="7">
        <v>7.0467419354838716</v>
      </c>
      <c r="D38" s="7">
        <v>0.26178807375482627</v>
      </c>
      <c r="E38" s="10">
        <f t="shared" si="2"/>
        <v>27.139815446916181</v>
      </c>
      <c r="F38" s="10">
        <f t="shared" si="0"/>
        <v>27.007910921478945</v>
      </c>
      <c r="G38" s="10">
        <f t="shared" si="1"/>
        <v>26.410312925350198</v>
      </c>
    </row>
    <row r="39" spans="1:7" x14ac:dyDescent="0.2">
      <c r="A39" s="7">
        <v>22</v>
      </c>
      <c r="B39" s="7">
        <v>24</v>
      </c>
      <c r="C39" s="7">
        <v>7.0467419354838716</v>
      </c>
      <c r="D39" s="7">
        <v>0</v>
      </c>
      <c r="E39" s="10">
        <f t="shared" si="2"/>
        <v>28.186967741935486</v>
      </c>
      <c r="F39" s="10">
        <f t="shared" si="0"/>
        <v>27.375434404408278</v>
      </c>
      <c r="G39" s="10">
        <f t="shared" si="1"/>
        <v>27.71307724807939</v>
      </c>
    </row>
    <row r="40" spans="1:7" x14ac:dyDescent="0.2">
      <c r="A40" s="7">
        <v>23</v>
      </c>
      <c r="B40" s="7">
        <v>24</v>
      </c>
      <c r="C40" s="7">
        <v>7.0467419354838716</v>
      </c>
      <c r="D40" s="7">
        <v>0</v>
      </c>
      <c r="E40" s="10">
        <f t="shared" si="2"/>
        <v>28.186967741935486</v>
      </c>
      <c r="F40" s="10">
        <f t="shared" si="0"/>
        <v>27.375434404408278</v>
      </c>
      <c r="G40" s="10">
        <f t="shared" si="1"/>
        <v>27.71307724807939</v>
      </c>
    </row>
    <row r="41" spans="1:7" x14ac:dyDescent="0.2">
      <c r="A41" s="7">
        <v>24</v>
      </c>
      <c r="B41" s="7">
        <v>24</v>
      </c>
      <c r="C41" s="7">
        <v>7.0467419354838716</v>
      </c>
      <c r="D41" s="7">
        <v>0</v>
      </c>
      <c r="E41" s="10">
        <f t="shared" si="2"/>
        <v>28.186967741935486</v>
      </c>
      <c r="F41" s="10">
        <f t="shared" si="0"/>
        <v>27.375434404408278</v>
      </c>
      <c r="G41" s="10">
        <f t="shared" si="1"/>
        <v>27.71307724807939</v>
      </c>
    </row>
    <row r="42" spans="1:7" x14ac:dyDescent="0.2">
      <c r="A42" s="7">
        <v>25</v>
      </c>
      <c r="B42" s="8"/>
      <c r="C42" s="8"/>
      <c r="D42" s="8"/>
      <c r="E42" s="10"/>
      <c r="F42" s="10"/>
      <c r="G42" s="10"/>
    </row>
    <row r="43" spans="1:7" x14ac:dyDescent="0.2">
      <c r="A43" s="7">
        <v>26</v>
      </c>
      <c r="B43" s="8"/>
      <c r="C43" s="8"/>
      <c r="D43" s="8"/>
    </row>
    <row r="44" spans="1:7" x14ac:dyDescent="0.2">
      <c r="A44" s="7">
        <v>27</v>
      </c>
      <c r="B44" s="8"/>
      <c r="C44" s="8"/>
      <c r="D44" s="8"/>
    </row>
    <row r="45" spans="1:7" x14ac:dyDescent="0.2">
      <c r="A45" s="7">
        <v>28</v>
      </c>
      <c r="B45" s="8"/>
      <c r="C45" s="8"/>
      <c r="D45" s="8"/>
    </row>
    <row r="46" spans="1:7" x14ac:dyDescent="0.2">
      <c r="A46" s="7">
        <v>29</v>
      </c>
      <c r="B46" s="8"/>
      <c r="C46" s="8"/>
      <c r="D46" s="8"/>
    </row>
    <row r="47" spans="1:7" x14ac:dyDescent="0.2">
      <c r="A47" s="7">
        <v>30</v>
      </c>
      <c r="B47" s="8"/>
      <c r="C47" s="8"/>
      <c r="D47" s="8"/>
    </row>
    <row r="48" spans="1:7"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sheetProtection algorithmName="SHA-512" hashValue="x7OH/bo3B0ylLxmNSO7WCB5kzUWro7V5St+reMx1YXrQTA9o7IZq2AzJMF5BEgIXJJj+2bN2njgatIRbUbO0qw==" saltValue="Vj3Gbtgu9/CDCwR83Gy8iw==" spinCount="100000" sheet="1" objects="1" scenarios="1"/>
  <mergeCells count="13">
    <mergeCell ref="E16:E17"/>
    <mergeCell ref="D16:D17"/>
    <mergeCell ref="C16:C17"/>
    <mergeCell ref="B16:B17"/>
    <mergeCell ref="A16:A17"/>
    <mergeCell ref="K6:R9"/>
    <mergeCell ref="J6:J9"/>
    <mergeCell ref="A1:G4"/>
    <mergeCell ref="G6:H6"/>
    <mergeCell ref="D6:E6"/>
    <mergeCell ref="A6:B6"/>
    <mergeCell ref="J11:J16"/>
    <mergeCell ref="K11:R16"/>
  </mergeCells>
  <pageMargins left="0.7" right="0.7" top="0.75" bottom="0.75" header="0.3" footer="0.3"/>
  <pageSetup orientation="portrait" horizontalDpi="0" verticalDpi="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C47D6-4259-494A-82C6-15A6462BCC42}">
  <dimension ref="A1:R67"/>
  <sheetViews>
    <sheetView zoomScale="64" workbookViewId="0">
      <selection activeCell="J11" sqref="J11:R16"/>
    </sheetView>
  </sheetViews>
  <sheetFormatPr baseColWidth="10" defaultRowHeight="16" x14ac:dyDescent="0.2"/>
  <cols>
    <col min="3" max="3" width="11.83203125" bestFit="1" customWidth="1"/>
    <col min="4" max="4" width="13.33203125" bestFit="1" customWidth="1"/>
    <col min="5" max="5" width="21.5" bestFit="1" customWidth="1"/>
    <col min="6" max="6" width="24.6640625" bestFit="1" customWidth="1"/>
    <col min="7" max="7" width="28" bestFit="1" customWidth="1"/>
  </cols>
  <sheetData>
    <row r="1" spans="1:18" ht="16" customHeight="1" x14ac:dyDescent="0.2">
      <c r="A1" s="17" t="s">
        <v>30</v>
      </c>
      <c r="B1" s="17"/>
      <c r="C1" s="17"/>
      <c r="D1" s="17"/>
      <c r="E1" s="17"/>
      <c r="F1" s="17"/>
      <c r="G1" s="17"/>
    </row>
    <row r="2" spans="1:18" ht="16" customHeight="1" x14ac:dyDescent="0.2">
      <c r="A2" s="17"/>
      <c r="B2" s="17"/>
      <c r="C2" s="17"/>
      <c r="D2" s="17"/>
      <c r="E2" s="17"/>
      <c r="F2" s="17"/>
      <c r="G2" s="17"/>
    </row>
    <row r="3" spans="1:18" ht="20" customHeight="1" x14ac:dyDescent="0.2">
      <c r="A3" s="17"/>
      <c r="B3" s="17"/>
      <c r="C3" s="17"/>
      <c r="D3" s="17"/>
      <c r="E3" s="17"/>
      <c r="F3" s="17"/>
      <c r="G3" s="17"/>
    </row>
    <row r="4" spans="1:18" ht="20" customHeight="1" x14ac:dyDescent="0.2">
      <c r="A4" s="17"/>
      <c r="B4" s="17"/>
      <c r="C4" s="17"/>
      <c r="D4" s="17"/>
      <c r="E4" s="17"/>
      <c r="F4" s="17"/>
      <c r="G4" s="17"/>
    </row>
    <row r="6" spans="1:18" ht="16" customHeight="1" x14ac:dyDescent="0.2">
      <c r="A6" s="20" t="s">
        <v>0</v>
      </c>
      <c r="B6" s="20"/>
      <c r="D6" s="19" t="s">
        <v>11</v>
      </c>
      <c r="E6" s="19"/>
      <c r="G6" s="18" t="s">
        <v>12</v>
      </c>
      <c r="H6" s="18"/>
      <c r="J6" s="16" t="s">
        <v>15</v>
      </c>
      <c r="K6" s="15" t="s">
        <v>22</v>
      </c>
      <c r="L6" s="15"/>
      <c r="M6" s="15"/>
      <c r="N6" s="15"/>
      <c r="O6" s="15"/>
      <c r="P6" s="15"/>
      <c r="Q6" s="15"/>
      <c r="R6" s="15"/>
    </row>
    <row r="7" spans="1:18" ht="18" customHeight="1" x14ac:dyDescent="0.25">
      <c r="A7" s="4" t="s">
        <v>1</v>
      </c>
      <c r="B7" s="7">
        <v>0.25</v>
      </c>
      <c r="D7" s="9" t="s">
        <v>20</v>
      </c>
      <c r="E7" s="11">
        <v>27.31871976820775</v>
      </c>
      <c r="G7" s="9" t="s">
        <v>21</v>
      </c>
      <c r="H7" s="11">
        <v>29.009002190665676</v>
      </c>
      <c r="J7" s="16"/>
      <c r="K7" s="15"/>
      <c r="L7" s="15"/>
      <c r="M7" s="15"/>
      <c r="N7" s="15"/>
      <c r="O7" s="15"/>
      <c r="P7" s="15"/>
      <c r="Q7" s="15"/>
      <c r="R7" s="15"/>
    </row>
    <row r="8" spans="1:18" x14ac:dyDescent="0.2">
      <c r="A8" s="4" t="s">
        <v>2</v>
      </c>
      <c r="B8" s="7">
        <v>0.15</v>
      </c>
      <c r="D8" s="12" t="s">
        <v>8</v>
      </c>
      <c r="E8" s="11">
        <v>0.75021720771525247</v>
      </c>
      <c r="G8" s="9" t="s">
        <v>7</v>
      </c>
      <c r="H8" s="11">
        <v>1.2295019786620411</v>
      </c>
      <c r="J8" s="16"/>
      <c r="K8" s="15"/>
      <c r="L8" s="15"/>
      <c r="M8" s="15"/>
      <c r="N8" s="15"/>
      <c r="O8" s="15"/>
      <c r="P8" s="15"/>
      <c r="Q8" s="15"/>
      <c r="R8" s="15"/>
    </row>
    <row r="9" spans="1:18" x14ac:dyDescent="0.2">
      <c r="A9" s="4" t="s">
        <v>3</v>
      </c>
      <c r="B9" s="7">
        <v>0.15</v>
      </c>
      <c r="D9" s="12" t="s">
        <v>10</v>
      </c>
      <c r="E9" s="11">
        <v>0.33970447881171156</v>
      </c>
      <c r="G9" s="9" t="s">
        <v>9</v>
      </c>
      <c r="H9" s="8" cm="1">
        <f t="array" ref="H9">SUMPRODUCT((G18:G205-E18:E205)^2)</f>
        <v>2.6447867200553952E-2</v>
      </c>
      <c r="J9" s="16"/>
      <c r="K9" s="15"/>
      <c r="L9" s="15"/>
      <c r="M9" s="15"/>
      <c r="N9" s="15"/>
      <c r="O9" s="15"/>
      <c r="P9" s="15"/>
      <c r="Q9" s="15"/>
      <c r="R9" s="15"/>
    </row>
    <row r="10" spans="1:18" ht="18" x14ac:dyDescent="0.25">
      <c r="D10" s="9" t="s">
        <v>9</v>
      </c>
      <c r="E10" s="8" cm="1">
        <f t="array" ref="E10">SUMPRODUCT((F18:F205-E18:E205)^2)</f>
        <v>3.2012516387746076E-2</v>
      </c>
      <c r="G10" s="9" t="s">
        <v>32</v>
      </c>
      <c r="H10" s="8">
        <f>0.9*AVERAGE(C18:C200)*$H$8/($H$7*$B$7-0.9*AVERAGE(C18:C200))</f>
        <v>4.7458812843476768</v>
      </c>
    </row>
    <row r="11" spans="1:18" ht="16" customHeight="1" x14ac:dyDescent="0.25">
      <c r="D11" s="9" t="s">
        <v>32</v>
      </c>
      <c r="E11" s="8">
        <f>-LN(($E$7*$B$7-0.9*AVERAGE($C$18:$C$200))/$E$7/$B$7/$E$8)/$E$9</f>
        <v>4.6114888967506502</v>
      </c>
      <c r="J11" s="16" t="s">
        <v>19</v>
      </c>
      <c r="K11" s="15" t="s">
        <v>33</v>
      </c>
      <c r="L11" s="15"/>
      <c r="M11" s="15"/>
      <c r="N11" s="15"/>
      <c r="O11" s="15"/>
      <c r="P11" s="15"/>
      <c r="Q11" s="15"/>
      <c r="R11" s="15"/>
    </row>
    <row r="12" spans="1:18" ht="19" customHeight="1" x14ac:dyDescent="0.2">
      <c r="J12" s="16"/>
      <c r="K12" s="15"/>
      <c r="L12" s="15"/>
      <c r="M12" s="15"/>
      <c r="N12" s="15"/>
      <c r="O12" s="15"/>
      <c r="P12" s="15"/>
      <c r="Q12" s="15"/>
      <c r="R12" s="15"/>
    </row>
    <row r="13" spans="1:18" ht="16" customHeight="1" x14ac:dyDescent="0.2">
      <c r="J13" s="16"/>
      <c r="K13" s="15"/>
      <c r="L13" s="15"/>
      <c r="M13" s="15"/>
      <c r="N13" s="15"/>
      <c r="O13" s="15"/>
      <c r="P13" s="15"/>
      <c r="Q13" s="15"/>
      <c r="R13" s="15"/>
    </row>
    <row r="14" spans="1:18" ht="19" customHeight="1" x14ac:dyDescent="0.2">
      <c r="J14" s="16"/>
      <c r="K14" s="15"/>
      <c r="L14" s="15"/>
      <c r="M14" s="15"/>
      <c r="N14" s="15"/>
      <c r="O14" s="15"/>
      <c r="P14" s="15"/>
      <c r="Q14" s="15"/>
      <c r="R14" s="15"/>
    </row>
    <row r="15" spans="1:18" x14ac:dyDescent="0.2">
      <c r="J15" s="16"/>
      <c r="K15" s="15"/>
      <c r="L15" s="15"/>
      <c r="M15" s="15"/>
      <c r="N15" s="15"/>
      <c r="O15" s="15"/>
      <c r="P15" s="15"/>
      <c r="Q15" s="15"/>
      <c r="R15" s="15"/>
    </row>
    <row r="16" spans="1:18" ht="20" customHeight="1" x14ac:dyDescent="0.2">
      <c r="A16" s="25" t="s">
        <v>4</v>
      </c>
      <c r="B16" s="24" t="s">
        <v>18</v>
      </c>
      <c r="C16" s="23" t="s">
        <v>16</v>
      </c>
      <c r="D16" s="22" t="s">
        <v>17</v>
      </c>
      <c r="E16" s="21" t="s">
        <v>23</v>
      </c>
      <c r="F16" s="5" t="s">
        <v>13</v>
      </c>
      <c r="G16" s="6" t="s">
        <v>14</v>
      </c>
      <c r="J16" s="16"/>
      <c r="K16" s="15"/>
      <c r="L16" s="15"/>
      <c r="M16" s="15"/>
      <c r="N16" s="15"/>
      <c r="O16" s="15"/>
      <c r="P16" s="15"/>
      <c r="Q16" s="15"/>
      <c r="R16" s="15"/>
    </row>
    <row r="17" spans="1:7" x14ac:dyDescent="0.2">
      <c r="A17" s="25"/>
      <c r="B17" s="24"/>
      <c r="C17" s="23"/>
      <c r="D17" s="22"/>
      <c r="E17" s="21"/>
      <c r="F17" s="5" t="s">
        <v>24</v>
      </c>
      <c r="G17" s="1" t="s">
        <v>24</v>
      </c>
    </row>
    <row r="18" spans="1:7" x14ac:dyDescent="0.2">
      <c r="A18" s="7">
        <v>1</v>
      </c>
      <c r="B18" s="7">
        <v>0.5</v>
      </c>
      <c r="C18" s="7">
        <v>5.9949554865531214</v>
      </c>
      <c r="D18" s="7">
        <v>3.7141575793260793</v>
      </c>
      <c r="E18" s="10">
        <f>(C18-D18)/C18</f>
        <v>0.38045285112507432</v>
      </c>
      <c r="F18" s="10">
        <f>$E$7*(1-$E$8*EXP(-$E$9*B18))*$B$7/C18</f>
        <v>0.41807134738489288</v>
      </c>
      <c r="G18" s="10">
        <f>$H$7*B18*$B$7/C18/($H$8+B18)</f>
        <v>0.34973232727250714</v>
      </c>
    </row>
    <row r="19" spans="1:7" x14ac:dyDescent="0.2">
      <c r="A19" s="7">
        <v>2</v>
      </c>
      <c r="B19" s="7">
        <v>0.5</v>
      </c>
      <c r="C19" s="7">
        <v>5.9644371003664043</v>
      </c>
      <c r="D19" s="7">
        <v>3.9484518841900198</v>
      </c>
      <c r="E19" s="10">
        <f t="shared" ref="E19:E41" si="0">(C19-D19)/C19</f>
        <v>0.33800091815077393</v>
      </c>
      <c r="F19" s="10">
        <f t="shared" ref="F19:F41" si="1">$E$7*(1-$E$8*EXP(-$E$9*B19))*$B$7/C19</f>
        <v>0.42021050362351081</v>
      </c>
      <c r="G19" s="10">
        <f t="shared" ref="G19:G41" si="2">$H$7*B19*$B$7/C19/($H$8+B19)</f>
        <v>0.3515218115182252</v>
      </c>
    </row>
    <row r="20" spans="1:7" x14ac:dyDescent="0.2">
      <c r="A20" s="7">
        <v>3</v>
      </c>
      <c r="B20" s="7">
        <v>0.5</v>
      </c>
      <c r="C20" s="7">
        <v>6.0765723845872328</v>
      </c>
      <c r="D20" s="7">
        <v>3.5832558004213055</v>
      </c>
      <c r="E20" s="10">
        <f t="shared" si="0"/>
        <v>0.41031628134473253</v>
      </c>
      <c r="F20" s="10">
        <f t="shared" si="1"/>
        <v>0.41245606225852072</v>
      </c>
      <c r="G20" s="10">
        <f t="shared" si="2"/>
        <v>0.34503493112749745</v>
      </c>
    </row>
    <row r="21" spans="1:7" x14ac:dyDescent="0.2">
      <c r="A21" s="7">
        <v>4</v>
      </c>
      <c r="B21" s="7">
        <v>1</v>
      </c>
      <c r="C21" s="7">
        <v>5.9949554865531214</v>
      </c>
      <c r="D21" s="7">
        <v>2.3202948625138711</v>
      </c>
      <c r="E21" s="10">
        <f t="shared" si="0"/>
        <v>0.61295878381109459</v>
      </c>
      <c r="F21" s="10">
        <f t="shared" si="1"/>
        <v>0.5307251305740327</v>
      </c>
      <c r="G21" s="10">
        <f t="shared" si="2"/>
        <v>0.54259898202276469</v>
      </c>
    </row>
    <row r="22" spans="1:7" x14ac:dyDescent="0.2">
      <c r="A22" s="7">
        <v>5</v>
      </c>
      <c r="B22" s="7">
        <v>1</v>
      </c>
      <c r="C22" s="7">
        <v>5.9644371003664043</v>
      </c>
      <c r="D22" s="7">
        <v>2.6068160357182055</v>
      </c>
      <c r="E22" s="10">
        <f t="shared" si="0"/>
        <v>0.56294014139941806</v>
      </c>
      <c r="F22" s="10">
        <f t="shared" si="1"/>
        <v>0.53344070527476328</v>
      </c>
      <c r="G22" s="10">
        <f t="shared" si="2"/>
        <v>0.54537531195956179</v>
      </c>
    </row>
    <row r="23" spans="1:7" x14ac:dyDescent="0.2">
      <c r="A23" s="7">
        <v>6</v>
      </c>
      <c r="B23" s="7">
        <v>1</v>
      </c>
      <c r="C23" s="7">
        <v>6.0765723845872328</v>
      </c>
      <c r="D23" s="7">
        <v>2.7803814591400164</v>
      </c>
      <c r="E23" s="10">
        <f t="shared" si="0"/>
        <v>0.54244246868641866</v>
      </c>
      <c r="F23" s="10">
        <f t="shared" si="1"/>
        <v>0.52359674698461489</v>
      </c>
      <c r="G23" s="10">
        <f t="shared" si="2"/>
        <v>0.53531111593867253</v>
      </c>
    </row>
    <row r="24" spans="1:7" x14ac:dyDescent="0.2">
      <c r="A24" s="7">
        <v>7</v>
      </c>
      <c r="B24" s="7">
        <v>2</v>
      </c>
      <c r="C24" s="7">
        <v>5.9949554865531214</v>
      </c>
      <c r="D24" s="7">
        <v>1.635014944877671</v>
      </c>
      <c r="E24" s="10">
        <f t="shared" si="0"/>
        <v>0.72726820932281111</v>
      </c>
      <c r="F24" s="10">
        <f t="shared" si="1"/>
        <v>0.70598852749327601</v>
      </c>
      <c r="G24" s="10">
        <f t="shared" si="2"/>
        <v>0.74917155154736492</v>
      </c>
    </row>
    <row r="25" spans="1:7" x14ac:dyDescent="0.2">
      <c r="A25" s="7">
        <v>8</v>
      </c>
      <c r="B25" s="7">
        <v>2</v>
      </c>
      <c r="C25" s="7">
        <v>5.9644371003664043</v>
      </c>
      <c r="D25" s="7">
        <v>1.6898919286453356</v>
      </c>
      <c r="E25" s="10">
        <f t="shared" si="0"/>
        <v>0.71667201779334344</v>
      </c>
      <c r="F25" s="10">
        <f t="shared" si="1"/>
        <v>0.70960087685045303</v>
      </c>
      <c r="G25" s="10">
        <f t="shared" si="2"/>
        <v>0.75300485657606919</v>
      </c>
    </row>
    <row r="26" spans="1:7" x14ac:dyDescent="0.2">
      <c r="A26" s="7">
        <v>9</v>
      </c>
      <c r="B26" s="7">
        <v>2</v>
      </c>
      <c r="C26" s="7">
        <v>6.0765723845872328</v>
      </c>
      <c r="D26" s="7">
        <v>1.695075898244975</v>
      </c>
      <c r="E26" s="10">
        <f t="shared" si="0"/>
        <v>0.72104736174222039</v>
      </c>
      <c r="F26" s="10">
        <f t="shared" si="1"/>
        <v>0.69650611043068633</v>
      </c>
      <c r="G26" s="10">
        <f t="shared" si="2"/>
        <v>0.7391091258470166</v>
      </c>
    </row>
    <row r="27" spans="1:7" x14ac:dyDescent="0.2">
      <c r="A27" s="7">
        <v>10</v>
      </c>
      <c r="B27" s="7">
        <v>3</v>
      </c>
      <c r="C27" s="7">
        <v>5.9949554865531214</v>
      </c>
      <c r="D27" s="7">
        <v>1.075382378861464</v>
      </c>
      <c r="E27" s="10">
        <f t="shared" si="0"/>
        <v>0.82061878836738966</v>
      </c>
      <c r="F27" s="10">
        <f t="shared" si="1"/>
        <v>0.83077268300053597</v>
      </c>
      <c r="G27" s="10">
        <f t="shared" si="2"/>
        <v>0.85806237482062642</v>
      </c>
    </row>
    <row r="28" spans="1:7" x14ac:dyDescent="0.2">
      <c r="A28" s="7">
        <v>11</v>
      </c>
      <c r="B28" s="7">
        <v>3</v>
      </c>
      <c r="C28" s="7">
        <v>5.9644371003664043</v>
      </c>
      <c r="D28" s="7">
        <v>0.82884947707399281</v>
      </c>
      <c r="E28" s="10">
        <f t="shared" si="0"/>
        <v>0.86103475263020623</v>
      </c>
      <c r="F28" s="10">
        <f t="shared" si="1"/>
        <v>0.8350235186027134</v>
      </c>
      <c r="G28" s="10">
        <f t="shared" si="2"/>
        <v>0.86245284427925462</v>
      </c>
    </row>
    <row r="29" spans="1:7" x14ac:dyDescent="0.2">
      <c r="A29" s="7">
        <v>12</v>
      </c>
      <c r="B29" s="7">
        <v>3</v>
      </c>
      <c r="C29" s="7">
        <v>6.0765723845872328</v>
      </c>
      <c r="D29" s="7">
        <v>1.0294044764801005</v>
      </c>
      <c r="E29" s="10">
        <f t="shared" si="0"/>
        <v>0.83059455045888908</v>
      </c>
      <c r="F29" s="10">
        <f t="shared" si="1"/>
        <v>0.81961423954482027</v>
      </c>
      <c r="G29" s="10">
        <f t="shared" si="2"/>
        <v>0.84653739249172755</v>
      </c>
    </row>
    <row r="30" spans="1:7" x14ac:dyDescent="0.2">
      <c r="A30" s="7">
        <v>13</v>
      </c>
      <c r="B30" s="7">
        <v>4</v>
      </c>
      <c r="C30" s="7">
        <v>5.9949554865531214</v>
      </c>
      <c r="D30" s="7">
        <v>0.84215230565077526</v>
      </c>
      <c r="E30" s="10">
        <f t="shared" si="0"/>
        <v>0.85952317618708762</v>
      </c>
      <c r="F30" s="10">
        <f t="shared" si="1"/>
        <v>0.91961659302034904</v>
      </c>
      <c r="G30" s="10">
        <f t="shared" si="2"/>
        <v>0.92530838230929924</v>
      </c>
    </row>
    <row r="31" spans="1:7" x14ac:dyDescent="0.2">
      <c r="A31" s="7">
        <v>14</v>
      </c>
      <c r="B31" s="7">
        <v>4</v>
      </c>
      <c r="C31" s="7">
        <v>5.9644371003664043</v>
      </c>
      <c r="D31" s="7">
        <v>0.58872393637150111</v>
      </c>
      <c r="E31" s="10">
        <f t="shared" si="0"/>
        <v>0.90129430045706493</v>
      </c>
      <c r="F31" s="10">
        <f t="shared" si="1"/>
        <v>0.92432201850430362</v>
      </c>
      <c r="G31" s="10">
        <f t="shared" si="2"/>
        <v>0.93004293111548708</v>
      </c>
    </row>
    <row r="32" spans="1:7" x14ac:dyDescent="0.2">
      <c r="A32" s="7">
        <v>15</v>
      </c>
      <c r="B32" s="7">
        <v>4</v>
      </c>
      <c r="C32" s="7">
        <v>6.0765723845872328</v>
      </c>
      <c r="D32" s="7">
        <v>0.56038696282693989</v>
      </c>
      <c r="E32" s="10">
        <f t="shared" si="0"/>
        <v>0.9077791018752086</v>
      </c>
      <c r="F32" s="10">
        <f t="shared" si="1"/>
        <v>0.90726485112496846</v>
      </c>
      <c r="G32" s="10">
        <f t="shared" si="2"/>
        <v>0.91288019169305668</v>
      </c>
    </row>
    <row r="33" spans="1:7" x14ac:dyDescent="0.2">
      <c r="A33" s="7">
        <v>16</v>
      </c>
      <c r="B33" s="7">
        <v>8</v>
      </c>
      <c r="C33" s="7">
        <v>7.0467419354838716</v>
      </c>
      <c r="D33" s="7">
        <v>0.62642761144463321</v>
      </c>
      <c r="E33" s="10">
        <f t="shared" si="0"/>
        <v>0.91110393751043206</v>
      </c>
      <c r="F33" s="10">
        <f t="shared" si="1"/>
        <v>0.92118538625451396</v>
      </c>
      <c r="G33" s="10">
        <f t="shared" si="2"/>
        <v>0.89206428492039869</v>
      </c>
    </row>
    <row r="34" spans="1:7" x14ac:dyDescent="0.2">
      <c r="A34" s="7">
        <v>17</v>
      </c>
      <c r="B34" s="7">
        <v>8</v>
      </c>
      <c r="C34" s="7">
        <v>7.0467419354838716</v>
      </c>
      <c r="D34" s="7">
        <v>0.68536783743899021</v>
      </c>
      <c r="E34" s="10">
        <f t="shared" si="0"/>
        <v>0.9027397563705547</v>
      </c>
      <c r="F34" s="10">
        <f t="shared" si="1"/>
        <v>0.92118538625451396</v>
      </c>
      <c r="G34" s="10">
        <f t="shared" si="2"/>
        <v>0.89206428492039869</v>
      </c>
    </row>
    <row r="35" spans="1:7" x14ac:dyDescent="0.2">
      <c r="A35" s="7">
        <v>18</v>
      </c>
      <c r="B35" s="7">
        <v>8</v>
      </c>
      <c r="C35" s="7">
        <v>7.0467419354838716</v>
      </c>
      <c r="D35" s="7">
        <v>0.91701793545792831</v>
      </c>
      <c r="E35" s="10">
        <f t="shared" si="0"/>
        <v>0.86986639444815139</v>
      </c>
      <c r="F35" s="10">
        <f t="shared" si="1"/>
        <v>0.92118538625451396</v>
      </c>
      <c r="G35" s="10">
        <f t="shared" si="2"/>
        <v>0.89206428492039869</v>
      </c>
    </row>
    <row r="36" spans="1:7" x14ac:dyDescent="0.2">
      <c r="A36" s="7">
        <v>19</v>
      </c>
      <c r="B36" s="7">
        <v>12</v>
      </c>
      <c r="C36" s="7">
        <v>7.0467419354838716</v>
      </c>
      <c r="D36" s="7">
        <v>0.68176658555037906</v>
      </c>
      <c r="E36" s="10">
        <f t="shared" si="0"/>
        <v>0.9032508084172427</v>
      </c>
      <c r="F36" s="10">
        <f t="shared" si="1"/>
        <v>0.95685960012634286</v>
      </c>
      <c r="G36" s="10">
        <f t="shared" si="2"/>
        <v>0.93351689610608013</v>
      </c>
    </row>
    <row r="37" spans="1:7" x14ac:dyDescent="0.2">
      <c r="A37" s="7">
        <v>20</v>
      </c>
      <c r="B37" s="7">
        <v>12</v>
      </c>
      <c r="C37" s="7">
        <v>7.0467419354838716</v>
      </c>
      <c r="D37" s="7">
        <v>0.10112145422620288</v>
      </c>
      <c r="E37" s="10">
        <f t="shared" si="0"/>
        <v>0.98564989960580152</v>
      </c>
      <c r="F37" s="10">
        <f t="shared" si="1"/>
        <v>0.95685960012634286</v>
      </c>
      <c r="G37" s="10">
        <f t="shared" si="2"/>
        <v>0.93351689610608013</v>
      </c>
    </row>
    <row r="38" spans="1:7" x14ac:dyDescent="0.2">
      <c r="A38" s="7">
        <v>21</v>
      </c>
      <c r="B38" s="7">
        <v>12</v>
      </c>
      <c r="C38" s="7">
        <v>7.0467419354838716</v>
      </c>
      <c r="D38" s="7">
        <v>0.26178807375482627</v>
      </c>
      <c r="E38" s="10">
        <f t="shared" si="0"/>
        <v>0.96284977140476902</v>
      </c>
      <c r="F38" s="10">
        <f t="shared" si="1"/>
        <v>0.95685960012634286</v>
      </c>
      <c r="G38" s="10">
        <f t="shared" si="2"/>
        <v>0.93351689610608013</v>
      </c>
    </row>
    <row r="39" spans="1:7" x14ac:dyDescent="0.2">
      <c r="A39" s="7">
        <v>22</v>
      </c>
      <c r="B39" s="7">
        <v>24</v>
      </c>
      <c r="C39" s="7">
        <v>7.0467419354838716</v>
      </c>
      <c r="D39" s="7">
        <v>0</v>
      </c>
      <c r="E39" s="10">
        <f t="shared" si="0"/>
        <v>1</v>
      </c>
      <c r="F39" s="10">
        <f t="shared" si="1"/>
        <v>0.96898749716996824</v>
      </c>
      <c r="G39" s="10">
        <f t="shared" si="2"/>
        <v>0.97900970336987769</v>
      </c>
    </row>
    <row r="40" spans="1:7" x14ac:dyDescent="0.2">
      <c r="A40" s="7">
        <v>23</v>
      </c>
      <c r="B40" s="7">
        <v>24</v>
      </c>
      <c r="C40" s="7">
        <v>7.0467419354838716</v>
      </c>
      <c r="D40" s="7">
        <v>0</v>
      </c>
      <c r="E40" s="10">
        <f t="shared" si="0"/>
        <v>1</v>
      </c>
      <c r="F40" s="10">
        <f t="shared" si="1"/>
        <v>0.96898749716996824</v>
      </c>
      <c r="G40" s="10">
        <f t="shared" si="2"/>
        <v>0.97900970336987769</v>
      </c>
    </row>
    <row r="41" spans="1:7" x14ac:dyDescent="0.2">
      <c r="A41" s="7">
        <v>24</v>
      </c>
      <c r="B41" s="7">
        <v>24</v>
      </c>
      <c r="C41" s="7">
        <v>7.0467419354838716</v>
      </c>
      <c r="D41" s="7">
        <v>0</v>
      </c>
      <c r="E41" s="10">
        <f t="shared" si="0"/>
        <v>1</v>
      </c>
      <c r="F41" s="10">
        <f t="shared" si="1"/>
        <v>0.96898749716996824</v>
      </c>
      <c r="G41" s="10">
        <f t="shared" si="2"/>
        <v>0.97900970336987769</v>
      </c>
    </row>
    <row r="42" spans="1:7" x14ac:dyDescent="0.2">
      <c r="A42" s="7">
        <v>25</v>
      </c>
      <c r="B42" s="8"/>
      <c r="C42" s="8"/>
      <c r="D42" s="8"/>
      <c r="E42" s="10"/>
      <c r="F42" s="10"/>
      <c r="G42" s="10"/>
    </row>
    <row r="43" spans="1:7" x14ac:dyDescent="0.2">
      <c r="A43" s="7">
        <v>26</v>
      </c>
      <c r="B43" s="8"/>
      <c r="C43" s="8"/>
      <c r="D43" s="8"/>
    </row>
    <row r="44" spans="1:7" x14ac:dyDescent="0.2">
      <c r="A44" s="7">
        <v>27</v>
      </c>
      <c r="B44" s="8"/>
      <c r="C44" s="8"/>
      <c r="D44" s="8"/>
    </row>
    <row r="45" spans="1:7" x14ac:dyDescent="0.2">
      <c r="A45" s="7">
        <v>28</v>
      </c>
      <c r="B45" s="8"/>
      <c r="C45" s="8"/>
      <c r="D45" s="8"/>
    </row>
    <row r="46" spans="1:7" x14ac:dyDescent="0.2">
      <c r="A46" s="7">
        <v>29</v>
      </c>
      <c r="B46" s="8"/>
      <c r="C46" s="8"/>
      <c r="D46" s="8"/>
    </row>
    <row r="47" spans="1:7" x14ac:dyDescent="0.2">
      <c r="A47" s="7">
        <v>30</v>
      </c>
      <c r="B47" s="8"/>
      <c r="C47" s="8"/>
      <c r="D47" s="8"/>
    </row>
    <row r="48" spans="1:7"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sheetProtection algorithmName="SHA-512" hashValue="sh1CXpKtWG7sh4c3P0Uz51PPgHlZXokFQWrNjKx7bcrWgTjBgv+H804mNtGDHTkgQiDwvik0421WRvGXc3u4Rg==" saltValue="ZJNbDYKQRTa7XHGg+wHE0Q==" spinCount="100000" sheet="1" objects="1" scenarios="1"/>
  <mergeCells count="13">
    <mergeCell ref="J6:J9"/>
    <mergeCell ref="K6:R9"/>
    <mergeCell ref="A1:G4"/>
    <mergeCell ref="A6:B6"/>
    <mergeCell ref="D6:E6"/>
    <mergeCell ref="G6:H6"/>
    <mergeCell ref="J11:J16"/>
    <mergeCell ref="K11:R16"/>
    <mergeCell ref="A16:A17"/>
    <mergeCell ref="B16:B17"/>
    <mergeCell ref="C16:C17"/>
    <mergeCell ref="D16:D17"/>
    <mergeCell ref="E16:E17"/>
  </mergeCells>
  <pageMargins left="0.7" right="0.7" top="0.75" bottom="0.75" header="0.3" footer="0.3"/>
  <pageSetup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52D78-C3B0-8840-AD2F-D507F4F8AC0D}">
  <dimension ref="A1:R67"/>
  <sheetViews>
    <sheetView topLeftCell="A5" zoomScale="75" workbookViewId="0">
      <selection activeCell="G17" sqref="G17"/>
    </sheetView>
  </sheetViews>
  <sheetFormatPr baseColWidth="10" defaultRowHeight="16" x14ac:dyDescent="0.2"/>
  <cols>
    <col min="3" max="3" width="11.83203125" bestFit="1" customWidth="1"/>
    <col min="4" max="4" width="13.33203125" bestFit="1" customWidth="1"/>
    <col min="5" max="5" width="21.5" bestFit="1" customWidth="1"/>
    <col min="6" max="6" width="26.83203125" bestFit="1" customWidth="1"/>
    <col min="7" max="7" width="27.33203125" bestFit="1" customWidth="1"/>
  </cols>
  <sheetData>
    <row r="1" spans="1:18" ht="16" customHeight="1" x14ac:dyDescent="0.2">
      <c r="A1" s="17" t="s">
        <v>30</v>
      </c>
      <c r="B1" s="17"/>
      <c r="C1" s="17"/>
      <c r="D1" s="17"/>
      <c r="E1" s="17"/>
      <c r="F1" s="17"/>
      <c r="G1" s="17"/>
    </row>
    <row r="2" spans="1:18" ht="16" customHeight="1" x14ac:dyDescent="0.2">
      <c r="A2" s="17"/>
      <c r="B2" s="17"/>
      <c r="C2" s="17"/>
      <c r="D2" s="17"/>
      <c r="E2" s="17"/>
      <c r="F2" s="17"/>
      <c r="G2" s="17"/>
    </row>
    <row r="3" spans="1:18" ht="20" customHeight="1" x14ac:dyDescent="0.2">
      <c r="A3" s="17"/>
      <c r="B3" s="17"/>
      <c r="C3" s="17"/>
      <c r="D3" s="17"/>
      <c r="E3" s="17"/>
      <c r="F3" s="17"/>
      <c r="G3" s="17"/>
    </row>
    <row r="4" spans="1:18" ht="20" customHeight="1" x14ac:dyDescent="0.2">
      <c r="A4" s="17"/>
      <c r="B4" s="17"/>
      <c r="C4" s="17"/>
      <c r="D4" s="17"/>
      <c r="E4" s="17"/>
      <c r="F4" s="17"/>
      <c r="G4" s="17"/>
    </row>
    <row r="6" spans="1:18" ht="16" customHeight="1" x14ac:dyDescent="0.2">
      <c r="A6" s="20" t="s">
        <v>0</v>
      </c>
      <c r="B6" s="20"/>
      <c r="D6" s="19" t="s">
        <v>11</v>
      </c>
      <c r="E6" s="19"/>
      <c r="F6" s="18" t="s">
        <v>12</v>
      </c>
      <c r="G6" s="18"/>
      <c r="J6" s="16" t="s">
        <v>15</v>
      </c>
      <c r="K6" s="15" t="s">
        <v>22</v>
      </c>
      <c r="L6" s="15"/>
      <c r="M6" s="15"/>
      <c r="N6" s="15"/>
      <c r="O6" s="15"/>
      <c r="P6" s="15"/>
      <c r="Q6" s="15"/>
      <c r="R6" s="15"/>
    </row>
    <row r="7" spans="1:18" ht="18" customHeight="1" x14ac:dyDescent="0.25">
      <c r="A7" s="4" t="s">
        <v>1</v>
      </c>
      <c r="B7" s="13">
        <v>0.25</v>
      </c>
      <c r="D7" s="9" t="s">
        <v>20</v>
      </c>
      <c r="E7" s="11">
        <v>27.382291300478627</v>
      </c>
      <c r="F7" s="9" t="s">
        <v>21</v>
      </c>
      <c r="G7" s="11">
        <v>29.151035564251568</v>
      </c>
      <c r="J7" s="16"/>
      <c r="K7" s="15"/>
      <c r="L7" s="15"/>
      <c r="M7" s="15"/>
      <c r="N7" s="15"/>
      <c r="O7" s="15"/>
      <c r="P7" s="15"/>
      <c r="Q7" s="15"/>
      <c r="R7" s="15"/>
    </row>
    <row r="8" spans="1:18" x14ac:dyDescent="0.2">
      <c r="A8" s="4" t="s">
        <v>2</v>
      </c>
      <c r="B8" s="13">
        <v>0.15</v>
      </c>
      <c r="D8" s="12" t="s">
        <v>8</v>
      </c>
      <c r="E8" s="11">
        <v>0.74649827068493047</v>
      </c>
      <c r="F8" s="9" t="s">
        <v>7</v>
      </c>
      <c r="G8" s="11">
        <v>1.2452965536522629</v>
      </c>
      <c r="J8" s="16"/>
      <c r="K8" s="15"/>
      <c r="L8" s="15"/>
      <c r="M8" s="15"/>
      <c r="N8" s="15"/>
      <c r="O8" s="15"/>
      <c r="P8" s="15"/>
      <c r="Q8" s="15"/>
      <c r="R8" s="15"/>
    </row>
    <row r="9" spans="1:18" x14ac:dyDescent="0.2">
      <c r="A9" s="4" t="s">
        <v>3</v>
      </c>
      <c r="B9" s="13">
        <v>0.15</v>
      </c>
      <c r="D9" s="12" t="s">
        <v>10</v>
      </c>
      <c r="E9" s="11">
        <v>0.33333478877069267</v>
      </c>
      <c r="F9" s="9" t="s">
        <v>9</v>
      </c>
      <c r="G9" s="8" cm="1">
        <f t="array" ref="G9">SUMPRODUCT((G18:G205-E18:E205)^2)</f>
        <v>153.66022328206228</v>
      </c>
      <c r="J9" s="16"/>
      <c r="K9" s="15"/>
      <c r="L9" s="15"/>
      <c r="M9" s="15"/>
      <c r="N9" s="15"/>
      <c r="O9" s="15"/>
      <c r="P9" s="15"/>
      <c r="Q9" s="15"/>
      <c r="R9" s="15"/>
    </row>
    <row r="10" spans="1:18" x14ac:dyDescent="0.2">
      <c r="A10" s="27" t="s">
        <v>28</v>
      </c>
      <c r="B10" s="26">
        <v>0.5</v>
      </c>
      <c r="D10" s="9" t="s">
        <v>9</v>
      </c>
      <c r="E10" s="8" cm="1">
        <f t="array" ref="E10">SUMPRODUCT((F18:F205-E18:E205)^2)</f>
        <v>224.49235895464136</v>
      </c>
    </row>
    <row r="11" spans="1:18" ht="16" customHeight="1" x14ac:dyDescent="0.2">
      <c r="A11" s="27"/>
      <c r="B11" s="26"/>
      <c r="J11" s="16" t="s">
        <v>19</v>
      </c>
      <c r="K11" s="15" t="s">
        <v>33</v>
      </c>
      <c r="L11" s="15"/>
      <c r="M11" s="15"/>
      <c r="N11" s="15"/>
      <c r="O11" s="15"/>
      <c r="P11" s="15"/>
      <c r="Q11" s="15"/>
      <c r="R11" s="15"/>
    </row>
    <row r="12" spans="1:18" ht="19" customHeight="1" x14ac:dyDescent="0.2">
      <c r="E12" s="14" t="s">
        <v>29</v>
      </c>
      <c r="J12" s="16"/>
      <c r="K12" s="15"/>
      <c r="L12" s="15"/>
      <c r="M12" s="15"/>
      <c r="N12" s="15"/>
      <c r="O12" s="15"/>
      <c r="P12" s="15"/>
      <c r="Q12" s="15"/>
      <c r="R12" s="15"/>
    </row>
    <row r="13" spans="1:18" ht="16" customHeight="1" x14ac:dyDescent="0.2">
      <c r="J13" s="16"/>
      <c r="K13" s="15"/>
      <c r="L13" s="15"/>
      <c r="M13" s="15"/>
      <c r="N13" s="15"/>
      <c r="O13" s="15"/>
      <c r="P13" s="15"/>
      <c r="Q13" s="15"/>
      <c r="R13" s="15"/>
    </row>
    <row r="14" spans="1:18" ht="19" customHeight="1" x14ac:dyDescent="0.2">
      <c r="J14" s="16"/>
      <c r="K14" s="15"/>
      <c r="L14" s="15"/>
      <c r="M14" s="15"/>
      <c r="N14" s="15"/>
      <c r="O14" s="15"/>
      <c r="P14" s="15"/>
      <c r="Q14" s="15"/>
      <c r="R14" s="15"/>
    </row>
    <row r="15" spans="1:18" x14ac:dyDescent="0.2">
      <c r="J15" s="16"/>
      <c r="K15" s="15"/>
      <c r="L15" s="15"/>
      <c r="M15" s="15"/>
      <c r="N15" s="15"/>
      <c r="O15" s="15"/>
      <c r="P15" s="15"/>
      <c r="Q15" s="15"/>
      <c r="R15" s="15"/>
    </row>
    <row r="16" spans="1:18" ht="20" customHeight="1" x14ac:dyDescent="0.2">
      <c r="A16" s="25" t="s">
        <v>4</v>
      </c>
      <c r="B16" s="24" t="s">
        <v>18</v>
      </c>
      <c r="C16" s="23" t="s">
        <v>16</v>
      </c>
      <c r="D16" s="22" t="s">
        <v>26</v>
      </c>
      <c r="E16" s="21" t="s">
        <v>25</v>
      </c>
      <c r="F16" s="5" t="s">
        <v>13</v>
      </c>
      <c r="G16" s="6" t="s">
        <v>14</v>
      </c>
      <c r="J16" s="16"/>
      <c r="K16" s="15"/>
      <c r="L16" s="15"/>
      <c r="M16" s="15"/>
      <c r="N16" s="15"/>
      <c r="O16" s="15"/>
      <c r="P16" s="15"/>
      <c r="Q16" s="15"/>
      <c r="R16" s="15"/>
    </row>
    <row r="17" spans="1:7" ht="19" x14ac:dyDescent="0.2">
      <c r="A17" s="25"/>
      <c r="B17" s="24"/>
      <c r="C17" s="23"/>
      <c r="D17" s="22"/>
      <c r="E17" s="21"/>
      <c r="F17" s="5" t="s">
        <v>27</v>
      </c>
      <c r="G17" s="1" t="s">
        <v>27</v>
      </c>
    </row>
    <row r="18" spans="1:7" x14ac:dyDescent="0.2">
      <c r="A18" s="7">
        <v>1</v>
      </c>
      <c r="B18" s="7">
        <v>0.5</v>
      </c>
      <c r="C18" s="7">
        <v>5.9949554865531214</v>
      </c>
      <c r="D18" s="7">
        <v>3.7141575793260793</v>
      </c>
      <c r="E18" s="10">
        <f>24*(C18-D18)*$B$10/B18</f>
        <v>54.739149773449014</v>
      </c>
      <c r="F18" s="10">
        <f>24*$E$7*(1-$E$8*EXP(-$E$9*B18))*$B$7*$B$10/B18</f>
        <v>60.477073371853677</v>
      </c>
      <c r="G18" s="10">
        <f>24*$G$7*$B$7*$B$10/($G$8+B18)</f>
        <v>50.107877947588655</v>
      </c>
    </row>
    <row r="19" spans="1:7" x14ac:dyDescent="0.2">
      <c r="A19" s="7">
        <v>2</v>
      </c>
      <c r="B19" s="7">
        <v>0.5</v>
      </c>
      <c r="C19" s="7">
        <v>5.9644371003664043</v>
      </c>
      <c r="D19" s="7">
        <v>3.9484518841900198</v>
      </c>
      <c r="E19" s="10">
        <f t="shared" ref="E19:E41" si="0">24*(C19-D19)*$B$10/B19</f>
        <v>48.383645188233231</v>
      </c>
      <c r="F19" s="10">
        <f t="shared" ref="F19:F41" si="1">24*$E$7*(1-$E$8*EXP(-$E$9*B19))*$B$7*$B$10/B19</f>
        <v>60.477073371853677</v>
      </c>
      <c r="G19" s="10">
        <f t="shared" ref="G19:G41" si="2">24*$G$7*$B$7*$B$10/($G$8+B19)</f>
        <v>50.107877947588655</v>
      </c>
    </row>
    <row r="20" spans="1:7" x14ac:dyDescent="0.2">
      <c r="A20" s="7">
        <v>3</v>
      </c>
      <c r="B20" s="7">
        <v>0.5</v>
      </c>
      <c r="C20" s="7">
        <v>6.0765723845872328</v>
      </c>
      <c r="D20" s="7">
        <v>3.5832558004213055</v>
      </c>
      <c r="E20" s="10">
        <f t="shared" si="0"/>
        <v>59.839598019982255</v>
      </c>
      <c r="F20" s="10">
        <f t="shared" si="1"/>
        <v>60.477073371853677</v>
      </c>
      <c r="G20" s="10">
        <f t="shared" si="2"/>
        <v>50.107877947588655</v>
      </c>
    </row>
    <row r="21" spans="1:7" x14ac:dyDescent="0.2">
      <c r="A21" s="7">
        <v>4</v>
      </c>
      <c r="B21" s="7">
        <v>1</v>
      </c>
      <c r="C21" s="7">
        <v>5.9949554865531214</v>
      </c>
      <c r="D21" s="7">
        <v>2.3202948625138711</v>
      </c>
      <c r="E21" s="10">
        <f t="shared" si="0"/>
        <v>44.095927488471006</v>
      </c>
      <c r="F21" s="10">
        <f t="shared" si="1"/>
        <v>38.20744705460146</v>
      </c>
      <c r="G21" s="10">
        <f t="shared" si="2"/>
        <v>38.949468189625556</v>
      </c>
    </row>
    <row r="22" spans="1:7" x14ac:dyDescent="0.2">
      <c r="A22" s="7">
        <v>5</v>
      </c>
      <c r="B22" s="7">
        <v>1</v>
      </c>
      <c r="C22" s="7">
        <v>5.9644371003664043</v>
      </c>
      <c r="D22" s="7">
        <v>2.6068160357182055</v>
      </c>
      <c r="E22" s="10">
        <f t="shared" si="0"/>
        <v>40.291452775778382</v>
      </c>
      <c r="F22" s="10">
        <f t="shared" si="1"/>
        <v>38.20744705460146</v>
      </c>
      <c r="G22" s="10">
        <f t="shared" si="2"/>
        <v>38.949468189625556</v>
      </c>
    </row>
    <row r="23" spans="1:7" x14ac:dyDescent="0.2">
      <c r="A23" s="7">
        <v>6</v>
      </c>
      <c r="B23" s="7">
        <v>1</v>
      </c>
      <c r="C23" s="7">
        <v>6.0765723845872328</v>
      </c>
      <c r="D23" s="7">
        <v>2.7803814591400164</v>
      </c>
      <c r="E23" s="10">
        <f t="shared" si="0"/>
        <v>39.554291105366595</v>
      </c>
      <c r="F23" s="10">
        <f t="shared" si="1"/>
        <v>38.20744705460146</v>
      </c>
      <c r="G23" s="10">
        <f t="shared" si="2"/>
        <v>38.949468189625556</v>
      </c>
    </row>
    <row r="24" spans="1:7" x14ac:dyDescent="0.2">
      <c r="A24" s="7">
        <v>7</v>
      </c>
      <c r="B24" s="7">
        <v>2</v>
      </c>
      <c r="C24" s="7">
        <v>5.9949554865531214</v>
      </c>
      <c r="D24" s="7">
        <v>1.635014944877671</v>
      </c>
      <c r="E24" s="10">
        <f t="shared" si="0"/>
        <v>26.159643250052703</v>
      </c>
      <c r="F24" s="10">
        <f t="shared" si="1"/>
        <v>25.331472309966362</v>
      </c>
      <c r="G24" s="10">
        <f t="shared" si="2"/>
        <v>26.94764723252635</v>
      </c>
    </row>
    <row r="25" spans="1:7" x14ac:dyDescent="0.2">
      <c r="A25" s="7">
        <v>8</v>
      </c>
      <c r="B25" s="7">
        <v>2</v>
      </c>
      <c r="C25" s="7">
        <v>5.9644371003664043</v>
      </c>
      <c r="D25" s="7">
        <v>1.6898919286453356</v>
      </c>
      <c r="E25" s="10">
        <f t="shared" si="0"/>
        <v>25.647271030326415</v>
      </c>
      <c r="F25" s="10">
        <f t="shared" si="1"/>
        <v>25.331472309966362</v>
      </c>
      <c r="G25" s="10">
        <f t="shared" si="2"/>
        <v>26.94764723252635</v>
      </c>
    </row>
    <row r="26" spans="1:7" x14ac:dyDescent="0.2">
      <c r="A26" s="7">
        <v>9</v>
      </c>
      <c r="B26" s="7">
        <v>2</v>
      </c>
      <c r="C26" s="7">
        <v>6.0765723845872328</v>
      </c>
      <c r="D26" s="7">
        <v>1.695075898244975</v>
      </c>
      <c r="E26" s="10">
        <f t="shared" si="0"/>
        <v>26.288978918053544</v>
      </c>
      <c r="F26" s="10">
        <f t="shared" si="1"/>
        <v>25.331472309966362</v>
      </c>
      <c r="G26" s="10">
        <f t="shared" si="2"/>
        <v>26.94764723252635</v>
      </c>
    </row>
    <row r="27" spans="1:7" x14ac:dyDescent="0.2">
      <c r="A27" s="7">
        <v>10</v>
      </c>
      <c r="B27" s="7">
        <v>3</v>
      </c>
      <c r="C27" s="7">
        <v>5.9949554865531214</v>
      </c>
      <c r="D27" s="7">
        <v>1.075382378861464</v>
      </c>
      <c r="E27" s="10">
        <f t="shared" si="0"/>
        <v>19.678292430766628</v>
      </c>
      <c r="F27" s="10">
        <f t="shared" si="1"/>
        <v>19.862561874952409</v>
      </c>
      <c r="G27" s="10">
        <f t="shared" si="2"/>
        <v>20.599999455283772</v>
      </c>
    </row>
    <row r="28" spans="1:7" x14ac:dyDescent="0.2">
      <c r="A28" s="7">
        <v>11</v>
      </c>
      <c r="B28" s="7">
        <v>3</v>
      </c>
      <c r="C28" s="7">
        <v>5.9644371003664043</v>
      </c>
      <c r="D28" s="7">
        <v>0.82884947707399281</v>
      </c>
      <c r="E28" s="10">
        <f t="shared" si="0"/>
        <v>20.542350493169646</v>
      </c>
      <c r="F28" s="10">
        <f t="shared" si="1"/>
        <v>19.862561874952409</v>
      </c>
      <c r="G28" s="10">
        <f t="shared" si="2"/>
        <v>20.599999455283772</v>
      </c>
    </row>
    <row r="29" spans="1:7" x14ac:dyDescent="0.2">
      <c r="A29" s="7">
        <v>12</v>
      </c>
      <c r="B29" s="7">
        <v>3</v>
      </c>
      <c r="C29" s="7">
        <v>6.0765723845872328</v>
      </c>
      <c r="D29" s="7">
        <v>1.0294044764801005</v>
      </c>
      <c r="E29" s="10">
        <f t="shared" si="0"/>
        <v>20.18867163242853</v>
      </c>
      <c r="F29" s="10">
        <f t="shared" si="1"/>
        <v>19.862561874952409</v>
      </c>
      <c r="G29" s="10">
        <f t="shared" si="2"/>
        <v>20.599999455283772</v>
      </c>
    </row>
    <row r="30" spans="1:7" x14ac:dyDescent="0.2">
      <c r="A30" s="7">
        <v>13</v>
      </c>
      <c r="B30" s="7">
        <v>4</v>
      </c>
      <c r="C30" s="7">
        <v>5.9949554865531214</v>
      </c>
      <c r="D30" s="7">
        <v>0.84215230565077526</v>
      </c>
      <c r="E30" s="10">
        <f t="shared" si="0"/>
        <v>15.458409542707038</v>
      </c>
      <c r="F30" s="10">
        <f t="shared" si="1"/>
        <v>16.495633171585332</v>
      </c>
      <c r="G30" s="10">
        <f t="shared" si="2"/>
        <v>16.672671563605249</v>
      </c>
    </row>
    <row r="31" spans="1:7" x14ac:dyDescent="0.2">
      <c r="A31" s="7">
        <v>14</v>
      </c>
      <c r="B31" s="7">
        <v>4</v>
      </c>
      <c r="C31" s="7">
        <v>5.9644371003664043</v>
      </c>
      <c r="D31" s="7">
        <v>0.58872393637150111</v>
      </c>
      <c r="E31" s="10">
        <f t="shared" si="0"/>
        <v>16.12713949198471</v>
      </c>
      <c r="F31" s="10">
        <f t="shared" si="1"/>
        <v>16.495633171585332</v>
      </c>
      <c r="G31" s="10">
        <f t="shared" si="2"/>
        <v>16.672671563605249</v>
      </c>
    </row>
    <row r="32" spans="1:7" x14ac:dyDescent="0.2">
      <c r="A32" s="7">
        <v>15</v>
      </c>
      <c r="B32" s="7">
        <v>4</v>
      </c>
      <c r="C32" s="7">
        <v>6.0765723845872328</v>
      </c>
      <c r="D32" s="7">
        <v>0.56038696282693989</v>
      </c>
      <c r="E32" s="10">
        <f t="shared" si="0"/>
        <v>16.54855626528088</v>
      </c>
      <c r="F32" s="10">
        <f t="shared" si="1"/>
        <v>16.495633171585332</v>
      </c>
      <c r="G32" s="10">
        <f t="shared" si="2"/>
        <v>16.672671563605249</v>
      </c>
    </row>
    <row r="33" spans="1:7" x14ac:dyDescent="0.2">
      <c r="A33" s="7">
        <v>16</v>
      </c>
      <c r="B33" s="7">
        <v>8</v>
      </c>
      <c r="C33" s="7">
        <v>7.0467419354838716</v>
      </c>
      <c r="D33" s="7">
        <v>0.62642761144463321</v>
      </c>
      <c r="E33" s="10">
        <f t="shared" si="0"/>
        <v>9.6304714860588572</v>
      </c>
      <c r="F33" s="10">
        <f t="shared" si="1"/>
        <v>9.7357530779099957</v>
      </c>
      <c r="G33" s="10">
        <f t="shared" si="2"/>
        <v>9.4591997331018245</v>
      </c>
    </row>
    <row r="34" spans="1:7" x14ac:dyDescent="0.2">
      <c r="A34" s="7">
        <v>17</v>
      </c>
      <c r="B34" s="7">
        <v>8</v>
      </c>
      <c r="C34" s="7">
        <v>7.0467419354838716</v>
      </c>
      <c r="D34" s="7">
        <v>0.68536783743899021</v>
      </c>
      <c r="E34" s="10">
        <f t="shared" si="0"/>
        <v>9.5420611470673222</v>
      </c>
      <c r="F34" s="10">
        <f t="shared" si="1"/>
        <v>9.7357530779099957</v>
      </c>
      <c r="G34" s="10">
        <f t="shared" si="2"/>
        <v>9.4591997331018245</v>
      </c>
    </row>
    <row r="35" spans="1:7" x14ac:dyDescent="0.2">
      <c r="A35" s="7">
        <v>18</v>
      </c>
      <c r="B35" s="7">
        <v>8</v>
      </c>
      <c r="C35" s="7">
        <v>7.0467419354838716</v>
      </c>
      <c r="D35" s="7">
        <v>0.91701793545792831</v>
      </c>
      <c r="E35" s="10">
        <f t="shared" si="0"/>
        <v>9.1945860000389139</v>
      </c>
      <c r="F35" s="10">
        <f t="shared" si="1"/>
        <v>9.7357530779099957</v>
      </c>
      <c r="G35" s="10">
        <f t="shared" si="2"/>
        <v>9.4591997331018245</v>
      </c>
    </row>
    <row r="36" spans="1:7" x14ac:dyDescent="0.2">
      <c r="A36" s="7">
        <v>19</v>
      </c>
      <c r="B36" s="7">
        <v>12</v>
      </c>
      <c r="C36" s="7">
        <v>7.0467419354838716</v>
      </c>
      <c r="D36" s="7">
        <v>0.68176658555037906</v>
      </c>
      <c r="E36" s="10">
        <f t="shared" si="0"/>
        <v>6.3649753499334922</v>
      </c>
      <c r="F36" s="10">
        <f t="shared" si="1"/>
        <v>6.7519777303697373</v>
      </c>
      <c r="G36" s="10">
        <f t="shared" si="2"/>
        <v>6.6025782313375494</v>
      </c>
    </row>
    <row r="37" spans="1:7" x14ac:dyDescent="0.2">
      <c r="A37" s="7">
        <v>20</v>
      </c>
      <c r="B37" s="7">
        <v>12</v>
      </c>
      <c r="C37" s="7">
        <v>7.0467419354838716</v>
      </c>
      <c r="D37" s="7">
        <v>0.10112145422620288</v>
      </c>
      <c r="E37" s="10">
        <f t="shared" si="0"/>
        <v>6.9456204812576692</v>
      </c>
      <c r="F37" s="10">
        <f t="shared" si="1"/>
        <v>6.7519777303697373</v>
      </c>
      <c r="G37" s="10">
        <f t="shared" si="2"/>
        <v>6.6025782313375494</v>
      </c>
    </row>
    <row r="38" spans="1:7" x14ac:dyDescent="0.2">
      <c r="A38" s="7">
        <v>21</v>
      </c>
      <c r="B38" s="7">
        <v>12</v>
      </c>
      <c r="C38" s="7">
        <v>7.0467419354838716</v>
      </c>
      <c r="D38" s="7">
        <v>0.26178807375482627</v>
      </c>
      <c r="E38" s="10">
        <f t="shared" si="0"/>
        <v>6.7849538617290461</v>
      </c>
      <c r="F38" s="10">
        <f t="shared" si="1"/>
        <v>6.7519777303697373</v>
      </c>
      <c r="G38" s="10">
        <f t="shared" si="2"/>
        <v>6.6025782313375494</v>
      </c>
    </row>
    <row r="39" spans="1:7" x14ac:dyDescent="0.2">
      <c r="A39" s="7">
        <v>22</v>
      </c>
      <c r="B39" s="7">
        <v>24</v>
      </c>
      <c r="C39" s="7">
        <v>7.0467419354838716</v>
      </c>
      <c r="D39" s="7">
        <v>0</v>
      </c>
      <c r="E39" s="10">
        <f t="shared" si="0"/>
        <v>3.5233709677419358</v>
      </c>
      <c r="F39" s="10">
        <f t="shared" si="1"/>
        <v>3.4219293005510347</v>
      </c>
      <c r="G39" s="10">
        <f t="shared" si="2"/>
        <v>3.4641346560099238</v>
      </c>
    </row>
    <row r="40" spans="1:7" x14ac:dyDescent="0.2">
      <c r="A40" s="7">
        <v>23</v>
      </c>
      <c r="B40" s="7">
        <v>24</v>
      </c>
      <c r="C40" s="7">
        <v>7.0467419354838716</v>
      </c>
      <c r="D40" s="7">
        <v>0</v>
      </c>
      <c r="E40" s="10">
        <f t="shared" si="0"/>
        <v>3.5233709677419358</v>
      </c>
      <c r="F40" s="10">
        <f t="shared" si="1"/>
        <v>3.4219293005510347</v>
      </c>
      <c r="G40" s="10">
        <f t="shared" si="2"/>
        <v>3.4641346560099238</v>
      </c>
    </row>
    <row r="41" spans="1:7" x14ac:dyDescent="0.2">
      <c r="A41" s="7">
        <v>24</v>
      </c>
      <c r="B41" s="7">
        <v>24</v>
      </c>
      <c r="C41" s="7">
        <v>7.0467419354838716</v>
      </c>
      <c r="D41" s="7">
        <v>0</v>
      </c>
      <c r="E41" s="10">
        <f t="shared" si="0"/>
        <v>3.5233709677419358</v>
      </c>
      <c r="F41" s="10">
        <f t="shared" si="1"/>
        <v>3.4219293005510347</v>
      </c>
      <c r="G41" s="10">
        <f t="shared" si="2"/>
        <v>3.4641346560099238</v>
      </c>
    </row>
    <row r="42" spans="1:7" x14ac:dyDescent="0.2">
      <c r="A42" s="7">
        <v>25</v>
      </c>
      <c r="B42" s="8"/>
      <c r="C42" s="8"/>
      <c r="D42" s="8"/>
      <c r="E42" s="10"/>
      <c r="F42" s="10"/>
      <c r="G42" s="10"/>
    </row>
    <row r="43" spans="1:7" x14ac:dyDescent="0.2">
      <c r="A43" s="7">
        <v>26</v>
      </c>
      <c r="B43" s="8"/>
      <c r="C43" s="8"/>
      <c r="D43" s="8"/>
    </row>
    <row r="44" spans="1:7" x14ac:dyDescent="0.2">
      <c r="A44" s="7">
        <v>27</v>
      </c>
      <c r="B44" s="8"/>
      <c r="C44" s="8"/>
      <c r="D44" s="8"/>
    </row>
    <row r="45" spans="1:7" x14ac:dyDescent="0.2">
      <c r="A45" s="7">
        <v>28</v>
      </c>
      <c r="B45" s="8"/>
      <c r="C45" s="8"/>
      <c r="D45" s="8"/>
    </row>
    <row r="46" spans="1:7" x14ac:dyDescent="0.2">
      <c r="A46" s="7">
        <v>29</v>
      </c>
      <c r="B46" s="8"/>
      <c r="C46" s="8"/>
      <c r="D46" s="8"/>
    </row>
    <row r="47" spans="1:7" x14ac:dyDescent="0.2">
      <c r="A47" s="7">
        <v>30</v>
      </c>
      <c r="B47" s="8"/>
      <c r="C47" s="8"/>
      <c r="D47" s="8"/>
    </row>
    <row r="48" spans="1:7"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sheetProtection algorithmName="SHA-512" hashValue="F4RJEY3KZlbNk/G3CovshwFHDJmuq7T7du/8Q1jtwuy82RoHm3IsuWBghFITWI/WCW6K+wHEvc6DzTaR3HpY8g==" saltValue="iyIAThtsu6wCKXtbdSKLJQ==" spinCount="100000" sheet="1" objects="1" scenarios="1"/>
  <mergeCells count="15">
    <mergeCell ref="K6:R9"/>
    <mergeCell ref="A1:G4"/>
    <mergeCell ref="A6:B6"/>
    <mergeCell ref="D6:E6"/>
    <mergeCell ref="F6:G6"/>
    <mergeCell ref="J6:J9"/>
    <mergeCell ref="A16:A17"/>
    <mergeCell ref="B16:B17"/>
    <mergeCell ref="C16:C17"/>
    <mergeCell ref="D16:D17"/>
    <mergeCell ref="E16:E17"/>
    <mergeCell ref="B10:B11"/>
    <mergeCell ref="A10:A11"/>
    <mergeCell ref="J11:J16"/>
    <mergeCell ref="K11:R16"/>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07BF-CEA0-1542-AD12-123234482D25}">
  <dimension ref="A1:G67"/>
  <sheetViews>
    <sheetView zoomScale="75" workbookViewId="0">
      <selection sqref="A1:G4"/>
    </sheetView>
  </sheetViews>
  <sheetFormatPr baseColWidth="10" defaultRowHeight="16" x14ac:dyDescent="0.2"/>
  <cols>
    <col min="3" max="3" width="11.83203125" bestFit="1" customWidth="1"/>
    <col min="4" max="4" width="13.33203125" bestFit="1" customWidth="1"/>
    <col min="5" max="5" width="21.5" bestFit="1" customWidth="1"/>
    <col min="6" max="6" width="23.1640625" customWidth="1"/>
    <col min="7" max="7" width="27.33203125" bestFit="1" customWidth="1"/>
  </cols>
  <sheetData>
    <row r="1" spans="1:7" ht="16" customHeight="1" x14ac:dyDescent="0.2">
      <c r="A1" s="17" t="s">
        <v>30</v>
      </c>
      <c r="B1" s="17"/>
      <c r="C1" s="17"/>
      <c r="D1" s="17"/>
      <c r="E1" s="17"/>
      <c r="F1" s="17"/>
      <c r="G1" s="17"/>
    </row>
    <row r="2" spans="1:7" ht="16" customHeight="1" x14ac:dyDescent="0.2">
      <c r="A2" s="17"/>
      <c r="B2" s="17"/>
      <c r="C2" s="17"/>
      <c r="D2" s="17"/>
      <c r="E2" s="17"/>
      <c r="F2" s="17"/>
      <c r="G2" s="17"/>
    </row>
    <row r="3" spans="1:7" ht="20" customHeight="1" x14ac:dyDescent="0.2">
      <c r="A3" s="17"/>
      <c r="B3" s="17"/>
      <c r="C3" s="17"/>
      <c r="D3" s="17"/>
      <c r="E3" s="17"/>
      <c r="F3" s="17"/>
      <c r="G3" s="17"/>
    </row>
    <row r="4" spans="1:7" ht="20" customHeight="1" x14ac:dyDescent="0.2">
      <c r="A4" s="17"/>
      <c r="B4" s="17"/>
      <c r="C4" s="17"/>
      <c r="D4" s="17"/>
      <c r="E4" s="17"/>
      <c r="F4" s="17"/>
      <c r="G4" s="17"/>
    </row>
    <row r="6" spans="1:7" ht="16" customHeight="1" x14ac:dyDescent="0.2">
      <c r="A6" s="20" t="s">
        <v>0</v>
      </c>
      <c r="B6" s="20"/>
    </row>
    <row r="7" spans="1:7" ht="18" customHeight="1" x14ac:dyDescent="0.2">
      <c r="A7" s="4" t="s">
        <v>1</v>
      </c>
      <c r="B7" s="13">
        <v>0.25</v>
      </c>
    </row>
    <row r="8" spans="1:7" ht="16" customHeight="1" x14ac:dyDescent="0.2">
      <c r="A8" s="4" t="s">
        <v>2</v>
      </c>
      <c r="B8" s="13">
        <v>0.15</v>
      </c>
    </row>
    <row r="9" spans="1:7" ht="16" customHeight="1" x14ac:dyDescent="0.2">
      <c r="A9" s="4" t="s">
        <v>3</v>
      </c>
      <c r="B9" s="13">
        <v>0.15</v>
      </c>
    </row>
    <row r="10" spans="1:7" x14ac:dyDescent="0.2">
      <c r="A10" s="27" t="s">
        <v>28</v>
      </c>
      <c r="B10" s="26">
        <v>0.5</v>
      </c>
      <c r="F10" s="14" t="s">
        <v>29</v>
      </c>
    </row>
    <row r="11" spans="1:7" ht="16" customHeight="1" x14ac:dyDescent="0.2">
      <c r="A11" s="27"/>
      <c r="B11" s="26"/>
    </row>
    <row r="12" spans="1:7" ht="19" customHeight="1" x14ac:dyDescent="0.2">
      <c r="E12" s="14" t="s">
        <v>29</v>
      </c>
    </row>
    <row r="13" spans="1:7" ht="16" customHeight="1" x14ac:dyDescent="0.2"/>
    <row r="14" spans="1:7" ht="19" customHeight="1" x14ac:dyDescent="0.2"/>
    <row r="16" spans="1:7" ht="20" customHeight="1" x14ac:dyDescent="0.2">
      <c r="A16" s="25" t="s">
        <v>4</v>
      </c>
      <c r="B16" s="24" t="s">
        <v>18</v>
      </c>
      <c r="C16" s="23" t="s">
        <v>16</v>
      </c>
      <c r="D16" s="22" t="s">
        <v>26</v>
      </c>
      <c r="E16" s="21" t="s">
        <v>25</v>
      </c>
      <c r="F16" s="28" t="s">
        <v>31</v>
      </c>
    </row>
    <row r="17" spans="1:6" x14ac:dyDescent="0.2">
      <c r="A17" s="25"/>
      <c r="B17" s="24"/>
      <c r="C17" s="23"/>
      <c r="D17" s="22"/>
      <c r="E17" s="21"/>
      <c r="F17" s="28"/>
    </row>
    <row r="18" spans="1:6" x14ac:dyDescent="0.2">
      <c r="A18" s="7">
        <v>1</v>
      </c>
      <c r="B18" s="7">
        <v>0.5</v>
      </c>
      <c r="C18" s="7">
        <v>5.9949554865531214</v>
      </c>
      <c r="D18" s="7">
        <v>3.7141575793260793</v>
      </c>
      <c r="E18" s="10">
        <f>24*(C18-D18)*$B$10/B18</f>
        <v>54.739149773449014</v>
      </c>
      <c r="F18" s="10">
        <f>24*(C18)*$B$10/B18</f>
        <v>143.87893167727492</v>
      </c>
    </row>
    <row r="19" spans="1:6" x14ac:dyDescent="0.2">
      <c r="A19" s="7">
        <v>2</v>
      </c>
      <c r="B19" s="7">
        <v>0.5</v>
      </c>
      <c r="C19" s="7">
        <v>5.9644371003664043</v>
      </c>
      <c r="D19" s="7">
        <v>3.9484518841900198</v>
      </c>
      <c r="E19" s="10">
        <f t="shared" ref="E19:E41" si="0">24*(C19-D19)*$B$10/B19</f>
        <v>48.383645188233231</v>
      </c>
      <c r="F19" s="10">
        <f t="shared" ref="F19:F41" si="1">24*(C19)*$B$10/B19</f>
        <v>143.14649040879371</v>
      </c>
    </row>
    <row r="20" spans="1:6" x14ac:dyDescent="0.2">
      <c r="A20" s="7">
        <v>3</v>
      </c>
      <c r="B20" s="7">
        <v>0.5</v>
      </c>
      <c r="C20" s="7">
        <v>6.0765723845872328</v>
      </c>
      <c r="D20" s="7">
        <v>3.5832558004213055</v>
      </c>
      <c r="E20" s="10">
        <f t="shared" si="0"/>
        <v>59.839598019982255</v>
      </c>
      <c r="F20" s="10">
        <f t="shared" si="1"/>
        <v>145.83773723009358</v>
      </c>
    </row>
    <row r="21" spans="1:6" x14ac:dyDescent="0.2">
      <c r="A21" s="7">
        <v>4</v>
      </c>
      <c r="B21" s="7">
        <v>1</v>
      </c>
      <c r="C21" s="7">
        <v>5.9949554865531214</v>
      </c>
      <c r="D21" s="7">
        <v>2.3202948625138711</v>
      </c>
      <c r="E21" s="10">
        <f t="shared" si="0"/>
        <v>44.095927488471006</v>
      </c>
      <c r="F21" s="10">
        <f t="shared" si="1"/>
        <v>71.93946583863746</v>
      </c>
    </row>
    <row r="22" spans="1:6" x14ac:dyDescent="0.2">
      <c r="A22" s="7">
        <v>5</v>
      </c>
      <c r="B22" s="7">
        <v>1</v>
      </c>
      <c r="C22" s="7">
        <v>5.9644371003664043</v>
      </c>
      <c r="D22" s="7">
        <v>2.6068160357182055</v>
      </c>
      <c r="E22" s="10">
        <f t="shared" si="0"/>
        <v>40.291452775778382</v>
      </c>
      <c r="F22" s="10">
        <f t="shared" si="1"/>
        <v>71.573245204396855</v>
      </c>
    </row>
    <row r="23" spans="1:6" x14ac:dyDescent="0.2">
      <c r="A23" s="7">
        <v>6</v>
      </c>
      <c r="B23" s="7">
        <v>1</v>
      </c>
      <c r="C23" s="7">
        <v>6.0765723845872328</v>
      </c>
      <c r="D23" s="7">
        <v>2.7803814591400164</v>
      </c>
      <c r="E23" s="10">
        <f t="shared" si="0"/>
        <v>39.554291105366595</v>
      </c>
      <c r="F23" s="10">
        <f t="shared" si="1"/>
        <v>72.91886861504679</v>
      </c>
    </row>
    <row r="24" spans="1:6" x14ac:dyDescent="0.2">
      <c r="A24" s="7">
        <v>7</v>
      </c>
      <c r="B24" s="7">
        <v>2</v>
      </c>
      <c r="C24" s="7">
        <v>5.9949554865531214</v>
      </c>
      <c r="D24" s="7">
        <v>1.635014944877671</v>
      </c>
      <c r="E24" s="10">
        <f t="shared" si="0"/>
        <v>26.159643250052703</v>
      </c>
      <c r="F24" s="10">
        <f t="shared" si="1"/>
        <v>35.96973291931873</v>
      </c>
    </row>
    <row r="25" spans="1:6" x14ac:dyDescent="0.2">
      <c r="A25" s="7">
        <v>8</v>
      </c>
      <c r="B25" s="7">
        <v>2</v>
      </c>
      <c r="C25" s="7">
        <v>5.9644371003664043</v>
      </c>
      <c r="D25" s="7">
        <v>1.6898919286453356</v>
      </c>
      <c r="E25" s="10">
        <f t="shared" si="0"/>
        <v>25.647271030326415</v>
      </c>
      <c r="F25" s="10">
        <f t="shared" si="1"/>
        <v>35.786622602198428</v>
      </c>
    </row>
    <row r="26" spans="1:6" x14ac:dyDescent="0.2">
      <c r="A26" s="7">
        <v>9</v>
      </c>
      <c r="B26" s="7">
        <v>2</v>
      </c>
      <c r="C26" s="7">
        <v>6.0765723845872328</v>
      </c>
      <c r="D26" s="7">
        <v>1.695075898244975</v>
      </c>
      <c r="E26" s="10">
        <f t="shared" si="0"/>
        <v>26.288978918053544</v>
      </c>
      <c r="F26" s="10">
        <f t="shared" si="1"/>
        <v>36.459434307523395</v>
      </c>
    </row>
    <row r="27" spans="1:6" x14ac:dyDescent="0.2">
      <c r="A27" s="7">
        <v>10</v>
      </c>
      <c r="B27" s="7">
        <v>3</v>
      </c>
      <c r="C27" s="7">
        <v>5.9949554865531214</v>
      </c>
      <c r="D27" s="7">
        <v>1.075382378861464</v>
      </c>
      <c r="E27" s="10">
        <f t="shared" si="0"/>
        <v>19.678292430766628</v>
      </c>
      <c r="F27" s="10">
        <f t="shared" si="1"/>
        <v>23.979821946212486</v>
      </c>
    </row>
    <row r="28" spans="1:6" x14ac:dyDescent="0.2">
      <c r="A28" s="7">
        <v>11</v>
      </c>
      <c r="B28" s="7">
        <v>3</v>
      </c>
      <c r="C28" s="7">
        <v>5.9644371003664043</v>
      </c>
      <c r="D28" s="7">
        <v>0.82884947707399281</v>
      </c>
      <c r="E28" s="10">
        <f t="shared" si="0"/>
        <v>20.542350493169646</v>
      </c>
      <c r="F28" s="10">
        <f t="shared" si="1"/>
        <v>23.857748401465617</v>
      </c>
    </row>
    <row r="29" spans="1:6" x14ac:dyDescent="0.2">
      <c r="A29" s="7">
        <v>12</v>
      </c>
      <c r="B29" s="7">
        <v>3</v>
      </c>
      <c r="C29" s="7">
        <v>6.0765723845872328</v>
      </c>
      <c r="D29" s="7">
        <v>1.0294044764801005</v>
      </c>
      <c r="E29" s="10">
        <f t="shared" si="0"/>
        <v>20.18867163242853</v>
      </c>
      <c r="F29" s="10">
        <f t="shared" si="1"/>
        <v>24.306289538348931</v>
      </c>
    </row>
    <row r="30" spans="1:6" x14ac:dyDescent="0.2">
      <c r="A30" s="7">
        <v>13</v>
      </c>
      <c r="B30" s="7">
        <v>4</v>
      </c>
      <c r="C30" s="7">
        <v>5.9949554865531214</v>
      </c>
      <c r="D30" s="7">
        <v>0.84215230565077526</v>
      </c>
      <c r="E30" s="10">
        <f t="shared" si="0"/>
        <v>15.458409542707038</v>
      </c>
      <c r="F30" s="10">
        <f t="shared" si="1"/>
        <v>17.984866459659365</v>
      </c>
    </row>
    <row r="31" spans="1:6" x14ac:dyDescent="0.2">
      <c r="A31" s="7">
        <v>14</v>
      </c>
      <c r="B31" s="7">
        <v>4</v>
      </c>
      <c r="C31" s="7">
        <v>5.9644371003664043</v>
      </c>
      <c r="D31" s="7">
        <v>0.58872393637150111</v>
      </c>
      <c r="E31" s="10">
        <f t="shared" si="0"/>
        <v>16.12713949198471</v>
      </c>
      <c r="F31" s="10">
        <f t="shared" si="1"/>
        <v>17.893311301099214</v>
      </c>
    </row>
    <row r="32" spans="1:6" x14ac:dyDescent="0.2">
      <c r="A32" s="7">
        <v>15</v>
      </c>
      <c r="B32" s="7">
        <v>4</v>
      </c>
      <c r="C32" s="7">
        <v>6.0765723845872328</v>
      </c>
      <c r="D32" s="7">
        <v>0.56038696282693989</v>
      </c>
      <c r="E32" s="10">
        <f t="shared" si="0"/>
        <v>16.54855626528088</v>
      </c>
      <c r="F32" s="10">
        <f t="shared" si="1"/>
        <v>18.229717153761698</v>
      </c>
    </row>
    <row r="33" spans="1:6" x14ac:dyDescent="0.2">
      <c r="A33" s="7">
        <v>16</v>
      </c>
      <c r="B33" s="7">
        <v>8</v>
      </c>
      <c r="C33" s="7">
        <v>7.0467419354838716</v>
      </c>
      <c r="D33" s="7">
        <v>0.62642761144463321</v>
      </c>
      <c r="E33" s="10">
        <f t="shared" si="0"/>
        <v>9.6304714860588572</v>
      </c>
      <c r="F33" s="10">
        <f t="shared" si="1"/>
        <v>10.570112903225807</v>
      </c>
    </row>
    <row r="34" spans="1:6" x14ac:dyDescent="0.2">
      <c r="A34" s="7">
        <v>17</v>
      </c>
      <c r="B34" s="7">
        <v>8</v>
      </c>
      <c r="C34" s="7">
        <v>7.0467419354838716</v>
      </c>
      <c r="D34" s="7">
        <v>0.68536783743899021</v>
      </c>
      <c r="E34" s="10">
        <f t="shared" si="0"/>
        <v>9.5420611470673222</v>
      </c>
      <c r="F34" s="10">
        <f t="shared" si="1"/>
        <v>10.570112903225807</v>
      </c>
    </row>
    <row r="35" spans="1:6" x14ac:dyDescent="0.2">
      <c r="A35" s="7">
        <v>18</v>
      </c>
      <c r="B35" s="7">
        <v>8</v>
      </c>
      <c r="C35" s="7">
        <v>7.0467419354838716</v>
      </c>
      <c r="D35" s="7">
        <v>0.91701793545792831</v>
      </c>
      <c r="E35" s="10">
        <f t="shared" si="0"/>
        <v>9.1945860000389139</v>
      </c>
      <c r="F35" s="10">
        <f t="shared" si="1"/>
        <v>10.570112903225807</v>
      </c>
    </row>
    <row r="36" spans="1:6" x14ac:dyDescent="0.2">
      <c r="A36" s="7">
        <v>19</v>
      </c>
      <c r="B36" s="7">
        <v>12</v>
      </c>
      <c r="C36" s="7">
        <v>7.0467419354838716</v>
      </c>
      <c r="D36" s="7">
        <v>0.68176658555037906</v>
      </c>
      <c r="E36" s="10">
        <f t="shared" si="0"/>
        <v>6.3649753499334922</v>
      </c>
      <c r="F36" s="10">
        <f t="shared" si="1"/>
        <v>7.0467419354838716</v>
      </c>
    </row>
    <row r="37" spans="1:6" x14ac:dyDescent="0.2">
      <c r="A37" s="7">
        <v>20</v>
      </c>
      <c r="B37" s="7">
        <v>12</v>
      </c>
      <c r="C37" s="7">
        <v>7.0467419354838716</v>
      </c>
      <c r="D37" s="7">
        <v>0.10112145422620288</v>
      </c>
      <c r="E37" s="10">
        <f t="shared" si="0"/>
        <v>6.9456204812576692</v>
      </c>
      <c r="F37" s="10">
        <f t="shared" si="1"/>
        <v>7.0467419354838716</v>
      </c>
    </row>
    <row r="38" spans="1:6" x14ac:dyDescent="0.2">
      <c r="A38" s="7">
        <v>21</v>
      </c>
      <c r="B38" s="7">
        <v>12</v>
      </c>
      <c r="C38" s="7">
        <v>7.0467419354838716</v>
      </c>
      <c r="D38" s="7">
        <v>0.26178807375482627</v>
      </c>
      <c r="E38" s="10">
        <f t="shared" si="0"/>
        <v>6.7849538617290461</v>
      </c>
      <c r="F38" s="10">
        <f t="shared" si="1"/>
        <v>7.0467419354838716</v>
      </c>
    </row>
    <row r="39" spans="1:6" x14ac:dyDescent="0.2">
      <c r="A39" s="7">
        <v>22</v>
      </c>
      <c r="B39" s="7">
        <v>24</v>
      </c>
      <c r="C39" s="7">
        <v>7.0467419354838716</v>
      </c>
      <c r="D39" s="7">
        <v>0</v>
      </c>
      <c r="E39" s="10">
        <f t="shared" si="0"/>
        <v>3.5233709677419358</v>
      </c>
      <c r="F39" s="10">
        <f t="shared" si="1"/>
        <v>3.5233709677419358</v>
      </c>
    </row>
    <row r="40" spans="1:6" x14ac:dyDescent="0.2">
      <c r="A40" s="7">
        <v>23</v>
      </c>
      <c r="B40" s="7">
        <v>24</v>
      </c>
      <c r="C40" s="7">
        <v>7.0467419354838716</v>
      </c>
      <c r="D40" s="7">
        <v>0</v>
      </c>
      <c r="E40" s="10">
        <f t="shared" si="0"/>
        <v>3.5233709677419358</v>
      </c>
      <c r="F40" s="10">
        <f t="shared" si="1"/>
        <v>3.5233709677419358</v>
      </c>
    </row>
    <row r="41" spans="1:6" x14ac:dyDescent="0.2">
      <c r="A41" s="7">
        <v>24</v>
      </c>
      <c r="B41" s="7">
        <v>24</v>
      </c>
      <c r="C41" s="7">
        <v>7.0467419354838716</v>
      </c>
      <c r="D41" s="7">
        <v>0</v>
      </c>
      <c r="E41" s="10">
        <f t="shared" si="0"/>
        <v>3.5233709677419358</v>
      </c>
      <c r="F41" s="10">
        <f t="shared" si="1"/>
        <v>3.5233709677419358</v>
      </c>
    </row>
    <row r="42" spans="1:6" x14ac:dyDescent="0.2">
      <c r="A42" s="7">
        <v>25</v>
      </c>
      <c r="B42" s="8"/>
      <c r="C42" s="8"/>
      <c r="D42" s="8"/>
      <c r="E42" s="10"/>
      <c r="F42" s="10"/>
    </row>
    <row r="43" spans="1:6" x14ac:dyDescent="0.2">
      <c r="A43" s="7">
        <v>26</v>
      </c>
      <c r="B43" s="8"/>
      <c r="C43" s="8"/>
      <c r="D43" s="8"/>
    </row>
    <row r="44" spans="1:6" x14ac:dyDescent="0.2">
      <c r="A44" s="7">
        <v>27</v>
      </c>
      <c r="B44" s="8"/>
      <c r="C44" s="8"/>
      <c r="D44" s="8"/>
    </row>
    <row r="45" spans="1:6" x14ac:dyDescent="0.2">
      <c r="A45" s="7">
        <v>28</v>
      </c>
      <c r="B45" s="8"/>
      <c r="C45" s="8"/>
      <c r="D45" s="8"/>
    </row>
    <row r="46" spans="1:6" x14ac:dyDescent="0.2">
      <c r="A46" s="7">
        <v>29</v>
      </c>
      <c r="B46" s="8"/>
      <c r="C46" s="8"/>
      <c r="D46" s="8"/>
    </row>
    <row r="47" spans="1:6" x14ac:dyDescent="0.2">
      <c r="A47" s="7">
        <v>30</v>
      </c>
      <c r="B47" s="8"/>
      <c r="C47" s="8"/>
      <c r="D47" s="8"/>
    </row>
    <row r="48" spans="1:6"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sheetProtection algorithmName="SHA-512" hashValue="9rimmWN3Zx5vu7bFvH+GmcDkaqxD+8qIjIaOyAu0RfkrH9WIRYyIBktzU6OSDGYIjBg0ubeohwsILjoWP9TgAg==" saltValue="b4Quc6GziGF7QX8NL2PqZA==" spinCount="100000" sheet="1" objects="1" scenarios="1"/>
  <mergeCells count="10">
    <mergeCell ref="D16:D17"/>
    <mergeCell ref="E16:E17"/>
    <mergeCell ref="F16:F17"/>
    <mergeCell ref="A1:G4"/>
    <mergeCell ref="A6:B6"/>
    <mergeCell ref="A10:A11"/>
    <mergeCell ref="B10:B11"/>
    <mergeCell ref="A16:A17"/>
    <mergeCell ref="B16:B17"/>
    <mergeCell ref="C16:C1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Nrd (mg N L-1 m-1)</vt:lpstr>
      <vt:lpstr>NRE(%)</vt:lpstr>
      <vt:lpstr>NRR (mg N m-3 d-1)</vt:lpstr>
      <vt:lpstr>NRRTM(mg N m-3 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Fan, Yuchuan</cp:lastModifiedBy>
  <dcterms:created xsi:type="dcterms:W3CDTF">2023-03-09T15:46:13Z</dcterms:created>
  <dcterms:modified xsi:type="dcterms:W3CDTF">2023-09-29T04:04:01Z</dcterms:modified>
</cp:coreProperties>
</file>