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8800" windowHeight="16600" activeTab="3"/>
  </bookViews>
  <sheets>
    <sheet name="汇总" sheetId="14" r:id="rId1"/>
    <sheet name="机电" sheetId="3" r:id="rId2"/>
    <sheet name="家电" sheetId="8" r:id="rId3"/>
    <sheet name="智能家居" sheetId="1" r:id="rId4"/>
    <sheet name="卫浴" sheetId="4" r:id="rId5"/>
    <sheet name="家具" sheetId="5" r:id="rId6"/>
    <sheet name="泥工" sheetId="11" r:id="rId7"/>
    <sheet name="木工、油漆工" sheetId="12" r:id="rId8"/>
    <sheet name="杂项" sheetId="13" r:id="rId9"/>
  </sheets>
  <definedNames>
    <definedName name="_xlnm._FilterDatabase" localSheetId="1" hidden="1">机电!$A$2:$I$22</definedName>
    <definedName name="_xlnm._FilterDatabase" localSheetId="2" hidden="1">家电!$A$2:$I$19</definedName>
    <definedName name="_xlnm._FilterDatabase" localSheetId="7" hidden="1">木工、油漆工!$A$2:$I$20</definedName>
    <definedName name="_xlnm._FilterDatabase" localSheetId="6" hidden="1">泥工!$A$2:$I$14</definedName>
    <definedName name="_xlnm._FilterDatabase" localSheetId="4" hidden="1">卫浴!$A$2:$I$18</definedName>
    <definedName name="_xlnm._FilterDatabase" localSheetId="8" hidden="1">杂项!$A$2:$I$26</definedName>
    <definedName name="_xlnm._FilterDatabase" localSheetId="3" hidden="1">智能家居!$A$2:$I$20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3" l="1"/>
  <c r="H4" i="13"/>
  <c r="H6" i="13"/>
  <c r="H7" i="13"/>
  <c r="H8" i="13"/>
  <c r="H9" i="13"/>
  <c r="H10" i="13"/>
  <c r="H11" i="13"/>
  <c r="H12" i="13"/>
  <c r="H16" i="13"/>
  <c r="H19" i="13"/>
  <c r="H23" i="13"/>
  <c r="H28" i="13"/>
  <c r="H26" i="13"/>
  <c r="E3" i="13"/>
  <c r="E4" i="13"/>
  <c r="E5" i="13"/>
  <c r="E6" i="13"/>
  <c r="E7" i="13"/>
  <c r="E17" i="13"/>
  <c r="E18" i="13"/>
  <c r="E19" i="13"/>
  <c r="E20" i="13"/>
  <c r="E21" i="13"/>
  <c r="E26" i="13"/>
  <c r="B31" i="12"/>
  <c r="B30" i="12"/>
  <c r="B29" i="12"/>
  <c r="B28" i="12"/>
  <c r="H3" i="12"/>
  <c r="H23" i="12"/>
  <c r="H17" i="12"/>
  <c r="H20" i="12"/>
  <c r="E3" i="12"/>
  <c r="E4" i="12"/>
  <c r="E6" i="12"/>
  <c r="E7" i="12"/>
  <c r="E8" i="12"/>
  <c r="E9" i="12"/>
  <c r="E10" i="12"/>
  <c r="D12" i="12"/>
  <c r="E12" i="12"/>
  <c r="D13" i="12"/>
  <c r="E13" i="12"/>
  <c r="D14" i="12"/>
  <c r="E14" i="12"/>
  <c r="D15" i="12"/>
  <c r="E15" i="12"/>
  <c r="E16" i="12"/>
  <c r="E17" i="12"/>
  <c r="E20" i="12"/>
  <c r="G15" i="12"/>
  <c r="G14" i="12"/>
  <c r="G13" i="12"/>
  <c r="G12" i="12"/>
  <c r="C33" i="11"/>
  <c r="C36" i="11"/>
  <c r="C37" i="11"/>
  <c r="D41" i="11"/>
  <c r="B36" i="11"/>
  <c r="B37" i="11"/>
  <c r="B41" i="11"/>
  <c r="C32" i="11"/>
  <c r="C34" i="11"/>
  <c r="C35" i="11"/>
  <c r="D40" i="11"/>
  <c r="B32" i="11"/>
  <c r="B34" i="11"/>
  <c r="B35" i="11"/>
  <c r="B40" i="11"/>
  <c r="D37" i="11"/>
  <c r="F37" i="11"/>
  <c r="E37" i="11"/>
  <c r="D36" i="11"/>
  <c r="F36" i="11"/>
  <c r="E36" i="11"/>
  <c r="D35" i="11"/>
  <c r="F35" i="11"/>
  <c r="E35" i="11"/>
  <c r="D34" i="11"/>
  <c r="F34" i="11"/>
  <c r="E34" i="11"/>
  <c r="D33" i="11"/>
  <c r="F33" i="11"/>
  <c r="E33" i="11"/>
  <c r="D32" i="11"/>
  <c r="F32" i="11"/>
  <c r="E32" i="11"/>
  <c r="H3" i="11"/>
  <c r="H17" i="11"/>
  <c r="H7" i="11"/>
  <c r="H9" i="11"/>
  <c r="H14" i="11"/>
  <c r="E3" i="11"/>
  <c r="E4" i="11"/>
  <c r="E6" i="11"/>
  <c r="E7" i="11"/>
  <c r="E8" i="11"/>
  <c r="E9" i="11"/>
  <c r="E12" i="11"/>
  <c r="E13" i="11"/>
  <c r="E14" i="11"/>
  <c r="G10" i="11"/>
  <c r="F3" i="5"/>
  <c r="H3" i="5"/>
  <c r="H4" i="5"/>
  <c r="H5" i="5"/>
  <c r="H6" i="5"/>
  <c r="H7" i="5"/>
  <c r="H8" i="5"/>
  <c r="H9" i="5"/>
  <c r="H10" i="5"/>
  <c r="H11" i="5"/>
  <c r="H12" i="5"/>
  <c r="H18" i="5"/>
  <c r="C3" i="5"/>
  <c r="E3" i="5"/>
  <c r="E4" i="5"/>
  <c r="E5" i="5"/>
  <c r="E6" i="5"/>
  <c r="E8" i="5"/>
  <c r="E9" i="5"/>
  <c r="E10" i="5"/>
  <c r="E11" i="5"/>
  <c r="E12" i="5"/>
  <c r="E13" i="5"/>
  <c r="E18" i="5"/>
  <c r="H17" i="5"/>
  <c r="E17" i="5"/>
  <c r="H3" i="4"/>
  <c r="H4" i="4"/>
  <c r="F5" i="4"/>
  <c r="H5" i="4"/>
  <c r="H6" i="4"/>
  <c r="H7" i="4"/>
  <c r="H8" i="4"/>
  <c r="H9" i="4"/>
  <c r="H10" i="4"/>
  <c r="H12" i="4"/>
  <c r="H13" i="4"/>
  <c r="H14" i="4"/>
  <c r="H15" i="4"/>
  <c r="H20" i="4"/>
  <c r="H17" i="4"/>
  <c r="H18" i="4"/>
  <c r="E3" i="4"/>
  <c r="E4" i="4"/>
  <c r="E5" i="4"/>
  <c r="E6" i="4"/>
  <c r="E7" i="4"/>
  <c r="E8" i="4"/>
  <c r="E9" i="4"/>
  <c r="E10" i="4"/>
  <c r="E11" i="4"/>
  <c r="E12" i="4"/>
  <c r="E13" i="4"/>
  <c r="E17" i="4"/>
  <c r="E18" i="4"/>
  <c r="D32" i="1"/>
  <c r="H3" i="1"/>
  <c r="H4" i="1"/>
  <c r="H5" i="1"/>
  <c r="H6" i="1"/>
  <c r="H7" i="1"/>
  <c r="H8" i="1"/>
  <c r="H9" i="1"/>
  <c r="H10" i="1"/>
  <c r="H11" i="1"/>
  <c r="H12" i="1"/>
  <c r="H13" i="1"/>
  <c r="F14" i="1"/>
  <c r="H14" i="1"/>
  <c r="H15" i="1"/>
  <c r="H16" i="1"/>
  <c r="H17" i="1"/>
  <c r="H18" i="1"/>
  <c r="H24" i="1"/>
  <c r="H22" i="1"/>
  <c r="E3" i="1"/>
  <c r="E4" i="1"/>
  <c r="E5" i="1"/>
  <c r="E6" i="1"/>
  <c r="E7" i="1"/>
  <c r="E8" i="1"/>
  <c r="E9" i="1"/>
  <c r="E10" i="1"/>
  <c r="E11" i="1"/>
  <c r="E12" i="1"/>
  <c r="E13" i="1"/>
  <c r="E14" i="1"/>
  <c r="E17" i="1"/>
  <c r="E18" i="1"/>
  <c r="E20" i="1"/>
  <c r="E22" i="1"/>
  <c r="H3" i="8"/>
  <c r="H4" i="8"/>
  <c r="H5" i="8"/>
  <c r="H6" i="8"/>
  <c r="H7" i="8"/>
  <c r="H8" i="8"/>
  <c r="H11" i="8"/>
  <c r="H12" i="8"/>
  <c r="H13" i="8"/>
  <c r="H21" i="8"/>
  <c r="H14" i="8"/>
  <c r="H15" i="8"/>
  <c r="H16" i="8"/>
  <c r="H17" i="8"/>
  <c r="H18" i="8"/>
  <c r="H19" i="8"/>
  <c r="E3" i="8"/>
  <c r="E5" i="8"/>
  <c r="E6" i="8"/>
  <c r="E7" i="8"/>
  <c r="E8" i="8"/>
  <c r="E10" i="8"/>
  <c r="E11" i="8"/>
  <c r="E12" i="8"/>
  <c r="E14" i="8"/>
  <c r="E15" i="8"/>
  <c r="E16" i="8"/>
  <c r="E17" i="8"/>
  <c r="E18" i="8"/>
  <c r="E19" i="8"/>
  <c r="H3" i="3"/>
  <c r="H4" i="3"/>
  <c r="H6" i="3"/>
  <c r="H14" i="3"/>
  <c r="H15" i="3"/>
  <c r="H18" i="3"/>
  <c r="H20" i="3"/>
  <c r="H21" i="3"/>
  <c r="H22" i="3"/>
  <c r="H25" i="3"/>
  <c r="E4" i="3"/>
  <c r="E5" i="3"/>
  <c r="E6" i="3"/>
  <c r="E7" i="3"/>
  <c r="E8" i="3"/>
  <c r="E9" i="3"/>
  <c r="E10" i="3"/>
  <c r="E11" i="3"/>
  <c r="E12" i="3"/>
  <c r="E13" i="3"/>
  <c r="E14" i="3"/>
  <c r="E15" i="3"/>
  <c r="E17" i="3"/>
  <c r="E20" i="3"/>
  <c r="E21" i="3"/>
  <c r="E22" i="3"/>
  <c r="E20" i="14"/>
  <c r="E33" i="14"/>
  <c r="E52" i="14"/>
  <c r="E68" i="14"/>
  <c r="E81" i="14"/>
  <c r="E93" i="14"/>
  <c r="E104" i="14"/>
  <c r="E109" i="14"/>
  <c r="E112" i="14"/>
  <c r="E137" i="14"/>
  <c r="E135" i="14"/>
</calcChain>
</file>

<file path=xl/sharedStrings.xml><?xml version="1.0" encoding="utf-8"?>
<sst xmlns="http://schemas.openxmlformats.org/spreadsheetml/2006/main" count="790" uniqueCount="263">
  <si>
    <t>大类</t>
  </si>
  <si>
    <t>小类</t>
  </si>
  <si>
    <t>单价</t>
  </si>
  <si>
    <t>数量</t>
  </si>
  <si>
    <t>总价</t>
  </si>
  <si>
    <t>备注</t>
  </si>
  <si>
    <t>描述</t>
  </si>
  <si>
    <t>机电</t>
  </si>
  <si>
    <t>中央空调</t>
  </si>
  <si>
    <t>日立 mini pro</t>
  </si>
  <si>
    <t>新风</t>
  </si>
  <si>
    <t>松下热交换，PM2.5，250风量</t>
  </si>
  <si>
    <t>强弱电、水布置</t>
  </si>
  <si>
    <t>电线，网线开槽，埋管，穿线，电线千岛湖永通，网线AMP</t>
  </si>
  <si>
    <t>四孔插座</t>
  </si>
  <si>
    <t>NEW2D</t>
  </si>
  <si>
    <t>错位斜五孔插座</t>
  </si>
  <si>
    <t>https://detail.tmall.com/item.htm?id=523248157901&amp;spm=a1z09.2.0.0.623e2e8dD0Ilwh&amp;_u=re7ts74d1c</t>
  </si>
  <si>
    <t>五孔带USB插座 </t>
  </si>
  <si>
    <t>一开单控五孔</t>
  </si>
  <si>
    <t>双电脑插座</t>
  </si>
  <si>
    <t>电视电脑插座</t>
  </si>
  <si>
    <t>电脑插座</t>
  </si>
  <si>
    <t>防水盒</t>
  </si>
  <si>
    <t>客厅，主卧，书房灯</t>
  </si>
  <si>
    <t>https://item.taobao.com/item.htm?spm=a1z0k.7385997.1997989073.d4919141.ySPsP8&amp;id=522223398144&amp;_u=me7ts75db2</t>
  </si>
  <si>
    <t>次卧灯</t>
  </si>
  <si>
    <t>中号</t>
  </si>
  <si>
    <t>https://item.taobao.com/item.htm?spm=a1z10.5-c-s.w4002-15290942880.107.ef064be6CGOpNS&amp;id=524331502509</t>
  </si>
  <si>
    <t>餐厅灯</t>
  </si>
  <si>
    <t>https://item.taobao.com/item.htm?spm=a1z09.2.0.0.623e2e8dD0Ilwh&amp;id=45597842661&amp;_u=re7ts79c53</t>
  </si>
  <si>
    <t>感应筒灯</t>
  </si>
  <si>
    <t>暖白7W</t>
  </si>
  <si>
    <t>https://item.taobao.com/item.htm?spm=a230r.1.14.1.TvJong&amp;id=530276475123&amp;ns=1&amp;abbucket=2#detail</t>
  </si>
  <si>
    <t>明装筒灯</t>
  </si>
  <si>
    <t>https://item.taobao.com/item.htm?spm=a1z10.5-c-s.w4002-15290942880.34.184c7023TNzzGe&amp;id=544536087803</t>
  </si>
  <si>
    <t>轨道灯</t>
  </si>
  <si>
    <t>https://detail.tmall.com/item.htm?id=44861639443&amp;spm=a1z09.2.0.0.623e2e8dD0Ilwh&amp;_u=re7ts78419</t>
  </si>
  <si>
    <t>吊柜灯</t>
  </si>
  <si>
    <t>玄关柜，橱柜</t>
  </si>
  <si>
    <t>机电 汇总</t>
  </si>
  <si>
    <t>家电</t>
  </si>
  <si>
    <t>客厅投影仪</t>
  </si>
  <si>
    <t>明基w1070+</t>
  </si>
  <si>
    <t>回音壁</t>
  </si>
  <si>
    <t>安桥LS-B211</t>
  </si>
  <si>
    <t>燃气灶、油烟机</t>
  </si>
  <si>
    <t>方太jq22ts+hc26be</t>
  </si>
  <si>
    <t>洗碗机</t>
  </si>
  <si>
    <t>西门子SN53E531TI</t>
  </si>
  <si>
    <t>电饭煲</t>
  </si>
  <si>
    <t>象印（中信）</t>
  </si>
  <si>
    <t>燃气热水器</t>
  </si>
  <si>
    <t>能率</t>
  </si>
  <si>
    <t>https://detail.tmall.com/item.htm?id=540398348368&amp;spm=a1z09.2.0.0.623e2e8dN3mVSO&amp;_u=re7ts7c1b9&amp;skuId=3574887932214</t>
  </si>
  <si>
    <t>壁挂洗衣机</t>
  </si>
  <si>
    <t>大宇壁挂洗衣机</t>
  </si>
  <si>
    <t>冰箱</t>
  </si>
  <si>
    <t>西门子KG28UA230C</t>
  </si>
  <si>
    <t>https://detail.tmall.com/item.htm?spm=a230r.1.14.3.i82jI9&amp;id=532889905583&amp;cm_id=140105335569ed55e27b&amp;_u=ve7ts7c0ed&amp;abbucket=2</t>
  </si>
  <si>
    <t>电动幕布</t>
  </si>
  <si>
    <t>画框幕</t>
  </si>
  <si>
    <t>https://item.taobao.com/item.htm?spm=a1z09.2.0.0.623e2e8dN3mVSO&amp;id=544513257746&amp;_u=re7ts7ec56</t>
  </si>
  <si>
    <t>净水器</t>
  </si>
  <si>
    <t>小米</t>
  </si>
  <si>
    <t>洗衣机</t>
  </si>
  <si>
    <t>海尔EG9014HBDX59SU1</t>
  </si>
  <si>
    <t>主卧电视机</t>
  </si>
  <si>
    <t>索尼8066e</t>
  </si>
  <si>
    <t>家电 汇总</t>
  </si>
  <si>
    <t>智能家居</t>
  </si>
  <si>
    <t>智能主机</t>
  </si>
  <si>
    <t>https://item.taobao.com/item.htm?spm=a1z10.5-c-s.w4002-15007035385.12.RXsIxo&amp;id=9720469063</t>
  </si>
  <si>
    <t>总线转红外</t>
  </si>
  <si>
    <t>开关1路</t>
  </si>
  <si>
    <t>86型</t>
  </si>
  <si>
    <t>开关2路</t>
  </si>
  <si>
    <t>开关3路</t>
  </si>
  <si>
    <t>空气质量探测</t>
  </si>
  <si>
    <t>燃气控制阀</t>
  </si>
  <si>
    <t>投影幕布控制模块</t>
  </si>
  <si>
    <t>背景音乐主机</t>
  </si>
  <si>
    <t>背景音乐喇叭</t>
  </si>
  <si>
    <t>485总线接线排</t>
  </si>
  <si>
    <t>20个</t>
  </si>
  <si>
    <t>总线100米</t>
  </si>
  <si>
    <t>音频线</t>
  </si>
  <si>
    <t>HDMI线</t>
  </si>
  <si>
    <t>音响线100米</t>
  </si>
  <si>
    <t>50米</t>
  </si>
  <si>
    <t>客厅调光灯带</t>
  </si>
  <si>
    <t>https://detail.tmall.com/item.htm?id=43988653588&amp;spm=a1z09.2.0.0.623e2e8dN3mVSO&amp;_u=re7ts790f8&amp;sku_properties=13381687:10122;122276201:50792021</t>
  </si>
  <si>
    <t>电动开窗器</t>
  </si>
  <si>
    <t>https://item.taobao.com/item.htm?spm=a1z10.5-c-s.w4002-18045194854.12.679a7eebn3wQFX&amp;id=546290558017</t>
  </si>
  <si>
    <t>电动窗帘</t>
  </si>
  <si>
    <t>5.76米+3.06米</t>
  </si>
  <si>
    <t>https://detail.tmall.com/item.htm?id=42397478450&amp;spm=a1z09.2.0.0.623e2e8dN3mVSO&amp;_u=re7ts7b9b6</t>
  </si>
  <si>
    <t>智能家居 汇总</t>
  </si>
  <si>
    <t>卫浴</t>
  </si>
  <si>
    <t>风暖浴霸</t>
  </si>
  <si>
    <t>https://detail.tmall.com/item.htm?id=540281837572&amp;ali_trackid=2:mm_16284006_5664864_19136524:1522152321_367_1243354588&amp;pvid=10_60.177.174.199_533_1522152259962</t>
  </si>
  <si>
    <t>角阀</t>
  </si>
  <si>
    <t>7冷4热</t>
  </si>
  <si>
    <t>https://detail.tmall.com/item.htm?spm=a1z0d.6639537.1997196601.4.BELTYy&amp;id=37120992358</t>
  </si>
  <si>
    <t>地漏</t>
  </si>
  <si>
    <t>3个</t>
  </si>
  <si>
    <t>https://detail.tmall.com/item.htm?spm=a1z0d.6639537.1997196601.13.BELTYy&amp;id=2428551820</t>
  </si>
  <si>
    <t>次卫水龙头</t>
  </si>
  <si>
    <t>https://detail.tmall.com/item.htm?id=527421172519&amp;ali_trackid=2:mm_16284006_5664864_19136524:1522152428_229_343559902&amp;pvid=10_60.177.174.199_562_1522152411619&amp;skuId=3138135278957</t>
  </si>
  <si>
    <t>主卫水龙头</t>
  </si>
  <si>
    <t>https://detail.tmall.com/item.htm?id=37860507728&amp;spm=a1z09.2.0.0.623e2e8dN3mVSO&amp;_u=re7ts72ebe</t>
  </si>
  <si>
    <t>花洒</t>
  </si>
  <si>
    <t>https://detail.tmall.com/item.htm?spm=a1z10.5-b-s.w4011-15376707562.68.61ee61857GqTwZ&amp;id=539323621514&amp;rn=12c55e85f568e14ed1db56e9c03c9295&amp;abbucket=6</t>
  </si>
  <si>
    <t>主卫坐便器</t>
  </si>
  <si>
    <t>https://detail.tmall.com/item.htm?id=527971184964&amp;ali_trackid=2:mm_16284006_5664864_19136524:1522152595_383_268680415&amp;pvid=10_60.177.174.199_525_1522152566451</t>
  </si>
  <si>
    <t>次卫坐便器</t>
  </si>
  <si>
    <t>主次卫浴室柜</t>
  </si>
  <si>
    <t>厨房水槽龙头</t>
  </si>
  <si>
    <t>https://detail.tmall.com/item.htm?spm=a1z10.4-b-s.w5003-15237289667.6.171e1b39B5ofS0&amp;id=528277517706&amp;scene=taobao_shop</t>
  </si>
  <si>
    <t>吊顶</t>
  </si>
  <si>
    <t>凉霸</t>
  </si>
  <si>
    <t>https://detail.tmall.com/item.htm?id=542335131476&amp;ali_trackid=2:mm_16284006_5664864_19136524:1522152739_316_1334848050&amp;pvid=10_60.177.174.199_554_1522152726469&amp;sku_properties=21433:109463</t>
  </si>
  <si>
    <t>五金件</t>
  </si>
  <si>
    <t>卡贝</t>
  </si>
  <si>
    <t>电热毛巾架</t>
  </si>
  <si>
    <t>https://detail.tmall.com/item.htm?id=537508161615&amp;ali_trackid=2:mm_16284006_5664864_19136524:1522152809_278_106584213&amp;pvid=10_60.177.174.199_427_1522152789540&amp;skuId=3682870431512</t>
  </si>
  <si>
    <t>浴室</t>
  </si>
  <si>
    <t>定制，价格估算</t>
  </si>
  <si>
    <t>卫浴 汇总</t>
  </si>
  <si>
    <t>家具</t>
  </si>
  <si>
    <t>三人沙发</t>
  </si>
  <si>
    <t>https://detail.tmall.com/item.htm?spm=a1z10.4-b.w4004-12870092140.14.pYIN0k&amp;id=537478575472&amp;pvid=9c88b891-f055-49b8-99ea-ccf892824afa&amp;abbucket=_AB-M130_B19&amp;acm=03131.1003.1.702582&amp;abtest=_AB-LR130-PR130&amp;scm=1007.12940.25805.100200300000000&amp;pos=3&amp;skuId=323</t>
  </si>
  <si>
    <t>客厅电视柜</t>
  </si>
  <si>
    <t>https://detail.tmall.com/item.htm?spm=a1z10.3-b.w4011-12822349212.102.O3SFXP&amp;id=537237558563&amp;rn=e65be398d169130e77c439f45dc5623e&amp;abbucket=14&amp;skuId=3222394132824</t>
  </si>
  <si>
    <t>茶几</t>
  </si>
  <si>
    <t>https://detail.tmall.com/item.htm?spm=a1z10.3-b-s.w4011-15423722056.97.VzzwdT&amp;id=24760148273&amp;rn=30b8c17b3540cc2db1f8de2f2da21cd2&amp;abbucket=18&amp;sku_properties=29112:16541580</t>
  </si>
  <si>
    <t>角几</t>
  </si>
  <si>
    <t>https://detail.tmall.com/item.htm?spm=a1z10.4-b.w4004-3405602524.2.ACGmfz&amp;id=520630670941&amp;pvid=2d3de916-e0f2-477a-b19f-13ae403180c9&amp;abbucket=_AB-M130_B19&amp;acm=03131.1003.1.702582&amp;aldid=Kz7bA9vX&amp;abtest=_AB-LR130-PR130&amp;scm=1007.12940.25805.100200300000000&amp;po</t>
  </si>
  <si>
    <t>餐桌</t>
  </si>
  <si>
    <t>1.5米</t>
  </si>
  <si>
    <t>https://detail.tmall.com/item.htm?spm=a1z10.4-b.w4004-7904971962.6.CL0i15&amp;id=45844286272&amp;pvid=8e8d33c4-b5e2-4355-8c82-7ae33c7fa200&amp;abbucket=_AB-M130_B19&amp;acm=03131.1003.1.702582&amp;aldid=JOoRRj94&amp;abtest=_AB-LR130-PR130&amp;scm=1007.12940.25805.100200300000000&amp;pos</t>
  </si>
  <si>
    <t>餐椅</t>
  </si>
  <si>
    <t>https://detail.tmall.com/item.htm?spm=a1z10.4-b.w4004-3405763066.4.CL0i15&amp;id=39171103422&amp;pvid=9f36569f-a664-4fb8-be35-ec123e8d558d&amp;abbucket=_AB-M130_B19&amp;acm=03131.1003.1.702582&amp;aldid=VVlmX9gB&amp;abtest=_AB-LR130-PR130&amp;scm=1007.12940.25805.100200300000000&amp;pos</t>
  </si>
  <si>
    <t>主卧床+床头柜</t>
  </si>
  <si>
    <t>https://detail.tmall.com/item.htm?spm=a1z10.3-b.w4011-12822349212.59.4LHCFI&amp;id=522921852322&amp;rn=31a92bb747e0dc800bad0b27dfff5ada&amp;abbucket=14&amp;skuId=3205374039585</t>
  </si>
  <si>
    <t>次卧床</t>
  </si>
  <si>
    <t>https://detail.tmall.com/item.htm?spm=a1z10.4-b.w4004-14544409964.12.3PuT46&amp;id=532192334070&amp;pvid=88232d3b-8726-4cfe-9393-ec08e8f4c4d7&amp;abbucket=_AB-M130_B19&amp;acm=03131.1003.1.702582&amp;aldid=0JywTPlr&amp;abtest=_AB-LR130-PR130&amp;scm=1007.12940.25805.100200300000000&amp;</t>
  </si>
  <si>
    <t>床头柜</t>
  </si>
  <si>
    <t>https://detail.tmall.com/item.htm?spm=a1z10.4-b.w4004-12870247179.2.ycqJXh&amp;id=522915578220&amp;pvid=117ebbd9-9346-4450-8027-9438b08212b3&amp;abbucket=_AB-M130_B19&amp;acm=03131.1003.1.702582&amp;aldid=4GJ29BRn&amp;abtest=_AB-LR130-PR130&amp;scm=1007.12940.25805.100200300000000&amp;p</t>
  </si>
  <si>
    <t>书桌</t>
  </si>
  <si>
    <t>https://detail.tmall.com/item.htm?id=35481983854&amp;spm=a1z09.2.0.0.623e2e8dTRDdcb&amp;_u=re7ts75486&amp;sku_properties=10187648:21959</t>
  </si>
  <si>
    <t>五斗柜</t>
  </si>
  <si>
    <t>https://detail.tmall.com/item.htm?id=537821160532&amp;spm=a1z09.2.0.0.623e2e8dTRDdcb&amp;_u=re7ts72c8c</t>
  </si>
  <si>
    <t>隔板+挂钩</t>
  </si>
  <si>
    <t>https://item.taobao.com/item.htm?spm=a1z09.2.0.0.623e2e8dTRDdcb&amp;id=542165901380&amp;_u=re7ts7b3d4</t>
  </si>
  <si>
    <t>家具 汇总</t>
  </si>
  <si>
    <t>泥工</t>
  </si>
  <si>
    <t>胶泥</t>
  </si>
  <si>
    <t>美缝</t>
  </si>
  <si>
    <t>瓷砖</t>
  </si>
  <si>
    <t>墙砖铺贴人工</t>
  </si>
  <si>
    <t>面积乘以3估算</t>
  </si>
  <si>
    <t>墙砖材料</t>
  </si>
  <si>
    <t>地砖铺贴人工费</t>
  </si>
  <si>
    <t>酷程价格</t>
  </si>
  <si>
    <t>地砖材料</t>
  </si>
  <si>
    <t>厨房瓷砖</t>
  </si>
  <si>
    <t>卫生间瓷砖</t>
  </si>
  <si>
    <t>防水处理</t>
  </si>
  <si>
    <t>地面找平</t>
  </si>
  <si>
    <t>泥工 汇总</t>
  </si>
  <si>
    <t>成品</t>
  </si>
  <si>
    <t>地板</t>
  </si>
  <si>
    <t>融汇合木本色</t>
  </si>
  <si>
    <t>橱柜</t>
  </si>
  <si>
    <t>阳台柜子</t>
  </si>
  <si>
    <t>木门</t>
  </si>
  <si>
    <t>DM25AF-951</t>
  </si>
  <si>
    <t>定制玄关鞋柜</t>
  </si>
  <si>
    <t>意罗尼</t>
  </si>
  <si>
    <t>定制书房地台、书柜</t>
  </si>
  <si>
    <t>定制客厅储物柜</t>
  </si>
  <si>
    <t>定制衣柜</t>
  </si>
  <si>
    <t>厨房移门</t>
  </si>
  <si>
    <t>卫生间移门</t>
  </si>
  <si>
    <t>成品 汇总</t>
  </si>
  <si>
    <t>木工</t>
  </si>
  <si>
    <t>窗帘盒</t>
  </si>
  <si>
    <t>壁纸</t>
  </si>
  <si>
    <t>二级吊顶</t>
  </si>
  <si>
    <t>一级吊顶</t>
  </si>
  <si>
    <t>木工 汇总</t>
  </si>
  <si>
    <t>油漆工</t>
  </si>
  <si>
    <t>粉刷腻子</t>
  </si>
  <si>
    <t>乳胶漆粉刷</t>
  </si>
  <si>
    <t>油漆工 汇总</t>
  </si>
  <si>
    <t>杂项</t>
  </si>
  <si>
    <t>小米网关、摄像头等</t>
  </si>
  <si>
    <t>床垫</t>
  </si>
  <si>
    <t>https://detail.tmall.com/item.htm?id=45367207708&amp;spm=a1z09.2.0.0.pD8sYY&amp;_u=se7ts762b0&amp;skuId=3231264644084</t>
  </si>
  <si>
    <t>阀门</t>
  </si>
  <si>
    <t>6冷4热</t>
  </si>
  <si>
    <t>https://detail.tmall.com/item.htm?id=37120992358&amp;spm=a1z09.2.0.0.uh0IEr&amp;_u=be7ts7cb7e</t>
  </si>
  <si>
    <t>物业收费</t>
  </si>
  <si>
    <t>弯头暗盒</t>
  </si>
  <si>
    <t>敲墙</t>
  </si>
  <si>
    <t>设计费</t>
  </si>
  <si>
    <t>榻榻米茶几等</t>
  </si>
  <si>
    <t>前置过滤器</t>
  </si>
  <si>
    <t>晾衣杆</t>
  </si>
  <si>
    <t>燃气改造</t>
  </si>
  <si>
    <t>打孔</t>
  </si>
  <si>
    <t>玻璃胶</t>
  </si>
  <si>
    <t>垃圾清运</t>
  </si>
  <si>
    <t>窗帘</t>
  </si>
  <si>
    <t>卷帘</t>
  </si>
  <si>
    <t>窗台石、门槛石</t>
  </si>
  <si>
    <t>飘窗石材</t>
  </si>
  <si>
    <t>洗衣机龙头</t>
  </si>
  <si>
    <t>床底感应灯</t>
  </si>
  <si>
    <t>投影挂架</t>
  </si>
  <si>
    <t>杂项 汇总</t>
  </si>
  <si>
    <t>半包</t>
  </si>
  <si>
    <t>总计</t>
  </si>
  <si>
    <t>计划</t>
  </si>
  <si>
    <t>实际</t>
  </si>
  <si>
    <t>已定</t>
  </si>
  <si>
    <t> 错位斜五孔插座</t>
  </si>
  <si>
    <t>电动晾衣架</t>
  </si>
  <si>
    <t>已购买</t>
  </si>
  <si>
    <t>SN55M531TI</t>
  </si>
  <si>
    <t>海尔</t>
  </si>
  <si>
    <t>客厅电视机</t>
  </si>
  <si>
    <t>夏普LCD-60LX565A</t>
  </si>
  <si>
    <t>夏普 LCD-50V3A</t>
  </si>
  <si>
    <t>LG</t>
  </si>
  <si>
    <t>WD-R16957DH</t>
  </si>
  <si>
    <t>地漏+喷枪</t>
  </si>
  <si>
    <t>未支付估算</t>
  </si>
  <si>
    <t>面积</t>
  </si>
  <si>
    <t>瓷砖尺寸</t>
  </si>
  <si>
    <t>实际尺寸</t>
  </si>
  <si>
    <t>瓷砖块数</t>
  </si>
  <si>
    <t>实际块数</t>
  </si>
  <si>
    <t>报价单数量</t>
  </si>
  <si>
    <t>厨房墙面</t>
  </si>
  <si>
    <t>厨房地面</t>
  </si>
  <si>
    <t>卫生间墙面</t>
  </si>
  <si>
    <t>卫生间墙面配色</t>
  </si>
  <si>
    <t>卫生间地面</t>
  </si>
  <si>
    <t>阳台地面</t>
  </si>
  <si>
    <t>墙面铺贴面积</t>
  </si>
  <si>
    <t>地面铺贴面积</t>
  </si>
  <si>
    <t>DM02BC-035</t>
  </si>
  <si>
    <t>墙面</t>
  </si>
  <si>
    <t>客厅</t>
  </si>
  <si>
    <t>主卧</t>
  </si>
  <si>
    <t>次卧</t>
  </si>
  <si>
    <t>书房</t>
  </si>
  <si>
    <t>入户门锁</t>
  </si>
  <si>
    <t>已购</t>
  </si>
  <si>
    <t>监控</t>
  </si>
  <si>
    <t>云台+门磁+报警主机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</si>
</sst>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_);[Red]\(0\)"/>
  </numFmts>
  <fonts count="9" x14ac:knownFonts="1">
    <font>
      <sz val="11"/>
      <color theme="1"/>
      <name val="宋体"/>
      <charset val="134"/>
      <scheme val="minor"/>
    </font>
    <font>
      <b/>
      <sz val="9"/>
      <color rgb="FF000000"/>
      <name val="Microsoft yahei"/>
      <charset val="134"/>
    </font>
    <font>
      <b/>
      <sz val="10"/>
      <color indexed="8"/>
      <name val="宋体"/>
      <charset val="134"/>
    </font>
    <font>
      <sz val="14"/>
      <color rgb="FF333333"/>
      <name val="Arial"/>
      <charset val="134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7" fillId="0" borderId="0"/>
  </cellStyleXfs>
  <cellXfs count="28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2" borderId="0" xfId="0" applyFont="1" applyFill="1" applyAlignment="1">
      <alignment vertic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0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2" fillId="3" borderId="1" xfId="2" applyFont="1" applyFill="1" applyBorder="1" applyAlignment="1">
      <alignment horizontal="center" vertical="center" wrapText="1"/>
    </xf>
    <xf numFmtId="0" fontId="2" fillId="3" borderId="1" xfId="2" applyNumberFormat="1" applyFont="1" applyFill="1" applyBorder="1" applyAlignment="1">
      <alignment horizontal="center" vertical="center" wrapText="1"/>
    </xf>
    <xf numFmtId="180" fontId="2" fillId="0" borderId="1" xfId="2" applyNumberFormat="1" applyFont="1" applyBorder="1" applyAlignment="1">
      <alignment horizontal="center" vertical="center" wrapText="1"/>
    </xf>
    <xf numFmtId="180" fontId="2" fillId="0" borderId="0" xfId="2" applyNumberFormat="1" applyFont="1" applyFill="1" applyBorder="1" applyAlignment="1">
      <alignment horizontal="center" vertical="center" wrapText="1"/>
    </xf>
    <xf numFmtId="0" fontId="0" fillId="4" borderId="0" xfId="0" applyFill="1"/>
    <xf numFmtId="1" fontId="0" fillId="2" borderId="0" xfId="0" applyNumberFormat="1" applyFill="1" applyAlignment="1">
      <alignment horizontal="center"/>
    </xf>
    <xf numFmtId="0" fontId="3" fillId="0" borderId="0" xfId="0" applyFont="1"/>
    <xf numFmtId="0" fontId="4" fillId="0" borderId="0" xfId="1"/>
    <xf numFmtId="0" fontId="5" fillId="0" borderId="0" xfId="1" applyFont="1"/>
    <xf numFmtId="0" fontId="6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" fontId="0" fillId="2" borderId="0" xfId="0" applyNumberFormat="1" applyFill="1" applyAlignment="1">
      <alignment horizontal="center"/>
    </xf>
  </cellXfs>
  <cellStyles count="3">
    <cellStyle name="常规_Sheet1" xfId="2"/>
    <cellStyle name="超链接" xfId="1" builtinId="8"/>
    <cellStyle name="普通" xfId="0" builtinId="0"/>
  </cellStyles>
  <dxfs count="6">
    <dxf>
      <fill>
        <patternFill patternType="solid">
          <fgColor rgb="FFC5D9F1"/>
          <bgColor rgb="FF000000"/>
        </patternFill>
      </fill>
    </dxf>
    <dxf>
      <fill>
        <patternFill patternType="solid">
          <fgColor rgb="FFC5D9F1"/>
          <bgColor rgb="FF000000"/>
        </patternFill>
      </fill>
    </dxf>
    <dxf>
      <fill>
        <patternFill patternType="solid">
          <fgColor rgb="FFC5D9F1"/>
          <bgColor rgb="FF000000"/>
        </patternFill>
      </fill>
    </dxf>
    <dxf>
      <fill>
        <patternFill patternType="solid">
          <fgColor rgb="FFC5D9F1"/>
          <bgColor rgb="FF000000"/>
        </patternFill>
      </fill>
    </dxf>
    <dxf>
      <fill>
        <patternFill patternType="solid">
          <fgColor rgb="FFC5D9F1"/>
          <bgColor rgb="FF000000"/>
        </patternFill>
      </fill>
    </dxf>
    <dxf>
      <fill>
        <patternFill patternType="solid">
          <fgColor rgb="FFC5D9F1"/>
          <bgColor rgb="FF0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4" Type="http://schemas.openxmlformats.org/officeDocument/2006/relationships/image" Target="../media/image5.jpeg"/><Relationship Id="rId5" Type="http://schemas.openxmlformats.org/officeDocument/2006/relationships/image" Target="../media/image6.jpeg"/><Relationship Id="rId1" Type="http://schemas.openxmlformats.org/officeDocument/2006/relationships/image" Target="../media/image2.png"/><Relationship Id="rId2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4" Type="http://schemas.openxmlformats.org/officeDocument/2006/relationships/image" Target="../media/image10.png"/><Relationship Id="rId5" Type="http://schemas.openxmlformats.org/officeDocument/2006/relationships/image" Target="../media/image11.png"/><Relationship Id="rId6" Type="http://schemas.openxmlformats.org/officeDocument/2006/relationships/image" Target="../media/image12.png"/><Relationship Id="rId7" Type="http://schemas.openxmlformats.org/officeDocument/2006/relationships/image" Target="../media/image13.png"/><Relationship Id="rId1" Type="http://schemas.openxmlformats.org/officeDocument/2006/relationships/image" Target="../media/image7.png"/><Relationship Id="rId2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464237</xdr:colOff>
      <xdr:row>0</xdr:row>
      <xdr:rowOff>0</xdr:rowOff>
    </xdr:from>
    <xdr:to>
      <xdr:col>30</xdr:col>
      <xdr:colOff>56519</xdr:colOff>
      <xdr:row>14</xdr:row>
      <xdr:rowOff>63361</xdr:rowOff>
    </xdr:to>
    <xdr:pic>
      <xdr:nvPicPr>
        <xdr:cNvPr id="2" name="图片 1" descr="屏幕剪辑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54390" y="0"/>
          <a:ext cx="11319510" cy="26231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23</xdr:row>
      <xdr:rowOff>0</xdr:rowOff>
    </xdr:from>
    <xdr:to>
      <xdr:col>3</xdr:col>
      <xdr:colOff>304800</xdr:colOff>
      <xdr:row>24</xdr:row>
      <xdr:rowOff>133350</xdr:rowOff>
    </xdr:to>
    <xdr:sp macro="" textlink="">
      <xdr:nvSpPr>
        <xdr:cNvPr id="2049" name="56a76e0c30e88ede4043429582d4cf1c.jpg" descr="pic:picture|56a76e0c30e88ede4043429582d4cf1c.jpg?t=513929468"/>
        <xdr:cNvSpPr>
          <a:spLocks noChangeAspect="1" noChangeArrowheads="1"/>
        </xdr:cNvSpPr>
      </xdr:nvSpPr>
      <xdr:spPr>
        <a:xfrm>
          <a:off x="2588895" y="4206240"/>
          <a:ext cx="304800" cy="316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11</xdr:col>
      <xdr:colOff>113526</xdr:colOff>
      <xdr:row>46</xdr:row>
      <xdr:rowOff>94745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88970" y="4206240"/>
          <a:ext cx="5582920" cy="4300855"/>
        </a:xfrm>
        <a:prstGeom prst="rect">
          <a:avLst/>
        </a:prstGeom>
      </xdr:spPr>
    </xdr:pic>
    <xdr:clientData/>
  </xdr:twoCellAnchor>
  <xdr:twoCellAnchor editAs="oneCell">
    <xdr:from>
      <xdr:col>9</xdr:col>
      <xdr:colOff>28136</xdr:colOff>
      <xdr:row>19</xdr:row>
      <xdr:rowOff>7034</xdr:rowOff>
    </xdr:from>
    <xdr:to>
      <xdr:col>20</xdr:col>
      <xdr:colOff>168813</xdr:colOff>
      <xdr:row>43</xdr:row>
      <xdr:rowOff>0</xdr:rowOff>
    </xdr:to>
    <xdr:pic>
      <xdr:nvPicPr>
        <xdr:cNvPr id="5" name="图片 4" descr="https://img20.360buyimg.com/vc/jfs/t2233/287/2500956227/99187/50af8542/56dd5c17N1604992e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52360" y="3481705"/>
          <a:ext cx="7110095" cy="43821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114300</xdr:rowOff>
    </xdr:from>
    <xdr:to>
      <xdr:col>8</xdr:col>
      <xdr:colOff>1066800</xdr:colOff>
      <xdr:row>86</xdr:row>
      <xdr:rowOff>38100</xdr:rowOff>
    </xdr:to>
    <xdr:pic>
      <xdr:nvPicPr>
        <xdr:cNvPr id="6" name="图片 5" descr="https://img.alicdn.com/imgextra/i4/859230932/TB2oi61b31J.eBjy0FpXXaMoXXa_!!859230932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8892540"/>
          <a:ext cx="6879590" cy="6873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49</xdr:row>
      <xdr:rowOff>85725</xdr:rowOff>
    </xdr:from>
    <xdr:to>
      <xdr:col>19</xdr:col>
      <xdr:colOff>85725</xdr:colOff>
      <xdr:row>91</xdr:row>
      <xdr:rowOff>133350</xdr:rowOff>
    </xdr:to>
    <xdr:pic>
      <xdr:nvPicPr>
        <xdr:cNvPr id="7" name="图片 6" descr="https://img20.360buyimg.com/vc/jfs/t3172/125/4112931837/60830/972fafaa/5837fd45Nfc6c60a8.jp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424420" y="9046845"/>
          <a:ext cx="6438265" cy="7728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104775</xdr:rowOff>
    </xdr:from>
    <xdr:to>
      <xdr:col>8</xdr:col>
      <xdr:colOff>685800</xdr:colOff>
      <xdr:row>145</xdr:row>
      <xdr:rowOff>28575</xdr:rowOff>
    </xdr:to>
    <xdr:pic>
      <xdr:nvPicPr>
        <xdr:cNvPr id="8" name="图片 7" descr="https://img.alicdn.com/imgextra/i1/2233391423/TB2XgxVfyRnpuFjSZFCXXX2DXXa_!!2233391423.jp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7516475"/>
          <a:ext cx="6498590" cy="906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61425</xdr:rowOff>
    </xdr:from>
    <xdr:to>
      <xdr:col>8</xdr:col>
      <xdr:colOff>207763</xdr:colOff>
      <xdr:row>42</xdr:row>
      <xdr:rowOff>66675</xdr:rowOff>
    </xdr:to>
    <xdr:pic>
      <xdr:nvPicPr>
        <xdr:cNvPr id="2" name="图片 1" descr="屏幕剪辑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18560"/>
          <a:ext cx="5445760" cy="4029075"/>
        </a:xfrm>
        <a:prstGeom prst="rect">
          <a:avLst/>
        </a:prstGeom>
      </xdr:spPr>
    </xdr:pic>
    <xdr:clientData/>
  </xdr:twoCellAnchor>
  <xdr:twoCellAnchor editAs="oneCell">
    <xdr:from>
      <xdr:col>9</xdr:col>
      <xdr:colOff>91440</xdr:colOff>
      <xdr:row>20</xdr:row>
      <xdr:rowOff>7034</xdr:rowOff>
    </xdr:from>
    <xdr:to>
      <xdr:col>19</xdr:col>
      <xdr:colOff>536317</xdr:colOff>
      <xdr:row>44</xdr:row>
      <xdr:rowOff>26661</xdr:rowOff>
    </xdr:to>
    <xdr:pic>
      <xdr:nvPicPr>
        <xdr:cNvPr id="3" name="图片 2" descr="屏幕剪辑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1540" y="3664585"/>
          <a:ext cx="6616700" cy="44081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104775</xdr:rowOff>
    </xdr:from>
    <xdr:to>
      <xdr:col>8</xdr:col>
      <xdr:colOff>1429762</xdr:colOff>
      <xdr:row>70</xdr:row>
      <xdr:rowOff>38689</xdr:rowOff>
    </xdr:to>
    <xdr:pic>
      <xdr:nvPicPr>
        <xdr:cNvPr id="4" name="图片 3" descr="屏幕剪辑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334375"/>
          <a:ext cx="6667500" cy="4505325"/>
        </a:xfrm>
        <a:prstGeom prst="rect">
          <a:avLst/>
        </a:prstGeom>
      </xdr:spPr>
    </xdr:pic>
    <xdr:clientData/>
  </xdr:twoCellAnchor>
  <xdr:twoCellAnchor editAs="oneCell">
    <xdr:from>
      <xdr:col>8</xdr:col>
      <xdr:colOff>1533525</xdr:colOff>
      <xdr:row>40</xdr:row>
      <xdr:rowOff>76200</xdr:rowOff>
    </xdr:from>
    <xdr:to>
      <xdr:col>19</xdr:col>
      <xdr:colOff>343987</xdr:colOff>
      <xdr:row>69</xdr:row>
      <xdr:rowOff>162631</xdr:rowOff>
    </xdr:to>
    <xdr:pic>
      <xdr:nvPicPr>
        <xdr:cNvPr id="5" name="图片 4" descr="屏幕剪辑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1640" y="7391400"/>
          <a:ext cx="6894195" cy="5389880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323850</xdr:colOff>
      <xdr:row>69</xdr:row>
      <xdr:rowOff>123825</xdr:rowOff>
    </xdr:from>
    <xdr:to>
      <xdr:col>8</xdr:col>
      <xdr:colOff>1505927</xdr:colOff>
      <xdr:row>92</xdr:row>
      <xdr:rowOff>86270</xdr:rowOff>
    </xdr:to>
    <xdr:pic>
      <xdr:nvPicPr>
        <xdr:cNvPr id="6" name="图片 5" descr="屏幕剪辑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2742545"/>
          <a:ext cx="6419850" cy="4168140"/>
        </a:xfrm>
        <a:prstGeom prst="rect">
          <a:avLst/>
        </a:prstGeom>
      </xdr:spPr>
    </xdr:pic>
    <xdr:clientData/>
  </xdr:twoCellAnchor>
  <xdr:twoCellAnchor editAs="oneCell">
    <xdr:from>
      <xdr:col>8</xdr:col>
      <xdr:colOff>1133475</xdr:colOff>
      <xdr:row>73</xdr:row>
      <xdr:rowOff>76200</xdr:rowOff>
    </xdr:from>
    <xdr:to>
      <xdr:col>16</xdr:col>
      <xdr:colOff>534283</xdr:colOff>
      <xdr:row>92</xdr:row>
      <xdr:rowOff>67128</xdr:rowOff>
    </xdr:to>
    <xdr:pic>
      <xdr:nvPicPr>
        <xdr:cNvPr id="7" name="图片 6" descr="屏幕剪辑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1590" y="13426440"/>
          <a:ext cx="5633085" cy="3465195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92</xdr:row>
      <xdr:rowOff>152400</xdr:rowOff>
    </xdr:from>
    <xdr:to>
      <xdr:col>7</xdr:col>
      <xdr:colOff>343643</xdr:colOff>
      <xdr:row>114</xdr:row>
      <xdr:rowOff>95768</xdr:rowOff>
    </xdr:to>
    <xdr:pic>
      <xdr:nvPicPr>
        <xdr:cNvPr id="8" name="图片 7" descr="屏幕剪辑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6977360"/>
          <a:ext cx="4810125" cy="39662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s.click.taobao.com/yBeneSw" TargetMode="External"/><Relationship Id="rId21" Type="http://schemas.openxmlformats.org/officeDocument/2006/relationships/hyperlink" Target="https://detail.tmall.com/item.htm?id=527971184964&amp;ali_trackid=2:mm_16284006_5664864_19136524:1522152595_383_268680415&amp;pvid=10_60.177.174.199_525_1522152566451" TargetMode="External"/><Relationship Id="rId22" Type="http://schemas.openxmlformats.org/officeDocument/2006/relationships/hyperlink" Target="https://detail.tmall.com/item.htm?id=527971184964&amp;ali_trackid=2:mm_16284006_5664864_19136524:1522152595_383_268680415&amp;pvid=10_60.177.174.199_525_1522152566451" TargetMode="External"/><Relationship Id="rId23" Type="http://schemas.openxmlformats.org/officeDocument/2006/relationships/hyperlink" Target="https://s.click.taobao.com/YPJneSw" TargetMode="External"/><Relationship Id="rId24" Type="http://schemas.openxmlformats.org/officeDocument/2006/relationships/hyperlink" Target="https://s.click.taobao.com/1WIneSw" TargetMode="External"/><Relationship Id="rId25" Type="http://schemas.openxmlformats.org/officeDocument/2006/relationships/hyperlink" Target="https://s.click.taobao.com/DB9neSw" TargetMode="External"/><Relationship Id="rId26" Type="http://schemas.openxmlformats.org/officeDocument/2006/relationships/hyperlink" Target="https://s.click.taobao.com/Qj6neSw" TargetMode="External"/><Relationship Id="rId27" Type="http://schemas.openxmlformats.org/officeDocument/2006/relationships/hyperlink" Target="https://s.click.taobao.com/XM1neSw" TargetMode="External"/><Relationship Id="rId28" Type="http://schemas.openxmlformats.org/officeDocument/2006/relationships/hyperlink" Target="https://s.click.taobao.com/iUxmeSw" TargetMode="External"/><Relationship Id="rId29" Type="http://schemas.openxmlformats.org/officeDocument/2006/relationships/hyperlink" Target="https://s.click.taobao.com/kgvmeSw" TargetMode="External"/><Relationship Id="rId1" Type="http://schemas.openxmlformats.org/officeDocument/2006/relationships/hyperlink" Target="https://s.click.taobao.com/dpJqeSw" TargetMode="External"/><Relationship Id="rId2" Type="http://schemas.openxmlformats.org/officeDocument/2006/relationships/hyperlink" Target="https://s.click.taobao.com/wsEqeSw" TargetMode="External"/><Relationship Id="rId3" Type="http://schemas.openxmlformats.org/officeDocument/2006/relationships/hyperlink" Target="https://s.click.taobao.com/Sx2qeSw" TargetMode="External"/><Relationship Id="rId4" Type="http://schemas.openxmlformats.org/officeDocument/2006/relationships/hyperlink" Target="https://s.click.taobao.com/Y5vpeSw" TargetMode="External"/><Relationship Id="rId5" Type="http://schemas.openxmlformats.org/officeDocument/2006/relationships/hyperlink" Target="https://s.click.taobao.com/2inpeSw" TargetMode="External"/><Relationship Id="rId30" Type="http://schemas.openxmlformats.org/officeDocument/2006/relationships/hyperlink" Target="https://s.click.taobao.com/T7umeSw" TargetMode="External"/><Relationship Id="rId31" Type="http://schemas.openxmlformats.org/officeDocument/2006/relationships/hyperlink" Target="https://s.click.taobao.com/NypmeSw" TargetMode="External"/><Relationship Id="rId32" Type="http://schemas.openxmlformats.org/officeDocument/2006/relationships/hyperlink" Target="https://s.click.taobao.com/bRsmeSw" TargetMode="External"/><Relationship Id="rId9" Type="http://schemas.openxmlformats.org/officeDocument/2006/relationships/hyperlink" Target="https://detail.tmall.com/item.htm?spm=a230r.1.14.3.i82jI9&amp;id=532889905583&amp;cm_id=140105335569ed55e27b&amp;_u=ve7ts7c0ed&amp;abbucket=2" TargetMode="External"/><Relationship Id="rId6" Type="http://schemas.openxmlformats.org/officeDocument/2006/relationships/hyperlink" Target="https://s.click.taobao.com/51epeSw" TargetMode="External"/><Relationship Id="rId7" Type="http://schemas.openxmlformats.org/officeDocument/2006/relationships/hyperlink" Target="https://s.click.taobao.com/Y5dpeSw" TargetMode="External"/><Relationship Id="rId8" Type="http://schemas.openxmlformats.org/officeDocument/2006/relationships/hyperlink" Target="https://s.click.taobao.com/heApeSw" TargetMode="External"/><Relationship Id="rId33" Type="http://schemas.openxmlformats.org/officeDocument/2006/relationships/hyperlink" Target="https://s.click.taobao.com/jdqmeSw" TargetMode="External"/><Relationship Id="rId34" Type="http://schemas.openxmlformats.org/officeDocument/2006/relationships/hyperlink" Target="https://s.click.taobao.com/u0mmeSw" TargetMode="External"/><Relationship Id="rId35" Type="http://schemas.openxmlformats.org/officeDocument/2006/relationships/hyperlink" Target="https://s.click.taobao.com/XCfmeSw" TargetMode="External"/><Relationship Id="rId36" Type="http://schemas.openxmlformats.org/officeDocument/2006/relationships/hyperlink" Target="https://detail.tmall.com/item.htm?id=537821160532&amp;spm=a1z09.2.0.0.623e2e8dTRDdcb&amp;_u=re7ts72c8c" TargetMode="External"/><Relationship Id="rId10" Type="http://schemas.openxmlformats.org/officeDocument/2006/relationships/hyperlink" Target="https://s.click.taobao.com/H6poeSw" TargetMode="External"/><Relationship Id="rId11" Type="http://schemas.openxmlformats.org/officeDocument/2006/relationships/hyperlink" Target="https://s.click.taobao.com/XsgoeSw" TargetMode="External"/><Relationship Id="rId12" Type="http://schemas.openxmlformats.org/officeDocument/2006/relationships/hyperlink" Target="https://s.click.taobao.com/MVZoeSw" TargetMode="External"/><Relationship Id="rId13" Type="http://schemas.openxmlformats.org/officeDocument/2006/relationships/hyperlink" Target="https://s.click.taobao.com/usMoeSw" TargetMode="External"/><Relationship Id="rId14" Type="http://schemas.openxmlformats.org/officeDocument/2006/relationships/hyperlink" Target="https://s.click.taobao.com/pqCoeSw" TargetMode="External"/><Relationship Id="rId15" Type="http://schemas.openxmlformats.org/officeDocument/2006/relationships/hyperlink" Target="https://detail.tmall.com/item.htm?id=540281837572&amp;ali_trackid=2:mm_16284006_5664864_19136524:1522152321_367_1243354588&amp;pvid=10_60.177.174.199_533_1522152259962" TargetMode="External"/><Relationship Id="rId16" Type="http://schemas.openxmlformats.org/officeDocument/2006/relationships/hyperlink" Target="https://s.click.taobao.com/O85oeSw" TargetMode="External"/><Relationship Id="rId17" Type="http://schemas.openxmlformats.org/officeDocument/2006/relationships/hyperlink" Target="https://s.click.taobao.com/po4oeSw" TargetMode="External"/><Relationship Id="rId18" Type="http://schemas.openxmlformats.org/officeDocument/2006/relationships/hyperlink" Target="https://detail.tmall.com/item.htm?id=527421172519&amp;ali_trackid=2:mm_16284006_5664864_19136524:1522152428_229_343559902&amp;pvid=10_60.177.174.199_562_1522152411619&amp;skuId=3138135278957" TargetMode="External"/><Relationship Id="rId19" Type="http://schemas.openxmlformats.org/officeDocument/2006/relationships/hyperlink" Target="https://s.click.taobao.com/KWqneSw" TargetMode="External"/><Relationship Id="rId37" Type="http://schemas.openxmlformats.org/officeDocument/2006/relationships/hyperlink" Target="https://s.click.taobao.com/pHTmeSw" TargetMode="External"/><Relationship Id="rId38" Type="http://schemas.openxmlformats.org/officeDocument/2006/relationships/hyperlink" Target="https://s.click.taobao.com/HFCmeSw" TargetMode="External"/><Relationship Id="rId39" Type="http://schemas.openxmlformats.org/officeDocument/2006/relationships/hyperlink" Target="https://s.click.taobao.com/hQBmeS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"/>
  <sheetViews>
    <sheetView workbookViewId="0">
      <selection activeCell="F4" sqref="F4"/>
    </sheetView>
  </sheetViews>
  <sheetFormatPr baseColWidth="10" defaultColWidth="9" defaultRowHeight="14" outlineLevelRow="2" x14ac:dyDescent="0"/>
  <cols>
    <col min="2" max="2" width="19.1640625" customWidth="1"/>
    <col min="6" max="6" width="32.5" customWidth="1"/>
    <col min="7" max="7" width="100.6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outlineLevel="2">
      <c r="A2" t="s">
        <v>7</v>
      </c>
      <c r="B2" t="s">
        <v>8</v>
      </c>
      <c r="C2">
        <v>32000</v>
      </c>
      <c r="D2">
        <v>1</v>
      </c>
      <c r="E2">
        <v>32000</v>
      </c>
      <c r="F2" t="s">
        <v>9</v>
      </c>
    </row>
    <row r="3" spans="1:7" outlineLevel="2">
      <c r="A3" t="s">
        <v>7</v>
      </c>
      <c r="B3" t="s">
        <v>10</v>
      </c>
      <c r="C3">
        <v>10700</v>
      </c>
      <c r="D3">
        <v>1</v>
      </c>
      <c r="E3">
        <v>10700</v>
      </c>
      <c r="F3" t="s">
        <v>11</v>
      </c>
    </row>
    <row r="4" spans="1:7" outlineLevel="2">
      <c r="A4" t="s">
        <v>7</v>
      </c>
      <c r="B4" t="s">
        <v>12</v>
      </c>
      <c r="C4">
        <v>125</v>
      </c>
      <c r="D4">
        <v>89</v>
      </c>
      <c r="F4" t="s">
        <v>13</v>
      </c>
    </row>
    <row r="5" spans="1:7" outlineLevel="2">
      <c r="A5" t="s">
        <v>7</v>
      </c>
      <c r="B5" t="s">
        <v>14</v>
      </c>
      <c r="C5">
        <v>10.81</v>
      </c>
      <c r="D5">
        <v>20</v>
      </c>
      <c r="E5" s="24">
        <v>1078.02</v>
      </c>
      <c r="F5" t="s">
        <v>15</v>
      </c>
      <c r="G5" s="21"/>
    </row>
    <row r="6" spans="1:7" outlineLevel="2">
      <c r="A6" t="s">
        <v>7</v>
      </c>
      <c r="B6" t="s">
        <v>16</v>
      </c>
      <c r="C6">
        <v>9</v>
      </c>
      <c r="D6">
        <v>30</v>
      </c>
      <c r="E6" s="24"/>
      <c r="G6" s="22" t="s">
        <v>17</v>
      </c>
    </row>
    <row r="7" spans="1:7" outlineLevel="2">
      <c r="A7" t="s">
        <v>7</v>
      </c>
      <c r="B7" t="s">
        <v>18</v>
      </c>
      <c r="C7">
        <v>53.91</v>
      </c>
      <c r="D7">
        <v>5</v>
      </c>
      <c r="E7" s="24"/>
    </row>
    <row r="8" spans="1:7" outlineLevel="2">
      <c r="A8" t="s">
        <v>7</v>
      </c>
      <c r="B8" t="s">
        <v>19</v>
      </c>
      <c r="C8">
        <v>16.2</v>
      </c>
      <c r="D8">
        <v>2</v>
      </c>
      <c r="E8" s="24"/>
    </row>
    <row r="9" spans="1:7" outlineLevel="2">
      <c r="A9" t="s">
        <v>7</v>
      </c>
      <c r="B9" t="s">
        <v>20</v>
      </c>
      <c r="C9">
        <v>46.08</v>
      </c>
      <c r="D9">
        <v>3</v>
      </c>
      <c r="E9" s="24"/>
    </row>
    <row r="10" spans="1:7" outlineLevel="2">
      <c r="A10" t="s">
        <v>7</v>
      </c>
      <c r="B10" t="s">
        <v>21</v>
      </c>
      <c r="C10">
        <v>34</v>
      </c>
      <c r="D10">
        <v>1</v>
      </c>
      <c r="E10" s="24"/>
    </row>
    <row r="11" spans="1:7" outlineLevel="2">
      <c r="A11" t="s">
        <v>7</v>
      </c>
      <c r="B11" t="s">
        <v>22</v>
      </c>
      <c r="C11">
        <v>24.75</v>
      </c>
      <c r="D11">
        <v>2</v>
      </c>
      <c r="E11" s="24"/>
    </row>
    <row r="12" spans="1:7" outlineLevel="2">
      <c r="A12" t="s">
        <v>7</v>
      </c>
      <c r="B12" t="s">
        <v>23</v>
      </c>
      <c r="C12">
        <v>7.9</v>
      </c>
      <c r="D12">
        <v>5</v>
      </c>
      <c r="E12" s="24"/>
    </row>
    <row r="13" spans="1:7" outlineLevel="2">
      <c r="A13" t="s">
        <v>7</v>
      </c>
      <c r="B13" t="s">
        <v>24</v>
      </c>
      <c r="C13">
        <v>800</v>
      </c>
      <c r="D13">
        <v>1</v>
      </c>
      <c r="E13">
        <v>800</v>
      </c>
      <c r="G13" s="21" t="s">
        <v>25</v>
      </c>
    </row>
    <row r="14" spans="1:7" outlineLevel="2">
      <c r="A14" t="s">
        <v>7</v>
      </c>
      <c r="B14" t="s">
        <v>26</v>
      </c>
      <c r="C14">
        <v>190</v>
      </c>
      <c r="D14">
        <v>1</v>
      </c>
      <c r="E14">
        <v>190</v>
      </c>
      <c r="F14" t="s">
        <v>27</v>
      </c>
      <c r="G14" s="21" t="s">
        <v>28</v>
      </c>
    </row>
    <row r="15" spans="1:7" outlineLevel="2">
      <c r="A15" t="s">
        <v>7</v>
      </c>
      <c r="B15" t="s">
        <v>29</v>
      </c>
      <c r="D15">
        <v>1</v>
      </c>
      <c r="E15">
        <v>490</v>
      </c>
      <c r="G15" s="21" t="s">
        <v>30</v>
      </c>
    </row>
    <row r="16" spans="1:7" outlineLevel="2">
      <c r="A16" t="s">
        <v>7</v>
      </c>
      <c r="B16" t="s">
        <v>31</v>
      </c>
      <c r="C16">
        <v>42</v>
      </c>
      <c r="D16">
        <v>3</v>
      </c>
      <c r="E16">
        <v>332</v>
      </c>
      <c r="F16" t="s">
        <v>32</v>
      </c>
      <c r="G16" s="21" t="s">
        <v>33</v>
      </c>
    </row>
    <row r="17" spans="1:7" outlineLevel="2">
      <c r="A17" t="s">
        <v>7</v>
      </c>
      <c r="B17" t="s">
        <v>34</v>
      </c>
      <c r="C17">
        <v>70</v>
      </c>
      <c r="D17">
        <v>3</v>
      </c>
      <c r="E17">
        <v>210</v>
      </c>
      <c r="G17" s="22" t="s">
        <v>35</v>
      </c>
    </row>
    <row r="18" spans="1:7" outlineLevel="2">
      <c r="A18" t="s">
        <v>7</v>
      </c>
      <c r="B18" t="s">
        <v>36</v>
      </c>
      <c r="D18">
        <v>1</v>
      </c>
      <c r="E18">
        <v>189.7</v>
      </c>
      <c r="G18" s="21" t="s">
        <v>37</v>
      </c>
    </row>
    <row r="19" spans="1:7" outlineLevel="2">
      <c r="A19" t="s">
        <v>7</v>
      </c>
      <c r="B19" t="s">
        <v>38</v>
      </c>
      <c r="C19">
        <v>100</v>
      </c>
      <c r="D19">
        <v>3</v>
      </c>
      <c r="E19">
        <v>300</v>
      </c>
      <c r="F19" t="s">
        <v>39</v>
      </c>
    </row>
    <row r="20" spans="1:7" outlineLevel="1">
      <c r="A20" s="23" t="s">
        <v>40</v>
      </c>
      <c r="E20">
        <f>SUBTOTAL(9,E2:E19)</f>
        <v>46289.719999999994</v>
      </c>
    </row>
    <row r="21" spans="1:7" outlineLevel="2">
      <c r="A21" t="s">
        <v>41</v>
      </c>
      <c r="B21" t="s">
        <v>42</v>
      </c>
      <c r="C21">
        <v>4768.8</v>
      </c>
      <c r="D21">
        <v>1</v>
      </c>
      <c r="E21">
        <v>4768.8</v>
      </c>
      <c r="F21" t="s">
        <v>43</v>
      </c>
    </row>
    <row r="22" spans="1:7" outlineLevel="2">
      <c r="A22" t="s">
        <v>41</v>
      </c>
      <c r="B22" t="s">
        <v>44</v>
      </c>
      <c r="C22">
        <v>1620</v>
      </c>
      <c r="D22">
        <v>1</v>
      </c>
      <c r="E22">
        <v>1620</v>
      </c>
      <c r="F22" t="s">
        <v>45</v>
      </c>
    </row>
    <row r="23" spans="1:7" outlineLevel="2">
      <c r="A23" t="s">
        <v>41</v>
      </c>
      <c r="B23" t="s">
        <v>46</v>
      </c>
      <c r="C23">
        <v>5889</v>
      </c>
      <c r="D23">
        <v>1</v>
      </c>
      <c r="E23">
        <v>5889</v>
      </c>
      <c r="F23" t="s">
        <v>47</v>
      </c>
    </row>
    <row r="24" spans="1:7" outlineLevel="2">
      <c r="A24" t="s">
        <v>41</v>
      </c>
      <c r="B24" t="s">
        <v>48</v>
      </c>
      <c r="C24">
        <v>4300</v>
      </c>
      <c r="D24">
        <v>1</v>
      </c>
      <c r="E24">
        <v>4300</v>
      </c>
      <c r="F24" t="s">
        <v>49</v>
      </c>
    </row>
    <row r="25" spans="1:7" outlineLevel="2">
      <c r="A25" t="s">
        <v>41</v>
      </c>
      <c r="B25" t="s">
        <v>50</v>
      </c>
      <c r="C25">
        <v>0</v>
      </c>
      <c r="D25">
        <v>1</v>
      </c>
      <c r="E25">
        <v>0</v>
      </c>
      <c r="F25" t="s">
        <v>51</v>
      </c>
    </row>
    <row r="26" spans="1:7" outlineLevel="2">
      <c r="A26" t="s">
        <v>41</v>
      </c>
      <c r="B26" t="s">
        <v>52</v>
      </c>
      <c r="C26">
        <v>3300</v>
      </c>
      <c r="D26">
        <v>1</v>
      </c>
      <c r="E26">
        <v>3471</v>
      </c>
      <c r="F26" t="s">
        <v>53</v>
      </c>
      <c r="G26" s="22" t="s">
        <v>54</v>
      </c>
    </row>
    <row r="27" spans="1:7" outlineLevel="2">
      <c r="A27" t="s">
        <v>41</v>
      </c>
      <c r="B27" t="s">
        <v>55</v>
      </c>
      <c r="D27">
        <v>1</v>
      </c>
      <c r="E27">
        <v>3299</v>
      </c>
      <c r="F27" t="s">
        <v>56</v>
      </c>
    </row>
    <row r="28" spans="1:7" outlineLevel="2">
      <c r="A28" t="s">
        <v>41</v>
      </c>
      <c r="B28" t="s">
        <v>57</v>
      </c>
      <c r="C28">
        <v>4290</v>
      </c>
      <c r="D28">
        <v>1</v>
      </c>
      <c r="E28">
        <v>4199</v>
      </c>
      <c r="F28" t="s">
        <v>58</v>
      </c>
      <c r="G28" s="22" t="s">
        <v>59</v>
      </c>
    </row>
    <row r="29" spans="1:7" outlineLevel="2">
      <c r="A29" t="s">
        <v>41</v>
      </c>
      <c r="B29" t="s">
        <v>60</v>
      </c>
      <c r="C29">
        <v>1299</v>
      </c>
      <c r="D29">
        <v>1</v>
      </c>
      <c r="E29">
        <v>1299</v>
      </c>
      <c r="F29" t="s">
        <v>61</v>
      </c>
      <c r="G29" s="22" t="s">
        <v>62</v>
      </c>
    </row>
    <row r="30" spans="1:7" outlineLevel="2">
      <c r="A30" t="s">
        <v>41</v>
      </c>
      <c r="B30" t="s">
        <v>63</v>
      </c>
      <c r="C30">
        <v>1944</v>
      </c>
      <c r="D30">
        <v>1</v>
      </c>
      <c r="E30">
        <v>1944</v>
      </c>
      <c r="F30" t="s">
        <v>64</v>
      </c>
    </row>
    <row r="31" spans="1:7" outlineLevel="2">
      <c r="A31" t="s">
        <v>41</v>
      </c>
      <c r="B31" t="s">
        <v>65</v>
      </c>
      <c r="C31">
        <v>5099</v>
      </c>
      <c r="D31">
        <v>1</v>
      </c>
      <c r="E31">
        <v>5099</v>
      </c>
      <c r="F31" t="s">
        <v>66</v>
      </c>
    </row>
    <row r="32" spans="1:7" outlineLevel="2">
      <c r="A32" t="s">
        <v>41</v>
      </c>
      <c r="B32" t="s">
        <v>67</v>
      </c>
      <c r="C32">
        <v>5299</v>
      </c>
      <c r="D32">
        <v>1</v>
      </c>
      <c r="E32">
        <v>5299</v>
      </c>
      <c r="F32" t="s">
        <v>68</v>
      </c>
    </row>
    <row r="33" spans="1:7" outlineLevel="1">
      <c r="A33" s="23" t="s">
        <v>69</v>
      </c>
      <c r="E33">
        <f>SUBTOTAL(9,E21:E32)</f>
        <v>41187.800000000003</v>
      </c>
    </row>
    <row r="34" spans="1:7" outlineLevel="2">
      <c r="A34" t="s">
        <v>70</v>
      </c>
      <c r="B34" t="s">
        <v>71</v>
      </c>
      <c r="C34">
        <v>1006</v>
      </c>
      <c r="D34">
        <v>1</v>
      </c>
      <c r="E34">
        <v>1006</v>
      </c>
      <c r="G34" s="21" t="s">
        <v>72</v>
      </c>
    </row>
    <row r="35" spans="1:7" outlineLevel="2">
      <c r="A35" t="s">
        <v>70</v>
      </c>
      <c r="B35" t="s">
        <v>73</v>
      </c>
      <c r="C35">
        <v>134.80000000000001</v>
      </c>
      <c r="D35">
        <v>1</v>
      </c>
      <c r="E35">
        <v>134.80000000000001</v>
      </c>
    </row>
    <row r="36" spans="1:7" outlineLevel="2">
      <c r="A36" t="s">
        <v>70</v>
      </c>
      <c r="B36" t="s">
        <v>74</v>
      </c>
      <c r="C36">
        <v>124</v>
      </c>
      <c r="D36">
        <v>6</v>
      </c>
      <c r="E36">
        <v>744</v>
      </c>
      <c r="F36" t="s">
        <v>75</v>
      </c>
    </row>
    <row r="37" spans="1:7" outlineLevel="2">
      <c r="A37" t="s">
        <v>70</v>
      </c>
      <c r="B37" t="s">
        <v>76</v>
      </c>
      <c r="C37">
        <v>132</v>
      </c>
      <c r="D37">
        <v>2</v>
      </c>
      <c r="E37">
        <v>264</v>
      </c>
      <c r="F37" t="s">
        <v>75</v>
      </c>
    </row>
    <row r="38" spans="1:7" outlineLevel="2">
      <c r="A38" t="s">
        <v>70</v>
      </c>
      <c r="B38" t="s">
        <v>77</v>
      </c>
      <c r="C38">
        <v>168</v>
      </c>
      <c r="D38">
        <v>3</v>
      </c>
      <c r="E38">
        <v>504</v>
      </c>
      <c r="F38" t="s">
        <v>75</v>
      </c>
    </row>
    <row r="39" spans="1:7" outlineLevel="2">
      <c r="A39" t="s">
        <v>70</v>
      </c>
      <c r="B39" t="s">
        <v>78</v>
      </c>
      <c r="C39">
        <v>158</v>
      </c>
      <c r="D39">
        <v>1</v>
      </c>
      <c r="E39">
        <v>158</v>
      </c>
      <c r="F39" t="s">
        <v>75</v>
      </c>
    </row>
    <row r="40" spans="1:7" outlineLevel="2">
      <c r="A40" t="s">
        <v>70</v>
      </c>
      <c r="B40" t="s">
        <v>79</v>
      </c>
      <c r="C40">
        <v>252</v>
      </c>
      <c r="D40">
        <v>1</v>
      </c>
      <c r="E40">
        <v>252</v>
      </c>
    </row>
    <row r="41" spans="1:7" outlineLevel="2">
      <c r="A41" t="s">
        <v>70</v>
      </c>
      <c r="B41" t="s">
        <v>80</v>
      </c>
      <c r="C41">
        <v>119</v>
      </c>
      <c r="D41">
        <v>1</v>
      </c>
      <c r="E41">
        <v>119</v>
      </c>
    </row>
    <row r="42" spans="1:7" outlineLevel="2">
      <c r="A42" t="s">
        <v>70</v>
      </c>
      <c r="B42" t="s">
        <v>81</v>
      </c>
      <c r="C42">
        <v>2961</v>
      </c>
      <c r="D42">
        <v>1</v>
      </c>
      <c r="E42">
        <v>2961</v>
      </c>
    </row>
    <row r="43" spans="1:7" outlineLevel="2">
      <c r="A43" t="s">
        <v>70</v>
      </c>
      <c r="B43" t="s">
        <v>82</v>
      </c>
      <c r="C43">
        <v>211</v>
      </c>
      <c r="D43">
        <v>4</v>
      </c>
      <c r="E43">
        <v>844</v>
      </c>
    </row>
    <row r="44" spans="1:7" outlineLevel="2">
      <c r="A44" t="s">
        <v>70</v>
      </c>
      <c r="B44" t="s">
        <v>83</v>
      </c>
      <c r="C44">
        <v>228</v>
      </c>
      <c r="D44">
        <v>1</v>
      </c>
      <c r="E44">
        <v>228</v>
      </c>
      <c r="F44" t="s">
        <v>84</v>
      </c>
    </row>
    <row r="45" spans="1:7" outlineLevel="2">
      <c r="A45" t="s">
        <v>70</v>
      </c>
      <c r="B45" t="s">
        <v>85</v>
      </c>
      <c r="C45">
        <v>509</v>
      </c>
      <c r="D45">
        <v>1</v>
      </c>
      <c r="E45">
        <v>509</v>
      </c>
    </row>
    <row r="46" spans="1:7" outlineLevel="2">
      <c r="A46" t="s">
        <v>70</v>
      </c>
      <c r="B46" t="s">
        <v>86</v>
      </c>
      <c r="C46">
        <v>159</v>
      </c>
      <c r="D46">
        <v>1</v>
      </c>
      <c r="E46">
        <v>159</v>
      </c>
    </row>
    <row r="47" spans="1:7" outlineLevel="2">
      <c r="A47" t="s">
        <v>70</v>
      </c>
      <c r="B47" t="s">
        <v>87</v>
      </c>
      <c r="C47">
        <v>475.54</v>
      </c>
      <c r="D47">
        <v>1</v>
      </c>
      <c r="E47">
        <v>475.54</v>
      </c>
    </row>
    <row r="48" spans="1:7" outlineLevel="2">
      <c r="A48" t="s">
        <v>70</v>
      </c>
      <c r="B48" t="s">
        <v>88</v>
      </c>
      <c r="C48">
        <v>175</v>
      </c>
      <c r="D48">
        <v>1</v>
      </c>
      <c r="E48">
        <v>175</v>
      </c>
      <c r="F48" t="s">
        <v>89</v>
      </c>
    </row>
    <row r="49" spans="1:7" outlineLevel="2">
      <c r="A49" t="s">
        <v>70</v>
      </c>
      <c r="B49" t="s">
        <v>90</v>
      </c>
      <c r="C49">
        <v>316.39999999999998</v>
      </c>
      <c r="D49">
        <v>1</v>
      </c>
      <c r="E49">
        <v>316.39999999999998</v>
      </c>
      <c r="G49" s="21" t="s">
        <v>91</v>
      </c>
    </row>
    <row r="50" spans="1:7" outlineLevel="2">
      <c r="A50" t="s">
        <v>70</v>
      </c>
      <c r="B50" t="s">
        <v>92</v>
      </c>
      <c r="E50">
        <v>860.4</v>
      </c>
      <c r="G50" s="21" t="s">
        <v>93</v>
      </c>
    </row>
    <row r="51" spans="1:7" outlineLevel="2">
      <c r="A51" t="s">
        <v>70</v>
      </c>
      <c r="B51" t="s">
        <v>94</v>
      </c>
      <c r="C51">
        <v>1088</v>
      </c>
      <c r="D51">
        <v>2</v>
      </c>
      <c r="E51">
        <v>1586</v>
      </c>
      <c r="F51" t="s">
        <v>95</v>
      </c>
      <c r="G51" s="21" t="s">
        <v>96</v>
      </c>
    </row>
    <row r="52" spans="1:7" outlineLevel="1">
      <c r="A52" s="23" t="s">
        <v>97</v>
      </c>
      <c r="E52">
        <f>SUBTOTAL(9,E34:E51)</f>
        <v>11296.14</v>
      </c>
      <c r="G52" s="21"/>
    </row>
    <row r="53" spans="1:7" outlineLevel="2">
      <c r="A53" t="s">
        <v>98</v>
      </c>
      <c r="B53" t="s">
        <v>99</v>
      </c>
      <c r="C53">
        <v>1300</v>
      </c>
      <c r="D53">
        <v>1</v>
      </c>
      <c r="E53">
        <v>1300</v>
      </c>
      <c r="G53" s="22" t="s">
        <v>100</v>
      </c>
    </row>
    <row r="54" spans="1:7" outlineLevel="2">
      <c r="A54" t="s">
        <v>98</v>
      </c>
      <c r="B54" t="s">
        <v>101</v>
      </c>
      <c r="C54">
        <v>123.7</v>
      </c>
      <c r="D54">
        <v>1</v>
      </c>
      <c r="E54">
        <v>239.6</v>
      </c>
      <c r="F54" t="s">
        <v>102</v>
      </c>
      <c r="G54" s="21" t="s">
        <v>103</v>
      </c>
    </row>
    <row r="55" spans="1:7" outlineLevel="2">
      <c r="A55" t="s">
        <v>98</v>
      </c>
      <c r="B55" t="s">
        <v>104</v>
      </c>
      <c r="C55">
        <v>464.6</v>
      </c>
      <c r="D55">
        <v>1</v>
      </c>
      <c r="E55">
        <v>464.6</v>
      </c>
      <c r="F55" t="s">
        <v>105</v>
      </c>
      <c r="G55" s="22" t="s">
        <v>106</v>
      </c>
    </row>
    <row r="56" spans="1:7" outlineLevel="2">
      <c r="A56" t="s">
        <v>98</v>
      </c>
      <c r="B56" t="s">
        <v>107</v>
      </c>
      <c r="C56">
        <v>249</v>
      </c>
      <c r="D56">
        <v>1</v>
      </c>
      <c r="E56">
        <v>249</v>
      </c>
      <c r="G56" s="21" t="s">
        <v>108</v>
      </c>
    </row>
    <row r="57" spans="1:7" outlineLevel="2">
      <c r="A57" t="s">
        <v>98</v>
      </c>
      <c r="B57" t="s">
        <v>109</v>
      </c>
      <c r="C57">
        <v>249</v>
      </c>
      <c r="D57">
        <v>2</v>
      </c>
      <c r="E57">
        <v>477</v>
      </c>
      <c r="G57" s="21" t="s">
        <v>110</v>
      </c>
    </row>
    <row r="58" spans="1:7" outlineLevel="2">
      <c r="A58" t="s">
        <v>98</v>
      </c>
      <c r="B58" t="s">
        <v>111</v>
      </c>
      <c r="C58">
        <v>1698</v>
      </c>
      <c r="D58">
        <v>1</v>
      </c>
      <c r="E58">
        <v>1698</v>
      </c>
      <c r="G58" s="21" t="s">
        <v>112</v>
      </c>
    </row>
    <row r="59" spans="1:7" outlineLevel="2">
      <c r="A59" t="s">
        <v>98</v>
      </c>
      <c r="B59" t="s">
        <v>113</v>
      </c>
      <c r="C59">
        <v>2700</v>
      </c>
      <c r="D59">
        <v>1</v>
      </c>
      <c r="E59">
        <v>2700</v>
      </c>
      <c r="G59" s="22" t="s">
        <v>114</v>
      </c>
    </row>
    <row r="60" spans="1:7" outlineLevel="2">
      <c r="A60" t="s">
        <v>98</v>
      </c>
      <c r="B60" t="s">
        <v>115</v>
      </c>
      <c r="C60">
        <v>2700</v>
      </c>
      <c r="D60">
        <v>1</v>
      </c>
      <c r="E60">
        <v>2700</v>
      </c>
      <c r="G60" s="21" t="s">
        <v>114</v>
      </c>
    </row>
    <row r="61" spans="1:7" outlineLevel="2">
      <c r="A61" t="s">
        <v>98</v>
      </c>
      <c r="B61" t="s">
        <v>116</v>
      </c>
      <c r="C61">
        <v>1240</v>
      </c>
      <c r="D61">
        <v>1</v>
      </c>
      <c r="E61">
        <v>5400</v>
      </c>
    </row>
    <row r="62" spans="1:7" outlineLevel="2">
      <c r="A62" t="s">
        <v>98</v>
      </c>
      <c r="B62" t="s">
        <v>117</v>
      </c>
      <c r="C62">
        <v>799</v>
      </c>
      <c r="D62">
        <v>1</v>
      </c>
      <c r="E62">
        <v>799</v>
      </c>
      <c r="G62" s="21" t="s">
        <v>118</v>
      </c>
    </row>
    <row r="63" spans="1:7" outlineLevel="2">
      <c r="A63" t="s">
        <v>98</v>
      </c>
      <c r="B63" t="s">
        <v>119</v>
      </c>
      <c r="C63">
        <v>2107.9</v>
      </c>
      <c r="D63">
        <v>1</v>
      </c>
      <c r="E63">
        <v>2306.9</v>
      </c>
    </row>
    <row r="64" spans="1:7" outlineLevel="2">
      <c r="A64" t="s">
        <v>98</v>
      </c>
      <c r="B64" t="s">
        <v>120</v>
      </c>
      <c r="C64">
        <v>636.1</v>
      </c>
      <c r="D64">
        <v>2</v>
      </c>
      <c r="E64">
        <v>1163</v>
      </c>
      <c r="G64" s="21" t="s">
        <v>121</v>
      </c>
    </row>
    <row r="65" spans="1:7" outlineLevel="2">
      <c r="A65" t="s">
        <v>98</v>
      </c>
      <c r="B65" t="s">
        <v>122</v>
      </c>
      <c r="E65">
        <v>1508.76</v>
      </c>
      <c r="F65" t="s">
        <v>123</v>
      </c>
    </row>
    <row r="66" spans="1:7" outlineLevel="2">
      <c r="A66" t="s">
        <v>98</v>
      </c>
      <c r="B66" t="s">
        <v>124</v>
      </c>
      <c r="E66">
        <v>628</v>
      </c>
      <c r="G66" s="21" t="s">
        <v>125</v>
      </c>
    </row>
    <row r="67" spans="1:7" outlineLevel="2">
      <c r="A67" t="s">
        <v>98</v>
      </c>
      <c r="B67" t="s">
        <v>126</v>
      </c>
      <c r="C67">
        <v>1200</v>
      </c>
      <c r="D67">
        <v>1</v>
      </c>
      <c r="E67">
        <v>1200</v>
      </c>
      <c r="F67" t="s">
        <v>127</v>
      </c>
    </row>
    <row r="68" spans="1:7" outlineLevel="1">
      <c r="A68" s="23" t="s">
        <v>128</v>
      </c>
      <c r="E68">
        <f>SUBTOTAL(9,E53:E67)</f>
        <v>22833.86</v>
      </c>
    </row>
    <row r="69" spans="1:7" outlineLevel="2">
      <c r="A69" t="s">
        <v>129</v>
      </c>
      <c r="B69" t="s">
        <v>130</v>
      </c>
      <c r="C69">
        <v>4019</v>
      </c>
      <c r="D69">
        <v>1</v>
      </c>
      <c r="E69">
        <v>4019</v>
      </c>
      <c r="G69" s="22" t="s">
        <v>131</v>
      </c>
    </row>
    <row r="70" spans="1:7" outlineLevel="2">
      <c r="A70" t="s">
        <v>129</v>
      </c>
      <c r="B70" t="s">
        <v>132</v>
      </c>
      <c r="C70">
        <v>2162.83</v>
      </c>
      <c r="D70">
        <v>1</v>
      </c>
      <c r="E70">
        <v>2162.83</v>
      </c>
      <c r="G70" s="22" t="s">
        <v>133</v>
      </c>
    </row>
    <row r="71" spans="1:7" outlineLevel="2">
      <c r="A71" t="s">
        <v>129</v>
      </c>
      <c r="B71" t="s">
        <v>134</v>
      </c>
      <c r="C71">
        <v>1441.99</v>
      </c>
      <c r="D71">
        <v>1</v>
      </c>
      <c r="E71">
        <v>1441.99</v>
      </c>
      <c r="G71" s="21" t="s">
        <v>135</v>
      </c>
    </row>
    <row r="72" spans="1:7" outlineLevel="2">
      <c r="A72" t="s">
        <v>129</v>
      </c>
      <c r="B72" t="s">
        <v>136</v>
      </c>
      <c r="C72">
        <v>360.42</v>
      </c>
      <c r="D72">
        <v>1</v>
      </c>
      <c r="E72">
        <v>360.42</v>
      </c>
      <c r="G72" s="21" t="s">
        <v>137</v>
      </c>
    </row>
    <row r="73" spans="1:7" outlineLevel="2">
      <c r="A73" t="s">
        <v>129</v>
      </c>
      <c r="B73" t="s">
        <v>138</v>
      </c>
      <c r="C73">
        <v>1459</v>
      </c>
      <c r="D73">
        <v>1</v>
      </c>
      <c r="E73">
        <v>1459</v>
      </c>
      <c r="F73" t="s">
        <v>139</v>
      </c>
      <c r="G73" s="21" t="s">
        <v>140</v>
      </c>
    </row>
    <row r="74" spans="1:7" outlineLevel="2">
      <c r="A74" t="s">
        <v>129</v>
      </c>
      <c r="B74" t="s">
        <v>141</v>
      </c>
      <c r="C74">
        <v>374.73</v>
      </c>
      <c r="D74">
        <v>6</v>
      </c>
      <c r="E74">
        <v>2248.38</v>
      </c>
      <c r="G74" s="21" t="s">
        <v>142</v>
      </c>
    </row>
    <row r="75" spans="1:7" outlineLevel="2">
      <c r="A75" t="s">
        <v>129</v>
      </c>
      <c r="B75" t="s">
        <v>143</v>
      </c>
      <c r="C75">
        <v>3107</v>
      </c>
      <c r="D75">
        <v>1</v>
      </c>
      <c r="E75">
        <v>3107</v>
      </c>
      <c r="F75" t="s">
        <v>139</v>
      </c>
      <c r="G75" s="21" t="s">
        <v>144</v>
      </c>
    </row>
    <row r="76" spans="1:7" outlineLevel="2">
      <c r="A76" t="s">
        <v>129</v>
      </c>
      <c r="B76" t="s">
        <v>145</v>
      </c>
      <c r="C76">
        <v>2159</v>
      </c>
      <c r="D76">
        <v>1</v>
      </c>
      <c r="E76">
        <v>2159</v>
      </c>
      <c r="F76" t="s">
        <v>139</v>
      </c>
      <c r="G76" s="22" t="s">
        <v>146</v>
      </c>
    </row>
    <row r="77" spans="1:7" outlineLevel="2">
      <c r="A77" t="s">
        <v>129</v>
      </c>
      <c r="B77" t="s">
        <v>147</v>
      </c>
      <c r="C77">
        <v>588.19000000000005</v>
      </c>
      <c r="D77">
        <v>2</v>
      </c>
      <c r="E77">
        <v>1176.3800000000001</v>
      </c>
      <c r="G77" s="22" t="s">
        <v>148</v>
      </c>
    </row>
    <row r="78" spans="1:7" outlineLevel="2">
      <c r="A78" t="s">
        <v>129</v>
      </c>
      <c r="B78" t="s">
        <v>149</v>
      </c>
      <c r="C78">
        <v>975</v>
      </c>
      <c r="D78">
        <v>1</v>
      </c>
      <c r="E78">
        <v>975</v>
      </c>
      <c r="G78" s="22" t="s">
        <v>150</v>
      </c>
    </row>
    <row r="79" spans="1:7" outlineLevel="2">
      <c r="A79" t="s">
        <v>129</v>
      </c>
      <c r="B79" t="s">
        <v>151</v>
      </c>
      <c r="C79">
        <v>2149</v>
      </c>
      <c r="D79">
        <v>1</v>
      </c>
      <c r="E79">
        <v>1800</v>
      </c>
      <c r="G79" s="22" t="s">
        <v>152</v>
      </c>
    </row>
    <row r="80" spans="1:7" outlineLevel="2">
      <c r="A80" t="s">
        <v>129</v>
      </c>
      <c r="B80" t="s">
        <v>153</v>
      </c>
      <c r="E80">
        <v>583</v>
      </c>
      <c r="G80" s="22" t="s">
        <v>154</v>
      </c>
    </row>
    <row r="81" spans="1:7" outlineLevel="1">
      <c r="A81" s="23" t="s">
        <v>155</v>
      </c>
      <c r="E81">
        <f>SUBTOTAL(9,E69:E80)</f>
        <v>21492</v>
      </c>
      <c r="G81" s="21"/>
    </row>
    <row r="82" spans="1:7" outlineLevel="2">
      <c r="A82" t="s">
        <v>156</v>
      </c>
      <c r="B82" t="s">
        <v>157</v>
      </c>
      <c r="E82">
        <v>1845</v>
      </c>
    </row>
    <row r="83" spans="1:7" outlineLevel="2">
      <c r="A83" t="s">
        <v>156</v>
      </c>
      <c r="B83" t="s">
        <v>158</v>
      </c>
      <c r="E83">
        <v>1200</v>
      </c>
    </row>
    <row r="84" spans="1:7" outlineLevel="2">
      <c r="A84" t="s">
        <v>156</v>
      </c>
      <c r="B84" t="s">
        <v>159</v>
      </c>
      <c r="E84">
        <v>8100</v>
      </c>
    </row>
    <row r="85" spans="1:7" outlineLevel="2">
      <c r="A85" t="s">
        <v>156</v>
      </c>
      <c r="B85" t="s">
        <v>160</v>
      </c>
      <c r="C85">
        <v>83</v>
      </c>
      <c r="D85">
        <v>55</v>
      </c>
      <c r="F85" t="s">
        <v>161</v>
      </c>
    </row>
    <row r="86" spans="1:7" outlineLevel="2">
      <c r="A86" t="s">
        <v>156</v>
      </c>
      <c r="B86" t="s">
        <v>162</v>
      </c>
      <c r="E86">
        <v>0</v>
      </c>
    </row>
    <row r="87" spans="1:7" outlineLevel="2">
      <c r="A87" t="s">
        <v>156</v>
      </c>
      <c r="B87" t="s">
        <v>163</v>
      </c>
      <c r="C87">
        <v>68</v>
      </c>
      <c r="D87">
        <v>14</v>
      </c>
      <c r="F87" t="s">
        <v>164</v>
      </c>
    </row>
    <row r="88" spans="1:7" outlineLevel="2">
      <c r="A88" t="s">
        <v>156</v>
      </c>
      <c r="B88" t="s">
        <v>165</v>
      </c>
      <c r="E88">
        <v>0</v>
      </c>
    </row>
    <row r="89" spans="1:7" outlineLevel="2">
      <c r="A89" t="s">
        <v>156</v>
      </c>
      <c r="B89" t="s">
        <v>166</v>
      </c>
      <c r="C89">
        <v>45</v>
      </c>
      <c r="D89">
        <v>54</v>
      </c>
      <c r="E89">
        <v>0</v>
      </c>
    </row>
    <row r="90" spans="1:7" outlineLevel="2">
      <c r="A90" t="s">
        <v>156</v>
      </c>
      <c r="B90" t="s">
        <v>167</v>
      </c>
      <c r="C90">
        <v>17</v>
      </c>
      <c r="D90">
        <v>264</v>
      </c>
      <c r="E90">
        <v>0</v>
      </c>
    </row>
    <row r="91" spans="1:7" outlineLevel="2">
      <c r="A91" t="s">
        <v>156</v>
      </c>
      <c r="B91" t="s">
        <v>168</v>
      </c>
      <c r="C91">
        <v>53</v>
      </c>
      <c r="D91">
        <v>32</v>
      </c>
      <c r="F91" t="s">
        <v>164</v>
      </c>
    </row>
    <row r="92" spans="1:7" outlineLevel="2">
      <c r="A92" t="s">
        <v>156</v>
      </c>
      <c r="B92" t="s">
        <v>169</v>
      </c>
      <c r="C92">
        <v>52</v>
      </c>
      <c r="D92">
        <v>53</v>
      </c>
    </row>
    <row r="93" spans="1:7" outlineLevel="1">
      <c r="A93" s="23" t="s">
        <v>170</v>
      </c>
      <c r="E93">
        <f>SUBTOTAL(9,E82:E92)</f>
        <v>11145</v>
      </c>
    </row>
    <row r="94" spans="1:7" outlineLevel="2">
      <c r="A94" t="s">
        <v>171</v>
      </c>
      <c r="B94" t="s">
        <v>172</v>
      </c>
      <c r="C94">
        <v>305</v>
      </c>
      <c r="D94">
        <v>50</v>
      </c>
      <c r="E94">
        <v>18104</v>
      </c>
      <c r="F94" t="s">
        <v>173</v>
      </c>
    </row>
    <row r="95" spans="1:7" outlineLevel="2">
      <c r="A95" t="s">
        <v>171</v>
      </c>
      <c r="B95" t="s">
        <v>174</v>
      </c>
      <c r="C95">
        <v>1300</v>
      </c>
      <c r="D95">
        <v>4.5999999999999996</v>
      </c>
      <c r="E95">
        <v>8022</v>
      </c>
    </row>
    <row r="96" spans="1:7" outlineLevel="2">
      <c r="A96" t="s">
        <v>171</v>
      </c>
      <c r="B96" t="s">
        <v>175</v>
      </c>
      <c r="C96">
        <v>1667</v>
      </c>
      <c r="D96">
        <v>1</v>
      </c>
      <c r="E96">
        <v>1667</v>
      </c>
    </row>
    <row r="97" spans="1:6" outlineLevel="2">
      <c r="A97" t="s">
        <v>171</v>
      </c>
      <c r="B97" t="s">
        <v>176</v>
      </c>
      <c r="C97">
        <v>999</v>
      </c>
      <c r="D97">
        <v>5</v>
      </c>
      <c r="E97">
        <v>7500</v>
      </c>
      <c r="F97" t="s">
        <v>177</v>
      </c>
    </row>
    <row r="98" spans="1:6" outlineLevel="2">
      <c r="A98" t="s">
        <v>171</v>
      </c>
      <c r="B98" t="s">
        <v>178</v>
      </c>
      <c r="D98">
        <v>1</v>
      </c>
      <c r="E98" s="25">
        <v>39565</v>
      </c>
      <c r="F98" s="24" t="s">
        <v>179</v>
      </c>
    </row>
    <row r="99" spans="1:6" outlineLevel="2">
      <c r="A99" t="s">
        <v>171</v>
      </c>
      <c r="B99" t="s">
        <v>180</v>
      </c>
      <c r="D99">
        <v>1</v>
      </c>
      <c r="E99" s="25"/>
      <c r="F99" s="24"/>
    </row>
    <row r="100" spans="1:6" outlineLevel="2">
      <c r="A100" t="s">
        <v>171</v>
      </c>
      <c r="B100" t="s">
        <v>181</v>
      </c>
      <c r="D100">
        <v>1</v>
      </c>
      <c r="E100" s="25"/>
      <c r="F100" s="24"/>
    </row>
    <row r="101" spans="1:6" outlineLevel="2">
      <c r="A101" t="s">
        <v>171</v>
      </c>
      <c r="B101" t="s">
        <v>182</v>
      </c>
      <c r="D101">
        <v>4</v>
      </c>
      <c r="E101" s="25"/>
      <c r="F101" s="24"/>
    </row>
    <row r="102" spans="1:6" outlineLevel="2">
      <c r="A102" t="s">
        <v>171</v>
      </c>
      <c r="B102" t="s">
        <v>183</v>
      </c>
      <c r="C102">
        <v>1500</v>
      </c>
      <c r="D102">
        <v>1</v>
      </c>
      <c r="E102">
        <v>1500</v>
      </c>
    </row>
    <row r="103" spans="1:6" outlineLevel="2">
      <c r="A103" t="s">
        <v>171</v>
      </c>
      <c r="B103" t="s">
        <v>184</v>
      </c>
      <c r="E103">
        <v>161</v>
      </c>
    </row>
    <row r="104" spans="1:6" outlineLevel="1">
      <c r="A104" s="23" t="s">
        <v>185</v>
      </c>
      <c r="E104">
        <f>SUBTOTAL(9,E94:E103)</f>
        <v>76519</v>
      </c>
    </row>
    <row r="105" spans="1:6" outlineLevel="2">
      <c r="A105" t="s">
        <v>186</v>
      </c>
      <c r="B105" t="s">
        <v>187</v>
      </c>
      <c r="C105">
        <v>80</v>
      </c>
      <c r="D105">
        <v>14.9</v>
      </c>
      <c r="F105" t="s">
        <v>164</v>
      </c>
    </row>
    <row r="106" spans="1:6" outlineLevel="2">
      <c r="A106" t="s">
        <v>186</v>
      </c>
      <c r="B106" t="s">
        <v>188</v>
      </c>
      <c r="E106">
        <v>3150</v>
      </c>
    </row>
    <row r="107" spans="1:6" outlineLevel="2">
      <c r="A107" t="s">
        <v>186</v>
      </c>
      <c r="B107" t="s">
        <v>189</v>
      </c>
      <c r="C107">
        <v>120</v>
      </c>
      <c r="D107">
        <v>16.57</v>
      </c>
      <c r="F107" t="s">
        <v>164</v>
      </c>
    </row>
    <row r="108" spans="1:6" outlineLevel="2">
      <c r="A108" t="s">
        <v>186</v>
      </c>
      <c r="B108" t="s">
        <v>190</v>
      </c>
      <c r="C108">
        <v>100</v>
      </c>
      <c r="D108">
        <v>6.16</v>
      </c>
      <c r="F108" t="s">
        <v>164</v>
      </c>
    </row>
    <row r="109" spans="1:6" outlineLevel="1">
      <c r="A109" s="23" t="s">
        <v>191</v>
      </c>
      <c r="E109">
        <f>SUBTOTAL(9,E105:E108)</f>
        <v>3150</v>
      </c>
    </row>
    <row r="110" spans="1:6" outlineLevel="2">
      <c r="A110" t="s">
        <v>192</v>
      </c>
      <c r="B110" t="s">
        <v>193</v>
      </c>
      <c r="C110">
        <v>35</v>
      </c>
      <c r="D110">
        <v>168</v>
      </c>
      <c r="F110" t="s">
        <v>164</v>
      </c>
    </row>
    <row r="111" spans="1:6" outlineLevel="2">
      <c r="A111" t="s">
        <v>192</v>
      </c>
      <c r="B111" t="s">
        <v>194</v>
      </c>
      <c r="C111">
        <v>23</v>
      </c>
      <c r="D111">
        <v>168</v>
      </c>
      <c r="F111" t="s">
        <v>164</v>
      </c>
    </row>
    <row r="112" spans="1:6" outlineLevel="1">
      <c r="A112" s="23" t="s">
        <v>195</v>
      </c>
      <c r="E112">
        <f>SUBTOTAL(9,E110:E111)</f>
        <v>0</v>
      </c>
    </row>
    <row r="113" spans="1:7" outlineLevel="2">
      <c r="A113" t="s">
        <v>196</v>
      </c>
      <c r="B113" t="s">
        <v>197</v>
      </c>
      <c r="C113">
        <v>600</v>
      </c>
      <c r="D113">
        <v>1</v>
      </c>
      <c r="E113">
        <v>600</v>
      </c>
    </row>
    <row r="114" spans="1:7" outlineLevel="2">
      <c r="A114" t="s">
        <v>196</v>
      </c>
      <c r="B114" t="s">
        <v>198</v>
      </c>
      <c r="C114">
        <v>2399</v>
      </c>
      <c r="D114">
        <v>2</v>
      </c>
      <c r="E114">
        <v>4672</v>
      </c>
      <c r="G114" s="21" t="s">
        <v>199</v>
      </c>
    </row>
    <row r="115" spans="1:7" outlineLevel="2">
      <c r="A115" t="s">
        <v>196</v>
      </c>
      <c r="B115" t="s">
        <v>200</v>
      </c>
      <c r="C115">
        <v>247.4</v>
      </c>
      <c r="D115">
        <v>1</v>
      </c>
      <c r="E115">
        <v>247.4</v>
      </c>
      <c r="F115" t="s">
        <v>201</v>
      </c>
      <c r="G115" s="21" t="s">
        <v>202</v>
      </c>
    </row>
    <row r="116" spans="1:7" outlineLevel="2">
      <c r="A116" t="s">
        <v>196</v>
      </c>
      <c r="B116" t="s">
        <v>203</v>
      </c>
      <c r="C116">
        <v>2040</v>
      </c>
      <c r="D116">
        <v>1</v>
      </c>
      <c r="E116">
        <v>2040</v>
      </c>
    </row>
    <row r="117" spans="1:7" outlineLevel="2">
      <c r="A117" t="s">
        <v>196</v>
      </c>
      <c r="B117" t="s">
        <v>204</v>
      </c>
      <c r="C117">
        <v>28</v>
      </c>
      <c r="D117">
        <v>1</v>
      </c>
      <c r="E117">
        <v>28</v>
      </c>
    </row>
    <row r="118" spans="1:7" outlineLevel="2">
      <c r="A118" t="s">
        <v>196</v>
      </c>
      <c r="B118" t="s">
        <v>205</v>
      </c>
      <c r="C118">
        <v>500</v>
      </c>
      <c r="D118">
        <v>1</v>
      </c>
      <c r="E118">
        <v>500</v>
      </c>
    </row>
    <row r="119" spans="1:7" outlineLevel="2">
      <c r="A119" t="s">
        <v>196</v>
      </c>
      <c r="B119" t="s">
        <v>206</v>
      </c>
      <c r="C119">
        <v>3520</v>
      </c>
      <c r="D119">
        <v>1</v>
      </c>
      <c r="E119">
        <v>3520</v>
      </c>
    </row>
    <row r="120" spans="1:7" outlineLevel="2">
      <c r="A120" t="s">
        <v>196</v>
      </c>
      <c r="B120" t="s">
        <v>207</v>
      </c>
      <c r="C120">
        <v>717.82</v>
      </c>
      <c r="D120">
        <v>1</v>
      </c>
      <c r="E120">
        <v>717.82</v>
      </c>
    </row>
    <row r="121" spans="1:7" outlineLevel="2">
      <c r="A121" t="s">
        <v>196</v>
      </c>
      <c r="B121" t="s">
        <v>208</v>
      </c>
      <c r="C121">
        <v>369</v>
      </c>
      <c r="D121">
        <v>1</v>
      </c>
      <c r="E121">
        <v>369</v>
      </c>
    </row>
    <row r="122" spans="1:7" outlineLevel="2">
      <c r="A122" t="s">
        <v>196</v>
      </c>
      <c r="B122" t="s">
        <v>209</v>
      </c>
      <c r="E122">
        <v>88</v>
      </c>
    </row>
    <row r="123" spans="1:7" outlineLevel="2">
      <c r="A123" t="s">
        <v>196</v>
      </c>
      <c r="B123" t="s">
        <v>210</v>
      </c>
      <c r="E123">
        <v>800</v>
      </c>
    </row>
    <row r="124" spans="1:7" outlineLevel="2">
      <c r="A124" t="s">
        <v>196</v>
      </c>
      <c r="B124" t="s">
        <v>211</v>
      </c>
      <c r="E124">
        <v>630</v>
      </c>
    </row>
    <row r="125" spans="1:7" outlineLevel="2">
      <c r="A125" t="s">
        <v>196</v>
      </c>
      <c r="B125" t="s">
        <v>212</v>
      </c>
      <c r="E125">
        <v>311.5</v>
      </c>
    </row>
    <row r="126" spans="1:7" outlineLevel="2">
      <c r="A126" t="s">
        <v>196</v>
      </c>
      <c r="B126" t="s">
        <v>213</v>
      </c>
      <c r="C126">
        <v>5</v>
      </c>
      <c r="D126">
        <v>89</v>
      </c>
      <c r="F126" t="s">
        <v>164</v>
      </c>
    </row>
    <row r="127" spans="1:7" outlineLevel="2">
      <c r="A127" t="s">
        <v>196</v>
      </c>
      <c r="B127" t="s">
        <v>214</v>
      </c>
      <c r="C127">
        <v>70</v>
      </c>
      <c r="D127">
        <v>40</v>
      </c>
      <c r="E127">
        <v>3400</v>
      </c>
    </row>
    <row r="128" spans="1:7" outlineLevel="2">
      <c r="A128" t="s">
        <v>196</v>
      </c>
      <c r="B128" t="s">
        <v>215</v>
      </c>
      <c r="C128">
        <v>98</v>
      </c>
      <c r="D128">
        <v>4</v>
      </c>
      <c r="E128">
        <v>392</v>
      </c>
    </row>
    <row r="129" spans="1:5" outlineLevel="2">
      <c r="A129" t="s">
        <v>196</v>
      </c>
      <c r="B129" t="s">
        <v>216</v>
      </c>
      <c r="C129">
        <v>200</v>
      </c>
      <c r="D129">
        <v>7</v>
      </c>
    </row>
    <row r="130" spans="1:5" outlineLevel="2">
      <c r="A130" t="s">
        <v>196</v>
      </c>
      <c r="B130" t="s">
        <v>217</v>
      </c>
      <c r="C130">
        <v>800</v>
      </c>
      <c r="D130">
        <v>1</v>
      </c>
    </row>
    <row r="131" spans="1:5" outlineLevel="2">
      <c r="A131" t="s">
        <v>196</v>
      </c>
      <c r="B131" t="s">
        <v>218</v>
      </c>
      <c r="E131">
        <v>52</v>
      </c>
    </row>
    <row r="132" spans="1:5" outlineLevel="2">
      <c r="A132" t="s">
        <v>196</v>
      </c>
      <c r="B132" t="s">
        <v>219</v>
      </c>
      <c r="E132">
        <v>257</v>
      </c>
    </row>
    <row r="133" spans="1:5" outlineLevel="2">
      <c r="A133" t="s">
        <v>196</v>
      </c>
      <c r="B133" t="s">
        <v>220</v>
      </c>
      <c r="E133">
        <v>88</v>
      </c>
    </row>
    <row r="134" spans="1:5" outlineLevel="2">
      <c r="A134" t="s">
        <v>196</v>
      </c>
      <c r="B134" t="s">
        <v>196</v>
      </c>
      <c r="E134">
        <v>500</v>
      </c>
    </row>
    <row r="135" spans="1:5" outlineLevel="1">
      <c r="A135" s="23" t="s">
        <v>221</v>
      </c>
      <c r="E135">
        <f>SUBTOTAL(9,E113:E134)</f>
        <v>19212.72</v>
      </c>
    </row>
    <row r="136" spans="1:5" outlineLevel="1">
      <c r="A136" s="23" t="s">
        <v>222</v>
      </c>
      <c r="E136">
        <v>60000</v>
      </c>
    </row>
    <row r="137" spans="1:5">
      <c r="A137" s="23" t="s">
        <v>223</v>
      </c>
      <c r="E137">
        <f>SUBTOTAL(9,E2:E134)+E136</f>
        <v>313126.24</v>
      </c>
    </row>
  </sheetData>
  <mergeCells count="3">
    <mergeCell ref="E5:E12"/>
    <mergeCell ref="E98:E101"/>
    <mergeCell ref="F98:F101"/>
  </mergeCells>
  <phoneticPr fontId="8" type="noConversion"/>
  <hyperlinks>
    <hyperlink ref="G6" r:id="rId1"/>
    <hyperlink ref="G13" r:id="rId2"/>
    <hyperlink ref="G14" r:id="rId3"/>
    <hyperlink ref="G15" r:id="rId4"/>
    <hyperlink ref="G16" r:id="rId5"/>
    <hyperlink ref="G17" r:id="rId6"/>
    <hyperlink ref="G18" r:id="rId7"/>
    <hyperlink ref="G26" r:id="rId8"/>
    <hyperlink ref="G28" r:id="rId9"/>
    <hyperlink ref="G29" r:id="rId10"/>
    <hyperlink ref="G34" r:id="rId11"/>
    <hyperlink ref="G49" r:id="rId12"/>
    <hyperlink ref="G50" r:id="rId13"/>
    <hyperlink ref="G51" r:id="rId14"/>
    <hyperlink ref="G53" r:id="rId15"/>
    <hyperlink ref="G54" r:id="rId16"/>
    <hyperlink ref="G55" r:id="rId17"/>
    <hyperlink ref="G56" r:id="rId18"/>
    <hyperlink ref="G57" r:id="rId19"/>
    <hyperlink ref="G58" r:id="rId20"/>
    <hyperlink ref="G59" r:id="rId21"/>
    <hyperlink ref="G60" r:id="rId22"/>
    <hyperlink ref="G62" r:id="rId23"/>
    <hyperlink ref="G64" r:id="rId24"/>
    <hyperlink ref="G66" r:id="rId25"/>
    <hyperlink ref="G69" r:id="rId26"/>
    <hyperlink ref="G70" r:id="rId27"/>
    <hyperlink ref="G71" r:id="rId28"/>
    <hyperlink ref="G72" r:id="rId29"/>
    <hyperlink ref="G73" r:id="rId30"/>
    <hyperlink ref="G74" r:id="rId31"/>
    <hyperlink ref="G75" r:id="rId32"/>
    <hyperlink ref="G76" r:id="rId33"/>
    <hyperlink ref="G77" r:id="rId34"/>
    <hyperlink ref="G78" r:id="rId35"/>
    <hyperlink ref="G79" r:id="rId36"/>
    <hyperlink ref="G80" r:id="rId37"/>
    <hyperlink ref="G114" r:id="rId38"/>
    <hyperlink ref="G115" r:id="rId39"/>
  </hyperlinks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B11" sqref="B11"/>
    </sheetView>
  </sheetViews>
  <sheetFormatPr baseColWidth="10" defaultColWidth="9" defaultRowHeight="14" x14ac:dyDescent="0"/>
  <cols>
    <col min="1" max="1" width="9" style="3"/>
    <col min="2" max="2" width="20.1640625" style="3" customWidth="1"/>
    <col min="3" max="4" width="9" style="3"/>
    <col min="5" max="5" width="10.33203125" style="3" customWidth="1"/>
    <col min="6" max="7" width="9" style="3"/>
    <col min="8" max="8" width="10.33203125" style="3" customWidth="1"/>
    <col min="9" max="9" width="13" style="3" customWidth="1"/>
  </cols>
  <sheetData>
    <row r="1" spans="1:9">
      <c r="C1" s="26" t="s">
        <v>224</v>
      </c>
      <c r="D1" s="26"/>
      <c r="E1" s="26"/>
      <c r="F1" s="26" t="s">
        <v>225</v>
      </c>
      <c r="G1" s="26"/>
      <c r="H1" s="26"/>
    </row>
    <row r="2" spans="1:9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2</v>
      </c>
      <c r="G2" s="3" t="s">
        <v>3</v>
      </c>
      <c r="H2" s="3" t="s">
        <v>4</v>
      </c>
      <c r="I2" s="3" t="s">
        <v>5</v>
      </c>
    </row>
    <row r="3" spans="1:9" s="1" customFormat="1">
      <c r="A3" s="4" t="s">
        <v>7</v>
      </c>
      <c r="B3" s="4" t="s">
        <v>8</v>
      </c>
      <c r="C3" s="4">
        <v>32000</v>
      </c>
      <c r="D3" s="4">
        <v>1</v>
      </c>
      <c r="E3" s="19">
        <v>33500</v>
      </c>
      <c r="F3" s="4">
        <v>32000</v>
      </c>
      <c r="G3" s="4">
        <v>1</v>
      </c>
      <c r="H3" s="19">
        <f t="shared" ref="H3:H21" si="0">F3*G3</f>
        <v>32000</v>
      </c>
      <c r="I3" s="4" t="s">
        <v>226</v>
      </c>
    </row>
    <row r="4" spans="1:9" s="1" customFormat="1">
      <c r="A4" s="4" t="s">
        <v>7</v>
      </c>
      <c r="B4" s="4" t="s">
        <v>10</v>
      </c>
      <c r="C4" s="4">
        <v>10700</v>
      </c>
      <c r="D4" s="4">
        <v>1</v>
      </c>
      <c r="E4" s="19">
        <f t="shared" ref="E4:E14" si="1">C4*D4</f>
        <v>10700</v>
      </c>
      <c r="F4" s="4">
        <v>10700</v>
      </c>
      <c r="G4" s="4">
        <v>1</v>
      </c>
      <c r="H4" s="19">
        <f t="shared" si="0"/>
        <v>10700</v>
      </c>
      <c r="I4" s="4" t="s">
        <v>226</v>
      </c>
    </row>
    <row r="5" spans="1:9" s="1" customFormat="1">
      <c r="A5" s="4" t="s">
        <v>7</v>
      </c>
      <c r="B5" s="4" t="s">
        <v>12</v>
      </c>
      <c r="C5" s="4">
        <v>125</v>
      </c>
      <c r="D5" s="4">
        <v>89</v>
      </c>
      <c r="E5" s="19">
        <f t="shared" si="1"/>
        <v>11125</v>
      </c>
      <c r="F5" s="4">
        <v>125</v>
      </c>
      <c r="G5" s="4">
        <v>89</v>
      </c>
      <c r="H5" s="19"/>
      <c r="I5" s="4" t="s">
        <v>164</v>
      </c>
    </row>
    <row r="6" spans="1:9" s="1" customFormat="1">
      <c r="A6" s="4" t="s">
        <v>7</v>
      </c>
      <c r="B6" s="4" t="s">
        <v>14</v>
      </c>
      <c r="C6" s="4">
        <v>10.81</v>
      </c>
      <c r="D6" s="4">
        <v>20</v>
      </c>
      <c r="E6" s="19">
        <f t="shared" si="1"/>
        <v>216.20000000000002</v>
      </c>
      <c r="F6" s="4">
        <v>10.81</v>
      </c>
      <c r="G6" s="4">
        <v>20</v>
      </c>
      <c r="H6" s="27">
        <f>936.26+141.76</f>
        <v>1078.02</v>
      </c>
      <c r="I6" s="4"/>
    </row>
    <row r="7" spans="1:9" s="1" customFormat="1">
      <c r="A7" s="4" t="s">
        <v>7</v>
      </c>
      <c r="B7" s="4" t="s">
        <v>227</v>
      </c>
      <c r="C7" s="4">
        <v>9</v>
      </c>
      <c r="D7" s="4">
        <v>30</v>
      </c>
      <c r="E7" s="19">
        <f t="shared" si="1"/>
        <v>270</v>
      </c>
      <c r="F7" s="4">
        <v>9</v>
      </c>
      <c r="G7" s="4">
        <v>30</v>
      </c>
      <c r="H7" s="27"/>
      <c r="I7" s="4"/>
    </row>
    <row r="8" spans="1:9" s="1" customFormat="1">
      <c r="A8" s="4" t="s">
        <v>7</v>
      </c>
      <c r="B8" s="4" t="s">
        <v>18</v>
      </c>
      <c r="C8" s="4">
        <v>53.91</v>
      </c>
      <c r="D8" s="4">
        <v>5</v>
      </c>
      <c r="E8" s="19">
        <f t="shared" si="1"/>
        <v>269.54999999999995</v>
      </c>
      <c r="F8" s="4">
        <v>53.91</v>
      </c>
      <c r="G8" s="4">
        <v>5</v>
      </c>
      <c r="H8" s="27"/>
      <c r="I8" s="4"/>
    </row>
    <row r="9" spans="1:9" s="1" customFormat="1">
      <c r="A9" s="4" t="s">
        <v>7</v>
      </c>
      <c r="B9" s="4" t="s">
        <v>19</v>
      </c>
      <c r="C9" s="4">
        <v>16.2</v>
      </c>
      <c r="D9" s="4">
        <v>2</v>
      </c>
      <c r="E9" s="19">
        <f t="shared" si="1"/>
        <v>32.4</v>
      </c>
      <c r="F9" s="4">
        <v>16.2</v>
      </c>
      <c r="G9" s="4">
        <v>2</v>
      </c>
      <c r="H9" s="27"/>
      <c r="I9" s="4"/>
    </row>
    <row r="10" spans="1:9" s="1" customFormat="1">
      <c r="A10" s="4" t="s">
        <v>7</v>
      </c>
      <c r="B10" s="4" t="s">
        <v>20</v>
      </c>
      <c r="C10" s="4">
        <v>46.08</v>
      </c>
      <c r="D10" s="4">
        <v>3</v>
      </c>
      <c r="E10" s="19">
        <f t="shared" si="1"/>
        <v>138.24</v>
      </c>
      <c r="F10" s="4">
        <v>46.08</v>
      </c>
      <c r="G10" s="4">
        <v>3</v>
      </c>
      <c r="H10" s="27"/>
      <c r="I10" s="4"/>
    </row>
    <row r="11" spans="1:9" s="1" customFormat="1">
      <c r="A11" s="4" t="s">
        <v>7</v>
      </c>
      <c r="B11" s="4" t="s">
        <v>21</v>
      </c>
      <c r="C11" s="4">
        <v>34</v>
      </c>
      <c r="D11" s="4">
        <v>1</v>
      </c>
      <c r="E11" s="19">
        <f t="shared" si="1"/>
        <v>34</v>
      </c>
      <c r="F11" s="4">
        <v>34</v>
      </c>
      <c r="G11" s="4">
        <v>1</v>
      </c>
      <c r="H11" s="27"/>
      <c r="I11" s="4"/>
    </row>
    <row r="12" spans="1:9" s="1" customFormat="1">
      <c r="A12" s="4" t="s">
        <v>7</v>
      </c>
      <c r="B12" s="4" t="s">
        <v>22</v>
      </c>
      <c r="C12" s="4">
        <v>24.75</v>
      </c>
      <c r="D12" s="4">
        <v>2</v>
      </c>
      <c r="E12" s="19">
        <f t="shared" si="1"/>
        <v>49.5</v>
      </c>
      <c r="F12" s="4">
        <v>24.75</v>
      </c>
      <c r="G12" s="4">
        <v>2</v>
      </c>
      <c r="H12" s="27"/>
      <c r="I12" s="4"/>
    </row>
    <row r="13" spans="1:9" s="1" customFormat="1">
      <c r="A13" s="4" t="s">
        <v>7</v>
      </c>
      <c r="B13" s="4" t="s">
        <v>23</v>
      </c>
      <c r="C13" s="4">
        <v>7.9</v>
      </c>
      <c r="D13" s="4">
        <v>5</v>
      </c>
      <c r="E13" s="19">
        <f t="shared" si="1"/>
        <v>39.5</v>
      </c>
      <c r="F13" s="4">
        <v>7.9</v>
      </c>
      <c r="G13" s="4">
        <v>5</v>
      </c>
      <c r="H13" s="27"/>
      <c r="I13" s="4"/>
    </row>
    <row r="14" spans="1:9" s="1" customFormat="1">
      <c r="A14" s="4" t="s">
        <v>7</v>
      </c>
      <c r="B14" s="4" t="s">
        <v>24</v>
      </c>
      <c r="C14" s="4">
        <v>888</v>
      </c>
      <c r="D14" s="4">
        <v>1</v>
      </c>
      <c r="E14" s="19">
        <f t="shared" si="1"/>
        <v>888</v>
      </c>
      <c r="F14" s="4">
        <v>800</v>
      </c>
      <c r="G14" s="4">
        <v>1</v>
      </c>
      <c r="H14" s="19">
        <f t="shared" si="0"/>
        <v>800</v>
      </c>
      <c r="I14" s="4"/>
    </row>
    <row r="15" spans="1:9" s="1" customFormat="1">
      <c r="A15" s="4" t="s">
        <v>7</v>
      </c>
      <c r="B15" s="4" t="s">
        <v>26</v>
      </c>
      <c r="C15" s="4">
        <v>558</v>
      </c>
      <c r="D15" s="4">
        <v>1</v>
      </c>
      <c r="E15" s="19">
        <f t="shared" ref="E15:E21" si="2">C15*D15</f>
        <v>558</v>
      </c>
      <c r="F15" s="4">
        <v>190</v>
      </c>
      <c r="G15" s="4">
        <v>1</v>
      </c>
      <c r="H15" s="19">
        <f t="shared" si="0"/>
        <v>190</v>
      </c>
      <c r="I15" s="4" t="s">
        <v>27</v>
      </c>
    </row>
    <row r="16" spans="1:9" s="1" customFormat="1">
      <c r="A16" s="4" t="s">
        <v>7</v>
      </c>
      <c r="B16" s="4" t="s">
        <v>29</v>
      </c>
      <c r="C16" s="4"/>
      <c r="D16" s="4"/>
      <c r="E16" s="19"/>
      <c r="F16" s="4"/>
      <c r="G16" s="4">
        <v>1</v>
      </c>
      <c r="H16" s="19">
        <v>490</v>
      </c>
      <c r="I16" s="4"/>
    </row>
    <row r="17" spans="1:9" s="1" customFormat="1">
      <c r="A17" s="4" t="s">
        <v>7</v>
      </c>
      <c r="B17" s="4" t="s">
        <v>31</v>
      </c>
      <c r="C17" s="4">
        <v>42</v>
      </c>
      <c r="D17" s="4">
        <v>3</v>
      </c>
      <c r="E17" s="19">
        <f t="shared" si="2"/>
        <v>126</v>
      </c>
      <c r="F17" s="4">
        <v>42</v>
      </c>
      <c r="G17" s="4">
        <v>3</v>
      </c>
      <c r="H17" s="19">
        <v>332</v>
      </c>
      <c r="I17" s="4" t="s">
        <v>32</v>
      </c>
    </row>
    <row r="18" spans="1:9" s="1" customFormat="1">
      <c r="A18" s="4" t="s">
        <v>7</v>
      </c>
      <c r="B18" s="4" t="s">
        <v>34</v>
      </c>
      <c r="C18" s="4"/>
      <c r="D18" s="4"/>
      <c r="E18" s="19"/>
      <c r="F18" s="4">
        <v>70</v>
      </c>
      <c r="G18" s="4">
        <v>3</v>
      </c>
      <c r="H18" s="19">
        <f t="shared" si="0"/>
        <v>210</v>
      </c>
      <c r="I18" s="4"/>
    </row>
    <row r="19" spans="1:9" s="1" customFormat="1">
      <c r="A19" s="4" t="s">
        <v>7</v>
      </c>
      <c r="B19" s="4" t="s">
        <v>36</v>
      </c>
      <c r="C19" s="4"/>
      <c r="D19" s="4"/>
      <c r="E19" s="19"/>
      <c r="F19" s="4"/>
      <c r="G19" s="4">
        <v>1</v>
      </c>
      <c r="H19" s="19">
        <v>189.7</v>
      </c>
      <c r="I19" s="4"/>
    </row>
    <row r="20" spans="1:9" s="1" customFormat="1">
      <c r="A20" s="4" t="s">
        <v>7</v>
      </c>
      <c r="B20" s="4" t="s">
        <v>38</v>
      </c>
      <c r="C20" s="4">
        <v>100</v>
      </c>
      <c r="D20" s="4">
        <v>3</v>
      </c>
      <c r="E20" s="19">
        <f t="shared" si="2"/>
        <v>300</v>
      </c>
      <c r="F20" s="4">
        <v>100</v>
      </c>
      <c r="G20" s="4">
        <v>3</v>
      </c>
      <c r="H20" s="19">
        <f t="shared" si="0"/>
        <v>300</v>
      </c>
      <c r="I20" s="4" t="s">
        <v>39</v>
      </c>
    </row>
    <row r="21" spans="1:9" s="1" customFormat="1">
      <c r="A21" s="4" t="s">
        <v>7</v>
      </c>
      <c r="B21" s="4" t="s">
        <v>228</v>
      </c>
      <c r="C21" s="4">
        <v>1199</v>
      </c>
      <c r="D21" s="4">
        <v>1</v>
      </c>
      <c r="E21" s="19">
        <f t="shared" si="2"/>
        <v>1199</v>
      </c>
      <c r="F21" s="4">
        <v>0</v>
      </c>
      <c r="G21" s="4">
        <v>1</v>
      </c>
      <c r="H21" s="19">
        <f t="shared" si="0"/>
        <v>0</v>
      </c>
      <c r="I21" s="4"/>
    </row>
    <row r="22" spans="1:9">
      <c r="A22" s="3" t="s">
        <v>223</v>
      </c>
      <c r="E22" s="12">
        <f>SUM(E3:E21)</f>
        <v>59445.39</v>
      </c>
      <c r="H22" s="12">
        <f>SUM(H3:H21)</f>
        <v>46289.719999999994</v>
      </c>
    </row>
    <row r="25" spans="1:9">
      <c r="A25" s="3" t="s">
        <v>229</v>
      </c>
      <c r="H25" s="12">
        <f>H22</f>
        <v>46289.719999999994</v>
      </c>
    </row>
  </sheetData>
  <autoFilter ref="A2:I22"/>
  <mergeCells count="3">
    <mergeCell ref="C1:E1"/>
    <mergeCell ref="F1:H1"/>
    <mergeCell ref="H6:H13"/>
  </mergeCells>
  <phoneticPr fontId="8" type="noConversion"/>
  <pageMargins left="0.69930555555555596" right="0.69930555555555596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"/>
  <sheetViews>
    <sheetView workbookViewId="0">
      <selection activeCell="J1" sqref="J1:J1048576"/>
    </sheetView>
  </sheetViews>
  <sheetFormatPr baseColWidth="10" defaultColWidth="9" defaultRowHeight="14" x14ac:dyDescent="0"/>
  <cols>
    <col min="1" max="1" width="9" style="3"/>
    <col min="2" max="2" width="20.1640625" style="3" customWidth="1"/>
    <col min="3" max="4" width="9" style="3"/>
    <col min="5" max="5" width="10.33203125" style="3" customWidth="1"/>
    <col min="6" max="7" width="9" style="3"/>
    <col min="8" max="8" width="10.33203125" style="3" customWidth="1"/>
    <col min="9" max="9" width="23.5" style="3" customWidth="1"/>
    <col min="15" max="15" width="11.6640625" customWidth="1"/>
  </cols>
  <sheetData>
    <row r="1" spans="1:16">
      <c r="C1" s="26" t="s">
        <v>224</v>
      </c>
      <c r="D1" s="26"/>
      <c r="E1" s="26"/>
      <c r="F1" s="26" t="s">
        <v>225</v>
      </c>
      <c r="G1" s="26"/>
      <c r="H1" s="26"/>
    </row>
    <row r="2" spans="1:16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2</v>
      </c>
      <c r="G2" s="3" t="s">
        <v>3</v>
      </c>
      <c r="H2" s="3" t="s">
        <v>4</v>
      </c>
      <c r="I2" s="3" t="s">
        <v>5</v>
      </c>
    </row>
    <row r="3" spans="1:16">
      <c r="A3" s="4" t="s">
        <v>41</v>
      </c>
      <c r="B3" s="4" t="s">
        <v>42</v>
      </c>
      <c r="C3" s="4">
        <v>5799</v>
      </c>
      <c r="D3" s="4">
        <v>1</v>
      </c>
      <c r="E3" s="19">
        <f>C3*D3</f>
        <v>5799</v>
      </c>
      <c r="F3" s="4">
        <v>4768.8</v>
      </c>
      <c r="G3" s="4">
        <v>1</v>
      </c>
      <c r="H3" s="19">
        <f>F3*G3</f>
        <v>4768.8</v>
      </c>
      <c r="I3" s="4" t="s">
        <v>43</v>
      </c>
    </row>
    <row r="4" spans="1:16">
      <c r="A4" s="4" t="s">
        <v>41</v>
      </c>
      <c r="B4" s="4" t="s">
        <v>44</v>
      </c>
      <c r="C4" s="4"/>
      <c r="D4" s="4"/>
      <c r="E4" s="19"/>
      <c r="F4" s="4">
        <v>1620</v>
      </c>
      <c r="G4" s="4">
        <v>1</v>
      </c>
      <c r="H4" s="19">
        <f>F4*G4</f>
        <v>1620</v>
      </c>
      <c r="I4" s="4"/>
    </row>
    <row r="5" spans="1:16" s="1" customFormat="1">
      <c r="A5" s="4" t="s">
        <v>41</v>
      </c>
      <c r="B5" s="4" t="s">
        <v>46</v>
      </c>
      <c r="C5" s="4">
        <v>3780</v>
      </c>
      <c r="D5" s="4">
        <v>1</v>
      </c>
      <c r="E5" s="19">
        <f>C5*D5</f>
        <v>3780</v>
      </c>
      <c r="F5" s="4">
        <v>5889</v>
      </c>
      <c r="G5" s="4">
        <v>1</v>
      </c>
      <c r="H5" s="19">
        <f>F5*G5</f>
        <v>5889</v>
      </c>
      <c r="I5" s="4" t="s">
        <v>47</v>
      </c>
    </row>
    <row r="6" spans="1:16">
      <c r="A6" s="4" t="s">
        <v>41</v>
      </c>
      <c r="B6" s="4" t="s">
        <v>48</v>
      </c>
      <c r="C6" s="4">
        <v>4799</v>
      </c>
      <c r="D6" s="4">
        <v>1</v>
      </c>
      <c r="E6" s="19">
        <f>C6*D6</f>
        <v>4799</v>
      </c>
      <c r="F6" s="4">
        <v>4300</v>
      </c>
      <c r="G6" s="4">
        <v>1</v>
      </c>
      <c r="H6" s="19">
        <f>F6*G6</f>
        <v>4300</v>
      </c>
      <c r="I6" s="4" t="s">
        <v>49</v>
      </c>
    </row>
    <row r="7" spans="1:16">
      <c r="A7" s="4" t="s">
        <v>41</v>
      </c>
      <c r="B7" s="4" t="s">
        <v>50</v>
      </c>
      <c r="C7" s="4">
        <v>269</v>
      </c>
      <c r="D7" s="4">
        <v>1</v>
      </c>
      <c r="E7" s="19">
        <f>C7*D7</f>
        <v>269</v>
      </c>
      <c r="F7" s="4">
        <v>0</v>
      </c>
      <c r="G7" s="4">
        <v>1</v>
      </c>
      <c r="H7" s="19">
        <f>F7*G7</f>
        <v>0</v>
      </c>
      <c r="I7" s="4" t="s">
        <v>51</v>
      </c>
    </row>
    <row r="8" spans="1:16" s="1" customFormat="1">
      <c r="A8" s="4" t="s">
        <v>41</v>
      </c>
      <c r="B8" s="4" t="s">
        <v>52</v>
      </c>
      <c r="C8" s="4">
        <v>3199</v>
      </c>
      <c r="D8" s="4">
        <v>1</v>
      </c>
      <c r="E8" s="19">
        <f>C8*D8</f>
        <v>3199</v>
      </c>
      <c r="F8" s="4">
        <v>3300</v>
      </c>
      <c r="G8" s="4">
        <v>1</v>
      </c>
      <c r="H8" s="19">
        <f>F8*G8+171</f>
        <v>3471</v>
      </c>
      <c r="I8" s="4" t="s">
        <v>53</v>
      </c>
    </row>
    <row r="9" spans="1:16" s="1" customFormat="1">
      <c r="A9" s="4" t="s">
        <v>41</v>
      </c>
      <c r="B9" s="4" t="s">
        <v>55</v>
      </c>
      <c r="C9" s="4"/>
      <c r="D9" s="4"/>
      <c r="E9" s="19"/>
      <c r="F9" s="4"/>
      <c r="G9" s="4">
        <v>1</v>
      </c>
      <c r="H9" s="19">
        <v>3299</v>
      </c>
      <c r="I9" s="4"/>
    </row>
    <row r="10" spans="1:16" s="1" customFormat="1">
      <c r="A10" s="4" t="s">
        <v>41</v>
      </c>
      <c r="B10" s="4" t="s">
        <v>57</v>
      </c>
      <c r="C10" s="4">
        <v>4290</v>
      </c>
      <c r="D10" s="4">
        <v>1</v>
      </c>
      <c r="E10" s="19">
        <f>C10*D10</f>
        <v>4290</v>
      </c>
      <c r="F10" s="4">
        <v>4290</v>
      </c>
      <c r="G10" s="4">
        <v>1</v>
      </c>
      <c r="H10" s="19">
        <v>4199</v>
      </c>
      <c r="I10" s="4" t="s">
        <v>58</v>
      </c>
      <c r="P10" s="1" t="s">
        <v>230</v>
      </c>
    </row>
    <row r="11" spans="1:16" s="1" customFormat="1">
      <c r="A11" s="4" t="s">
        <v>41</v>
      </c>
      <c r="B11" s="4" t="s">
        <v>60</v>
      </c>
      <c r="C11" s="4">
        <v>1050</v>
      </c>
      <c r="D11" s="4">
        <v>1</v>
      </c>
      <c r="E11" s="19">
        <f>C11*D11</f>
        <v>1050</v>
      </c>
      <c r="F11" s="4">
        <v>1299</v>
      </c>
      <c r="G11" s="4">
        <v>1</v>
      </c>
      <c r="H11" s="19">
        <f t="shared" ref="H11:H18" si="0">F11*G11</f>
        <v>1299</v>
      </c>
      <c r="I11" s="4" t="s">
        <v>61</v>
      </c>
    </row>
    <row r="12" spans="1:16" s="1" customFormat="1">
      <c r="A12" s="4" t="s">
        <v>41</v>
      </c>
      <c r="B12" s="4" t="s">
        <v>63</v>
      </c>
      <c r="C12" s="4">
        <v>999</v>
      </c>
      <c r="D12" s="4">
        <v>1</v>
      </c>
      <c r="E12" s="19">
        <f>C12*D12</f>
        <v>999</v>
      </c>
      <c r="F12" s="4">
        <v>1944</v>
      </c>
      <c r="G12" s="4">
        <v>1</v>
      </c>
      <c r="H12" s="19">
        <f t="shared" si="0"/>
        <v>1944</v>
      </c>
      <c r="I12" s="4" t="s">
        <v>64</v>
      </c>
    </row>
    <row r="13" spans="1:16" s="1" customFormat="1">
      <c r="A13" s="4" t="s">
        <v>41</v>
      </c>
      <c r="B13" s="4" t="s">
        <v>65</v>
      </c>
      <c r="C13" s="4">
        <v>2840</v>
      </c>
      <c r="D13" s="4">
        <v>1</v>
      </c>
      <c r="E13" s="19">
        <v>1999</v>
      </c>
      <c r="F13" s="4">
        <v>5099</v>
      </c>
      <c r="G13" s="4">
        <v>1</v>
      </c>
      <c r="H13" s="19">
        <f t="shared" si="0"/>
        <v>5099</v>
      </c>
      <c r="I13" s="4" t="s">
        <v>231</v>
      </c>
    </row>
    <row r="14" spans="1:16">
      <c r="A14" s="3" t="s">
        <v>41</v>
      </c>
      <c r="B14" s="3" t="s">
        <v>232</v>
      </c>
      <c r="C14" s="3">
        <v>5499</v>
      </c>
      <c r="D14" s="3">
        <v>1</v>
      </c>
      <c r="E14" s="12">
        <f>C14*D14</f>
        <v>5499</v>
      </c>
      <c r="F14" s="3">
        <v>0</v>
      </c>
      <c r="G14" s="3">
        <v>1</v>
      </c>
      <c r="H14" s="12">
        <f t="shared" si="0"/>
        <v>0</v>
      </c>
      <c r="I14" s="3" t="s">
        <v>233</v>
      </c>
    </row>
    <row r="15" spans="1:16">
      <c r="A15" s="3" t="s">
        <v>41</v>
      </c>
      <c r="B15" s="3" t="s">
        <v>67</v>
      </c>
      <c r="C15" s="3">
        <v>3299</v>
      </c>
      <c r="D15" s="3">
        <v>1</v>
      </c>
      <c r="E15" s="12">
        <f>C15*D15</f>
        <v>3299</v>
      </c>
      <c r="F15" s="3">
        <v>5000</v>
      </c>
      <c r="G15" s="3">
        <v>1</v>
      </c>
      <c r="H15" s="12">
        <f t="shared" si="0"/>
        <v>5000</v>
      </c>
      <c r="I15" s="3" t="s">
        <v>234</v>
      </c>
    </row>
    <row r="16" spans="1:16">
      <c r="A16" s="3" t="s">
        <v>41</v>
      </c>
      <c r="E16" s="12">
        <f>C16*D16</f>
        <v>0</v>
      </c>
      <c r="H16" s="12">
        <f t="shared" si="0"/>
        <v>0</v>
      </c>
    </row>
    <row r="17" spans="1:8">
      <c r="A17" s="3" t="s">
        <v>41</v>
      </c>
      <c r="E17" s="12">
        <f>C17*D17</f>
        <v>0</v>
      </c>
      <c r="H17" s="12">
        <f t="shared" si="0"/>
        <v>0</v>
      </c>
    </row>
    <row r="18" spans="1:8">
      <c r="A18" s="3" t="s">
        <v>41</v>
      </c>
      <c r="E18" s="12">
        <f>C18*D18</f>
        <v>0</v>
      </c>
      <c r="H18" s="12">
        <f t="shared" si="0"/>
        <v>0</v>
      </c>
    </row>
    <row r="19" spans="1:8">
      <c r="A19" s="3" t="s">
        <v>223</v>
      </c>
      <c r="E19" s="12">
        <f>SUM(E3:E18)</f>
        <v>34982</v>
      </c>
      <c r="H19" s="12">
        <f>SUM(H3:H18)</f>
        <v>40888.800000000003</v>
      </c>
    </row>
    <row r="21" spans="1:8">
      <c r="A21" s="3" t="s">
        <v>229</v>
      </c>
      <c r="H21" s="12">
        <f>SUM(H3:H13)</f>
        <v>35888.800000000003</v>
      </c>
    </row>
    <row r="24" spans="1:8">
      <c r="D24"/>
    </row>
    <row r="48" spans="2:3">
      <c r="B48" s="3" t="s">
        <v>58</v>
      </c>
      <c r="C48" s="3">
        <v>4290</v>
      </c>
    </row>
    <row r="49" spans="2:16">
      <c r="P49">
        <v>4099</v>
      </c>
    </row>
    <row r="50" spans="2:16">
      <c r="B50"/>
    </row>
    <row r="95" spans="1:3" ht="17">
      <c r="A95" s="20" t="s">
        <v>235</v>
      </c>
      <c r="B95" s="20" t="s">
        <v>236</v>
      </c>
      <c r="C95" s="3">
        <v>7090</v>
      </c>
    </row>
    <row r="105" spans="2:2">
      <c r="B105"/>
    </row>
  </sheetData>
  <autoFilter ref="A2:I19">
    <sortState ref="A2:I19">
      <sortCondition sortBy="cellColor" ref="H2:H19" dxfId="5"/>
    </sortState>
  </autoFilter>
  <mergeCells count="2">
    <mergeCell ref="C1:E1"/>
    <mergeCell ref="F1:H1"/>
  </mergeCells>
  <phoneticPr fontId="8" type="noConversion"/>
  <pageMargins left="0.69930555555555596" right="0.69930555555555596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I39" sqref="I39"/>
    </sheetView>
  </sheetViews>
  <sheetFormatPr baseColWidth="10" defaultColWidth="9" defaultRowHeight="14" x14ac:dyDescent="0"/>
  <cols>
    <col min="1" max="1" width="12.1640625" style="3" customWidth="1"/>
    <col min="2" max="2" width="16.1640625" style="3" customWidth="1"/>
    <col min="3" max="8" width="9" style="3"/>
    <col min="9" max="9" width="18.83203125" style="3" customWidth="1"/>
  </cols>
  <sheetData>
    <row r="1" spans="1:9">
      <c r="C1" s="26" t="s">
        <v>224</v>
      </c>
      <c r="D1" s="26"/>
      <c r="E1" s="26"/>
      <c r="F1" s="26" t="s">
        <v>225</v>
      </c>
      <c r="G1" s="26"/>
      <c r="H1" s="26"/>
    </row>
    <row r="2" spans="1:9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2</v>
      </c>
      <c r="G2" s="3" t="s">
        <v>3</v>
      </c>
      <c r="H2" s="3" t="s">
        <v>4</v>
      </c>
      <c r="I2" s="3" t="s">
        <v>5</v>
      </c>
    </row>
    <row r="3" spans="1:9" s="1" customFormat="1">
      <c r="A3" s="4" t="s">
        <v>70</v>
      </c>
      <c r="B3" s="4" t="s">
        <v>71</v>
      </c>
      <c r="C3" s="4">
        <v>1277</v>
      </c>
      <c r="D3" s="4">
        <v>1</v>
      </c>
      <c r="E3" s="4">
        <f t="shared" ref="E3:E14" si="0">C3*D3</f>
        <v>1277</v>
      </c>
      <c r="F3" s="4">
        <v>1006</v>
      </c>
      <c r="G3" s="4">
        <v>1</v>
      </c>
      <c r="H3" s="4">
        <f t="shared" ref="H3:H18" si="1">F3*G3</f>
        <v>1006</v>
      </c>
      <c r="I3" s="4"/>
    </row>
    <row r="4" spans="1:9" s="1" customFormat="1">
      <c r="A4" s="4"/>
      <c r="B4" s="4" t="s">
        <v>73</v>
      </c>
      <c r="C4" s="4">
        <v>188</v>
      </c>
      <c r="D4" s="4">
        <v>1</v>
      </c>
      <c r="E4" s="4">
        <f t="shared" si="0"/>
        <v>188</v>
      </c>
      <c r="F4" s="4">
        <v>134.80000000000001</v>
      </c>
      <c r="G4" s="4">
        <v>1</v>
      </c>
      <c r="H4" s="4">
        <f t="shared" si="1"/>
        <v>134.80000000000001</v>
      </c>
      <c r="I4" s="4"/>
    </row>
    <row r="5" spans="1:9" s="1" customFormat="1">
      <c r="A5" s="4" t="s">
        <v>70</v>
      </c>
      <c r="B5" s="4" t="s">
        <v>74</v>
      </c>
      <c r="C5" s="4">
        <v>158</v>
      </c>
      <c r="D5" s="4">
        <v>6</v>
      </c>
      <c r="E5" s="4">
        <f t="shared" si="0"/>
        <v>948</v>
      </c>
      <c r="F5" s="4">
        <v>124</v>
      </c>
      <c r="G5" s="4">
        <v>6</v>
      </c>
      <c r="H5" s="4">
        <f t="shared" si="1"/>
        <v>744</v>
      </c>
      <c r="I5" s="4" t="s">
        <v>75</v>
      </c>
    </row>
    <row r="6" spans="1:9" s="1" customFormat="1">
      <c r="A6" s="4" t="s">
        <v>70</v>
      </c>
      <c r="B6" s="4" t="s">
        <v>76</v>
      </c>
      <c r="C6" s="4">
        <v>168</v>
      </c>
      <c r="D6" s="4">
        <v>2</v>
      </c>
      <c r="E6" s="4">
        <f t="shared" si="0"/>
        <v>336</v>
      </c>
      <c r="F6" s="4">
        <v>132</v>
      </c>
      <c r="G6" s="4">
        <v>2</v>
      </c>
      <c r="H6" s="4">
        <f t="shared" si="1"/>
        <v>264</v>
      </c>
      <c r="I6" s="4" t="s">
        <v>75</v>
      </c>
    </row>
    <row r="7" spans="1:9" s="1" customFormat="1">
      <c r="A7" s="4" t="s">
        <v>70</v>
      </c>
      <c r="B7" s="4" t="s">
        <v>77</v>
      </c>
      <c r="C7" s="4">
        <v>178</v>
      </c>
      <c r="D7" s="4">
        <v>3</v>
      </c>
      <c r="E7" s="4">
        <f t="shared" si="0"/>
        <v>534</v>
      </c>
      <c r="F7" s="4">
        <v>168</v>
      </c>
      <c r="G7" s="4">
        <v>3</v>
      </c>
      <c r="H7" s="4">
        <f t="shared" si="1"/>
        <v>504</v>
      </c>
      <c r="I7" s="4" t="s">
        <v>75</v>
      </c>
    </row>
    <row r="8" spans="1:9" s="18" customFormat="1">
      <c r="A8" s="4" t="s">
        <v>70</v>
      </c>
      <c r="B8" s="4" t="s">
        <v>78</v>
      </c>
      <c r="C8" s="4">
        <v>196</v>
      </c>
      <c r="D8" s="4">
        <v>1</v>
      </c>
      <c r="E8" s="4">
        <f t="shared" si="0"/>
        <v>196</v>
      </c>
      <c r="F8" s="4">
        <v>158</v>
      </c>
      <c r="G8" s="4">
        <v>1</v>
      </c>
      <c r="H8" s="4">
        <f t="shared" si="1"/>
        <v>158</v>
      </c>
      <c r="I8" s="4" t="s">
        <v>75</v>
      </c>
    </row>
    <row r="9" spans="1:9" s="1" customFormat="1">
      <c r="A9" s="4" t="s">
        <v>70</v>
      </c>
      <c r="B9" s="4" t="s">
        <v>79</v>
      </c>
      <c r="C9" s="4">
        <v>298</v>
      </c>
      <c r="D9" s="4">
        <v>1</v>
      </c>
      <c r="E9" s="4">
        <f t="shared" si="0"/>
        <v>298</v>
      </c>
      <c r="F9" s="4">
        <v>252</v>
      </c>
      <c r="G9" s="4">
        <v>1</v>
      </c>
      <c r="H9" s="4">
        <f t="shared" si="1"/>
        <v>252</v>
      </c>
      <c r="I9" s="4"/>
    </row>
    <row r="10" spans="1:9" s="1" customFormat="1">
      <c r="A10" s="4" t="s">
        <v>70</v>
      </c>
      <c r="B10" s="4" t="s">
        <v>80</v>
      </c>
      <c r="C10" s="4">
        <v>188</v>
      </c>
      <c r="D10" s="4">
        <v>1</v>
      </c>
      <c r="E10" s="4">
        <f t="shared" si="0"/>
        <v>188</v>
      </c>
      <c r="F10" s="4">
        <v>119</v>
      </c>
      <c r="G10" s="4">
        <v>1</v>
      </c>
      <c r="H10" s="4">
        <f t="shared" si="1"/>
        <v>119</v>
      </c>
      <c r="I10" s="4"/>
    </row>
    <row r="11" spans="1:9" s="18" customFormat="1">
      <c r="A11" s="4" t="s">
        <v>70</v>
      </c>
      <c r="B11" s="4" t="s">
        <v>81</v>
      </c>
      <c r="C11" s="4">
        <v>2280</v>
      </c>
      <c r="D11" s="4">
        <v>1</v>
      </c>
      <c r="E11" s="4">
        <f t="shared" si="0"/>
        <v>2280</v>
      </c>
      <c r="F11" s="4">
        <v>2961</v>
      </c>
      <c r="G11" s="4">
        <v>1</v>
      </c>
      <c r="H11" s="4">
        <f t="shared" si="1"/>
        <v>2961</v>
      </c>
      <c r="I11" s="4"/>
    </row>
    <row r="12" spans="1:9" s="1" customFormat="1">
      <c r="A12" s="4" t="s">
        <v>70</v>
      </c>
      <c r="B12" s="4" t="s">
        <v>82</v>
      </c>
      <c r="C12" s="4">
        <v>268</v>
      </c>
      <c r="D12" s="4">
        <v>4</v>
      </c>
      <c r="E12" s="4">
        <f t="shared" si="0"/>
        <v>1072</v>
      </c>
      <c r="F12" s="4">
        <v>211</v>
      </c>
      <c r="G12" s="4">
        <v>4</v>
      </c>
      <c r="H12" s="4">
        <f t="shared" si="1"/>
        <v>844</v>
      </c>
      <c r="I12" s="4"/>
    </row>
    <row r="13" spans="1:9" s="1" customFormat="1">
      <c r="A13" s="4" t="s">
        <v>70</v>
      </c>
      <c r="B13" s="4" t="s">
        <v>83</v>
      </c>
      <c r="C13" s="4">
        <v>290</v>
      </c>
      <c r="D13" s="4">
        <v>1</v>
      </c>
      <c r="E13" s="4">
        <f t="shared" si="0"/>
        <v>290</v>
      </c>
      <c r="F13" s="4">
        <v>228</v>
      </c>
      <c r="G13" s="4">
        <v>1</v>
      </c>
      <c r="H13" s="4">
        <f t="shared" si="1"/>
        <v>228</v>
      </c>
      <c r="I13" s="4" t="s">
        <v>84</v>
      </c>
    </row>
    <row r="14" spans="1:9" s="1" customFormat="1">
      <c r="A14" s="4" t="s">
        <v>70</v>
      </c>
      <c r="B14" s="4" t="s">
        <v>85</v>
      </c>
      <c r="C14" s="4">
        <v>380</v>
      </c>
      <c r="D14" s="4">
        <v>1</v>
      </c>
      <c r="E14" s="4">
        <f t="shared" si="0"/>
        <v>380</v>
      </c>
      <c r="F14" s="4">
        <f>299+210</f>
        <v>509</v>
      </c>
      <c r="G14" s="4">
        <v>1</v>
      </c>
      <c r="H14" s="4">
        <f t="shared" si="1"/>
        <v>509</v>
      </c>
      <c r="I14" s="4"/>
    </row>
    <row r="15" spans="1:9" s="2" customFormat="1">
      <c r="A15" s="4" t="s">
        <v>70</v>
      </c>
      <c r="B15" s="4" t="s">
        <v>86</v>
      </c>
      <c r="C15" s="4"/>
      <c r="D15" s="4"/>
      <c r="E15" s="4"/>
      <c r="F15" s="4">
        <v>159</v>
      </c>
      <c r="G15" s="4">
        <v>1</v>
      </c>
      <c r="H15" s="4">
        <f t="shared" si="1"/>
        <v>159</v>
      </c>
      <c r="I15" s="4"/>
    </row>
    <row r="16" spans="1:9" s="2" customFormat="1">
      <c r="A16" s="4" t="s">
        <v>70</v>
      </c>
      <c r="B16" s="4" t="s">
        <v>87</v>
      </c>
      <c r="C16" s="4"/>
      <c r="D16" s="4"/>
      <c r="E16" s="4"/>
      <c r="F16" s="4">
        <v>475.54</v>
      </c>
      <c r="G16" s="4">
        <v>1</v>
      </c>
      <c r="H16" s="4">
        <f t="shared" si="1"/>
        <v>475.54</v>
      </c>
      <c r="I16" s="4"/>
    </row>
    <row r="17" spans="1:9" s="1" customFormat="1">
      <c r="A17" s="4" t="s">
        <v>70</v>
      </c>
      <c r="B17" s="4" t="s">
        <v>88</v>
      </c>
      <c r="C17" s="4">
        <v>329</v>
      </c>
      <c r="D17" s="4">
        <v>1</v>
      </c>
      <c r="E17" s="4">
        <f>C17*D17</f>
        <v>329</v>
      </c>
      <c r="F17" s="4">
        <v>175</v>
      </c>
      <c r="G17" s="4">
        <v>1</v>
      </c>
      <c r="H17" s="4">
        <f t="shared" si="1"/>
        <v>175</v>
      </c>
      <c r="I17" s="4" t="s">
        <v>89</v>
      </c>
    </row>
    <row r="18" spans="1:9" s="1" customFormat="1">
      <c r="A18" s="4" t="s">
        <v>70</v>
      </c>
      <c r="B18" s="4" t="s">
        <v>90</v>
      </c>
      <c r="C18" s="4">
        <v>500</v>
      </c>
      <c r="D18" s="4">
        <v>1</v>
      </c>
      <c r="E18" s="4">
        <f>C18*D18</f>
        <v>500</v>
      </c>
      <c r="F18" s="4">
        <v>316.39999999999998</v>
      </c>
      <c r="G18" s="4">
        <v>1</v>
      </c>
      <c r="H18" s="4">
        <f t="shared" si="1"/>
        <v>316.39999999999998</v>
      </c>
      <c r="I18" s="4"/>
    </row>
    <row r="19" spans="1:9" s="1" customFormat="1">
      <c r="A19" s="4" t="s">
        <v>70</v>
      </c>
      <c r="B19" s="4" t="s">
        <v>92</v>
      </c>
      <c r="C19" s="4"/>
      <c r="D19" s="4"/>
      <c r="E19" s="4"/>
      <c r="F19" s="4"/>
      <c r="G19" s="4"/>
      <c r="H19" s="4">
        <v>860.4</v>
      </c>
      <c r="I19" s="4"/>
    </row>
    <row r="20" spans="1:9" s="1" customFormat="1">
      <c r="A20" s="4" t="s">
        <v>70</v>
      </c>
      <c r="B20" s="4" t="s">
        <v>94</v>
      </c>
      <c r="C20" s="4">
        <v>1088</v>
      </c>
      <c r="D20" s="4">
        <v>2</v>
      </c>
      <c r="E20" s="4">
        <f>C20*D20</f>
        <v>2176</v>
      </c>
      <c r="F20" s="4">
        <v>1088</v>
      </c>
      <c r="G20" s="4">
        <v>2</v>
      </c>
      <c r="H20" s="4">
        <v>1586</v>
      </c>
      <c r="I20" s="4" t="s">
        <v>95</v>
      </c>
    </row>
    <row r="22" spans="1:9">
      <c r="A22" s="3" t="s">
        <v>4</v>
      </c>
      <c r="E22" s="3">
        <f>SUM(E3:E20)</f>
        <v>10992</v>
      </c>
      <c r="H22" s="3">
        <f>SUM(H3:H20)</f>
        <v>11296.14</v>
      </c>
    </row>
    <row r="24" spans="1:9">
      <c r="A24" s="3" t="s">
        <v>229</v>
      </c>
      <c r="H24" s="3">
        <f>SUM(H3:H20)</f>
        <v>11296.14</v>
      </c>
    </row>
    <row r="31" spans="1:9">
      <c r="A31" s="4" t="s">
        <v>74</v>
      </c>
      <c r="D31" s="3">
        <v>6</v>
      </c>
    </row>
    <row r="32" spans="1:9">
      <c r="A32" s="4" t="s">
        <v>76</v>
      </c>
      <c r="D32" s="3">
        <f>1+1</f>
        <v>2</v>
      </c>
    </row>
    <row r="33" spans="1:4">
      <c r="A33" s="4" t="s">
        <v>77</v>
      </c>
      <c r="D33" s="3">
        <v>3</v>
      </c>
    </row>
  </sheetData>
  <autoFilter ref="A2:I20">
    <sortState ref="A2:I20">
      <sortCondition sortBy="cellColor" ref="H2:H19" dxfId="4"/>
    </sortState>
  </autoFilter>
  <mergeCells count="2">
    <mergeCell ref="C1:E1"/>
    <mergeCell ref="F1:H1"/>
  </mergeCells>
  <phoneticPr fontId="8" type="noConversion"/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C9" sqref="C9"/>
    </sheetView>
  </sheetViews>
  <sheetFormatPr baseColWidth="10" defaultColWidth="9" defaultRowHeight="14" x14ac:dyDescent="0"/>
  <cols>
    <col min="1" max="1" width="11" style="3" customWidth="1"/>
    <col min="2" max="2" width="15.1640625" style="3" customWidth="1"/>
    <col min="3" max="8" width="9" style="3"/>
    <col min="9" max="9" width="15.1640625" style="3" customWidth="1"/>
  </cols>
  <sheetData>
    <row r="1" spans="1:9">
      <c r="C1" s="26" t="s">
        <v>224</v>
      </c>
      <c r="D1" s="26"/>
      <c r="E1" s="26"/>
      <c r="F1" s="26" t="s">
        <v>225</v>
      </c>
      <c r="G1" s="26"/>
      <c r="H1" s="26"/>
    </row>
    <row r="2" spans="1:9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2</v>
      </c>
      <c r="G2" s="3" t="s">
        <v>3</v>
      </c>
      <c r="H2" s="3" t="s">
        <v>4</v>
      </c>
      <c r="I2" s="3" t="s">
        <v>5</v>
      </c>
    </row>
    <row r="3" spans="1:9">
      <c r="A3" s="4" t="s">
        <v>98</v>
      </c>
      <c r="B3" s="4" t="s">
        <v>99</v>
      </c>
      <c r="C3" s="4">
        <v>859</v>
      </c>
      <c r="D3" s="4">
        <v>1</v>
      </c>
      <c r="E3" s="4">
        <f t="shared" ref="E3:E13" si="0">D3*C3</f>
        <v>859</v>
      </c>
      <c r="F3" s="4">
        <v>1300</v>
      </c>
      <c r="G3" s="4">
        <v>1</v>
      </c>
      <c r="H3" s="4">
        <f>G3*F3</f>
        <v>1300</v>
      </c>
      <c r="I3" s="4"/>
    </row>
    <row r="4" spans="1:9">
      <c r="A4" s="4" t="s">
        <v>98</v>
      </c>
      <c r="B4" s="4" t="s">
        <v>101</v>
      </c>
      <c r="C4" s="4">
        <v>320</v>
      </c>
      <c r="D4" s="4">
        <v>1</v>
      </c>
      <c r="E4" s="4">
        <f t="shared" si="0"/>
        <v>320</v>
      </c>
      <c r="F4" s="4">
        <v>123.7</v>
      </c>
      <c r="G4" s="4">
        <v>1</v>
      </c>
      <c r="H4" s="4">
        <f>G4*F4+115.9</f>
        <v>239.60000000000002</v>
      </c>
      <c r="I4" s="4" t="s">
        <v>102</v>
      </c>
    </row>
    <row r="5" spans="1:9">
      <c r="A5" s="4" t="s">
        <v>98</v>
      </c>
      <c r="B5" s="4" t="s">
        <v>237</v>
      </c>
      <c r="C5" s="4">
        <v>280</v>
      </c>
      <c r="D5" s="4">
        <v>1</v>
      </c>
      <c r="E5" s="4">
        <f t="shared" si="0"/>
        <v>280</v>
      </c>
      <c r="F5" s="4">
        <f>219.6+245</f>
        <v>464.6</v>
      </c>
      <c r="G5" s="4">
        <v>1</v>
      </c>
      <c r="H5" s="4">
        <f>G5*F5</f>
        <v>464.6</v>
      </c>
      <c r="I5" s="4" t="s">
        <v>105</v>
      </c>
    </row>
    <row r="6" spans="1:9">
      <c r="A6" s="4" t="s">
        <v>98</v>
      </c>
      <c r="B6" s="4" t="s">
        <v>107</v>
      </c>
      <c r="C6" s="4">
        <v>249</v>
      </c>
      <c r="D6" s="4">
        <v>1</v>
      </c>
      <c r="E6" s="4">
        <f t="shared" si="0"/>
        <v>249</v>
      </c>
      <c r="F6" s="4">
        <v>249</v>
      </c>
      <c r="G6" s="4">
        <v>1</v>
      </c>
      <c r="H6" s="4">
        <f>G6*F6</f>
        <v>249</v>
      </c>
      <c r="I6" s="4"/>
    </row>
    <row r="7" spans="1:9">
      <c r="A7" s="4" t="s">
        <v>98</v>
      </c>
      <c r="B7" s="4" t="s">
        <v>109</v>
      </c>
      <c r="C7" s="4">
        <v>249</v>
      </c>
      <c r="D7" s="4">
        <v>1</v>
      </c>
      <c r="E7" s="4">
        <f t="shared" si="0"/>
        <v>249</v>
      </c>
      <c r="F7" s="4">
        <v>249</v>
      </c>
      <c r="G7" s="4">
        <v>2</v>
      </c>
      <c r="H7" s="4">
        <f>249+228</f>
        <v>477</v>
      </c>
      <c r="I7" s="4"/>
    </row>
    <row r="8" spans="1:9">
      <c r="A8" s="4" t="s">
        <v>98</v>
      </c>
      <c r="B8" s="4" t="s">
        <v>111</v>
      </c>
      <c r="C8" s="4">
        <v>1698</v>
      </c>
      <c r="D8" s="4">
        <v>1</v>
      </c>
      <c r="E8" s="4">
        <f t="shared" si="0"/>
        <v>1698</v>
      </c>
      <c r="F8" s="4">
        <v>1698</v>
      </c>
      <c r="G8" s="4">
        <v>1</v>
      </c>
      <c r="H8" s="4">
        <f>G8*F8</f>
        <v>1698</v>
      </c>
      <c r="I8" s="4"/>
    </row>
    <row r="9" spans="1:9" s="1" customFormat="1">
      <c r="A9" s="4" t="s">
        <v>98</v>
      </c>
      <c r="B9" s="4" t="s">
        <v>113</v>
      </c>
      <c r="C9" s="4">
        <v>3400</v>
      </c>
      <c r="D9" s="4">
        <v>1</v>
      </c>
      <c r="E9" s="4">
        <f t="shared" si="0"/>
        <v>3400</v>
      </c>
      <c r="F9" s="4">
        <v>2700</v>
      </c>
      <c r="G9" s="4">
        <v>1</v>
      </c>
      <c r="H9" s="4">
        <f>G9*F9</f>
        <v>2700</v>
      </c>
      <c r="I9" s="4"/>
    </row>
    <row r="10" spans="1:9" s="1" customFormat="1">
      <c r="A10" s="4" t="s">
        <v>98</v>
      </c>
      <c r="B10" s="4" t="s">
        <v>115</v>
      </c>
      <c r="C10" s="4">
        <v>2580</v>
      </c>
      <c r="D10" s="4">
        <v>1</v>
      </c>
      <c r="E10" s="4">
        <f t="shared" si="0"/>
        <v>2580</v>
      </c>
      <c r="F10" s="4">
        <v>2700</v>
      </c>
      <c r="G10" s="4">
        <v>1</v>
      </c>
      <c r="H10" s="4">
        <f>G10*F10</f>
        <v>2700</v>
      </c>
      <c r="I10" s="4"/>
    </row>
    <row r="11" spans="1:9" s="1" customFormat="1">
      <c r="A11" s="4" t="s">
        <v>98</v>
      </c>
      <c r="B11" s="4" t="s">
        <v>116</v>
      </c>
      <c r="C11" s="4">
        <v>3000</v>
      </c>
      <c r="D11" s="4">
        <v>1</v>
      </c>
      <c r="E11" s="4">
        <f t="shared" si="0"/>
        <v>3000</v>
      </c>
      <c r="F11" s="4">
        <v>1240</v>
      </c>
      <c r="G11" s="4">
        <v>1</v>
      </c>
      <c r="H11" s="4">
        <v>5400</v>
      </c>
      <c r="I11" s="4"/>
    </row>
    <row r="12" spans="1:9">
      <c r="A12" s="4" t="s">
        <v>98</v>
      </c>
      <c r="B12" s="4" t="s">
        <v>117</v>
      </c>
      <c r="C12" s="4">
        <v>229</v>
      </c>
      <c r="D12" s="4">
        <v>1</v>
      </c>
      <c r="E12" s="4">
        <f t="shared" si="0"/>
        <v>229</v>
      </c>
      <c r="F12" s="4">
        <v>799</v>
      </c>
      <c r="G12" s="4">
        <v>1</v>
      </c>
      <c r="H12" s="4">
        <f>G12*F12</f>
        <v>799</v>
      </c>
      <c r="I12" s="4"/>
    </row>
    <row r="13" spans="1:9" s="1" customFormat="1">
      <c r="A13" s="4" t="s">
        <v>98</v>
      </c>
      <c r="B13" s="4" t="s">
        <v>119</v>
      </c>
      <c r="C13" s="4">
        <v>2000</v>
      </c>
      <c r="D13" s="4">
        <v>2</v>
      </c>
      <c r="E13" s="4">
        <f t="shared" si="0"/>
        <v>4000</v>
      </c>
      <c r="F13" s="4">
        <v>2107.9</v>
      </c>
      <c r="G13" s="4">
        <v>1</v>
      </c>
      <c r="H13" s="4">
        <f>2107.9+100+99</f>
        <v>2306.9</v>
      </c>
      <c r="I13" s="4"/>
    </row>
    <row r="14" spans="1:9" s="1" customFormat="1">
      <c r="A14" s="4" t="s">
        <v>98</v>
      </c>
      <c r="B14" s="4" t="s">
        <v>120</v>
      </c>
      <c r="C14" s="4"/>
      <c r="D14" s="4"/>
      <c r="E14" s="4"/>
      <c r="F14" s="4">
        <v>636.1</v>
      </c>
      <c r="G14" s="4">
        <v>2</v>
      </c>
      <c r="H14" s="4">
        <f>636.1+526.9</f>
        <v>1163</v>
      </c>
      <c r="I14" s="4"/>
    </row>
    <row r="15" spans="1:9" s="1" customFormat="1">
      <c r="A15" s="4" t="s">
        <v>98</v>
      </c>
      <c r="B15" s="4" t="s">
        <v>122</v>
      </c>
      <c r="C15" s="4"/>
      <c r="D15" s="4"/>
      <c r="E15" s="4"/>
      <c r="F15" s="4"/>
      <c r="G15" s="4"/>
      <c r="H15" s="4">
        <f>129.72+155+65.04+1110-400+169+280</f>
        <v>1508.76</v>
      </c>
      <c r="I15" s="4"/>
    </row>
    <row r="16" spans="1:9" s="1" customFormat="1">
      <c r="A16" s="4" t="s">
        <v>98</v>
      </c>
      <c r="B16" s="4" t="s">
        <v>124</v>
      </c>
      <c r="C16" s="4"/>
      <c r="D16" s="4"/>
      <c r="E16" s="4"/>
      <c r="F16" s="4"/>
      <c r="G16" s="4"/>
      <c r="H16" s="4">
        <v>628</v>
      </c>
      <c r="I16" s="4"/>
    </row>
    <row r="17" spans="1:9" s="1" customFormat="1">
      <c r="A17" s="3" t="s">
        <v>98</v>
      </c>
      <c r="B17" s="3" t="s">
        <v>126</v>
      </c>
      <c r="C17" s="3">
        <v>1690</v>
      </c>
      <c r="D17" s="3">
        <v>2</v>
      </c>
      <c r="E17" s="3">
        <f>D17*C17</f>
        <v>3380</v>
      </c>
      <c r="F17" s="3">
        <v>1200</v>
      </c>
      <c r="G17" s="3">
        <v>1</v>
      </c>
      <c r="H17" s="3">
        <f>G17*F17</f>
        <v>1200</v>
      </c>
      <c r="I17" s="3" t="s">
        <v>127</v>
      </c>
    </row>
    <row r="18" spans="1:9">
      <c r="A18" s="3" t="s">
        <v>4</v>
      </c>
      <c r="E18" s="3">
        <f>SUM(E3:E17)</f>
        <v>20244</v>
      </c>
      <c r="H18" s="3">
        <f>SUM(H3:H17)</f>
        <v>22833.86</v>
      </c>
    </row>
    <row r="20" spans="1:9">
      <c r="A20" s="3" t="s">
        <v>229</v>
      </c>
      <c r="H20" s="3">
        <f>SUM(H3:H16)</f>
        <v>21633.86</v>
      </c>
    </row>
    <row r="22" spans="1:9">
      <c r="A22" s="3" t="s">
        <v>238</v>
      </c>
      <c r="H22" s="3">
        <v>9000</v>
      </c>
    </row>
  </sheetData>
  <autoFilter ref="A2:I18">
    <sortState ref="A2:I18">
      <sortCondition sortBy="cellColor" ref="H2:H15" dxfId="3"/>
    </sortState>
  </autoFilter>
  <mergeCells count="2">
    <mergeCell ref="C1:E1"/>
    <mergeCell ref="F1:H1"/>
  </mergeCells>
  <phoneticPr fontId="8" type="noConversion"/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J1" sqref="J1:J1048576"/>
    </sheetView>
  </sheetViews>
  <sheetFormatPr baseColWidth="10" defaultColWidth="9" defaultRowHeight="14" x14ac:dyDescent="0"/>
  <cols>
    <col min="1" max="1" width="9" style="3"/>
    <col min="2" max="2" width="15.1640625" style="3" customWidth="1"/>
    <col min="3" max="8" width="9" style="3"/>
    <col min="9" max="9" width="27.83203125" style="3" customWidth="1"/>
  </cols>
  <sheetData>
    <row r="1" spans="1:9">
      <c r="C1" s="26" t="s">
        <v>224</v>
      </c>
      <c r="D1" s="26"/>
      <c r="E1" s="26"/>
      <c r="F1" s="26" t="s">
        <v>225</v>
      </c>
      <c r="G1" s="26"/>
      <c r="H1" s="26"/>
    </row>
    <row r="2" spans="1:9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2</v>
      </c>
      <c r="G2" s="3" t="s">
        <v>3</v>
      </c>
      <c r="H2" s="3" t="s">
        <v>4</v>
      </c>
      <c r="I2" s="3" t="s">
        <v>5</v>
      </c>
    </row>
    <row r="3" spans="1:9" s="1" customFormat="1">
      <c r="A3" s="4" t="s">
        <v>129</v>
      </c>
      <c r="B3" s="4" t="s">
        <v>130</v>
      </c>
      <c r="C3" s="4">
        <f>3564+2780</f>
        <v>6344</v>
      </c>
      <c r="D3" s="4">
        <v>1</v>
      </c>
      <c r="E3" s="4">
        <f t="shared" ref="E3:E11" si="0">D3*C3</f>
        <v>6344</v>
      </c>
      <c r="F3" s="4">
        <f>3920+99</f>
        <v>4019</v>
      </c>
      <c r="G3" s="4">
        <v>1</v>
      </c>
      <c r="H3" s="4">
        <f>F3*G3</f>
        <v>4019</v>
      </c>
      <c r="I3" s="4"/>
    </row>
    <row r="4" spans="1:9" s="1" customFormat="1">
      <c r="A4" s="4" t="s">
        <v>129</v>
      </c>
      <c r="B4" s="4" t="s">
        <v>132</v>
      </c>
      <c r="C4" s="4">
        <v>1720</v>
      </c>
      <c r="D4" s="4">
        <v>1</v>
      </c>
      <c r="E4" s="4">
        <f t="shared" si="0"/>
        <v>1720</v>
      </c>
      <c r="F4" s="4">
        <v>2162.83</v>
      </c>
      <c r="G4" s="4">
        <v>1</v>
      </c>
      <c r="H4" s="4">
        <f t="shared" ref="H4:H11" si="1">F4*G4</f>
        <v>2162.83</v>
      </c>
      <c r="I4" s="4"/>
    </row>
    <row r="5" spans="1:9" s="1" customFormat="1">
      <c r="A5" s="4" t="s">
        <v>129</v>
      </c>
      <c r="B5" s="4" t="s">
        <v>134</v>
      </c>
      <c r="C5" s="4">
        <v>2300</v>
      </c>
      <c r="D5" s="4">
        <v>1</v>
      </c>
      <c r="E5" s="4">
        <f t="shared" si="0"/>
        <v>2300</v>
      </c>
      <c r="F5" s="4">
        <v>1441.99</v>
      </c>
      <c r="G5" s="4">
        <v>1</v>
      </c>
      <c r="H5" s="4">
        <f t="shared" si="1"/>
        <v>1441.99</v>
      </c>
      <c r="I5" s="4"/>
    </row>
    <row r="6" spans="1:9" s="1" customFormat="1">
      <c r="A6" s="4" t="s">
        <v>129</v>
      </c>
      <c r="B6" s="4" t="s">
        <v>136</v>
      </c>
      <c r="C6" s="4">
        <v>430</v>
      </c>
      <c r="D6" s="4">
        <v>1</v>
      </c>
      <c r="E6" s="4">
        <f t="shared" si="0"/>
        <v>430</v>
      </c>
      <c r="F6" s="4">
        <v>360.42</v>
      </c>
      <c r="G6" s="4">
        <v>1</v>
      </c>
      <c r="H6" s="4">
        <f t="shared" si="1"/>
        <v>360.42</v>
      </c>
      <c r="I6" s="4"/>
    </row>
    <row r="7" spans="1:9" s="1" customFormat="1">
      <c r="A7" s="4" t="s">
        <v>129</v>
      </c>
      <c r="B7" s="4" t="s">
        <v>138</v>
      </c>
      <c r="C7" s="4">
        <v>1700</v>
      </c>
      <c r="D7" s="4">
        <v>1</v>
      </c>
      <c r="E7" s="4">
        <v>1490</v>
      </c>
      <c r="F7" s="4">
        <v>1459</v>
      </c>
      <c r="G7" s="4">
        <v>1</v>
      </c>
      <c r="H7" s="4">
        <f t="shared" si="1"/>
        <v>1459</v>
      </c>
      <c r="I7" s="4" t="s">
        <v>139</v>
      </c>
    </row>
    <row r="8" spans="1:9" s="1" customFormat="1">
      <c r="A8" s="4" t="s">
        <v>129</v>
      </c>
      <c r="B8" s="4" t="s">
        <v>141</v>
      </c>
      <c r="C8" s="4">
        <v>440</v>
      </c>
      <c r="D8" s="4">
        <v>4</v>
      </c>
      <c r="E8" s="4">
        <f t="shared" si="0"/>
        <v>1760</v>
      </c>
      <c r="F8" s="4">
        <v>374.73</v>
      </c>
      <c r="G8" s="4">
        <v>6</v>
      </c>
      <c r="H8" s="4">
        <f t="shared" si="1"/>
        <v>2248.38</v>
      </c>
      <c r="I8" s="4"/>
    </row>
    <row r="9" spans="1:9" s="1" customFormat="1">
      <c r="A9" s="4" t="s">
        <v>129</v>
      </c>
      <c r="B9" s="4" t="s">
        <v>143</v>
      </c>
      <c r="C9" s="4">
        <v>3755</v>
      </c>
      <c r="D9" s="4">
        <v>1</v>
      </c>
      <c r="E9" s="4">
        <f t="shared" si="0"/>
        <v>3755</v>
      </c>
      <c r="F9" s="4">
        <v>3107</v>
      </c>
      <c r="G9" s="4">
        <v>1</v>
      </c>
      <c r="H9" s="4">
        <f t="shared" si="1"/>
        <v>3107</v>
      </c>
      <c r="I9" s="4" t="s">
        <v>139</v>
      </c>
    </row>
    <row r="10" spans="1:9" s="1" customFormat="1">
      <c r="A10" s="4" t="s">
        <v>129</v>
      </c>
      <c r="B10" s="4" t="s">
        <v>145</v>
      </c>
      <c r="C10" s="4">
        <v>2520</v>
      </c>
      <c r="D10" s="4">
        <v>1</v>
      </c>
      <c r="E10" s="4">
        <f t="shared" si="0"/>
        <v>2520</v>
      </c>
      <c r="F10" s="4">
        <v>2159</v>
      </c>
      <c r="G10" s="4">
        <v>1</v>
      </c>
      <c r="H10" s="4">
        <f t="shared" si="1"/>
        <v>2159</v>
      </c>
      <c r="I10" s="4" t="s">
        <v>139</v>
      </c>
    </row>
    <row r="11" spans="1:9" s="1" customFormat="1">
      <c r="A11" s="4" t="s">
        <v>129</v>
      </c>
      <c r="B11" s="4" t="s">
        <v>147</v>
      </c>
      <c r="C11" s="4">
        <v>690</v>
      </c>
      <c r="D11" s="4">
        <v>4</v>
      </c>
      <c r="E11" s="4">
        <f t="shared" si="0"/>
        <v>2760</v>
      </c>
      <c r="F11" s="4">
        <v>588.19000000000005</v>
      </c>
      <c r="G11" s="4">
        <v>2</v>
      </c>
      <c r="H11" s="4">
        <f t="shared" si="1"/>
        <v>1176.3800000000001</v>
      </c>
      <c r="I11" s="4"/>
    </row>
    <row r="12" spans="1:9" s="1" customFormat="1">
      <c r="A12" s="4" t="s">
        <v>129</v>
      </c>
      <c r="B12" s="4" t="s">
        <v>149</v>
      </c>
      <c r="C12" s="4"/>
      <c r="D12" s="4"/>
      <c r="E12" s="4">
        <f t="shared" ref="E12:E13" si="2">D12*C12</f>
        <v>0</v>
      </c>
      <c r="F12" s="4">
        <v>975</v>
      </c>
      <c r="G12" s="4">
        <v>1</v>
      </c>
      <c r="H12" s="4">
        <f t="shared" ref="H12" si="3">G12*F12</f>
        <v>975</v>
      </c>
      <c r="I12" s="4"/>
    </row>
    <row r="13" spans="1:9" s="1" customFormat="1">
      <c r="A13" s="4" t="s">
        <v>129</v>
      </c>
      <c r="B13" s="4" t="s">
        <v>151</v>
      </c>
      <c r="C13" s="4"/>
      <c r="D13" s="4"/>
      <c r="E13" s="4">
        <f t="shared" si="2"/>
        <v>0</v>
      </c>
      <c r="F13" s="4">
        <v>2149</v>
      </c>
      <c r="G13" s="4">
        <v>1</v>
      </c>
      <c r="H13" s="4">
        <v>1800</v>
      </c>
      <c r="I13" s="4"/>
    </row>
    <row r="14" spans="1:9" s="1" customFormat="1">
      <c r="A14" s="4" t="s">
        <v>129</v>
      </c>
      <c r="B14" s="4" t="s">
        <v>153</v>
      </c>
      <c r="C14" s="4"/>
      <c r="D14" s="4"/>
      <c r="E14" s="4"/>
      <c r="F14" s="4"/>
      <c r="G14" s="4"/>
      <c r="H14" s="4">
        <v>583</v>
      </c>
      <c r="I14" s="4"/>
    </row>
    <row r="15" spans="1:9">
      <c r="A15" s="5"/>
    </row>
    <row r="16" spans="1:9">
      <c r="A16" s="5"/>
    </row>
    <row r="17" spans="1:8">
      <c r="A17" s="5" t="s">
        <v>223</v>
      </c>
      <c r="E17" s="3">
        <f>SUM(E3:E16)</f>
        <v>23079</v>
      </c>
      <c r="H17" s="3">
        <f>SUM(H3:H16)</f>
        <v>21492</v>
      </c>
    </row>
    <row r="18" spans="1:8">
      <c r="A18" s="3" t="s">
        <v>229</v>
      </c>
      <c r="E18" s="3">
        <f>SUM(E3:E13)</f>
        <v>23079</v>
      </c>
      <c r="H18" s="3">
        <f>SUM(H3:H14)</f>
        <v>21492</v>
      </c>
    </row>
  </sheetData>
  <mergeCells count="2">
    <mergeCell ref="C1:E1"/>
    <mergeCell ref="F1:H1"/>
  </mergeCells>
  <phoneticPr fontId="8" type="noConversion"/>
  <pageMargins left="0.69930555555555596" right="0.69930555555555596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J1" sqref="J1:J1048576"/>
    </sheetView>
  </sheetViews>
  <sheetFormatPr baseColWidth="10" defaultColWidth="9" defaultRowHeight="14" x14ac:dyDescent="0"/>
  <cols>
    <col min="1" max="1" width="9" style="3"/>
    <col min="2" max="2" width="18.1640625" style="3" customWidth="1"/>
    <col min="3" max="3" width="9" style="3"/>
    <col min="4" max="4" width="9.5" style="3" customWidth="1"/>
    <col min="5" max="8" width="9" style="3"/>
    <col min="9" max="9" width="15.1640625" style="3" customWidth="1"/>
  </cols>
  <sheetData>
    <row r="1" spans="1:9">
      <c r="C1" s="26" t="s">
        <v>224</v>
      </c>
      <c r="D1" s="26"/>
      <c r="E1" s="26"/>
      <c r="F1" s="26" t="s">
        <v>225</v>
      </c>
      <c r="G1" s="26"/>
      <c r="H1" s="26"/>
    </row>
    <row r="2" spans="1:9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2</v>
      </c>
      <c r="G2" s="3" t="s">
        <v>3</v>
      </c>
      <c r="H2" s="3" t="s">
        <v>4</v>
      </c>
      <c r="I2" s="3" t="s">
        <v>5</v>
      </c>
    </row>
    <row r="3" spans="1:9">
      <c r="A3" s="4" t="s">
        <v>156</v>
      </c>
      <c r="B3" s="4" t="s">
        <v>157</v>
      </c>
      <c r="C3" s="4"/>
      <c r="D3" s="4"/>
      <c r="E3" s="4">
        <f>D3*C3</f>
        <v>0</v>
      </c>
      <c r="F3" s="4"/>
      <c r="G3" s="4"/>
      <c r="H3" s="4">
        <f>775+1070</f>
        <v>1845</v>
      </c>
      <c r="I3" s="4"/>
    </row>
    <row r="4" spans="1:9" s="2" customFormat="1">
      <c r="A4" s="4" t="s">
        <v>156</v>
      </c>
      <c r="B4" s="4" t="s">
        <v>158</v>
      </c>
      <c r="C4" s="4"/>
      <c r="D4" s="4"/>
      <c r="E4" s="4">
        <f>D4*C4</f>
        <v>0</v>
      </c>
      <c r="F4" s="4"/>
      <c r="G4" s="4"/>
      <c r="H4" s="4">
        <v>1200</v>
      </c>
      <c r="I4" s="4"/>
    </row>
    <row r="5" spans="1:9">
      <c r="A5" s="4"/>
      <c r="B5" s="4" t="s">
        <v>159</v>
      </c>
      <c r="C5" s="4"/>
      <c r="D5" s="4"/>
      <c r="E5" s="4"/>
      <c r="F5" s="4"/>
      <c r="G5" s="4"/>
      <c r="H5" s="4">
        <v>8100</v>
      </c>
      <c r="I5" s="4"/>
    </row>
    <row r="6" spans="1:9" s="1" customFormat="1">
      <c r="A6" s="4" t="s">
        <v>156</v>
      </c>
      <c r="B6" s="4" t="s">
        <v>160</v>
      </c>
      <c r="C6" s="4">
        <v>83</v>
      </c>
      <c r="D6" s="4">
        <v>37.89</v>
      </c>
      <c r="E6" s="4">
        <f>D6*C6</f>
        <v>3144.87</v>
      </c>
      <c r="F6" s="4">
        <v>83</v>
      </c>
      <c r="G6" s="4">
        <v>55</v>
      </c>
      <c r="H6" s="4"/>
      <c r="I6" s="4" t="s">
        <v>161</v>
      </c>
    </row>
    <row r="7" spans="1:9" s="1" customFormat="1">
      <c r="A7" s="4" t="s">
        <v>156</v>
      </c>
      <c r="B7" s="4" t="s">
        <v>162</v>
      </c>
      <c r="C7" s="4">
        <v>15.8</v>
      </c>
      <c r="D7" s="4">
        <v>250</v>
      </c>
      <c r="E7" s="4">
        <f>D7*C7</f>
        <v>3950</v>
      </c>
      <c r="F7" s="4"/>
      <c r="G7" s="4"/>
      <c r="H7" s="4">
        <f>G7*F7</f>
        <v>0</v>
      </c>
      <c r="I7" s="4"/>
    </row>
    <row r="8" spans="1:9" s="1" customFormat="1">
      <c r="A8" s="4" t="s">
        <v>156</v>
      </c>
      <c r="B8" s="4" t="s">
        <v>163</v>
      </c>
      <c r="C8" s="4">
        <v>68</v>
      </c>
      <c r="D8" s="4">
        <v>45.1</v>
      </c>
      <c r="E8" s="4">
        <f>D8*C8</f>
        <v>3066.8</v>
      </c>
      <c r="F8" s="4">
        <v>68</v>
      </c>
      <c r="G8" s="4">
        <v>14</v>
      </c>
      <c r="H8" s="4"/>
      <c r="I8" s="4" t="s">
        <v>164</v>
      </c>
    </row>
    <row r="9" spans="1:9" s="1" customFormat="1">
      <c r="A9" s="4" t="s">
        <v>156</v>
      </c>
      <c r="B9" s="4" t="s">
        <v>165</v>
      </c>
      <c r="C9" s="4">
        <v>14.8</v>
      </c>
      <c r="D9" s="4">
        <v>350</v>
      </c>
      <c r="E9" s="4">
        <f>D9*C9</f>
        <v>5180</v>
      </c>
      <c r="F9" s="4"/>
      <c r="G9" s="4"/>
      <c r="H9" s="4">
        <f>G9*F9</f>
        <v>0</v>
      </c>
      <c r="I9" s="4"/>
    </row>
    <row r="10" spans="1:9" s="1" customFormat="1">
      <c r="A10" s="4" t="s">
        <v>156</v>
      </c>
      <c r="B10" s="4" t="s">
        <v>166</v>
      </c>
      <c r="C10" s="4"/>
      <c r="D10" s="4"/>
      <c r="E10" s="4"/>
      <c r="F10" s="4">
        <v>45</v>
      </c>
      <c r="G10" s="4">
        <f>44+10</f>
        <v>54</v>
      </c>
      <c r="H10" s="4">
        <v>0</v>
      </c>
      <c r="I10" s="4"/>
    </row>
    <row r="11" spans="1:9" s="1" customFormat="1">
      <c r="A11" s="4" t="s">
        <v>156</v>
      </c>
      <c r="B11" s="4" t="s">
        <v>167</v>
      </c>
      <c r="C11" s="4"/>
      <c r="D11" s="4"/>
      <c r="E11" s="4"/>
      <c r="F11" s="4">
        <v>17</v>
      </c>
      <c r="G11" s="4">
        <v>264</v>
      </c>
      <c r="H11" s="4">
        <v>0</v>
      </c>
      <c r="I11" s="4"/>
    </row>
    <row r="12" spans="1:9" s="1" customFormat="1">
      <c r="A12" s="4" t="s">
        <v>156</v>
      </c>
      <c r="B12" s="4" t="s">
        <v>168</v>
      </c>
      <c r="C12" s="4">
        <v>53</v>
      </c>
      <c r="D12" s="4">
        <v>32</v>
      </c>
      <c r="E12" s="4">
        <f>D12*C12</f>
        <v>1696</v>
      </c>
      <c r="F12" s="4">
        <v>53</v>
      </c>
      <c r="G12" s="4">
        <v>32</v>
      </c>
      <c r="H12" s="4"/>
      <c r="I12" s="4" t="s">
        <v>164</v>
      </c>
    </row>
    <row r="13" spans="1:9" s="1" customFormat="1">
      <c r="A13" s="4" t="s">
        <v>156</v>
      </c>
      <c r="B13" s="4" t="s">
        <v>169</v>
      </c>
      <c r="C13" s="4"/>
      <c r="D13" s="4"/>
      <c r="E13" s="4">
        <f>D13*C13</f>
        <v>0</v>
      </c>
      <c r="F13" s="4">
        <v>52</v>
      </c>
      <c r="G13" s="4">
        <v>53</v>
      </c>
      <c r="H13" s="4"/>
      <c r="I13" s="4"/>
    </row>
    <row r="14" spans="1:9">
      <c r="A14" s="3" t="s">
        <v>223</v>
      </c>
      <c r="E14" s="12">
        <f>SUM(E3:E13)</f>
        <v>17037.669999999998</v>
      </c>
      <c r="H14" s="12">
        <f>SUM(H3:H13)</f>
        <v>11145</v>
      </c>
    </row>
    <row r="17" spans="1:8">
      <c r="A17" s="3" t="s">
        <v>229</v>
      </c>
      <c r="H17" s="3">
        <f>SUM(H3:H5)</f>
        <v>11145</v>
      </c>
    </row>
    <row r="31" spans="1:8">
      <c r="A31" s="13"/>
      <c r="B31" s="13" t="s">
        <v>239</v>
      </c>
      <c r="C31" s="13" t="s">
        <v>240</v>
      </c>
      <c r="D31" s="13" t="s">
        <v>241</v>
      </c>
      <c r="E31" s="13" t="s">
        <v>242</v>
      </c>
      <c r="F31" s="13" t="s">
        <v>243</v>
      </c>
      <c r="G31" s="13" t="s">
        <v>244</v>
      </c>
    </row>
    <row r="32" spans="1:8">
      <c r="A32" s="14" t="s">
        <v>245</v>
      </c>
      <c r="B32" s="14">
        <f>2434962+255000+204000*2+1661415+480000+3240000+465000+384000*2+792000+1044000+3612000</f>
        <v>15160377</v>
      </c>
      <c r="C32" s="14">
        <f>600*600</f>
        <v>360000</v>
      </c>
      <c r="D32" s="14">
        <f>300*600</f>
        <v>180000</v>
      </c>
      <c r="E32" s="14">
        <f t="shared" ref="E32:E37" si="0">B32/C32</f>
        <v>42.112158333333333</v>
      </c>
      <c r="F32" s="14">
        <f t="shared" ref="F32:F37" si="1">B32/D32</f>
        <v>84.224316666666667</v>
      </c>
      <c r="G32" s="15">
        <v>44</v>
      </c>
    </row>
    <row r="33" spans="1:7">
      <c r="A33" s="14" t="s">
        <v>246</v>
      </c>
      <c r="B33" s="14">
        <v>3393700</v>
      </c>
      <c r="C33" s="14">
        <f>600*600</f>
        <v>360000</v>
      </c>
      <c r="D33" s="14">
        <f>600*600</f>
        <v>360000</v>
      </c>
      <c r="E33" s="14">
        <f t="shared" si="0"/>
        <v>9.4269444444444446</v>
      </c>
      <c r="F33" s="14">
        <f t="shared" si="1"/>
        <v>9.4269444444444446</v>
      </c>
      <c r="G33" s="15">
        <v>10</v>
      </c>
    </row>
    <row r="34" spans="1:7" ht="26">
      <c r="A34" s="14" t="s">
        <v>247</v>
      </c>
      <c r="B34" s="14">
        <f>1416000+1025325+1008000+3454673-1807800+420000+540000+234000*2+4224000+4344000+1724800+9240000-750200-1440000+217500+92800*2+3036000-1822500+5088000+288000*2+2832000-1807800+192000+408000+1164000+1620000</f>
        <v>35555598</v>
      </c>
      <c r="C34" s="14">
        <f>300*600</f>
        <v>180000</v>
      </c>
      <c r="D34" s="14">
        <f>300*600</f>
        <v>180000</v>
      </c>
      <c r="E34" s="14">
        <f t="shared" si="0"/>
        <v>197.53110000000001</v>
      </c>
      <c r="F34" s="14">
        <f t="shared" si="1"/>
        <v>197.53110000000001</v>
      </c>
      <c r="G34" s="15">
        <v>188</v>
      </c>
    </row>
    <row r="35" spans="1:7" ht="26">
      <c r="A35" s="16" t="s">
        <v>248</v>
      </c>
      <c r="B35" s="16">
        <f>1440000*3</f>
        <v>4320000</v>
      </c>
      <c r="C35" s="14">
        <f>300*600</f>
        <v>180000</v>
      </c>
      <c r="D35" s="14">
        <f>300*600</f>
        <v>180000</v>
      </c>
      <c r="E35" s="14">
        <f t="shared" si="0"/>
        <v>24</v>
      </c>
      <c r="F35" s="14">
        <f t="shared" si="1"/>
        <v>24</v>
      </c>
      <c r="G35" s="14">
        <v>24</v>
      </c>
    </row>
    <row r="36" spans="1:7" ht="26">
      <c r="A36" s="16" t="s">
        <v>249</v>
      </c>
      <c r="B36" s="16">
        <f>2172350+1439125+3551125</f>
        <v>7162600</v>
      </c>
      <c r="C36" s="14">
        <f>300*600</f>
        <v>180000</v>
      </c>
      <c r="D36" s="14">
        <f>300*300</f>
        <v>90000</v>
      </c>
      <c r="E36" s="14">
        <f t="shared" si="0"/>
        <v>39.792222222222222</v>
      </c>
      <c r="F36" s="14">
        <f t="shared" si="1"/>
        <v>79.584444444444443</v>
      </c>
      <c r="G36" s="14">
        <v>42</v>
      </c>
    </row>
    <row r="37" spans="1:7">
      <c r="A37" s="16" t="s">
        <v>250</v>
      </c>
      <c r="B37" s="16">
        <f>3218500+324000+288000</f>
        <v>3830500</v>
      </c>
      <c r="C37" s="14">
        <f>300*600</f>
        <v>180000</v>
      </c>
      <c r="D37" s="14">
        <f>300*300</f>
        <v>90000</v>
      </c>
      <c r="E37" s="14">
        <f t="shared" si="0"/>
        <v>21.280555555555555</v>
      </c>
      <c r="F37" s="14">
        <f t="shared" si="1"/>
        <v>42.56111111111111</v>
      </c>
      <c r="G37" s="14">
        <v>26</v>
      </c>
    </row>
    <row r="38" spans="1:7">
      <c r="A38" s="13"/>
      <c r="B38" s="13"/>
      <c r="C38" s="13"/>
      <c r="D38" s="13"/>
      <c r="E38" s="13"/>
      <c r="F38" s="13"/>
      <c r="G38" s="13"/>
    </row>
    <row r="39" spans="1:7">
      <c r="A39" s="13"/>
      <c r="B39" s="13"/>
      <c r="C39" s="13"/>
      <c r="D39" s="13"/>
      <c r="E39" s="13"/>
      <c r="F39" s="13"/>
      <c r="G39" s="13"/>
    </row>
    <row r="40" spans="1:7" ht="26">
      <c r="A40" s="17" t="s">
        <v>251</v>
      </c>
      <c r="B40" s="13">
        <f>(B32+B34+B35)/1000000</f>
        <v>55.035975000000001</v>
      </c>
      <c r="C40" s="13"/>
      <c r="D40" s="13">
        <f>(G32*C32+G34*C34+G35*C35)/1000000</f>
        <v>54</v>
      </c>
      <c r="E40" s="13"/>
      <c r="F40" s="13"/>
      <c r="G40" s="13"/>
    </row>
    <row r="41" spans="1:7" ht="26">
      <c r="A41" s="17" t="s">
        <v>252</v>
      </c>
      <c r="B41" s="13">
        <f>(B33+B36+B37)/1000000</f>
        <v>14.386799999999999</v>
      </c>
      <c r="C41" s="13"/>
      <c r="D41" s="13">
        <f>(G33*C33+G36*C36+G37*C37)/1000000</f>
        <v>15.84</v>
      </c>
      <c r="E41" s="13"/>
      <c r="F41" s="13"/>
      <c r="G41" s="13"/>
    </row>
  </sheetData>
  <autoFilter ref="A2:I14">
    <sortState ref="A2:I14">
      <sortCondition sortBy="cellColor" ref="H2:H14" dxfId="2"/>
    </sortState>
  </autoFilter>
  <mergeCells count="2">
    <mergeCell ref="C1:E1"/>
    <mergeCell ref="F1:H1"/>
  </mergeCells>
  <phoneticPr fontId="8" type="noConversion"/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J1" sqref="J1:J1048576"/>
    </sheetView>
  </sheetViews>
  <sheetFormatPr baseColWidth="10" defaultColWidth="9" defaultRowHeight="14" x14ac:dyDescent="0"/>
  <cols>
    <col min="1" max="1" width="9" style="3"/>
    <col min="2" max="2" width="19.1640625" style="3" customWidth="1"/>
    <col min="3" max="4" width="9" style="3"/>
    <col min="5" max="5" width="8.6640625" style="3" customWidth="1"/>
    <col min="6" max="8" width="9" style="3"/>
    <col min="9" max="9" width="15.1640625" style="3" customWidth="1"/>
  </cols>
  <sheetData>
    <row r="1" spans="1:9">
      <c r="C1" s="26" t="s">
        <v>224</v>
      </c>
      <c r="D1" s="26"/>
      <c r="E1" s="26"/>
      <c r="F1" s="26" t="s">
        <v>225</v>
      </c>
      <c r="G1" s="26"/>
      <c r="H1" s="26"/>
    </row>
    <row r="2" spans="1:9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2</v>
      </c>
      <c r="G2" s="7" t="s">
        <v>3</v>
      </c>
      <c r="H2" s="7" t="s">
        <v>4</v>
      </c>
      <c r="I2" s="7" t="s">
        <v>5</v>
      </c>
    </row>
    <row r="3" spans="1:9">
      <c r="A3" s="8" t="s">
        <v>171</v>
      </c>
      <c r="B3" s="8" t="s">
        <v>172</v>
      </c>
      <c r="C3" s="8">
        <v>118</v>
      </c>
      <c r="D3" s="8">
        <v>25</v>
      </c>
      <c r="E3" s="8">
        <f>D3*C3</f>
        <v>2950</v>
      </c>
      <c r="F3" s="8">
        <v>305</v>
      </c>
      <c r="G3" s="8">
        <v>50</v>
      </c>
      <c r="H3" s="8">
        <f>180+6924+10000+1000</f>
        <v>18104</v>
      </c>
      <c r="I3" s="8" t="s">
        <v>173</v>
      </c>
    </row>
    <row r="4" spans="1:9" s="1" customFormat="1">
      <c r="A4" s="8" t="s">
        <v>171</v>
      </c>
      <c r="B4" s="8" t="s">
        <v>174</v>
      </c>
      <c r="C4" s="8">
        <v>1300</v>
      </c>
      <c r="D4" s="8">
        <v>4.5999999999999996</v>
      </c>
      <c r="E4" s="8">
        <f>D4*C4</f>
        <v>5979.9999999999991</v>
      </c>
      <c r="F4" s="8">
        <v>1300</v>
      </c>
      <c r="G4" s="8">
        <v>4.5999999999999996</v>
      </c>
      <c r="H4" s="8">
        <v>8022</v>
      </c>
      <c r="I4" s="8"/>
    </row>
    <row r="5" spans="1:9" s="1" customFormat="1">
      <c r="A5" s="8" t="s">
        <v>171</v>
      </c>
      <c r="B5" s="8" t="s">
        <v>175</v>
      </c>
      <c r="C5" s="8"/>
      <c r="D5" s="8"/>
      <c r="E5" s="8"/>
      <c r="F5" s="8">
        <v>1667</v>
      </c>
      <c r="G5" s="8">
        <v>1</v>
      </c>
      <c r="H5" s="8">
        <v>1667</v>
      </c>
      <c r="I5" s="8"/>
    </row>
    <row r="6" spans="1:9">
      <c r="A6" s="8" t="s">
        <v>171</v>
      </c>
      <c r="B6" s="8" t="s">
        <v>176</v>
      </c>
      <c r="C6" s="8">
        <v>1399</v>
      </c>
      <c r="D6" s="8">
        <v>5</v>
      </c>
      <c r="E6" s="8">
        <f>D6*C6</f>
        <v>6995</v>
      </c>
      <c r="F6" s="8">
        <v>999</v>
      </c>
      <c r="G6" s="8">
        <v>5</v>
      </c>
      <c r="H6" s="8">
        <v>7500</v>
      </c>
      <c r="I6" s="8" t="s">
        <v>177</v>
      </c>
    </row>
    <row r="7" spans="1:9">
      <c r="A7" s="8" t="s">
        <v>171</v>
      </c>
      <c r="B7" s="8" t="s">
        <v>178</v>
      </c>
      <c r="C7" s="8">
        <v>3000</v>
      </c>
      <c r="D7" s="8">
        <v>1</v>
      </c>
      <c r="E7" s="8">
        <f>D7*C7</f>
        <v>3000</v>
      </c>
      <c r="F7" s="8"/>
      <c r="G7" s="8">
        <v>1</v>
      </c>
      <c r="H7" s="9">
        <v>39565</v>
      </c>
      <c r="I7" s="9" t="s">
        <v>179</v>
      </c>
    </row>
    <row r="8" spans="1:9">
      <c r="A8" s="8" t="s">
        <v>171</v>
      </c>
      <c r="B8" s="8" t="s">
        <v>180</v>
      </c>
      <c r="C8" s="8">
        <v>8000</v>
      </c>
      <c r="D8" s="8">
        <v>1</v>
      </c>
      <c r="E8" s="8">
        <f>D8*C8</f>
        <v>8000</v>
      </c>
      <c r="F8" s="8"/>
      <c r="G8" s="8">
        <v>1</v>
      </c>
      <c r="H8" s="10"/>
      <c r="I8" s="10"/>
    </row>
    <row r="9" spans="1:9" s="1" customFormat="1">
      <c r="A9" s="8" t="s">
        <v>171</v>
      </c>
      <c r="B9" s="8" t="s">
        <v>181</v>
      </c>
      <c r="C9" s="8">
        <v>3000</v>
      </c>
      <c r="D9" s="8">
        <v>1</v>
      </c>
      <c r="E9" s="8">
        <f>D9*C9</f>
        <v>3000</v>
      </c>
      <c r="F9" s="8"/>
      <c r="G9" s="8">
        <v>1</v>
      </c>
      <c r="H9" s="10"/>
      <c r="I9" s="10"/>
    </row>
    <row r="10" spans="1:9" s="1" customFormat="1">
      <c r="A10" s="8" t="s">
        <v>171</v>
      </c>
      <c r="B10" s="8" t="s">
        <v>182</v>
      </c>
      <c r="C10" s="8">
        <v>5000</v>
      </c>
      <c r="D10" s="8">
        <v>4</v>
      </c>
      <c r="E10" s="8">
        <f>D10*C10</f>
        <v>20000</v>
      </c>
      <c r="F10" s="8"/>
      <c r="G10" s="8">
        <v>4</v>
      </c>
      <c r="H10" s="10"/>
      <c r="I10" s="10"/>
    </row>
    <row r="11" spans="1:9" s="1" customFormat="1">
      <c r="A11" s="8" t="s">
        <v>186</v>
      </c>
      <c r="B11" s="8" t="s">
        <v>188</v>
      </c>
      <c r="C11" s="8"/>
      <c r="D11" s="8"/>
      <c r="E11" s="8"/>
      <c r="F11" s="8"/>
      <c r="G11" s="8"/>
      <c r="H11" s="8">
        <v>3150</v>
      </c>
      <c r="I11" s="8"/>
    </row>
    <row r="12" spans="1:9" s="1" customFormat="1">
      <c r="A12" s="8" t="s">
        <v>186</v>
      </c>
      <c r="B12" s="8" t="s">
        <v>189</v>
      </c>
      <c r="C12" s="8">
        <v>120</v>
      </c>
      <c r="D12" s="8">
        <f>11.35+2.75+2.47</f>
        <v>16.57</v>
      </c>
      <c r="E12" s="8">
        <f t="shared" ref="E12:E17" si="0">D12*C12</f>
        <v>1988.4</v>
      </c>
      <c r="F12" s="8">
        <v>120</v>
      </c>
      <c r="G12" s="8">
        <f>11.35+2.75+2.47</f>
        <v>16.57</v>
      </c>
      <c r="H12" s="8"/>
      <c r="I12" s="8" t="s">
        <v>164</v>
      </c>
    </row>
    <row r="13" spans="1:9" s="1" customFormat="1">
      <c r="A13" s="8" t="s">
        <v>186</v>
      </c>
      <c r="B13" s="8" t="s">
        <v>190</v>
      </c>
      <c r="C13" s="8">
        <v>100</v>
      </c>
      <c r="D13" s="8">
        <f>1.81+1.25+0.68+2.42</f>
        <v>6.16</v>
      </c>
      <c r="E13" s="8">
        <f t="shared" si="0"/>
        <v>616</v>
      </c>
      <c r="F13" s="8">
        <v>100</v>
      </c>
      <c r="G13" s="8">
        <f>1.81+1.25+0.68+2.42</f>
        <v>6.16</v>
      </c>
      <c r="H13" s="8"/>
      <c r="I13" s="8" t="s">
        <v>164</v>
      </c>
    </row>
    <row r="14" spans="1:9" s="1" customFormat="1">
      <c r="A14" s="8" t="s">
        <v>192</v>
      </c>
      <c r="B14" s="8" t="s">
        <v>193</v>
      </c>
      <c r="C14" s="8">
        <v>35</v>
      </c>
      <c r="D14" s="8">
        <f>56*3</f>
        <v>168</v>
      </c>
      <c r="E14" s="8">
        <f t="shared" si="0"/>
        <v>5880</v>
      </c>
      <c r="F14" s="8">
        <v>35</v>
      </c>
      <c r="G14" s="8">
        <f>56*3</f>
        <v>168</v>
      </c>
      <c r="H14" s="8"/>
      <c r="I14" s="8" t="s">
        <v>164</v>
      </c>
    </row>
    <row r="15" spans="1:9" s="1" customFormat="1">
      <c r="A15" s="8" t="s">
        <v>192</v>
      </c>
      <c r="B15" s="8" t="s">
        <v>194</v>
      </c>
      <c r="C15" s="8">
        <v>23</v>
      </c>
      <c r="D15" s="8">
        <f>56*3</f>
        <v>168</v>
      </c>
      <c r="E15" s="8">
        <f t="shared" si="0"/>
        <v>3864</v>
      </c>
      <c r="F15" s="8">
        <v>23</v>
      </c>
      <c r="G15" s="8">
        <f>56*3</f>
        <v>168</v>
      </c>
      <c r="H15" s="8"/>
      <c r="I15" s="8" t="s">
        <v>164</v>
      </c>
    </row>
    <row r="16" spans="1:9" s="1" customFormat="1">
      <c r="A16" s="8" t="s">
        <v>186</v>
      </c>
      <c r="B16" s="8" t="s">
        <v>187</v>
      </c>
      <c r="C16" s="8">
        <v>80</v>
      </c>
      <c r="D16" s="8">
        <v>14.9</v>
      </c>
      <c r="E16" s="8">
        <f t="shared" si="0"/>
        <v>1192</v>
      </c>
      <c r="F16" s="8">
        <v>80</v>
      </c>
      <c r="G16" s="8">
        <v>14.9</v>
      </c>
      <c r="H16" s="8"/>
      <c r="I16" s="8" t="s">
        <v>164</v>
      </c>
    </row>
    <row r="17" spans="1:9" s="1" customFormat="1">
      <c r="A17" s="11" t="s">
        <v>171</v>
      </c>
      <c r="B17" s="11" t="s">
        <v>183</v>
      </c>
      <c r="C17" s="11">
        <v>3600</v>
      </c>
      <c r="D17" s="11">
        <v>1</v>
      </c>
      <c r="E17" s="11">
        <f t="shared" si="0"/>
        <v>3600</v>
      </c>
      <c r="F17" s="11">
        <v>1500</v>
      </c>
      <c r="G17" s="11">
        <v>1</v>
      </c>
      <c r="H17" s="11">
        <f>G17*F17</f>
        <v>1500</v>
      </c>
      <c r="I17" s="11" t="s">
        <v>253</v>
      </c>
    </row>
    <row r="18" spans="1:9" s="1" customFormat="1">
      <c r="A18" s="11"/>
      <c r="B18" s="11" t="s">
        <v>184</v>
      </c>
      <c r="C18" s="11"/>
      <c r="D18" s="11"/>
      <c r="E18" s="11"/>
      <c r="F18" s="11"/>
      <c r="G18" s="11"/>
      <c r="H18" s="11">
        <v>161</v>
      </c>
      <c r="I18" s="11"/>
    </row>
    <row r="19" spans="1:9" s="1" customFormat="1">
      <c r="A19" s="11"/>
      <c r="B19" s="11"/>
      <c r="C19" s="11"/>
      <c r="D19" s="11"/>
      <c r="E19" s="11"/>
      <c r="F19" s="11"/>
      <c r="G19" s="11"/>
      <c r="H19" s="11"/>
      <c r="I19" s="11"/>
    </row>
    <row r="20" spans="1:9">
      <c r="A20" s="3" t="s">
        <v>223</v>
      </c>
      <c r="E20" s="12">
        <f>SUM(E3:E18)</f>
        <v>67065.399999999994</v>
      </c>
      <c r="H20" s="12">
        <f>SUM(H3:H19)</f>
        <v>79669</v>
      </c>
    </row>
    <row r="23" spans="1:9">
      <c r="A23" s="3" t="s">
        <v>229</v>
      </c>
      <c r="H23" s="3">
        <f>SUM(H3:H11)</f>
        <v>78008</v>
      </c>
    </row>
    <row r="27" spans="1:9">
      <c r="A27" s="3" t="s">
        <v>172</v>
      </c>
      <c r="B27" s="3" t="s">
        <v>239</v>
      </c>
      <c r="D27" s="3" t="s">
        <v>254</v>
      </c>
      <c r="E27" s="3" t="s">
        <v>239</v>
      </c>
    </row>
    <row r="28" spans="1:9">
      <c r="A28" s="3" t="s">
        <v>255</v>
      </c>
      <c r="B28" s="3">
        <f>25115700/1000000</f>
        <v>25.1157</v>
      </c>
      <c r="D28" s="3" t="s">
        <v>255</v>
      </c>
      <c r="E28" s="3">
        <v>42</v>
      </c>
    </row>
    <row r="29" spans="1:9">
      <c r="A29" s="3" t="s">
        <v>256</v>
      </c>
      <c r="B29" s="3">
        <f>14210700/1000000</f>
        <v>14.210699999999999</v>
      </c>
      <c r="D29" s="3" t="s">
        <v>256</v>
      </c>
      <c r="E29" s="3">
        <v>40</v>
      </c>
    </row>
    <row r="30" spans="1:9">
      <c r="A30" s="3" t="s">
        <v>257</v>
      </c>
      <c r="B30" s="3">
        <f>8667400/1000000</f>
        <v>8.6674000000000007</v>
      </c>
      <c r="D30" s="3" t="s">
        <v>257</v>
      </c>
      <c r="E30" s="3">
        <v>30</v>
      </c>
    </row>
    <row r="31" spans="1:9">
      <c r="A31" s="3" t="s">
        <v>258</v>
      </c>
      <c r="B31" s="3">
        <f>918000/1000000</f>
        <v>0.91800000000000004</v>
      </c>
      <c r="D31" s="3" t="s">
        <v>258</v>
      </c>
      <c r="E31" s="3">
        <v>7</v>
      </c>
    </row>
  </sheetData>
  <autoFilter ref="A2:I20">
    <sortState ref="A2:I20">
      <sortCondition sortBy="cellColor" ref="H2:H20" dxfId="1"/>
    </sortState>
  </autoFilter>
  <mergeCells count="2">
    <mergeCell ref="C1:E1"/>
    <mergeCell ref="F1:H1"/>
  </mergeCells>
  <phoneticPr fontId="8" type="noConversion"/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4" workbookViewId="0">
      <selection activeCell="J4" sqref="J1:J1048576"/>
    </sheetView>
  </sheetViews>
  <sheetFormatPr baseColWidth="10" defaultColWidth="9" defaultRowHeight="14" x14ac:dyDescent="0"/>
  <cols>
    <col min="1" max="1" width="9" style="3"/>
    <col min="2" max="2" width="15.1640625" style="3" customWidth="1"/>
    <col min="3" max="8" width="9" style="3"/>
    <col min="9" max="9" width="19.33203125" style="3" customWidth="1"/>
  </cols>
  <sheetData>
    <row r="1" spans="1:9">
      <c r="C1" s="26" t="s">
        <v>224</v>
      </c>
      <c r="D1" s="26"/>
      <c r="E1" s="26"/>
      <c r="F1" s="26" t="s">
        <v>225</v>
      </c>
      <c r="G1" s="26"/>
      <c r="H1" s="26"/>
    </row>
    <row r="2" spans="1:9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2</v>
      </c>
      <c r="G2" s="3" t="s">
        <v>3</v>
      </c>
      <c r="H2" s="3" t="s">
        <v>4</v>
      </c>
      <c r="I2" s="3" t="s">
        <v>5</v>
      </c>
    </row>
    <row r="3" spans="1:9">
      <c r="A3" s="4" t="s">
        <v>196</v>
      </c>
      <c r="B3" s="4" t="s">
        <v>259</v>
      </c>
      <c r="C3" s="4">
        <v>2880</v>
      </c>
      <c r="D3" s="4">
        <v>1</v>
      </c>
      <c r="E3" s="4">
        <f>D3*C3</f>
        <v>2880</v>
      </c>
      <c r="F3" s="4">
        <v>1480</v>
      </c>
      <c r="G3" s="4">
        <v>1</v>
      </c>
      <c r="H3" s="4">
        <f>G3*F3</f>
        <v>1480</v>
      </c>
      <c r="I3" s="4" t="s">
        <v>260</v>
      </c>
    </row>
    <row r="4" spans="1:9" s="1" customFormat="1">
      <c r="A4" s="4" t="s">
        <v>196</v>
      </c>
      <c r="B4" s="4" t="s">
        <v>261</v>
      </c>
      <c r="C4" s="4">
        <v>799</v>
      </c>
      <c r="D4" s="4">
        <v>1</v>
      </c>
      <c r="E4" s="4">
        <f>D4*C4</f>
        <v>799</v>
      </c>
      <c r="F4" s="4">
        <v>298</v>
      </c>
      <c r="G4" s="4">
        <v>1</v>
      </c>
      <c r="H4" s="4">
        <f>G4*F4+367.16</f>
        <v>665.16000000000008</v>
      </c>
      <c r="I4" s="4" t="s">
        <v>262</v>
      </c>
    </row>
    <row r="5" spans="1:9">
      <c r="A5" s="4" t="s">
        <v>196</v>
      </c>
      <c r="B5" s="4" t="s">
        <v>198</v>
      </c>
      <c r="C5" s="4">
        <v>2799</v>
      </c>
      <c r="D5" s="4">
        <v>2</v>
      </c>
      <c r="E5" s="4">
        <f>D5*C5</f>
        <v>5598</v>
      </c>
      <c r="F5" s="4">
        <v>2399</v>
      </c>
      <c r="G5" s="4">
        <v>2</v>
      </c>
      <c r="H5" s="4">
        <v>4672</v>
      </c>
      <c r="I5" s="6"/>
    </row>
    <row r="6" spans="1:9">
      <c r="A6" s="4" t="s">
        <v>196</v>
      </c>
      <c r="B6" s="4" t="s">
        <v>200</v>
      </c>
      <c r="C6" s="4"/>
      <c r="D6" s="4"/>
      <c r="E6" s="4">
        <f>D6*C6</f>
        <v>0</v>
      </c>
      <c r="F6" s="4">
        <v>247.4</v>
      </c>
      <c r="G6" s="4">
        <v>1</v>
      </c>
      <c r="H6" s="4">
        <f t="shared" ref="H6:H12" si="0">G6*F6</f>
        <v>247.4</v>
      </c>
      <c r="I6" s="4" t="s">
        <v>201</v>
      </c>
    </row>
    <row r="7" spans="1:9">
      <c r="A7" s="4" t="s">
        <v>196</v>
      </c>
      <c r="B7" s="4" t="s">
        <v>203</v>
      </c>
      <c r="C7" s="4"/>
      <c r="D7" s="4"/>
      <c r="E7" s="4">
        <f>D7*C7</f>
        <v>0</v>
      </c>
      <c r="F7" s="4">
        <v>2040</v>
      </c>
      <c r="G7" s="4">
        <v>1</v>
      </c>
      <c r="H7" s="4">
        <f t="shared" si="0"/>
        <v>2040</v>
      </c>
      <c r="I7" s="4"/>
    </row>
    <row r="8" spans="1:9">
      <c r="A8" s="4" t="s">
        <v>196</v>
      </c>
      <c r="B8" s="4" t="s">
        <v>204</v>
      </c>
      <c r="C8" s="4"/>
      <c r="D8" s="4"/>
      <c r="E8" s="4"/>
      <c r="F8" s="4">
        <v>28</v>
      </c>
      <c r="G8" s="4">
        <v>1</v>
      </c>
      <c r="H8" s="4">
        <f t="shared" si="0"/>
        <v>28</v>
      </c>
    </row>
    <row r="9" spans="1:9" s="1" customFormat="1">
      <c r="A9" s="4" t="s">
        <v>196</v>
      </c>
      <c r="B9" s="4" t="s">
        <v>205</v>
      </c>
      <c r="C9" s="4"/>
      <c r="D9" s="4"/>
      <c r="E9" s="4"/>
      <c r="F9" s="4">
        <v>500</v>
      </c>
      <c r="G9" s="4">
        <v>1</v>
      </c>
      <c r="H9" s="4">
        <f t="shared" si="0"/>
        <v>500</v>
      </c>
      <c r="I9" s="3"/>
    </row>
    <row r="10" spans="1:9" s="1" customFormat="1">
      <c r="A10" s="4" t="s">
        <v>196</v>
      </c>
      <c r="B10" s="4" t="s">
        <v>206</v>
      </c>
      <c r="C10" s="4"/>
      <c r="D10" s="4"/>
      <c r="E10" s="4"/>
      <c r="F10" s="4">
        <v>3520</v>
      </c>
      <c r="G10" s="4">
        <v>1</v>
      </c>
      <c r="H10" s="4">
        <f t="shared" si="0"/>
        <v>3520</v>
      </c>
      <c r="I10" s="3"/>
    </row>
    <row r="11" spans="1:9">
      <c r="A11" s="4" t="s">
        <v>196</v>
      </c>
      <c r="B11" s="4" t="s">
        <v>207</v>
      </c>
      <c r="C11" s="4"/>
      <c r="D11" s="4"/>
      <c r="E11" s="4"/>
      <c r="F11" s="4">
        <v>717.82</v>
      </c>
      <c r="G11" s="4">
        <v>1</v>
      </c>
      <c r="H11" s="4">
        <f t="shared" si="0"/>
        <v>717.82</v>
      </c>
    </row>
    <row r="12" spans="1:9" s="1" customFormat="1">
      <c r="A12" s="4" t="s">
        <v>196</v>
      </c>
      <c r="B12" s="4" t="s">
        <v>208</v>
      </c>
      <c r="C12" s="4"/>
      <c r="D12" s="4"/>
      <c r="E12" s="4"/>
      <c r="F12" s="4">
        <v>369</v>
      </c>
      <c r="G12" s="4">
        <v>1</v>
      </c>
      <c r="H12" s="4">
        <f t="shared" si="0"/>
        <v>369</v>
      </c>
      <c r="I12" s="3"/>
    </row>
    <row r="13" spans="1:9" s="1" customFormat="1">
      <c r="A13" s="4" t="s">
        <v>196</v>
      </c>
      <c r="B13" s="4" t="s">
        <v>209</v>
      </c>
      <c r="C13" s="4"/>
      <c r="D13" s="4"/>
      <c r="E13" s="4"/>
      <c r="F13" s="4"/>
      <c r="G13" s="4"/>
      <c r="H13" s="4">
        <v>88</v>
      </c>
      <c r="I13" s="4"/>
    </row>
    <row r="14" spans="1:9" s="1" customFormat="1">
      <c r="A14" s="4" t="s">
        <v>196</v>
      </c>
      <c r="B14" s="4" t="s">
        <v>210</v>
      </c>
      <c r="C14" s="4"/>
      <c r="D14" s="4"/>
      <c r="E14" s="4"/>
      <c r="F14" s="4"/>
      <c r="G14" s="4"/>
      <c r="H14" s="4">
        <v>800</v>
      </c>
      <c r="I14" s="4"/>
    </row>
    <row r="15" spans="1:9" s="1" customFormat="1">
      <c r="A15" s="4" t="s">
        <v>196</v>
      </c>
      <c r="B15" s="4" t="s">
        <v>211</v>
      </c>
      <c r="C15" s="4"/>
      <c r="D15" s="4"/>
      <c r="E15" s="4"/>
      <c r="F15" s="4"/>
      <c r="G15" s="4"/>
      <c r="H15" s="4">
        <v>630</v>
      </c>
      <c r="I15" s="4"/>
    </row>
    <row r="16" spans="1:9" s="1" customFormat="1">
      <c r="A16" s="4" t="s">
        <v>196</v>
      </c>
      <c r="B16" s="4" t="s">
        <v>212</v>
      </c>
      <c r="C16" s="4"/>
      <c r="D16" s="4"/>
      <c r="E16" s="4"/>
      <c r="F16" s="4"/>
      <c r="G16" s="4"/>
      <c r="H16" s="4">
        <f>252+10.5+49</f>
        <v>311.5</v>
      </c>
      <c r="I16" s="4"/>
    </row>
    <row r="17" spans="1:9" s="1" customFormat="1">
      <c r="A17" s="4" t="s">
        <v>196</v>
      </c>
      <c r="B17" s="4" t="s">
        <v>213</v>
      </c>
      <c r="C17" s="4">
        <v>5</v>
      </c>
      <c r="D17" s="4">
        <v>89</v>
      </c>
      <c r="E17" s="4">
        <f>D17*C17</f>
        <v>445</v>
      </c>
      <c r="F17" s="4">
        <v>5</v>
      </c>
      <c r="G17" s="4">
        <v>89</v>
      </c>
      <c r="H17" s="4"/>
      <c r="I17" s="4" t="s">
        <v>164</v>
      </c>
    </row>
    <row r="18" spans="1:9" s="1" customFormat="1">
      <c r="A18" s="4" t="s">
        <v>196</v>
      </c>
      <c r="B18" s="4" t="s">
        <v>214</v>
      </c>
      <c r="C18" s="4">
        <v>70</v>
      </c>
      <c r="D18" s="4">
        <v>40</v>
      </c>
      <c r="E18" s="4">
        <f>D18*C18</f>
        <v>2800</v>
      </c>
      <c r="F18" s="4">
        <v>70</v>
      </c>
      <c r="G18" s="4">
        <v>40</v>
      </c>
      <c r="H18" s="4">
        <v>3400</v>
      </c>
      <c r="I18" s="4"/>
    </row>
    <row r="19" spans="1:9" s="1" customFormat="1">
      <c r="A19" s="3" t="s">
        <v>196</v>
      </c>
      <c r="B19" s="3" t="s">
        <v>215</v>
      </c>
      <c r="C19" s="3">
        <v>98</v>
      </c>
      <c r="D19" s="3">
        <v>4</v>
      </c>
      <c r="E19" s="3">
        <f>D19*C19</f>
        <v>392</v>
      </c>
      <c r="F19" s="3">
        <v>98</v>
      </c>
      <c r="G19" s="3">
        <v>4</v>
      </c>
      <c r="H19" s="3">
        <f>G19*F19</f>
        <v>392</v>
      </c>
      <c r="I19" s="3"/>
    </row>
    <row r="20" spans="1:9" s="1" customFormat="1">
      <c r="A20" s="4" t="s">
        <v>196</v>
      </c>
      <c r="B20" s="4" t="s">
        <v>216</v>
      </c>
      <c r="C20" s="4">
        <v>200</v>
      </c>
      <c r="D20" s="4">
        <v>7</v>
      </c>
      <c r="E20" s="4">
        <f>D20*C20</f>
        <v>1400</v>
      </c>
      <c r="F20" s="4">
        <v>200</v>
      </c>
      <c r="G20" s="4">
        <v>7</v>
      </c>
      <c r="H20" s="4"/>
      <c r="I20" s="4"/>
    </row>
    <row r="21" spans="1:9" s="1" customFormat="1">
      <c r="A21" s="4" t="s">
        <v>196</v>
      </c>
      <c r="B21" s="4" t="s">
        <v>217</v>
      </c>
      <c r="C21" s="4">
        <v>800</v>
      </c>
      <c r="D21" s="4">
        <v>1</v>
      </c>
      <c r="E21" s="4">
        <f>D21*C21</f>
        <v>800</v>
      </c>
      <c r="F21" s="4">
        <v>800</v>
      </c>
      <c r="G21" s="4">
        <v>1</v>
      </c>
      <c r="H21" s="4"/>
      <c r="I21" s="4"/>
    </row>
    <row r="22" spans="1:9" s="1" customFormat="1">
      <c r="A22" s="4" t="s">
        <v>196</v>
      </c>
      <c r="B22" s="4" t="s">
        <v>218</v>
      </c>
      <c r="C22" s="4"/>
      <c r="D22" s="4"/>
      <c r="E22" s="4"/>
      <c r="F22" s="4"/>
      <c r="G22" s="4"/>
      <c r="H22" s="4">
        <v>52</v>
      </c>
      <c r="I22" s="4"/>
    </row>
    <row r="23" spans="1:9" s="1" customFormat="1">
      <c r="A23" s="4" t="s">
        <v>196</v>
      </c>
      <c r="B23" s="4" t="s">
        <v>219</v>
      </c>
      <c r="C23" s="4"/>
      <c r="D23" s="4"/>
      <c r="E23" s="4"/>
      <c r="F23" s="4"/>
      <c r="G23" s="4"/>
      <c r="H23" s="4">
        <f>135+122</f>
        <v>257</v>
      </c>
      <c r="I23" s="4"/>
    </row>
    <row r="24" spans="1:9" s="2" customFormat="1">
      <c r="A24" s="4" t="s">
        <v>196</v>
      </c>
      <c r="B24" s="5" t="s">
        <v>220</v>
      </c>
      <c r="C24" s="5"/>
      <c r="D24" s="5"/>
      <c r="E24" s="5"/>
      <c r="F24" s="5"/>
      <c r="G24" s="5"/>
      <c r="H24" s="5">
        <v>88</v>
      </c>
      <c r="I24" s="5"/>
    </row>
    <row r="25" spans="1:9" s="2" customFormat="1">
      <c r="A25" s="5" t="s">
        <v>196</v>
      </c>
      <c r="B25" s="5" t="s">
        <v>196</v>
      </c>
      <c r="C25" s="5"/>
      <c r="D25" s="5"/>
      <c r="E25" s="5"/>
      <c r="F25" s="5"/>
      <c r="G25" s="5"/>
      <c r="H25" s="5">
        <v>500</v>
      </c>
      <c r="I25" s="5"/>
    </row>
    <row r="26" spans="1:9">
      <c r="A26" s="3" t="s">
        <v>223</v>
      </c>
      <c r="E26" s="3">
        <f>SUM(E3:E24)</f>
        <v>15114</v>
      </c>
      <c r="H26" s="3">
        <f>SUM(H3:H24)</f>
        <v>20257.879999999997</v>
      </c>
    </row>
    <row r="28" spans="1:9">
      <c r="A28" s="3" t="s">
        <v>229</v>
      </c>
      <c r="H28" s="3">
        <f>SUM(H3:H25)</f>
        <v>20757.879999999997</v>
      </c>
    </row>
  </sheetData>
  <autoFilter ref="A2:I26">
    <sortState ref="A2:I26">
      <sortCondition sortBy="cellColor" ref="H2:H25" dxfId="0"/>
    </sortState>
  </autoFilter>
  <mergeCells count="2">
    <mergeCell ref="C1:E1"/>
    <mergeCell ref="F1:H1"/>
  </mergeCells>
  <phoneticPr fontId="8" type="noConversion"/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汇总</vt:lpstr>
      <vt:lpstr>机电</vt:lpstr>
      <vt:lpstr>家电</vt:lpstr>
      <vt:lpstr>智能家居</vt:lpstr>
      <vt:lpstr>卫浴</vt:lpstr>
      <vt:lpstr>家具</vt:lpstr>
      <vt:lpstr>泥工</vt:lpstr>
      <vt:lpstr>木工、油漆工</vt:lpstr>
      <vt:lpstr>杂项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liu</cp:lastModifiedBy>
  <dcterms:created xsi:type="dcterms:W3CDTF">2006-09-16T00:00:00Z</dcterms:created>
  <dcterms:modified xsi:type="dcterms:W3CDTF">2019-01-20T15:02:28Z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2052-11.1.0.8002</vt:lpwstr>
  </property>
</Properties>
</file>