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4"/>
  </bookViews>
  <sheets>
    <sheet name="Z1计算" sheetId="1" r:id="rId1"/>
    <sheet name="Z2计算" sheetId="2" r:id="rId2"/>
    <sheet name="Z3计算" sheetId="3" r:id="rId3"/>
    <sheet name="剪力墙结构预制装配率" sheetId="4" r:id="rId4"/>
    <sheet name="单项计算" sheetId="5" r:id="rId5"/>
  </sheets>
  <calcPr calcId="144525"/>
</workbook>
</file>

<file path=xl/sharedStrings.xml><?xml version="1.0" encoding="utf-8"?>
<sst xmlns="http://schemas.openxmlformats.org/spreadsheetml/2006/main" count="95">
  <si>
    <t>装配整体式（剪力墙结构）预制率计算统计表</t>
  </si>
  <si>
    <t>预制构件</t>
  </si>
  <si>
    <t>层数</t>
  </si>
  <si>
    <t>项目实施情况</t>
  </si>
  <si>
    <t>体积或面积</t>
  </si>
  <si>
    <t>对应部分总体积或面积</t>
  </si>
  <si>
    <t>权重</t>
  </si>
  <si>
    <t>比值(%)</t>
  </si>
  <si>
    <r>
      <rPr>
        <b/>
        <sz val="11"/>
        <rFont val="黑体"/>
        <charset val="134"/>
      </rPr>
      <t>预制部分</t>
    </r>
    <r>
      <rPr>
        <b/>
        <sz val="11"/>
        <rFont val="Arial"/>
        <charset val="0"/>
      </rPr>
      <t xml:space="preserve">
</t>
    </r>
    <r>
      <rPr>
        <b/>
        <sz val="11"/>
        <rFont val="宋体"/>
        <charset val="134"/>
      </rPr>
      <t>（</t>
    </r>
    <r>
      <rPr>
        <b/>
        <sz val="11"/>
        <rFont val="Arial"/>
        <charset val="0"/>
      </rPr>
      <t>Z1</t>
    </r>
    <r>
      <rPr>
        <b/>
        <sz val="11"/>
        <rFont val="宋体"/>
        <charset val="134"/>
      </rPr>
      <t>）</t>
    </r>
  </si>
  <si>
    <t>预制外剪力墙板</t>
  </si>
  <si>
    <t>一层</t>
  </si>
  <si>
    <t>二~三层</t>
  </si>
  <si>
    <t>标准层</t>
  </si>
  <si>
    <t>屋面层</t>
  </si>
  <si>
    <t>合计</t>
  </si>
  <si>
    <t>预制内剪力墙板</t>
  </si>
  <si>
    <t>预制夹心保温外墙板</t>
  </si>
  <si>
    <t>预制双层叠合剪力墙板</t>
  </si>
  <si>
    <t>-</t>
  </si>
  <si>
    <t>预制梁</t>
  </si>
  <si>
    <t>预制叠合板</t>
  </si>
  <si>
    <t>预制</t>
  </si>
  <si>
    <t>未预制</t>
  </si>
  <si>
    <t>预制楼梯板</t>
  </si>
  <si>
    <t>预制阳台板</t>
  </si>
  <si>
    <t>预制空调板</t>
  </si>
  <si>
    <t>PCF混凝土外墙模板</t>
  </si>
  <si>
    <t>混凝土外挂墙板</t>
  </si>
  <si>
    <t>预制混凝土飘窗墙板</t>
  </si>
  <si>
    <t>预制女儿墙</t>
  </si>
  <si>
    <t>预制混凝土外填充墙板</t>
  </si>
  <si>
    <t>预制混凝土装饰构件</t>
  </si>
  <si>
    <t>装配整体式（剪力墙结构）预制装配率计算统计表（）</t>
  </si>
  <si>
    <t>技术配置选项</t>
  </si>
  <si>
    <r>
      <rPr>
        <b/>
        <sz val="11"/>
        <rFont val="黑体"/>
        <charset val="134"/>
      </rPr>
      <t xml:space="preserve">装配式内外围护构件
</t>
    </r>
    <r>
      <rPr>
        <b/>
        <sz val="11"/>
        <rFont val="Arial"/>
        <charset val="0"/>
      </rPr>
      <t>α2Z2</t>
    </r>
  </si>
  <si>
    <t>单元式幕墙</t>
  </si>
  <si>
    <t>未采用</t>
  </si>
  <si>
    <r>
      <rPr>
        <sz val="10.5"/>
        <rFont val="仿宋"/>
        <charset val="134"/>
      </rPr>
      <t>蒸压轻质加气混凝土</t>
    </r>
    <r>
      <rPr>
        <sz val="10.5"/>
        <rFont val="仿宋"/>
        <charset val="134"/>
      </rPr>
      <t>外</t>
    </r>
    <r>
      <rPr>
        <sz val="10.5"/>
        <rFont val="仿宋"/>
        <charset val="134"/>
      </rPr>
      <t>墙板</t>
    </r>
  </si>
  <si>
    <r>
      <rPr>
        <sz val="10.5"/>
        <rFont val="仿宋"/>
        <charset val="134"/>
      </rPr>
      <t>GRC</t>
    </r>
    <r>
      <rPr>
        <sz val="10.5"/>
        <rFont val="仿宋"/>
        <charset val="134"/>
      </rPr>
      <t> </t>
    </r>
    <r>
      <rPr>
        <sz val="10.5"/>
        <rFont val="仿宋"/>
        <charset val="134"/>
      </rPr>
      <t>墙板</t>
    </r>
  </si>
  <si>
    <t>玻璃隔断</t>
  </si>
  <si>
    <t>木隔断墙</t>
  </si>
  <si>
    <t>轻钢龙骨石膏板隔墙</t>
  </si>
  <si>
    <t>蒸压轻质加气混凝土墙板</t>
  </si>
  <si>
    <t>采用</t>
  </si>
  <si>
    <t>钢筋陶粒混凝土轻质墙板</t>
  </si>
  <si>
    <t>装配整体式剪力墙结构预制装配率计算统计表（住宅）</t>
  </si>
  <si>
    <r>
      <rPr>
        <b/>
        <sz val="11"/>
        <rFont val="黑体"/>
        <charset val="134"/>
      </rPr>
      <t xml:space="preserve">内装建筑部品
</t>
    </r>
    <r>
      <rPr>
        <b/>
        <sz val="11"/>
        <rFont val="Arial"/>
        <charset val="0"/>
      </rPr>
      <t>α3Z3</t>
    </r>
  </si>
  <si>
    <t>集成式厨房</t>
  </si>
  <si>
    <t>集成式卫生间</t>
  </si>
  <si>
    <t>装配式吊顶</t>
  </si>
  <si>
    <t>楼地面干式铺装</t>
  </si>
  <si>
    <t>装配式墙板（带饰面）</t>
  </si>
  <si>
    <t>装配式栏杆</t>
  </si>
  <si>
    <r>
      <rPr>
        <b/>
        <sz val="11"/>
        <rFont val="黑体"/>
        <charset val="134"/>
      </rPr>
      <t>主体结构和外围护结构预制构件</t>
    </r>
    <r>
      <rPr>
        <b/>
        <sz val="11"/>
        <rFont val="Arial"/>
        <charset val="0"/>
      </rPr>
      <t xml:space="preserve">
α1Z1</t>
    </r>
  </si>
  <si>
    <t>预制混凝土填充墙板</t>
  </si>
  <si>
    <t>创新加分项
S</t>
  </si>
  <si>
    <t>标准化、模块化、集约化设计</t>
  </si>
  <si>
    <t>标准化的居住户型单元和公共建筑基本功能单元</t>
  </si>
  <si>
    <t>总计不超过5%</t>
  </si>
  <si>
    <t>标准化门窗</t>
  </si>
  <si>
    <t>设备管线与结构相分离</t>
  </si>
  <si>
    <t>绿色建筑技术集成应用</t>
  </si>
  <si>
    <t>绿色建筑二星</t>
  </si>
  <si>
    <t>绿色建筑三星</t>
  </si>
  <si>
    <t>被动式超低能耗技术集成应用</t>
  </si>
  <si>
    <t>隔震减震技术集成应用</t>
  </si>
  <si>
    <t>以 BIM 为核心的信息化技术集成
应用</t>
  </si>
  <si>
    <t>工业化施工技术集成应用</t>
  </si>
  <si>
    <t>装配式铝合金组合模板</t>
  </si>
  <si>
    <t>组合成型钢筋制品</t>
  </si>
  <si>
    <t>工地预制围墙（道路板）</t>
  </si>
  <si>
    <t>总计</t>
  </si>
  <si>
    <t>注：1.装配整体式框架+防屈曲支撑、装配整体式框架+现浇剪力墙（现浇核心筒）预制装配率计算统计表同上表。
    2.如有其它构件可自行增设。</t>
  </si>
  <si>
    <t>叠合板</t>
  </si>
  <si>
    <t>凸窗</t>
  </si>
  <si>
    <t>凸窗1</t>
  </si>
  <si>
    <t>凸窗2</t>
  </si>
  <si>
    <t>凸窗3</t>
  </si>
  <si>
    <t>凸窗4</t>
  </si>
  <si>
    <t>单层面积</t>
  </si>
  <si>
    <t>单个体积</t>
  </si>
  <si>
    <t>单层体积</t>
  </si>
  <si>
    <t>总体积</t>
  </si>
  <si>
    <t>剪力墙</t>
  </si>
  <si>
    <t>填充墙</t>
  </si>
  <si>
    <t>剪力墙从6层</t>
  </si>
  <si>
    <t>楼梯</t>
  </si>
  <si>
    <t>空调板</t>
  </si>
  <si>
    <t>栏杆</t>
  </si>
  <si>
    <t>卫生间</t>
  </si>
  <si>
    <t>吊顶</t>
  </si>
  <si>
    <t>总面积</t>
  </si>
  <si>
    <t>厨房</t>
  </si>
  <si>
    <t>干式铺装</t>
  </si>
  <si>
    <t>总量中计算底层板，但扣除了底层梁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</si>
</sst>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_);[Red]\(0.0\)"/>
  </numFmts>
  <fonts count="3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4"/>
      <name val="黑体"/>
      <charset val="134"/>
    </font>
    <font>
      <b/>
      <sz val="14"/>
      <name val="黑体"/>
      <charset val="134"/>
    </font>
    <font>
      <b/>
      <sz val="10.5"/>
      <name val="黑体"/>
      <charset val="134"/>
    </font>
    <font>
      <b/>
      <sz val="11"/>
      <name val="黑体"/>
      <charset val="134"/>
    </font>
    <font>
      <sz val="10.5"/>
      <name val="仿宋"/>
      <charset val="134"/>
    </font>
    <font>
      <sz val="10.5"/>
      <name val="黑体"/>
      <charset val="134"/>
    </font>
    <font>
      <b/>
      <sz val="11"/>
      <name val="黑体"/>
      <charset val="134"/>
    </font>
    <font>
      <sz val="10.5"/>
      <name val="仿宋"/>
      <charset val="134"/>
    </font>
    <font>
      <sz val="11"/>
      <name val="仿宋"/>
      <charset val="134"/>
    </font>
    <font>
      <sz val="11"/>
      <name val="仿宋"/>
      <charset val="134"/>
    </font>
    <font>
      <b/>
      <sz val="10.5"/>
      <name val="黑体"/>
      <charset val="134"/>
    </font>
    <font>
      <b/>
      <sz val="12"/>
      <name val="黑体"/>
      <charset val="134"/>
    </font>
    <font>
      <b/>
      <sz val="12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name val="Arial"/>
      <charset val="0"/>
    </font>
    <font>
      <b/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21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3" fillId="20" borderId="26" applyNumberFormat="0" applyAlignment="0" applyProtection="0">
      <alignment vertical="center"/>
    </xf>
    <xf numFmtId="0" fontId="25" fillId="20" borderId="19" applyNumberFormat="0" applyAlignment="0" applyProtection="0">
      <alignment vertical="center"/>
    </xf>
    <xf numFmtId="0" fontId="26" fillId="23" borderId="22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7" fillId="0" borderId="9" xfId="0" applyNumberFormat="1" applyFont="1" applyFill="1" applyBorder="1" applyAlignment="1" applyProtection="1">
      <alignment horizontal="center" vertical="center"/>
    </xf>
    <xf numFmtId="0" fontId="5" fillId="0" borderId="9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top" wrapText="1"/>
    </xf>
    <xf numFmtId="0" fontId="9" fillId="0" borderId="9" xfId="0" applyNumberFormat="1" applyFont="1" applyFill="1" applyBorder="1" applyAlignment="1" applyProtection="1">
      <alignment horizontal="center" vertical="center" wrapText="1"/>
    </xf>
    <xf numFmtId="0" fontId="7" fillId="0" borderId="10" xfId="0" applyNumberFormat="1" applyFont="1" applyFill="1" applyBorder="1" applyAlignment="1" applyProtection="1">
      <alignment horizontal="center" vertical="top" wrapText="1"/>
    </xf>
    <xf numFmtId="0" fontId="7" fillId="0" borderId="11" xfId="0" applyNumberFormat="1" applyFont="1" applyFill="1" applyBorder="1" applyAlignment="1" applyProtection="1">
      <alignment horizontal="center" vertical="top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 applyProtection="1">
      <alignment horizontal="center" vertic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top" wrapText="1"/>
    </xf>
    <xf numFmtId="0" fontId="7" fillId="0" borderId="9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176" fontId="1" fillId="0" borderId="9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center" vertical="top" wrapText="1"/>
    </xf>
    <xf numFmtId="0" fontId="7" fillId="0" borderId="11" xfId="0" applyNumberFormat="1" applyFont="1" applyFill="1" applyBorder="1" applyAlignment="1">
      <alignment horizontal="center" vertical="top" wrapText="1"/>
    </xf>
    <xf numFmtId="176" fontId="1" fillId="0" borderId="9" xfId="0" applyNumberFormat="1" applyFont="1" applyFill="1" applyBorder="1" applyAlignment="1">
      <alignment horizontal="center" vertical="center"/>
    </xf>
    <xf numFmtId="0" fontId="13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4" fillId="0" borderId="9" xfId="0" applyNumberFormat="1" applyFont="1" applyFill="1" applyBorder="1" applyAlignment="1">
      <alignment horizontal="center" vertical="center"/>
    </xf>
    <xf numFmtId="0" fontId="15" fillId="0" borderId="9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vertical="center" wrapText="1"/>
    </xf>
    <xf numFmtId="0" fontId="5" fillId="0" borderId="12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7" fillId="0" borderId="15" xfId="0" applyNumberFormat="1" applyFont="1" applyFill="1" applyBorder="1" applyAlignment="1">
      <alignment horizontal="center" vertical="center" wrapText="1"/>
    </xf>
    <xf numFmtId="0" fontId="7" fillId="0" borderId="16" xfId="0" applyNumberFormat="1" applyFont="1" applyFill="1" applyBorder="1" applyAlignment="1">
      <alignment horizontal="center" vertical="center" wrapText="1"/>
    </xf>
    <xf numFmtId="0" fontId="7" fillId="0" borderId="17" xfId="0" applyNumberFormat="1" applyFont="1" applyFill="1" applyBorder="1" applyAlignment="1">
      <alignment horizontal="center" vertical="center" wrapText="1"/>
    </xf>
    <xf numFmtId="0" fontId="7" fillId="0" borderId="18" xfId="0" applyNumberFormat="1" applyFont="1" applyFill="1" applyBorder="1" applyAlignment="1">
      <alignment horizontal="center" vertical="center" wrapText="1"/>
    </xf>
    <xf numFmtId="176" fontId="8" fillId="0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</xdr:row>
          <xdr:rowOff>0</xdr:rowOff>
        </xdr:from>
        <xdr:to>
          <xdr:col>21</xdr:col>
          <xdr:colOff>43180</xdr:colOff>
          <xdr:row>19</xdr:row>
          <xdr:rowOff>86995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8810625" y="1685925"/>
              <a:ext cx="7586980" cy="198247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9</xdr:row>
          <xdr:rowOff>0</xdr:rowOff>
        </xdr:from>
        <xdr:to>
          <xdr:col>21</xdr:col>
          <xdr:colOff>43180</xdr:colOff>
          <xdr:row>19</xdr:row>
          <xdr:rowOff>86995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8810625" y="1685925"/>
              <a:ext cx="7586980" cy="198247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201295</xdr:colOff>
      <xdr:row>25</xdr:row>
      <xdr:rowOff>95250</xdr:rowOff>
    </xdr:from>
    <xdr:to>
      <xdr:col>7</xdr:col>
      <xdr:colOff>104775</xdr:colOff>
      <xdr:row>36</xdr:row>
      <xdr:rowOff>121285</xdr:rowOff>
    </xdr:to>
    <xdr:pic>
      <xdr:nvPicPr>
        <xdr:cNvPr id="4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1295" y="4819650"/>
          <a:ext cx="6599555" cy="2016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oleObject" Target="../embeddings/oleObject2.bin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workbookViewId="0">
      <selection activeCell="F34" sqref="F34"/>
    </sheetView>
  </sheetViews>
  <sheetFormatPr defaultColWidth="9" defaultRowHeight="13.5"/>
  <sheetData>
    <row r="1" ht="14.25" spans="1:9">
      <c r="A1" s="65" t="s">
        <v>0</v>
      </c>
      <c r="B1" s="66"/>
      <c r="C1" s="66"/>
      <c r="D1" s="66"/>
      <c r="E1" s="66"/>
      <c r="F1" s="66"/>
      <c r="G1" s="66"/>
      <c r="H1" s="66"/>
      <c r="I1" s="66"/>
    </row>
    <row r="2" ht="38.25" spans="1:9">
      <c r="A2" s="67"/>
      <c r="B2" s="68" t="s">
        <v>1</v>
      </c>
      <c r="C2" s="55"/>
      <c r="D2" s="56" t="s">
        <v>2</v>
      </c>
      <c r="E2" s="56" t="s">
        <v>3</v>
      </c>
      <c r="F2" s="56" t="s">
        <v>4</v>
      </c>
      <c r="G2" s="56" t="s">
        <v>5</v>
      </c>
      <c r="H2" s="56" t="s">
        <v>6</v>
      </c>
      <c r="I2" s="56" t="s">
        <v>7</v>
      </c>
    </row>
    <row r="3" spans="1:9">
      <c r="A3" s="37" t="s">
        <v>8</v>
      </c>
      <c r="B3" s="69" t="s">
        <v>9</v>
      </c>
      <c r="C3" s="70"/>
      <c r="D3" s="45" t="s">
        <v>10</v>
      </c>
      <c r="E3" s="59" t="str">
        <f t="shared" ref="E3:E6" si="0">IF(F3&gt;0,"预制","未预制")</f>
        <v>未预制</v>
      </c>
      <c r="F3" s="71">
        <v>0</v>
      </c>
      <c r="G3" s="71">
        <v>3240.11</v>
      </c>
      <c r="H3" s="71">
        <v>0.55</v>
      </c>
      <c r="I3" s="78">
        <f>F72/G72*H3*100</f>
        <v>20.775003107034</v>
      </c>
    </row>
    <row r="4" spans="1:9">
      <c r="A4" s="37"/>
      <c r="B4" s="69"/>
      <c r="C4" s="70"/>
      <c r="D4" s="45" t="s">
        <v>11</v>
      </c>
      <c r="E4" s="59" t="str">
        <f t="shared" si="0"/>
        <v>未预制</v>
      </c>
      <c r="F4" s="71">
        <v>0</v>
      </c>
      <c r="G4" s="71"/>
      <c r="H4" s="71"/>
      <c r="I4" s="78"/>
    </row>
    <row r="5" spans="1:9">
      <c r="A5" s="37"/>
      <c r="B5" s="69"/>
      <c r="C5" s="70"/>
      <c r="D5" s="45" t="s">
        <v>12</v>
      </c>
      <c r="E5" s="59" t="str">
        <f t="shared" si="0"/>
        <v>未预制</v>
      </c>
      <c r="F5" s="71">
        <v>0</v>
      </c>
      <c r="G5" s="71"/>
      <c r="H5" s="71"/>
      <c r="I5" s="78"/>
    </row>
    <row r="6" spans="1:9">
      <c r="A6" s="37"/>
      <c r="B6" s="69"/>
      <c r="C6" s="70"/>
      <c r="D6" s="45" t="s">
        <v>13</v>
      </c>
      <c r="E6" s="59" t="str">
        <f t="shared" si="0"/>
        <v>未预制</v>
      </c>
      <c r="F6" s="71">
        <v>0</v>
      </c>
      <c r="G6" s="71"/>
      <c r="H6" s="71"/>
      <c r="I6" s="78"/>
    </row>
    <row r="7" spans="1:9">
      <c r="A7" s="37"/>
      <c r="B7" s="69"/>
      <c r="C7" s="70"/>
      <c r="D7" s="45" t="s">
        <v>14</v>
      </c>
      <c r="E7" s="59"/>
      <c r="F7" s="71">
        <f>SUM(F3:F6)</f>
        <v>0</v>
      </c>
      <c r="G7" s="71"/>
      <c r="H7" s="71"/>
      <c r="I7" s="78"/>
    </row>
    <row r="8" spans="1:9">
      <c r="A8" s="37"/>
      <c r="B8" s="69" t="s">
        <v>15</v>
      </c>
      <c r="C8" s="70"/>
      <c r="D8" s="45" t="s">
        <v>10</v>
      </c>
      <c r="E8" s="59" t="str">
        <f t="shared" ref="E8:E11" si="1">IF(F3&gt;0,"预制","未预制")</f>
        <v>未预制</v>
      </c>
      <c r="F8" s="71">
        <v>0</v>
      </c>
      <c r="G8" s="71"/>
      <c r="H8" s="71"/>
      <c r="I8" s="78"/>
    </row>
    <row r="9" spans="1:9">
      <c r="A9" s="37"/>
      <c r="B9" s="69"/>
      <c r="C9" s="70"/>
      <c r="D9" s="45" t="s">
        <v>11</v>
      </c>
      <c r="E9" s="59" t="str">
        <f t="shared" si="1"/>
        <v>未预制</v>
      </c>
      <c r="F9" s="71">
        <v>0</v>
      </c>
      <c r="G9" s="71"/>
      <c r="H9" s="71"/>
      <c r="I9" s="78"/>
    </row>
    <row r="10" spans="1:9">
      <c r="A10" s="37"/>
      <c r="B10" s="69"/>
      <c r="C10" s="70"/>
      <c r="D10" s="45" t="s">
        <v>12</v>
      </c>
      <c r="E10" s="59" t="str">
        <f t="shared" si="1"/>
        <v>未预制</v>
      </c>
      <c r="F10" s="71">
        <v>1061.03</v>
      </c>
      <c r="G10" s="71"/>
      <c r="H10" s="71"/>
      <c r="I10" s="78"/>
    </row>
    <row r="11" spans="1:9">
      <c r="A11" s="37"/>
      <c r="B11" s="69"/>
      <c r="C11" s="70"/>
      <c r="D11" s="45" t="s">
        <v>13</v>
      </c>
      <c r="E11" s="59" t="str">
        <f t="shared" si="1"/>
        <v>未预制</v>
      </c>
      <c r="F11" s="71">
        <v>0</v>
      </c>
      <c r="G11" s="71"/>
      <c r="H11" s="71"/>
      <c r="I11" s="78"/>
    </row>
    <row r="12" spans="1:9">
      <c r="A12" s="37"/>
      <c r="B12" s="69"/>
      <c r="C12" s="70"/>
      <c r="D12" s="45" t="s">
        <v>14</v>
      </c>
      <c r="E12" s="59"/>
      <c r="F12" s="71">
        <f>SUM(F8:F11)</f>
        <v>1061.03</v>
      </c>
      <c r="G12" s="71"/>
      <c r="H12" s="71"/>
      <c r="I12" s="78"/>
    </row>
    <row r="13" spans="1:9">
      <c r="A13" s="37"/>
      <c r="B13" s="69" t="s">
        <v>16</v>
      </c>
      <c r="C13" s="70"/>
      <c r="D13" s="45" t="s">
        <v>10</v>
      </c>
      <c r="E13" s="59" t="str">
        <f t="shared" ref="E13:E16" si="2">IF(F13&gt;0,"预制","未预制")</f>
        <v>未预制</v>
      </c>
      <c r="F13" s="71">
        <v>0</v>
      </c>
      <c r="G13" s="71">
        <v>0</v>
      </c>
      <c r="H13" s="71"/>
      <c r="I13" s="78"/>
    </row>
    <row r="14" spans="1:9">
      <c r="A14" s="37"/>
      <c r="B14" s="45"/>
      <c r="C14" s="45"/>
      <c r="D14" s="45" t="s">
        <v>11</v>
      </c>
      <c r="E14" s="59" t="str">
        <f t="shared" si="2"/>
        <v>未预制</v>
      </c>
      <c r="F14" s="71">
        <v>0</v>
      </c>
      <c r="G14" s="71">
        <v>0</v>
      </c>
      <c r="H14" s="71"/>
      <c r="I14" s="78"/>
    </row>
    <row r="15" spans="1:9">
      <c r="A15" s="37"/>
      <c r="B15" s="45"/>
      <c r="C15" s="45"/>
      <c r="D15" s="45" t="s">
        <v>12</v>
      </c>
      <c r="E15" s="59" t="str">
        <f t="shared" si="2"/>
        <v>未预制</v>
      </c>
      <c r="F15" s="71">
        <v>0</v>
      </c>
      <c r="G15" s="71">
        <v>0</v>
      </c>
      <c r="H15" s="71"/>
      <c r="I15" s="78"/>
    </row>
    <row r="16" spans="1:9">
      <c r="A16" s="37"/>
      <c r="B16" s="45"/>
      <c r="C16" s="45"/>
      <c r="D16" s="45" t="s">
        <v>13</v>
      </c>
      <c r="E16" s="59" t="str">
        <f t="shared" si="2"/>
        <v>未预制</v>
      </c>
      <c r="F16" s="71">
        <v>0</v>
      </c>
      <c r="G16" s="71">
        <v>0</v>
      </c>
      <c r="H16" s="71"/>
      <c r="I16" s="78"/>
    </row>
    <row r="17" spans="1:9">
      <c r="A17" s="37"/>
      <c r="B17" s="45"/>
      <c r="C17" s="45"/>
      <c r="D17" s="45" t="s">
        <v>14</v>
      </c>
      <c r="E17" s="59"/>
      <c r="F17" s="71">
        <f>SUM(F13:F16)</f>
        <v>0</v>
      </c>
      <c r="G17" s="71">
        <f>SUM(G13:G16)</f>
        <v>0</v>
      </c>
      <c r="H17" s="71"/>
      <c r="I17" s="78"/>
    </row>
    <row r="18" spans="1:9">
      <c r="A18" s="37"/>
      <c r="B18" s="69" t="s">
        <v>17</v>
      </c>
      <c r="C18" s="70"/>
      <c r="D18" s="45" t="s">
        <v>10</v>
      </c>
      <c r="E18" s="59" t="s">
        <v>18</v>
      </c>
      <c r="F18" s="71">
        <v>0</v>
      </c>
      <c r="G18" s="71">
        <v>0</v>
      </c>
      <c r="H18" s="71"/>
      <c r="I18" s="78"/>
    </row>
    <row r="19" spans="1:9">
      <c r="A19" s="37"/>
      <c r="B19" s="45"/>
      <c r="C19" s="45"/>
      <c r="D19" s="45" t="s">
        <v>11</v>
      </c>
      <c r="E19" s="59" t="s">
        <v>18</v>
      </c>
      <c r="F19" s="71">
        <v>0</v>
      </c>
      <c r="G19" s="71">
        <v>0</v>
      </c>
      <c r="H19" s="71"/>
      <c r="I19" s="78"/>
    </row>
    <row r="20" spans="1:9">
      <c r="A20" s="37"/>
      <c r="B20" s="45"/>
      <c r="C20" s="45"/>
      <c r="D20" s="45" t="s">
        <v>12</v>
      </c>
      <c r="E20" s="59" t="s">
        <v>18</v>
      </c>
      <c r="F20" s="71">
        <v>0</v>
      </c>
      <c r="G20" s="71">
        <v>0</v>
      </c>
      <c r="H20" s="71"/>
      <c r="I20" s="78"/>
    </row>
    <row r="21" spans="1:9">
      <c r="A21" s="37"/>
      <c r="B21" s="45"/>
      <c r="C21" s="45"/>
      <c r="D21" s="45" t="s">
        <v>13</v>
      </c>
      <c r="E21" s="59" t="s">
        <v>18</v>
      </c>
      <c r="F21" s="71">
        <v>0</v>
      </c>
      <c r="G21" s="71">
        <v>0</v>
      </c>
      <c r="H21" s="71"/>
      <c r="I21" s="78"/>
    </row>
    <row r="22" spans="1:9">
      <c r="A22" s="37"/>
      <c r="B22" s="45"/>
      <c r="C22" s="45"/>
      <c r="D22" s="45" t="s">
        <v>14</v>
      </c>
      <c r="E22" s="59"/>
      <c r="F22" s="71">
        <f>SUM(F18:F21)</f>
        <v>0</v>
      </c>
      <c r="G22" s="71">
        <f>SUM(G18:G21)</f>
        <v>0</v>
      </c>
      <c r="H22" s="71"/>
      <c r="I22" s="78"/>
    </row>
    <row r="23" spans="1:9">
      <c r="A23" s="37"/>
      <c r="B23" s="72" t="s">
        <v>19</v>
      </c>
      <c r="C23" s="73"/>
      <c r="D23" s="45" t="s">
        <v>10</v>
      </c>
      <c r="E23" s="59" t="str">
        <f t="shared" ref="E23:E26" si="3">IF(F23&gt;0,"预制","未预制")</f>
        <v>未预制</v>
      </c>
      <c r="F23" s="71">
        <v>0</v>
      </c>
      <c r="G23" s="71">
        <v>0</v>
      </c>
      <c r="H23" s="71"/>
      <c r="I23" s="78"/>
    </row>
    <row r="24" spans="1:9">
      <c r="A24" s="37"/>
      <c r="B24" s="74"/>
      <c r="C24" s="75"/>
      <c r="D24" s="45" t="s">
        <v>11</v>
      </c>
      <c r="E24" s="59" t="str">
        <f t="shared" si="3"/>
        <v>未预制</v>
      </c>
      <c r="F24" s="71">
        <v>0</v>
      </c>
      <c r="G24" s="71">
        <v>0</v>
      </c>
      <c r="H24" s="71"/>
      <c r="I24" s="78"/>
    </row>
    <row r="25" spans="1:9">
      <c r="A25" s="37"/>
      <c r="B25" s="74"/>
      <c r="C25" s="75"/>
      <c r="D25" s="45" t="s">
        <v>12</v>
      </c>
      <c r="E25" s="59" t="str">
        <f t="shared" si="3"/>
        <v>未预制</v>
      </c>
      <c r="F25" s="71">
        <v>0</v>
      </c>
      <c r="G25" s="71">
        <v>645.26</v>
      </c>
      <c r="H25" s="71"/>
      <c r="I25" s="78"/>
    </row>
    <row r="26" spans="1:9">
      <c r="A26" s="37"/>
      <c r="B26" s="74"/>
      <c r="C26" s="75"/>
      <c r="D26" s="45" t="s">
        <v>13</v>
      </c>
      <c r="E26" s="59" t="str">
        <f t="shared" si="3"/>
        <v>未预制</v>
      </c>
      <c r="F26" s="71">
        <v>0</v>
      </c>
      <c r="G26" s="71">
        <v>0</v>
      </c>
      <c r="H26" s="71"/>
      <c r="I26" s="78"/>
    </row>
    <row r="27" spans="1:9">
      <c r="A27" s="37"/>
      <c r="B27" s="76"/>
      <c r="C27" s="77"/>
      <c r="D27" s="45" t="s">
        <v>14</v>
      </c>
      <c r="E27" s="59"/>
      <c r="F27" s="71">
        <f>SUM(F23:F26)</f>
        <v>0</v>
      </c>
      <c r="G27" s="71">
        <f>SUM(G23:G26)</f>
        <v>645.26</v>
      </c>
      <c r="H27" s="71"/>
      <c r="I27" s="78"/>
    </row>
    <row r="28" spans="1:9">
      <c r="A28" s="41"/>
      <c r="B28" s="57" t="s">
        <v>20</v>
      </c>
      <c r="C28" s="58"/>
      <c r="D28" s="45" t="s">
        <v>10</v>
      </c>
      <c r="E28" s="59" t="s">
        <v>21</v>
      </c>
      <c r="F28" s="71">
        <v>0</v>
      </c>
      <c r="G28" s="71">
        <v>0</v>
      </c>
      <c r="H28" s="71"/>
      <c r="I28" s="78"/>
    </row>
    <row r="29" spans="1:9">
      <c r="A29" s="41"/>
      <c r="B29" s="43"/>
      <c r="C29" s="43"/>
      <c r="D29" s="45" t="s">
        <v>11</v>
      </c>
      <c r="E29" s="59" t="s">
        <v>21</v>
      </c>
      <c r="F29" s="71">
        <v>0</v>
      </c>
      <c r="G29" s="71">
        <v>0</v>
      </c>
      <c r="H29" s="71"/>
      <c r="I29" s="78"/>
    </row>
    <row r="30" spans="1:9">
      <c r="A30" s="41"/>
      <c r="B30" s="43"/>
      <c r="C30" s="43"/>
      <c r="D30" s="45" t="s">
        <v>12</v>
      </c>
      <c r="E30" s="59" t="s">
        <v>21</v>
      </c>
      <c r="F30" s="71">
        <v>449.78</v>
      </c>
      <c r="G30" s="71">
        <v>1567.49</v>
      </c>
      <c r="H30" s="71"/>
      <c r="I30" s="78"/>
    </row>
    <row r="31" spans="1:9">
      <c r="A31" s="41"/>
      <c r="B31" s="43"/>
      <c r="C31" s="43"/>
      <c r="D31" s="45" t="s">
        <v>13</v>
      </c>
      <c r="E31" s="59" t="s">
        <v>22</v>
      </c>
      <c r="F31" s="71">
        <v>0</v>
      </c>
      <c r="G31" s="71">
        <v>0</v>
      </c>
      <c r="H31" s="71"/>
      <c r="I31" s="78"/>
    </row>
    <row r="32" spans="1:9">
      <c r="A32" s="41"/>
      <c r="B32" s="43"/>
      <c r="C32" s="43"/>
      <c r="D32" s="45" t="s">
        <v>14</v>
      </c>
      <c r="E32" s="59"/>
      <c r="F32" s="71">
        <f>SUM(F28:F31)</f>
        <v>449.78</v>
      </c>
      <c r="G32" s="71">
        <f>SUM(G28:G31)</f>
        <v>1567.49</v>
      </c>
      <c r="H32" s="71"/>
      <c r="I32" s="78"/>
    </row>
    <row r="33" spans="1:9">
      <c r="A33" s="41"/>
      <c r="B33" s="57" t="s">
        <v>23</v>
      </c>
      <c r="C33" s="58"/>
      <c r="D33" s="45" t="s">
        <v>10</v>
      </c>
      <c r="E33" s="59" t="str">
        <f t="shared" ref="E33:E35" si="4">IF(F33&gt;0,"预制","未预制")</f>
        <v>未预制</v>
      </c>
      <c r="F33" s="71">
        <v>0</v>
      </c>
      <c r="G33" s="71">
        <v>0</v>
      </c>
      <c r="H33" s="71"/>
      <c r="I33" s="78"/>
    </row>
    <row r="34" spans="1:9">
      <c r="A34" s="41"/>
      <c r="B34" s="43"/>
      <c r="C34" s="43"/>
      <c r="D34" s="45" t="s">
        <v>11</v>
      </c>
      <c r="E34" s="59" t="str">
        <f t="shared" si="4"/>
        <v>未预制</v>
      </c>
      <c r="F34" s="71">
        <v>0</v>
      </c>
      <c r="G34" s="71">
        <v>0</v>
      </c>
      <c r="H34" s="71"/>
      <c r="I34" s="78"/>
    </row>
    <row r="35" spans="1:9">
      <c r="A35" s="41"/>
      <c r="B35" s="43"/>
      <c r="C35" s="43"/>
      <c r="D35" s="45" t="s">
        <v>12</v>
      </c>
      <c r="E35" s="59" t="str">
        <f t="shared" si="4"/>
        <v>预制</v>
      </c>
      <c r="F35" s="71">
        <v>109.92</v>
      </c>
      <c r="G35" s="71">
        <v>113.36</v>
      </c>
      <c r="H35" s="71"/>
      <c r="I35" s="78"/>
    </row>
    <row r="36" spans="1:9">
      <c r="A36" s="41"/>
      <c r="B36" s="43"/>
      <c r="C36" s="43"/>
      <c r="D36" s="45" t="s">
        <v>13</v>
      </c>
      <c r="E36" s="59" t="s">
        <v>18</v>
      </c>
      <c r="F36" s="71">
        <v>0</v>
      </c>
      <c r="G36" s="71">
        <v>0</v>
      </c>
      <c r="H36" s="71"/>
      <c r="I36" s="78"/>
    </row>
    <row r="37" spans="1:9">
      <c r="A37" s="41"/>
      <c r="B37" s="43"/>
      <c r="C37" s="43"/>
      <c r="D37" s="45" t="s">
        <v>14</v>
      </c>
      <c r="E37" s="59"/>
      <c r="F37" s="71">
        <f>SUM(F33:F36)</f>
        <v>109.92</v>
      </c>
      <c r="G37" s="71">
        <f>SUM(G33:G36)</f>
        <v>113.36</v>
      </c>
      <c r="H37" s="71"/>
      <c r="I37" s="78"/>
    </row>
    <row r="38" spans="1:9">
      <c r="A38" s="41"/>
      <c r="B38" s="57" t="s">
        <v>24</v>
      </c>
      <c r="C38" s="58"/>
      <c r="D38" s="45" t="s">
        <v>10</v>
      </c>
      <c r="E38" s="59" t="str">
        <f t="shared" ref="E38:E40" si="5">IF(F38&gt;0,"预制","未预制")</f>
        <v>未预制</v>
      </c>
      <c r="F38" s="71">
        <v>0</v>
      </c>
      <c r="G38" s="71">
        <v>0</v>
      </c>
      <c r="H38" s="71"/>
      <c r="I38" s="78"/>
    </row>
    <row r="39" spans="1:9">
      <c r="A39" s="41"/>
      <c r="B39" s="43"/>
      <c r="C39" s="43"/>
      <c r="D39" s="45" t="s">
        <v>11</v>
      </c>
      <c r="E39" s="59" t="str">
        <f t="shared" si="5"/>
        <v>未预制</v>
      </c>
      <c r="F39" s="71">
        <v>0</v>
      </c>
      <c r="G39" s="71">
        <v>0</v>
      </c>
      <c r="H39" s="71"/>
      <c r="I39" s="78"/>
    </row>
    <row r="40" spans="1:9">
      <c r="A40" s="41"/>
      <c r="B40" s="43"/>
      <c r="C40" s="43"/>
      <c r="D40" s="45" t="s">
        <v>12</v>
      </c>
      <c r="E40" s="59" t="str">
        <f t="shared" si="5"/>
        <v>未预制</v>
      </c>
      <c r="F40" s="71">
        <v>0</v>
      </c>
      <c r="G40" s="71">
        <v>0</v>
      </c>
      <c r="H40" s="71"/>
      <c r="I40" s="78"/>
    </row>
    <row r="41" spans="1:9">
      <c r="A41" s="41"/>
      <c r="B41" s="43"/>
      <c r="C41" s="43"/>
      <c r="D41" s="45" t="s">
        <v>14</v>
      </c>
      <c r="E41" s="59"/>
      <c r="F41" s="71">
        <f>SUM(F38:F40)</f>
        <v>0</v>
      </c>
      <c r="G41" s="71">
        <f>SUM(G38:G40)</f>
        <v>0</v>
      </c>
      <c r="H41" s="71"/>
      <c r="I41" s="78"/>
    </row>
    <row r="42" spans="1:9">
      <c r="A42" s="41"/>
      <c r="B42" s="57" t="s">
        <v>25</v>
      </c>
      <c r="C42" s="58"/>
      <c r="D42" s="45" t="s">
        <v>10</v>
      </c>
      <c r="E42" s="59" t="str">
        <f t="shared" ref="E42:E44" si="6">IF(F42&gt;0,"预制","未预制")</f>
        <v>未预制</v>
      </c>
      <c r="F42" s="71">
        <v>0</v>
      </c>
      <c r="G42" s="71">
        <v>0</v>
      </c>
      <c r="H42" s="71"/>
      <c r="I42" s="78"/>
    </row>
    <row r="43" spans="1:9">
      <c r="A43" s="41"/>
      <c r="B43" s="43"/>
      <c r="C43" s="43"/>
      <c r="D43" s="45" t="s">
        <v>11</v>
      </c>
      <c r="E43" s="59" t="str">
        <f t="shared" si="6"/>
        <v>未预制</v>
      </c>
      <c r="F43" s="71">
        <v>0</v>
      </c>
      <c r="G43" s="71">
        <v>0</v>
      </c>
      <c r="H43" s="71"/>
      <c r="I43" s="78"/>
    </row>
    <row r="44" spans="1:9">
      <c r="A44" s="41"/>
      <c r="B44" s="43"/>
      <c r="C44" s="43"/>
      <c r="D44" s="45" t="s">
        <v>12</v>
      </c>
      <c r="E44" s="59" t="str">
        <f t="shared" si="6"/>
        <v>预制</v>
      </c>
      <c r="F44" s="71">
        <v>13.662</v>
      </c>
      <c r="G44" s="71">
        <v>13.662</v>
      </c>
      <c r="H44" s="71"/>
      <c r="I44" s="78"/>
    </row>
    <row r="45" spans="1:9">
      <c r="A45" s="41"/>
      <c r="B45" s="43"/>
      <c r="C45" s="43"/>
      <c r="D45" s="45" t="s">
        <v>14</v>
      </c>
      <c r="E45" s="59"/>
      <c r="F45" s="71">
        <f>SUM(F42:F44)</f>
        <v>13.662</v>
      </c>
      <c r="G45" s="71">
        <f>SUM(G42:G44)</f>
        <v>13.662</v>
      </c>
      <c r="H45" s="71"/>
      <c r="I45" s="78"/>
    </row>
    <row r="46" spans="1:9">
      <c r="A46" s="41"/>
      <c r="B46" s="57" t="s">
        <v>26</v>
      </c>
      <c r="C46" s="58"/>
      <c r="D46" s="45" t="s">
        <v>10</v>
      </c>
      <c r="E46" s="59" t="s">
        <v>18</v>
      </c>
      <c r="F46" s="71">
        <v>0</v>
      </c>
      <c r="G46" s="71">
        <v>0</v>
      </c>
      <c r="H46" s="71"/>
      <c r="I46" s="78"/>
    </row>
    <row r="47" spans="1:9">
      <c r="A47" s="41"/>
      <c r="B47" s="43"/>
      <c r="C47" s="43"/>
      <c r="D47" s="45" t="s">
        <v>11</v>
      </c>
      <c r="E47" s="59" t="s">
        <v>18</v>
      </c>
      <c r="F47" s="71">
        <v>0</v>
      </c>
      <c r="G47" s="71">
        <v>0</v>
      </c>
      <c r="H47" s="71"/>
      <c r="I47" s="78"/>
    </row>
    <row r="48" spans="1:9">
      <c r="A48" s="41"/>
      <c r="B48" s="43"/>
      <c r="C48" s="43"/>
      <c r="D48" s="45" t="s">
        <v>12</v>
      </c>
      <c r="E48" s="59" t="s">
        <v>18</v>
      </c>
      <c r="F48" s="71">
        <v>0</v>
      </c>
      <c r="G48" s="71">
        <v>0</v>
      </c>
      <c r="H48" s="71"/>
      <c r="I48" s="78"/>
    </row>
    <row r="49" spans="1:9">
      <c r="A49" s="41"/>
      <c r="B49" s="43"/>
      <c r="C49" s="43"/>
      <c r="D49" s="45" t="s">
        <v>13</v>
      </c>
      <c r="E49" s="59" t="s">
        <v>18</v>
      </c>
      <c r="F49" s="71">
        <v>0</v>
      </c>
      <c r="G49" s="71">
        <v>0</v>
      </c>
      <c r="H49" s="71"/>
      <c r="I49" s="78"/>
    </row>
    <row r="50" spans="1:9">
      <c r="A50" s="41"/>
      <c r="B50" s="43"/>
      <c r="C50" s="43"/>
      <c r="D50" s="45" t="s">
        <v>14</v>
      </c>
      <c r="E50" s="59"/>
      <c r="F50" s="71">
        <f>SUM(F46:F49)</f>
        <v>0</v>
      </c>
      <c r="G50" s="71">
        <f>SUM(G46:G49)</f>
        <v>0</v>
      </c>
      <c r="H50" s="71"/>
      <c r="I50" s="78"/>
    </row>
    <row r="51" spans="1:9">
      <c r="A51" s="41"/>
      <c r="B51" s="57" t="s">
        <v>27</v>
      </c>
      <c r="C51" s="58"/>
      <c r="D51" s="45" t="s">
        <v>10</v>
      </c>
      <c r="E51" s="59" t="str">
        <f t="shared" ref="E51:E54" si="7">IF(F51&gt;0,"预制","未预制")</f>
        <v>未预制</v>
      </c>
      <c r="F51" s="71">
        <v>0</v>
      </c>
      <c r="G51" s="71">
        <v>0</v>
      </c>
      <c r="H51" s="71"/>
      <c r="I51" s="78"/>
    </row>
    <row r="52" spans="1:9">
      <c r="A52" s="41"/>
      <c r="B52" s="43"/>
      <c r="C52" s="43"/>
      <c r="D52" s="45" t="s">
        <v>11</v>
      </c>
      <c r="E52" s="59" t="str">
        <f t="shared" si="7"/>
        <v>未预制</v>
      </c>
      <c r="F52" s="71">
        <v>0</v>
      </c>
      <c r="G52" s="71">
        <v>0</v>
      </c>
      <c r="H52" s="71"/>
      <c r="I52" s="78"/>
    </row>
    <row r="53" spans="1:9">
      <c r="A53" s="41"/>
      <c r="B53" s="43"/>
      <c r="C53" s="43"/>
      <c r="D53" s="45" t="s">
        <v>12</v>
      </c>
      <c r="E53" s="59" t="str">
        <f t="shared" si="7"/>
        <v>未预制</v>
      </c>
      <c r="F53" s="71">
        <v>0</v>
      </c>
      <c r="G53" s="71">
        <v>0</v>
      </c>
      <c r="H53" s="71"/>
      <c r="I53" s="78"/>
    </row>
    <row r="54" spans="1:9">
      <c r="A54" s="41"/>
      <c r="B54" s="43"/>
      <c r="C54" s="43"/>
      <c r="D54" s="45" t="s">
        <v>13</v>
      </c>
      <c r="E54" s="59" t="str">
        <f t="shared" si="7"/>
        <v>未预制</v>
      </c>
      <c r="F54" s="71">
        <v>0</v>
      </c>
      <c r="G54" s="71">
        <v>0</v>
      </c>
      <c r="H54" s="71"/>
      <c r="I54" s="78"/>
    </row>
    <row r="55" spans="1:9">
      <c r="A55" s="41"/>
      <c r="B55" s="43"/>
      <c r="C55" s="43"/>
      <c r="D55" s="45" t="s">
        <v>14</v>
      </c>
      <c r="E55" s="59"/>
      <c r="F55" s="71">
        <f>SUM(F51:F54)</f>
        <v>0</v>
      </c>
      <c r="G55" s="71">
        <f>SUM(G51:G54)</f>
        <v>0</v>
      </c>
      <c r="H55" s="71"/>
      <c r="I55" s="78"/>
    </row>
    <row r="56" spans="1:9">
      <c r="A56" s="41"/>
      <c r="B56" s="57" t="s">
        <v>28</v>
      </c>
      <c r="C56" s="58"/>
      <c r="D56" s="45" t="s">
        <v>10</v>
      </c>
      <c r="E56" s="59" t="str">
        <f t="shared" ref="E56:E59" si="8">IF(F56&gt;0,"预制","未预制")</f>
        <v>未预制</v>
      </c>
      <c r="F56" s="71">
        <v>0</v>
      </c>
      <c r="G56" s="71">
        <v>0</v>
      </c>
      <c r="H56" s="71"/>
      <c r="I56" s="78"/>
    </row>
    <row r="57" spans="1:9">
      <c r="A57" s="41"/>
      <c r="B57" s="43"/>
      <c r="C57" s="43"/>
      <c r="D57" s="45" t="s">
        <v>11</v>
      </c>
      <c r="E57" s="59" t="str">
        <f t="shared" si="8"/>
        <v>未预制</v>
      </c>
      <c r="F57" s="71">
        <v>0</v>
      </c>
      <c r="G57" s="71">
        <v>0</v>
      </c>
      <c r="H57" s="71"/>
      <c r="I57" s="78"/>
    </row>
    <row r="58" spans="1:9">
      <c r="A58" s="41"/>
      <c r="B58" s="43"/>
      <c r="C58" s="43"/>
      <c r="D58" s="45" t="s">
        <v>12</v>
      </c>
      <c r="E58" s="59" t="str">
        <f t="shared" si="8"/>
        <v>预制</v>
      </c>
      <c r="F58" s="71">
        <v>601.24</v>
      </c>
      <c r="G58" s="71">
        <v>601.24</v>
      </c>
      <c r="H58" s="71"/>
      <c r="I58" s="78"/>
    </row>
    <row r="59" spans="1:9">
      <c r="A59" s="41"/>
      <c r="B59" s="43"/>
      <c r="C59" s="43"/>
      <c r="D59" s="45" t="s">
        <v>13</v>
      </c>
      <c r="E59" s="59" t="str">
        <f t="shared" si="8"/>
        <v>未预制</v>
      </c>
      <c r="F59" s="71">
        <v>0</v>
      </c>
      <c r="G59" s="71">
        <v>0</v>
      </c>
      <c r="H59" s="71"/>
      <c r="I59" s="78"/>
    </row>
    <row r="60" spans="1:9">
      <c r="A60" s="41"/>
      <c r="B60" s="43"/>
      <c r="C60" s="43"/>
      <c r="D60" s="45" t="s">
        <v>14</v>
      </c>
      <c r="E60" s="59"/>
      <c r="F60" s="71">
        <f>SUM(F56:F59)</f>
        <v>601.24</v>
      </c>
      <c r="G60" s="71">
        <f>SUM(G56:G59)</f>
        <v>601.24</v>
      </c>
      <c r="H60" s="71"/>
      <c r="I60" s="78"/>
    </row>
    <row r="61" spans="1:9">
      <c r="A61" s="41"/>
      <c r="B61" s="57" t="s">
        <v>29</v>
      </c>
      <c r="C61" s="58"/>
      <c r="D61" s="45" t="s">
        <v>13</v>
      </c>
      <c r="E61" s="59" t="str">
        <f t="shared" ref="E61:E66" si="9">IF(F61&gt;0,"预制","未预制")</f>
        <v>未预制</v>
      </c>
      <c r="F61" s="71">
        <v>0</v>
      </c>
      <c r="G61" s="71">
        <v>0</v>
      </c>
      <c r="H61" s="71"/>
      <c r="I61" s="78"/>
    </row>
    <row r="62" spans="1:9">
      <c r="A62" s="41"/>
      <c r="B62" s="57"/>
      <c r="C62" s="58"/>
      <c r="D62" s="45" t="s">
        <v>14</v>
      </c>
      <c r="E62" s="59"/>
      <c r="F62" s="71">
        <f>F61</f>
        <v>0</v>
      </c>
      <c r="G62" s="71">
        <f>G61</f>
        <v>0</v>
      </c>
      <c r="H62" s="71"/>
      <c r="I62" s="78"/>
    </row>
    <row r="63" spans="1:9">
      <c r="A63" s="41"/>
      <c r="B63" s="57" t="s">
        <v>30</v>
      </c>
      <c r="C63" s="58"/>
      <c r="D63" s="45" t="s">
        <v>10</v>
      </c>
      <c r="E63" s="59" t="str">
        <f t="shared" si="9"/>
        <v>未预制</v>
      </c>
      <c r="F63" s="71">
        <v>0</v>
      </c>
      <c r="G63" s="71">
        <v>0</v>
      </c>
      <c r="H63" s="71"/>
      <c r="I63" s="78"/>
    </row>
    <row r="64" spans="1:9">
      <c r="A64" s="41"/>
      <c r="B64" s="57"/>
      <c r="C64" s="58"/>
      <c r="D64" s="45" t="s">
        <v>11</v>
      </c>
      <c r="E64" s="59" t="str">
        <f t="shared" si="9"/>
        <v>未预制</v>
      </c>
      <c r="F64" s="71">
        <v>0</v>
      </c>
      <c r="G64" s="71">
        <v>0</v>
      </c>
      <c r="H64" s="71"/>
      <c r="I64" s="78"/>
    </row>
    <row r="65" spans="1:9">
      <c r="A65" s="41"/>
      <c r="B65" s="57"/>
      <c r="C65" s="58"/>
      <c r="D65" s="45" t="s">
        <v>12</v>
      </c>
      <c r="E65" s="59" t="str">
        <f t="shared" si="9"/>
        <v>预制</v>
      </c>
      <c r="F65" s="71">
        <v>159.33</v>
      </c>
      <c r="G65" s="71">
        <v>159.33</v>
      </c>
      <c r="H65" s="71"/>
      <c r="I65" s="78"/>
    </row>
    <row r="66" spans="1:9">
      <c r="A66" s="41"/>
      <c r="B66" s="57"/>
      <c r="C66" s="58"/>
      <c r="D66" s="45" t="s">
        <v>13</v>
      </c>
      <c r="E66" s="59" t="str">
        <f t="shared" si="9"/>
        <v>未预制</v>
      </c>
      <c r="F66" s="71"/>
      <c r="G66" s="71">
        <v>0</v>
      </c>
      <c r="H66" s="71"/>
      <c r="I66" s="78"/>
    </row>
    <row r="67" spans="1:9">
      <c r="A67" s="41"/>
      <c r="B67" s="57"/>
      <c r="C67" s="58"/>
      <c r="D67" s="45" t="s">
        <v>14</v>
      </c>
      <c r="E67" s="59"/>
      <c r="F67" s="71">
        <f>SUM(F63:F66)</f>
        <v>159.33</v>
      </c>
      <c r="G67" s="71">
        <f>SUM(G63:G66)</f>
        <v>159.33</v>
      </c>
      <c r="H67" s="71"/>
      <c r="I67" s="78"/>
    </row>
    <row r="68" spans="1:9">
      <c r="A68" s="41"/>
      <c r="B68" s="57" t="s">
        <v>31</v>
      </c>
      <c r="C68" s="58"/>
      <c r="D68" s="45" t="s">
        <v>10</v>
      </c>
      <c r="E68" s="59" t="str">
        <f t="shared" ref="E68:E70" si="10">IF(F68&gt;0,"预制","未预制")</f>
        <v>未预制</v>
      </c>
      <c r="F68" s="71">
        <v>0</v>
      </c>
      <c r="G68" s="71">
        <v>0</v>
      </c>
      <c r="H68" s="71"/>
      <c r="I68" s="78"/>
    </row>
    <row r="69" spans="1:9">
      <c r="A69" s="41"/>
      <c r="B69" s="57"/>
      <c r="C69" s="58"/>
      <c r="D69" s="45" t="s">
        <v>11</v>
      </c>
      <c r="E69" s="59" t="str">
        <f t="shared" si="10"/>
        <v>未预制</v>
      </c>
      <c r="F69" s="71">
        <v>0</v>
      </c>
      <c r="G69" s="71">
        <v>0</v>
      </c>
      <c r="H69" s="71"/>
      <c r="I69" s="78"/>
    </row>
    <row r="70" spans="1:9">
      <c r="A70" s="41"/>
      <c r="B70" s="57"/>
      <c r="C70" s="58"/>
      <c r="D70" s="45" t="s">
        <v>12</v>
      </c>
      <c r="E70" s="59" t="str">
        <f t="shared" si="10"/>
        <v>未预制</v>
      </c>
      <c r="F70" s="71">
        <v>0</v>
      </c>
      <c r="G70" s="71">
        <v>0</v>
      </c>
      <c r="H70" s="71"/>
      <c r="I70" s="78"/>
    </row>
    <row r="71" spans="1:9">
      <c r="A71" s="41"/>
      <c r="B71" s="57"/>
      <c r="C71" s="58"/>
      <c r="D71" s="45" t="s">
        <v>14</v>
      </c>
      <c r="E71" s="59"/>
      <c r="F71" s="71">
        <f>SUM(F68:F70)</f>
        <v>0</v>
      </c>
      <c r="G71" s="71">
        <f>SUM(G68:G70)</f>
        <v>0</v>
      </c>
      <c r="H71" s="71"/>
      <c r="I71" s="78"/>
    </row>
    <row r="72" spans="1:9">
      <c r="A72" s="41"/>
      <c r="B72" s="60" t="s">
        <v>14</v>
      </c>
      <c r="C72" s="61"/>
      <c r="D72" s="61"/>
      <c r="E72" s="42"/>
      <c r="F72" s="71">
        <f>F7+F17+F22+F12+F27+F32+F37+F41+F45+F50+F55+F60+F62+F67+F71</f>
        <v>2394.962</v>
      </c>
      <c r="G72" s="71">
        <f>G3+G17+G22+G27+G32+G37+G41+G45+G50+G55+G60+G62+G67+G71</f>
        <v>6340.452</v>
      </c>
      <c r="H72" s="71"/>
      <c r="I72" s="78"/>
    </row>
  </sheetData>
  <protectedRanges>
    <protectedRange sqref="F3:F6 F8:F11 G3 F13:G16 F18:G21 F23:G26 F28:G31 F33:G36 F38:G40 F42:G44 F46:G49 F51:G54 F56:G59 F61:G61 F63:G66 F68:G70 B3:D71" name="区域3" securityDescriptor=""/>
  </protectedRanges>
  <mergeCells count="22">
    <mergeCell ref="A1:I1"/>
    <mergeCell ref="B2:C2"/>
    <mergeCell ref="B72:E72"/>
    <mergeCell ref="A3:A72"/>
    <mergeCell ref="G3:G12"/>
    <mergeCell ref="H3:H72"/>
    <mergeCell ref="I3:I72"/>
    <mergeCell ref="B3:C7"/>
    <mergeCell ref="B8:C12"/>
    <mergeCell ref="B13:C17"/>
    <mergeCell ref="B18:C22"/>
    <mergeCell ref="B23:C27"/>
    <mergeCell ref="B28:C32"/>
    <mergeCell ref="B33:C37"/>
    <mergeCell ref="B38:C41"/>
    <mergeCell ref="B42:C45"/>
    <mergeCell ref="B46:C50"/>
    <mergeCell ref="B51:C55"/>
    <mergeCell ref="B56:C60"/>
    <mergeCell ref="B61:C62"/>
    <mergeCell ref="B63:C67"/>
    <mergeCell ref="B68:C7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F42" sqref="F42"/>
    </sheetView>
  </sheetViews>
  <sheetFormatPr defaultColWidth="9" defaultRowHeight="13.5"/>
  <sheetData>
    <row r="1" ht="14.25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18.75" spans="1:10">
      <c r="A2" s="1"/>
      <c r="B2" s="52" t="s">
        <v>32</v>
      </c>
      <c r="C2" s="53"/>
      <c r="D2" s="53"/>
      <c r="E2" s="53"/>
      <c r="F2" s="53"/>
      <c r="G2" s="53"/>
      <c r="H2" s="53"/>
      <c r="I2" s="53"/>
      <c r="J2" s="53"/>
    </row>
    <row r="3" ht="38.25" spans="1:10">
      <c r="A3" s="1"/>
      <c r="B3" s="54" t="s">
        <v>33</v>
      </c>
      <c r="C3" s="55"/>
      <c r="D3" s="56"/>
      <c r="E3" s="56" t="s">
        <v>2</v>
      </c>
      <c r="F3" s="56" t="s">
        <v>3</v>
      </c>
      <c r="G3" s="56" t="s">
        <v>4</v>
      </c>
      <c r="H3" s="56" t="s">
        <v>5</v>
      </c>
      <c r="I3" s="56" t="s">
        <v>6</v>
      </c>
      <c r="J3" s="56" t="s">
        <v>7</v>
      </c>
    </row>
    <row r="4" ht="14.25" spans="1:10">
      <c r="A4" s="1"/>
      <c r="B4" s="37" t="s">
        <v>34</v>
      </c>
      <c r="C4" s="57" t="s">
        <v>35</v>
      </c>
      <c r="D4" s="58"/>
      <c r="E4" s="58" t="s">
        <v>10</v>
      </c>
      <c r="F4" s="63" t="s">
        <v>36</v>
      </c>
      <c r="G4" s="39">
        <v>0</v>
      </c>
      <c r="H4" s="39">
        <v>0</v>
      </c>
      <c r="I4" s="39">
        <v>0.15</v>
      </c>
      <c r="J4" s="62">
        <f>G36/H36*I4*100</f>
        <v>15</v>
      </c>
    </row>
    <row r="5" ht="14.25" spans="1:10">
      <c r="A5" s="1"/>
      <c r="B5" s="37"/>
      <c r="C5" s="43"/>
      <c r="D5" s="43"/>
      <c r="E5" s="43" t="s">
        <v>12</v>
      </c>
      <c r="F5" s="63" t="s">
        <v>36</v>
      </c>
      <c r="G5" s="39">
        <v>0</v>
      </c>
      <c r="H5" s="39">
        <v>0</v>
      </c>
      <c r="I5" s="39"/>
      <c r="J5" s="62"/>
    </row>
    <row r="6" ht="14.25" spans="1:10">
      <c r="A6" s="1"/>
      <c r="B6" s="37"/>
      <c r="C6" s="43"/>
      <c r="D6" s="43"/>
      <c r="E6" s="43" t="s">
        <v>13</v>
      </c>
      <c r="F6" s="64" t="s">
        <v>18</v>
      </c>
      <c r="G6" s="39">
        <v>0</v>
      </c>
      <c r="H6" s="39">
        <v>0</v>
      </c>
      <c r="I6" s="39"/>
      <c r="J6" s="62"/>
    </row>
    <row r="7" ht="14.25" spans="1:10">
      <c r="A7" s="1"/>
      <c r="B7" s="37"/>
      <c r="C7" s="43"/>
      <c r="D7" s="43"/>
      <c r="E7" s="43" t="s">
        <v>14</v>
      </c>
      <c r="F7" s="64"/>
      <c r="G7" s="39">
        <f>SUM(G4:G6)</f>
        <v>0</v>
      </c>
      <c r="H7" s="39">
        <f>SUM(H4:H6)</f>
        <v>0</v>
      </c>
      <c r="I7" s="39"/>
      <c r="J7" s="62"/>
    </row>
    <row r="8" ht="14.25" spans="1:10">
      <c r="A8" s="1"/>
      <c r="B8" s="41"/>
      <c r="C8" s="57" t="s">
        <v>37</v>
      </c>
      <c r="D8" s="58"/>
      <c r="E8" s="58" t="s">
        <v>10</v>
      </c>
      <c r="F8" s="63" t="s">
        <v>36</v>
      </c>
      <c r="G8" s="39">
        <v>0</v>
      </c>
      <c r="H8" s="39">
        <v>0</v>
      </c>
      <c r="I8" s="39"/>
      <c r="J8" s="62"/>
    </row>
    <row r="9" ht="14.25" spans="1:10">
      <c r="A9" s="1"/>
      <c r="B9" s="41"/>
      <c r="C9" s="43"/>
      <c r="D9" s="43"/>
      <c r="E9" s="43" t="s">
        <v>12</v>
      </c>
      <c r="F9" s="63" t="s">
        <v>36</v>
      </c>
      <c r="G9" s="39">
        <v>0</v>
      </c>
      <c r="H9" s="39">
        <v>0</v>
      </c>
      <c r="I9" s="39"/>
      <c r="J9" s="62"/>
    </row>
    <row r="10" ht="14.25" spans="1:10">
      <c r="A10" s="1"/>
      <c r="B10" s="41"/>
      <c r="C10" s="43"/>
      <c r="D10" s="43"/>
      <c r="E10" s="43" t="s">
        <v>13</v>
      </c>
      <c r="F10" s="64" t="s">
        <v>18</v>
      </c>
      <c r="G10" s="39">
        <v>0</v>
      </c>
      <c r="H10" s="39">
        <v>0</v>
      </c>
      <c r="I10" s="39"/>
      <c r="J10" s="62"/>
    </row>
    <row r="11" ht="14.25" spans="1:10">
      <c r="A11" s="1"/>
      <c r="B11" s="41"/>
      <c r="C11" s="43"/>
      <c r="D11" s="43"/>
      <c r="E11" s="43" t="s">
        <v>14</v>
      </c>
      <c r="F11" s="64"/>
      <c r="G11" s="39">
        <f>SUM(G8:G10)</f>
        <v>0</v>
      </c>
      <c r="H11" s="39">
        <f>SUM(H8:H10)</f>
        <v>0</v>
      </c>
      <c r="I11" s="39"/>
      <c r="J11" s="62"/>
    </row>
    <row r="12" ht="14.25" spans="1:10">
      <c r="A12" s="1"/>
      <c r="B12" s="41"/>
      <c r="C12" s="57" t="s">
        <v>38</v>
      </c>
      <c r="D12" s="58"/>
      <c r="E12" s="58" t="s">
        <v>10</v>
      </c>
      <c r="F12" s="63" t="s">
        <v>36</v>
      </c>
      <c r="G12" s="39">
        <v>0</v>
      </c>
      <c r="H12" s="39">
        <v>0</v>
      </c>
      <c r="I12" s="39"/>
      <c r="J12" s="62"/>
    </row>
    <row r="13" ht="14.25" spans="1:10">
      <c r="A13" s="1"/>
      <c r="B13" s="41"/>
      <c r="C13" s="43"/>
      <c r="D13" s="43"/>
      <c r="E13" s="43" t="s">
        <v>12</v>
      </c>
      <c r="F13" s="63" t="s">
        <v>36</v>
      </c>
      <c r="G13" s="39">
        <v>0</v>
      </c>
      <c r="H13" s="39">
        <v>0</v>
      </c>
      <c r="I13" s="39"/>
      <c r="J13" s="62"/>
    </row>
    <row r="14" ht="14.25" spans="1:10">
      <c r="A14" s="1"/>
      <c r="B14" s="41"/>
      <c r="C14" s="43"/>
      <c r="D14" s="43"/>
      <c r="E14" s="43" t="s">
        <v>13</v>
      </c>
      <c r="F14" s="64" t="s">
        <v>18</v>
      </c>
      <c r="G14" s="39">
        <v>0</v>
      </c>
      <c r="H14" s="39">
        <v>0</v>
      </c>
      <c r="I14" s="39"/>
      <c r="J14" s="62"/>
    </row>
    <row r="15" ht="14.25" spans="1:10">
      <c r="A15" s="1"/>
      <c r="B15" s="41"/>
      <c r="C15" s="43"/>
      <c r="D15" s="43"/>
      <c r="E15" s="43" t="s">
        <v>14</v>
      </c>
      <c r="F15" s="64"/>
      <c r="G15" s="39">
        <f>SUM(G12:G14)</f>
        <v>0</v>
      </c>
      <c r="H15" s="39">
        <f>SUM(H12:H14)</f>
        <v>0</v>
      </c>
      <c r="I15" s="39"/>
      <c r="J15" s="62"/>
    </row>
    <row r="16" ht="14.25" spans="1:10">
      <c r="A16" s="1"/>
      <c r="B16" s="41"/>
      <c r="C16" s="57" t="s">
        <v>39</v>
      </c>
      <c r="D16" s="58"/>
      <c r="E16" s="58" t="s">
        <v>10</v>
      </c>
      <c r="F16" s="63" t="s">
        <v>36</v>
      </c>
      <c r="G16" s="39">
        <v>0</v>
      </c>
      <c r="H16" s="39">
        <v>0</v>
      </c>
      <c r="I16" s="39"/>
      <c r="J16" s="62"/>
    </row>
    <row r="17" ht="14.25" spans="1:10">
      <c r="A17" s="1"/>
      <c r="B17" s="41"/>
      <c r="C17" s="43"/>
      <c r="D17" s="43"/>
      <c r="E17" s="43" t="s">
        <v>12</v>
      </c>
      <c r="F17" s="63" t="s">
        <v>36</v>
      </c>
      <c r="G17" s="39">
        <v>0</v>
      </c>
      <c r="H17" s="39">
        <v>0</v>
      </c>
      <c r="I17" s="39"/>
      <c r="J17" s="62"/>
    </row>
    <row r="18" ht="14.25" spans="1:10">
      <c r="A18" s="1"/>
      <c r="B18" s="41"/>
      <c r="C18" s="43"/>
      <c r="D18" s="43"/>
      <c r="E18" s="43" t="s">
        <v>13</v>
      </c>
      <c r="F18" s="64" t="s">
        <v>18</v>
      </c>
      <c r="G18" s="39">
        <v>0</v>
      </c>
      <c r="H18" s="39">
        <v>0</v>
      </c>
      <c r="I18" s="39"/>
      <c r="J18" s="62"/>
    </row>
    <row r="19" ht="14.25" spans="1:10">
      <c r="A19" s="1"/>
      <c r="B19" s="41"/>
      <c r="C19" s="43"/>
      <c r="D19" s="43"/>
      <c r="E19" s="43" t="s">
        <v>14</v>
      </c>
      <c r="F19" s="64"/>
      <c r="G19" s="39">
        <f>SUM(G16:G18)</f>
        <v>0</v>
      </c>
      <c r="H19" s="39">
        <f>SUM(H16:H18)</f>
        <v>0</v>
      </c>
      <c r="I19" s="39"/>
      <c r="J19" s="62"/>
    </row>
    <row r="20" ht="14.25" spans="1:10">
      <c r="A20" s="1"/>
      <c r="B20" s="41"/>
      <c r="C20" s="57" t="s">
        <v>40</v>
      </c>
      <c r="D20" s="58"/>
      <c r="E20" s="58" t="s">
        <v>10</v>
      </c>
      <c r="F20" s="63" t="s">
        <v>36</v>
      </c>
      <c r="G20" s="39">
        <v>0</v>
      </c>
      <c r="H20" s="39">
        <v>0</v>
      </c>
      <c r="I20" s="39"/>
      <c r="J20" s="62"/>
    </row>
    <row r="21" ht="14.25" spans="1:10">
      <c r="A21" s="1"/>
      <c r="B21" s="41"/>
      <c r="C21" s="43"/>
      <c r="D21" s="43"/>
      <c r="E21" s="43" t="s">
        <v>12</v>
      </c>
      <c r="F21" s="63" t="s">
        <v>36</v>
      </c>
      <c r="G21" s="39">
        <v>0</v>
      </c>
      <c r="H21" s="39">
        <v>0</v>
      </c>
      <c r="I21" s="39"/>
      <c r="J21" s="62"/>
    </row>
    <row r="22" ht="14.25" spans="1:10">
      <c r="A22" s="1"/>
      <c r="B22" s="41"/>
      <c r="C22" s="43"/>
      <c r="D22" s="43"/>
      <c r="E22" s="43" t="s">
        <v>13</v>
      </c>
      <c r="F22" s="64" t="s">
        <v>18</v>
      </c>
      <c r="G22" s="39">
        <v>0</v>
      </c>
      <c r="H22" s="39">
        <v>0</v>
      </c>
      <c r="I22" s="39"/>
      <c r="J22" s="62"/>
    </row>
    <row r="23" ht="14.25" spans="1:10">
      <c r="A23" s="1"/>
      <c r="B23" s="41"/>
      <c r="C23" s="43"/>
      <c r="D23" s="43"/>
      <c r="E23" s="43" t="s">
        <v>14</v>
      </c>
      <c r="F23" s="64"/>
      <c r="G23" s="39">
        <f>SUM(G20:G22)</f>
        <v>0</v>
      </c>
      <c r="H23" s="39">
        <f>SUM(H20:H22)</f>
        <v>0</v>
      </c>
      <c r="I23" s="39"/>
      <c r="J23" s="62"/>
    </row>
    <row r="24" ht="14.25" spans="1:10">
      <c r="A24" s="1"/>
      <c r="B24" s="41"/>
      <c r="C24" s="57" t="s">
        <v>41</v>
      </c>
      <c r="D24" s="58"/>
      <c r="E24" s="58" t="s">
        <v>10</v>
      </c>
      <c r="F24" s="63" t="s">
        <v>36</v>
      </c>
      <c r="G24" s="39">
        <v>0</v>
      </c>
      <c r="H24" s="39">
        <v>0</v>
      </c>
      <c r="I24" s="39"/>
      <c r="J24" s="62"/>
    </row>
    <row r="25" ht="14.25" spans="1:10">
      <c r="A25" s="1"/>
      <c r="B25" s="41"/>
      <c r="C25" s="43"/>
      <c r="D25" s="43"/>
      <c r="E25" s="43" t="s">
        <v>12</v>
      </c>
      <c r="F25" s="63" t="s">
        <v>36</v>
      </c>
      <c r="G25" s="39">
        <v>0</v>
      </c>
      <c r="H25" s="39">
        <v>0</v>
      </c>
      <c r="I25" s="39"/>
      <c r="J25" s="62"/>
    </row>
    <row r="26" ht="14.25" spans="1:10">
      <c r="A26" s="1"/>
      <c r="B26" s="41"/>
      <c r="C26" s="43"/>
      <c r="D26" s="43"/>
      <c r="E26" s="43" t="s">
        <v>13</v>
      </c>
      <c r="F26" s="64" t="s">
        <v>18</v>
      </c>
      <c r="G26" s="39">
        <v>0</v>
      </c>
      <c r="H26" s="39">
        <v>0</v>
      </c>
      <c r="I26" s="39"/>
      <c r="J26" s="62"/>
    </row>
    <row r="27" ht="14.25" spans="1:10">
      <c r="A27" s="1"/>
      <c r="B27" s="41"/>
      <c r="C27" s="43"/>
      <c r="D27" s="43"/>
      <c r="E27" s="43" t="s">
        <v>14</v>
      </c>
      <c r="F27" s="64"/>
      <c r="G27" s="39">
        <f>SUM(G24:G26)</f>
        <v>0</v>
      </c>
      <c r="H27" s="39">
        <f>SUM(H24:H26)</f>
        <v>0</v>
      </c>
      <c r="I27" s="39"/>
      <c r="J27" s="62"/>
    </row>
    <row r="28" ht="14.25" spans="1:10">
      <c r="A28" s="1"/>
      <c r="B28" s="41"/>
      <c r="C28" s="57" t="s">
        <v>42</v>
      </c>
      <c r="D28" s="58"/>
      <c r="E28" s="58" t="s">
        <v>10</v>
      </c>
      <c r="F28" s="63" t="s">
        <v>43</v>
      </c>
      <c r="G28" s="39">
        <v>2</v>
      </c>
      <c r="H28" s="39">
        <v>2</v>
      </c>
      <c r="I28" s="39"/>
      <c r="J28" s="62"/>
    </row>
    <row r="29" ht="14.25" spans="1:10">
      <c r="A29" s="1"/>
      <c r="B29" s="41"/>
      <c r="C29" s="43"/>
      <c r="D29" s="43"/>
      <c r="E29" s="43" t="s">
        <v>12</v>
      </c>
      <c r="F29" s="63" t="s">
        <v>43</v>
      </c>
      <c r="G29" s="39">
        <v>22</v>
      </c>
      <c r="H29" s="39">
        <v>22</v>
      </c>
      <c r="I29" s="39"/>
      <c r="J29" s="62"/>
    </row>
    <row r="30" ht="14.25" spans="1:10">
      <c r="A30" s="1"/>
      <c r="B30" s="41"/>
      <c r="C30" s="43"/>
      <c r="D30" s="43"/>
      <c r="E30" s="43" t="s">
        <v>13</v>
      </c>
      <c r="F30" s="64" t="s">
        <v>18</v>
      </c>
      <c r="G30" s="39">
        <v>0</v>
      </c>
      <c r="H30" s="39">
        <v>0</v>
      </c>
      <c r="I30" s="39"/>
      <c r="J30" s="62"/>
    </row>
    <row r="31" ht="14.25" spans="1:10">
      <c r="A31" s="1"/>
      <c r="B31" s="41"/>
      <c r="C31" s="43"/>
      <c r="D31" s="43"/>
      <c r="E31" s="43" t="s">
        <v>14</v>
      </c>
      <c r="F31" s="64"/>
      <c r="G31" s="39">
        <f>SUM(G28:G30)</f>
        <v>24</v>
      </c>
      <c r="H31" s="39">
        <f>SUM(H28:H30)</f>
        <v>24</v>
      </c>
      <c r="I31" s="39"/>
      <c r="J31" s="62"/>
    </row>
    <row r="32" ht="14.25" spans="1:10">
      <c r="A32" s="1"/>
      <c r="B32" s="41"/>
      <c r="C32" s="57" t="s">
        <v>44</v>
      </c>
      <c r="D32" s="58"/>
      <c r="E32" s="58" t="s">
        <v>10</v>
      </c>
      <c r="F32" s="63" t="s">
        <v>36</v>
      </c>
      <c r="G32" s="39">
        <v>0</v>
      </c>
      <c r="H32" s="39">
        <v>0</v>
      </c>
      <c r="I32" s="39"/>
      <c r="J32" s="62"/>
    </row>
    <row r="33" ht="14.25" spans="1:10">
      <c r="A33" s="1"/>
      <c r="B33" s="41"/>
      <c r="C33" s="57"/>
      <c r="D33" s="58"/>
      <c r="E33" s="43" t="s">
        <v>12</v>
      </c>
      <c r="F33" s="63" t="s">
        <v>36</v>
      </c>
      <c r="G33" s="39">
        <v>0</v>
      </c>
      <c r="H33" s="39">
        <v>0</v>
      </c>
      <c r="I33" s="39"/>
      <c r="J33" s="62"/>
    </row>
    <row r="34" ht="14.25" spans="1:10">
      <c r="A34" s="1"/>
      <c r="B34" s="41"/>
      <c r="C34" s="57"/>
      <c r="D34" s="58"/>
      <c r="E34" s="43" t="s">
        <v>13</v>
      </c>
      <c r="F34" s="64" t="s">
        <v>18</v>
      </c>
      <c r="G34" s="39">
        <v>0</v>
      </c>
      <c r="H34" s="39">
        <v>0</v>
      </c>
      <c r="I34" s="39"/>
      <c r="J34" s="62"/>
    </row>
    <row r="35" ht="14.25" spans="1:10">
      <c r="A35" s="1"/>
      <c r="B35" s="41"/>
      <c r="C35" s="57"/>
      <c r="D35" s="58"/>
      <c r="E35" s="43" t="s">
        <v>14</v>
      </c>
      <c r="F35" s="64"/>
      <c r="G35" s="39">
        <f>SUM(G32:G34)</f>
        <v>0</v>
      </c>
      <c r="H35" s="39">
        <f>SUM(H32:H34)</f>
        <v>0</v>
      </c>
      <c r="I35" s="39"/>
      <c r="J35" s="62"/>
    </row>
    <row r="36" ht="14.25" spans="1:10">
      <c r="A36" s="1"/>
      <c r="B36" s="41"/>
      <c r="C36" s="60" t="s">
        <v>14</v>
      </c>
      <c r="D36" s="61"/>
      <c r="E36" s="61"/>
      <c r="F36" s="42"/>
      <c r="G36" s="39">
        <f>G7+G11+G15+G19+G23+G27+G31+G35</f>
        <v>24</v>
      </c>
      <c r="H36" s="39">
        <f>H7+H11+H15+H19+H23+H27+H31+H35</f>
        <v>24</v>
      </c>
      <c r="I36" s="39"/>
      <c r="J36" s="62"/>
    </row>
  </sheetData>
  <protectedRanges>
    <protectedRange sqref="G4:H6 G8:H10 G12:H14 G16:H18 G20:H22 G24:H26 G28:H30 G32:H34" name="区域1" securityDescriptor=""/>
  </protectedRanges>
  <mergeCells count="14">
    <mergeCell ref="B2:J2"/>
    <mergeCell ref="B3:D3"/>
    <mergeCell ref="C36:F36"/>
    <mergeCell ref="B4:B36"/>
    <mergeCell ref="I4:I36"/>
    <mergeCell ref="J4:J36"/>
    <mergeCell ref="C4:D7"/>
    <mergeCell ref="C8:D11"/>
    <mergeCell ref="C12:D15"/>
    <mergeCell ref="C16:D19"/>
    <mergeCell ref="C20:D23"/>
    <mergeCell ref="C24:D27"/>
    <mergeCell ref="C28:D31"/>
    <mergeCell ref="C32:D3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33" sqref="G33"/>
    </sheetView>
  </sheetViews>
  <sheetFormatPr defaultColWidth="9" defaultRowHeight="13.5"/>
  <sheetData>
    <row r="1" ht="14.25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ht="18.75" spans="1:10">
      <c r="A2" s="1"/>
      <c r="B2" s="52" t="s">
        <v>45</v>
      </c>
      <c r="C2" s="53"/>
      <c r="D2" s="53"/>
      <c r="E2" s="53"/>
      <c r="F2" s="53"/>
      <c r="G2" s="53"/>
      <c r="H2" s="53"/>
      <c r="I2" s="53"/>
      <c r="J2" s="53"/>
    </row>
    <row r="3" ht="38.25" spans="1:10">
      <c r="A3" s="1"/>
      <c r="B3" s="54" t="s">
        <v>33</v>
      </c>
      <c r="C3" s="55"/>
      <c r="D3" s="56"/>
      <c r="E3" s="56" t="s">
        <v>2</v>
      </c>
      <c r="F3" s="56" t="s">
        <v>3</v>
      </c>
      <c r="G3" s="56" t="s">
        <v>4</v>
      </c>
      <c r="H3" s="56" t="s">
        <v>5</v>
      </c>
      <c r="I3" s="56" t="s">
        <v>6</v>
      </c>
      <c r="J3" s="56" t="s">
        <v>7</v>
      </c>
    </row>
    <row r="4" ht="14.25" spans="1:10">
      <c r="A4" s="1"/>
      <c r="B4" s="37" t="s">
        <v>46</v>
      </c>
      <c r="C4" s="57" t="s">
        <v>47</v>
      </c>
      <c r="D4" s="58"/>
      <c r="E4" s="58" t="s">
        <v>10</v>
      </c>
      <c r="F4" s="59" t="s">
        <v>36</v>
      </c>
      <c r="G4" s="39">
        <v>0</v>
      </c>
      <c r="H4" s="39">
        <v>0</v>
      </c>
      <c r="I4" s="39">
        <v>0.3</v>
      </c>
      <c r="J4" s="62">
        <f>G22/H22*I4*100</f>
        <v>5.07923578199052</v>
      </c>
    </row>
    <row r="5" ht="14.25" spans="1:10">
      <c r="A5" s="1"/>
      <c r="B5" s="37"/>
      <c r="C5" s="43"/>
      <c r="D5" s="43"/>
      <c r="E5" s="43" t="s">
        <v>12</v>
      </c>
      <c r="F5" s="59" t="s">
        <v>36</v>
      </c>
      <c r="G5" s="39">
        <v>0</v>
      </c>
      <c r="H5" s="39">
        <v>588.39</v>
      </c>
      <c r="I5" s="39"/>
      <c r="J5" s="62"/>
    </row>
    <row r="6" ht="14.25" spans="1:10">
      <c r="A6" s="1"/>
      <c r="B6" s="37"/>
      <c r="C6" s="43"/>
      <c r="D6" s="43"/>
      <c r="E6" s="43" t="s">
        <v>14</v>
      </c>
      <c r="F6" s="59"/>
      <c r="G6" s="39">
        <f>SUM(G4:G5)</f>
        <v>0</v>
      </c>
      <c r="H6" s="39">
        <f>SUM(H4:H5)</f>
        <v>588.39</v>
      </c>
      <c r="I6" s="39"/>
      <c r="J6" s="62"/>
    </row>
    <row r="7" ht="14.25" spans="1:10">
      <c r="A7" s="1"/>
      <c r="B7" s="41"/>
      <c r="C7" s="57" t="s">
        <v>48</v>
      </c>
      <c r="D7" s="58"/>
      <c r="E7" s="58" t="s">
        <v>10</v>
      </c>
      <c r="F7" s="59" t="s">
        <v>36</v>
      </c>
      <c r="G7" s="39">
        <v>0</v>
      </c>
      <c r="H7" s="39">
        <v>0</v>
      </c>
      <c r="I7" s="39"/>
      <c r="J7" s="62"/>
    </row>
    <row r="8" ht="14.25" spans="1:10">
      <c r="A8" s="1"/>
      <c r="B8" s="41"/>
      <c r="C8" s="43"/>
      <c r="D8" s="43"/>
      <c r="E8" s="43" t="s">
        <v>12</v>
      </c>
      <c r="F8" s="59" t="s">
        <v>36</v>
      </c>
      <c r="G8" s="39">
        <v>0</v>
      </c>
      <c r="H8" s="39">
        <v>775.83</v>
      </c>
      <c r="I8" s="39"/>
      <c r="J8" s="62"/>
    </row>
    <row r="9" ht="14.25" spans="1:10">
      <c r="A9" s="1"/>
      <c r="B9" s="41"/>
      <c r="C9" s="43"/>
      <c r="D9" s="43"/>
      <c r="E9" s="43" t="s">
        <v>14</v>
      </c>
      <c r="F9" s="59"/>
      <c r="G9" s="39">
        <f>SUM(G7:G8)</f>
        <v>0</v>
      </c>
      <c r="H9" s="39">
        <f>SUM(H7:H8)</f>
        <v>775.83</v>
      </c>
      <c r="I9" s="39"/>
      <c r="J9" s="62"/>
    </row>
    <row r="10" ht="14.25" spans="1:10">
      <c r="A10" s="1"/>
      <c r="B10" s="41"/>
      <c r="C10" s="57" t="s">
        <v>49</v>
      </c>
      <c r="D10" s="58"/>
      <c r="E10" s="58" t="s">
        <v>10</v>
      </c>
      <c r="F10" s="59" t="s">
        <v>43</v>
      </c>
      <c r="G10" s="39">
        <v>0</v>
      </c>
      <c r="H10" s="39">
        <v>0</v>
      </c>
      <c r="I10" s="39"/>
      <c r="J10" s="62"/>
    </row>
    <row r="11" ht="14.25" spans="1:10">
      <c r="A11" s="1"/>
      <c r="B11" s="41"/>
      <c r="C11" s="43"/>
      <c r="D11" s="43"/>
      <c r="E11" s="43" t="s">
        <v>12</v>
      </c>
      <c r="F11" s="59" t="s">
        <v>43</v>
      </c>
      <c r="G11" s="39">
        <v>0</v>
      </c>
      <c r="H11" s="39">
        <v>1240.47</v>
      </c>
      <c r="I11" s="39"/>
      <c r="J11" s="62"/>
    </row>
    <row r="12" ht="14.25" spans="1:10">
      <c r="A12" s="1"/>
      <c r="B12" s="41"/>
      <c r="C12" s="43"/>
      <c r="D12" s="43"/>
      <c r="E12" s="43" t="s">
        <v>14</v>
      </c>
      <c r="F12" s="59"/>
      <c r="G12" s="39">
        <f>SUM(G10:G11)</f>
        <v>0</v>
      </c>
      <c r="H12" s="39">
        <f>SUM(H10:H11)</f>
        <v>1240.47</v>
      </c>
      <c r="I12" s="39"/>
      <c r="J12" s="62"/>
    </row>
    <row r="13" ht="14.25" spans="1:10">
      <c r="A13" s="1"/>
      <c r="B13" s="41"/>
      <c r="C13" s="57" t="s">
        <v>50</v>
      </c>
      <c r="D13" s="58"/>
      <c r="E13" s="58" t="s">
        <v>10</v>
      </c>
      <c r="F13" s="59" t="s">
        <v>43</v>
      </c>
      <c r="G13" s="39">
        <v>0</v>
      </c>
      <c r="H13" s="39">
        <v>0</v>
      </c>
      <c r="I13" s="39"/>
      <c r="J13" s="62"/>
    </row>
    <row r="14" ht="14.25" spans="1:10">
      <c r="A14" s="1"/>
      <c r="B14" s="41"/>
      <c r="C14" s="43"/>
      <c r="D14" s="43"/>
      <c r="E14" s="43" t="s">
        <v>12</v>
      </c>
      <c r="F14" s="59" t="s">
        <v>43</v>
      </c>
      <c r="G14" s="39">
        <v>0</v>
      </c>
      <c r="H14" s="39">
        <v>8500.8</v>
      </c>
      <c r="I14" s="39"/>
      <c r="J14" s="62"/>
    </row>
    <row r="15" ht="14.25" spans="1:10">
      <c r="A15" s="1"/>
      <c r="B15" s="41"/>
      <c r="C15" s="43"/>
      <c r="D15" s="43"/>
      <c r="E15" s="43" t="s">
        <v>14</v>
      </c>
      <c r="F15" s="59"/>
      <c r="G15" s="39">
        <f>SUM(G13:G14)</f>
        <v>0</v>
      </c>
      <c r="H15" s="39">
        <f>SUM(H13:H14)</f>
        <v>8500.8</v>
      </c>
      <c r="I15" s="39"/>
      <c r="J15" s="62"/>
    </row>
    <row r="16" ht="14.25" spans="1:10">
      <c r="A16" s="1"/>
      <c r="B16" s="41"/>
      <c r="C16" s="57" t="s">
        <v>51</v>
      </c>
      <c r="D16" s="58"/>
      <c r="E16" s="58" t="s">
        <v>10</v>
      </c>
      <c r="F16" s="59" t="s">
        <v>36</v>
      </c>
      <c r="G16" s="39">
        <v>0</v>
      </c>
      <c r="H16" s="39">
        <v>0</v>
      </c>
      <c r="I16" s="39"/>
      <c r="J16" s="62"/>
    </row>
    <row r="17" ht="14.25" spans="1:10">
      <c r="A17" s="1"/>
      <c r="B17" s="41"/>
      <c r="C17" s="43"/>
      <c r="D17" s="43"/>
      <c r="E17" s="43" t="s">
        <v>12</v>
      </c>
      <c r="F17" s="59" t="s">
        <v>36</v>
      </c>
      <c r="G17" s="39">
        <v>0</v>
      </c>
      <c r="H17" s="39">
        <v>0</v>
      </c>
      <c r="I17" s="39"/>
      <c r="J17" s="62"/>
    </row>
    <row r="18" ht="14.25" spans="1:10">
      <c r="A18" s="1"/>
      <c r="B18" s="41"/>
      <c r="C18" s="43"/>
      <c r="D18" s="43"/>
      <c r="E18" s="43" t="s">
        <v>14</v>
      </c>
      <c r="F18" s="59"/>
      <c r="G18" s="39">
        <f>SUM(G16:G17)</f>
        <v>0</v>
      </c>
      <c r="H18" s="39">
        <f>SUM(H16:H17)</f>
        <v>0</v>
      </c>
      <c r="I18" s="39"/>
      <c r="J18" s="62"/>
    </row>
    <row r="19" ht="14.25" spans="1:10">
      <c r="A19" s="1"/>
      <c r="B19" s="41"/>
      <c r="C19" s="57" t="s">
        <v>52</v>
      </c>
      <c r="D19" s="58"/>
      <c r="E19" s="58" t="s">
        <v>10</v>
      </c>
      <c r="F19" s="59" t="s">
        <v>43</v>
      </c>
      <c r="G19" s="39">
        <v>0</v>
      </c>
      <c r="H19" s="39">
        <v>0</v>
      </c>
      <c r="I19" s="39"/>
      <c r="J19" s="62"/>
    </row>
    <row r="20" ht="14.25" spans="1:10">
      <c r="A20" s="1"/>
      <c r="B20" s="41"/>
      <c r="C20" s="57"/>
      <c r="D20" s="58"/>
      <c r="E20" s="43" t="s">
        <v>12</v>
      </c>
      <c r="F20" s="59" t="s">
        <v>43</v>
      </c>
      <c r="G20" s="39">
        <v>2263.47</v>
      </c>
      <c r="H20" s="39">
        <v>2263.47</v>
      </c>
      <c r="I20" s="39"/>
      <c r="J20" s="62"/>
    </row>
    <row r="21" ht="14.25" spans="1:10">
      <c r="A21" s="1"/>
      <c r="B21" s="41"/>
      <c r="C21" s="57"/>
      <c r="D21" s="58"/>
      <c r="E21" s="43" t="s">
        <v>14</v>
      </c>
      <c r="F21" s="59"/>
      <c r="G21" s="39">
        <f>SUM(G19:G20)</f>
        <v>2263.47</v>
      </c>
      <c r="H21" s="39">
        <f>SUM(H19:H20)</f>
        <v>2263.47</v>
      </c>
      <c r="I21" s="39"/>
      <c r="J21" s="62"/>
    </row>
    <row r="22" ht="14.25" spans="1:10">
      <c r="A22" s="1"/>
      <c r="B22" s="41"/>
      <c r="C22" s="60" t="s">
        <v>14</v>
      </c>
      <c r="D22" s="61"/>
      <c r="E22" s="61"/>
      <c r="F22" s="42"/>
      <c r="G22" s="39">
        <f>G6+G9+G12+G15+G18+G21</f>
        <v>2263.47</v>
      </c>
      <c r="H22" s="39">
        <f>H6+H9+H12+H15+H18+H21</f>
        <v>13368.96</v>
      </c>
      <c r="I22" s="39"/>
      <c r="J22" s="62"/>
    </row>
  </sheetData>
  <protectedRanges>
    <protectedRange sqref="G4:H5 G7:H8 G10:H11 G13:H14 G16:H17 G19:H20" name="区域1" securityDescriptor=""/>
  </protectedRanges>
  <mergeCells count="12">
    <mergeCell ref="B2:J2"/>
    <mergeCell ref="B3:D3"/>
    <mergeCell ref="C22:F22"/>
    <mergeCell ref="B4:B22"/>
    <mergeCell ref="I4:I22"/>
    <mergeCell ref="J4:J22"/>
    <mergeCell ref="C4:D6"/>
    <mergeCell ref="C7:D9"/>
    <mergeCell ref="C10:D12"/>
    <mergeCell ref="C13:D15"/>
    <mergeCell ref="C16:D18"/>
    <mergeCell ref="C19:D2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A19" workbookViewId="0">
      <selection activeCell="M36" sqref="M36"/>
    </sheetView>
  </sheetViews>
  <sheetFormatPr defaultColWidth="9" defaultRowHeight="13.5"/>
  <sheetData>
    <row r="1" ht="14.25" spans="1:9">
      <c r="A1" s="1"/>
      <c r="B1" s="1"/>
      <c r="C1" s="1"/>
      <c r="D1" s="1"/>
      <c r="E1" s="1"/>
      <c r="F1" s="1"/>
      <c r="G1" s="1"/>
      <c r="H1" s="1"/>
      <c r="I1" s="1"/>
    </row>
    <row r="2" ht="18.75" spans="1:9">
      <c r="A2" s="1"/>
      <c r="B2" s="22" t="s">
        <v>45</v>
      </c>
      <c r="C2" s="23"/>
      <c r="D2" s="23"/>
      <c r="E2" s="23"/>
      <c r="F2" s="23"/>
      <c r="G2" s="23"/>
      <c r="H2" s="23"/>
      <c r="I2" s="23"/>
    </row>
    <row r="3" ht="38.25" spans="1:9">
      <c r="A3" s="1"/>
      <c r="B3" s="24" t="s">
        <v>33</v>
      </c>
      <c r="C3" s="25"/>
      <c r="D3" s="26"/>
      <c r="E3" s="26" t="s">
        <v>3</v>
      </c>
      <c r="F3" s="26" t="s">
        <v>4</v>
      </c>
      <c r="G3" s="26" t="s">
        <v>5</v>
      </c>
      <c r="H3" s="26" t="s">
        <v>6</v>
      </c>
      <c r="I3" s="26" t="s">
        <v>7</v>
      </c>
    </row>
    <row r="4" ht="14.25" spans="1:9">
      <c r="A4" s="1"/>
      <c r="B4" s="27" t="s">
        <v>53</v>
      </c>
      <c r="C4" s="28" t="s">
        <v>9</v>
      </c>
      <c r="D4" s="28"/>
      <c r="E4" s="29" t="str">
        <f t="shared" ref="E4:E6" si="0">IF(F4&gt;0,"预制","未预制")</f>
        <v>未预制</v>
      </c>
      <c r="F4" s="30">
        <f>Z1计算!F7</f>
        <v>0</v>
      </c>
      <c r="G4" s="30">
        <f>Z1计算!G3</f>
        <v>3240.11</v>
      </c>
      <c r="H4" s="31">
        <v>0.55</v>
      </c>
      <c r="I4" s="51">
        <f>F17/G17*H4*100</f>
        <v>20.775003107034</v>
      </c>
    </row>
    <row r="5" ht="14.25" spans="1:9">
      <c r="A5" s="1"/>
      <c r="B5" s="27"/>
      <c r="C5" s="28" t="s">
        <v>15</v>
      </c>
      <c r="D5" s="28"/>
      <c r="E5" s="29" t="str">
        <f t="shared" si="0"/>
        <v>预制</v>
      </c>
      <c r="F5" s="30">
        <f>Z1计算!F12</f>
        <v>1061.03</v>
      </c>
      <c r="G5" s="30"/>
      <c r="H5" s="31"/>
      <c r="I5" s="51"/>
    </row>
    <row r="6" ht="14.25" spans="1:9">
      <c r="A6" s="1"/>
      <c r="B6" s="27"/>
      <c r="C6" s="28" t="s">
        <v>16</v>
      </c>
      <c r="D6" s="28"/>
      <c r="E6" s="29" t="str">
        <f t="shared" si="0"/>
        <v>未预制</v>
      </c>
      <c r="F6" s="30">
        <f>Z1计算!F17</f>
        <v>0</v>
      </c>
      <c r="G6" s="30">
        <f>Z1计算!G17</f>
        <v>0</v>
      </c>
      <c r="H6" s="31"/>
      <c r="I6" s="51"/>
    </row>
    <row r="7" ht="14.25" spans="1:9">
      <c r="A7" s="1"/>
      <c r="B7" s="27"/>
      <c r="C7" s="28" t="s">
        <v>17</v>
      </c>
      <c r="D7" s="28"/>
      <c r="E7" s="29" t="s">
        <v>18</v>
      </c>
      <c r="F7" s="30">
        <f>Z1计算!F22</f>
        <v>0</v>
      </c>
      <c r="G7" s="30">
        <f>Z1计算!G22</f>
        <v>0</v>
      </c>
      <c r="H7" s="31"/>
      <c r="I7" s="51"/>
    </row>
    <row r="8" ht="14.25" spans="1:9">
      <c r="A8" s="1"/>
      <c r="B8" s="27"/>
      <c r="C8" s="32" t="s">
        <v>19</v>
      </c>
      <c r="D8" s="32"/>
      <c r="E8" s="29" t="str">
        <f t="shared" ref="E8:E16" si="1">IF(F8&gt;0,"预制","未预制")</f>
        <v>未预制</v>
      </c>
      <c r="F8" s="30">
        <f>Z1计算!F27</f>
        <v>0</v>
      </c>
      <c r="G8" s="30">
        <f>Z1计算!G27</f>
        <v>645.26</v>
      </c>
      <c r="H8" s="31"/>
      <c r="I8" s="51"/>
    </row>
    <row r="9" ht="14.25" spans="1:9">
      <c r="A9" s="1"/>
      <c r="B9" s="33"/>
      <c r="C9" s="32" t="s">
        <v>20</v>
      </c>
      <c r="D9" s="32"/>
      <c r="E9" s="29" t="str">
        <f t="shared" si="1"/>
        <v>预制</v>
      </c>
      <c r="F9" s="30">
        <f>Z1计算!F32</f>
        <v>449.78</v>
      </c>
      <c r="G9" s="30">
        <f>Z1计算!G32</f>
        <v>1567.49</v>
      </c>
      <c r="H9" s="31"/>
      <c r="I9" s="51"/>
    </row>
    <row r="10" ht="14.25" spans="1:9">
      <c r="A10" s="1"/>
      <c r="B10" s="33"/>
      <c r="C10" s="32" t="s">
        <v>23</v>
      </c>
      <c r="D10" s="32"/>
      <c r="E10" s="29" t="str">
        <f t="shared" si="1"/>
        <v>预制</v>
      </c>
      <c r="F10" s="30">
        <f>Z1计算!F37</f>
        <v>109.92</v>
      </c>
      <c r="G10" s="30">
        <f>Z1计算!G37</f>
        <v>113.36</v>
      </c>
      <c r="H10" s="31"/>
      <c r="I10" s="51"/>
    </row>
    <row r="11" ht="14.25" spans="1:9">
      <c r="A11" s="1"/>
      <c r="B11" s="33"/>
      <c r="C11" s="32" t="s">
        <v>24</v>
      </c>
      <c r="D11" s="32"/>
      <c r="E11" s="29" t="str">
        <f t="shared" si="1"/>
        <v>未预制</v>
      </c>
      <c r="F11" s="30">
        <f>Z1计算!F41</f>
        <v>0</v>
      </c>
      <c r="G11" s="30">
        <f>Z1计算!G41</f>
        <v>0</v>
      </c>
      <c r="H11" s="31"/>
      <c r="I11" s="51"/>
    </row>
    <row r="12" ht="14.25" spans="1:9">
      <c r="A12" s="1"/>
      <c r="B12" s="33"/>
      <c r="C12" s="32" t="s">
        <v>25</v>
      </c>
      <c r="D12" s="32"/>
      <c r="E12" s="29" t="str">
        <f t="shared" si="1"/>
        <v>预制</v>
      </c>
      <c r="F12" s="30">
        <f>Z1计算!F45</f>
        <v>13.662</v>
      </c>
      <c r="G12" s="30">
        <f>Z1计算!G45</f>
        <v>13.662</v>
      </c>
      <c r="H12" s="31"/>
      <c r="I12" s="51"/>
    </row>
    <row r="13" ht="14.25" spans="1:9">
      <c r="A13" s="1"/>
      <c r="B13" s="33"/>
      <c r="C13" s="32" t="s">
        <v>26</v>
      </c>
      <c r="D13" s="32"/>
      <c r="E13" s="29" t="str">
        <f t="shared" si="1"/>
        <v>未预制</v>
      </c>
      <c r="F13" s="30">
        <f>Z1计算!F50</f>
        <v>0</v>
      </c>
      <c r="G13" s="30">
        <f>Z1计算!G50</f>
        <v>0</v>
      </c>
      <c r="H13" s="31"/>
      <c r="I13" s="51"/>
    </row>
    <row r="14" ht="14.25" spans="1:9">
      <c r="A14" s="1"/>
      <c r="B14" s="33"/>
      <c r="C14" s="32" t="s">
        <v>54</v>
      </c>
      <c r="D14" s="32"/>
      <c r="E14" s="29" t="str">
        <f t="shared" si="1"/>
        <v>预制</v>
      </c>
      <c r="F14" s="30">
        <f>Z1计算!F67</f>
        <v>159.33</v>
      </c>
      <c r="G14" s="30">
        <f>Z1计算!G67</f>
        <v>159.33</v>
      </c>
      <c r="H14" s="31"/>
      <c r="I14" s="51"/>
    </row>
    <row r="15" ht="14.25" spans="1:9">
      <c r="A15" s="1"/>
      <c r="B15" s="33"/>
      <c r="C15" s="32" t="s">
        <v>28</v>
      </c>
      <c r="D15" s="32"/>
      <c r="E15" s="29" t="str">
        <f t="shared" si="1"/>
        <v>预制</v>
      </c>
      <c r="F15" s="30">
        <f>Z1计算!F60</f>
        <v>601.24</v>
      </c>
      <c r="G15" s="30">
        <f>Z1计算!G60</f>
        <v>601.24</v>
      </c>
      <c r="H15" s="31"/>
      <c r="I15" s="51"/>
    </row>
    <row r="16" ht="14.25" spans="1:9">
      <c r="A16" s="1"/>
      <c r="B16" s="33"/>
      <c r="C16" s="32" t="s">
        <v>29</v>
      </c>
      <c r="D16" s="32"/>
      <c r="E16" s="29" t="str">
        <f t="shared" si="1"/>
        <v>未预制</v>
      </c>
      <c r="F16" s="30">
        <f>Z1计算!F62</f>
        <v>0</v>
      </c>
      <c r="G16" s="30">
        <f>Z1计算!G62</f>
        <v>0</v>
      </c>
      <c r="H16" s="31"/>
      <c r="I16" s="51"/>
    </row>
    <row r="17" ht="14.25" spans="1:9">
      <c r="A17" s="1"/>
      <c r="B17" s="33"/>
      <c r="C17" s="34" t="s">
        <v>14</v>
      </c>
      <c r="D17" s="35"/>
      <c r="E17" s="32"/>
      <c r="F17" s="30">
        <f>SUM(F4:F16)</f>
        <v>2394.962</v>
      </c>
      <c r="G17" s="30">
        <f>SUM(G4:G16)</f>
        <v>6340.452</v>
      </c>
      <c r="H17" s="31"/>
      <c r="I17" s="51"/>
    </row>
    <row r="18" ht="14.25" spans="1:9">
      <c r="A18" s="1"/>
      <c r="B18" s="27" t="s">
        <v>34</v>
      </c>
      <c r="C18" s="32" t="s">
        <v>35</v>
      </c>
      <c r="D18" s="32"/>
      <c r="E18" s="36" t="s">
        <v>18</v>
      </c>
      <c r="F18" s="30">
        <f>Z2计算!G7</f>
        <v>0</v>
      </c>
      <c r="G18" s="30">
        <f>Z2计算!H7</f>
        <v>0</v>
      </c>
      <c r="H18" s="31">
        <v>0.15</v>
      </c>
      <c r="I18" s="51">
        <f>F26/G26*H18*100</f>
        <v>15</v>
      </c>
    </row>
    <row r="19" ht="14.25" spans="1:9">
      <c r="A19" s="1"/>
      <c r="B19" s="33"/>
      <c r="C19" s="32" t="s">
        <v>37</v>
      </c>
      <c r="D19" s="32"/>
      <c r="E19" s="29" t="str">
        <f>IF(F19&gt;0,"采用","未采用")</f>
        <v>未采用</v>
      </c>
      <c r="F19" s="30">
        <f>Z2计算!G11</f>
        <v>0</v>
      </c>
      <c r="G19" s="30">
        <f>Z2计算!H11</f>
        <v>0</v>
      </c>
      <c r="H19" s="31"/>
      <c r="I19" s="51"/>
    </row>
    <row r="20" ht="14.25" spans="1:9">
      <c r="A20" s="1"/>
      <c r="B20" s="33"/>
      <c r="C20" s="32" t="s">
        <v>38</v>
      </c>
      <c r="D20" s="32"/>
      <c r="E20" s="36" t="s">
        <v>18</v>
      </c>
      <c r="F20" s="30">
        <f>Z2计算!G15</f>
        <v>0</v>
      </c>
      <c r="G20" s="30">
        <f>Z2计算!H15</f>
        <v>0</v>
      </c>
      <c r="H20" s="31"/>
      <c r="I20" s="51"/>
    </row>
    <row r="21" ht="14.25" spans="1:9">
      <c r="A21" s="1"/>
      <c r="B21" s="33"/>
      <c r="C21" s="32" t="s">
        <v>39</v>
      </c>
      <c r="D21" s="32"/>
      <c r="E21" s="36" t="s">
        <v>18</v>
      </c>
      <c r="F21" s="30">
        <f>Z2计算!G19</f>
        <v>0</v>
      </c>
      <c r="G21" s="30">
        <f>Z2计算!H19</f>
        <v>0</v>
      </c>
      <c r="H21" s="31"/>
      <c r="I21" s="51"/>
    </row>
    <row r="22" ht="14.25" spans="1:9">
      <c r="A22" s="1"/>
      <c r="B22" s="33"/>
      <c r="C22" s="32" t="s">
        <v>40</v>
      </c>
      <c r="D22" s="32"/>
      <c r="E22" s="36" t="s">
        <v>18</v>
      </c>
      <c r="F22" s="30">
        <f>Z2计算!G23</f>
        <v>0</v>
      </c>
      <c r="G22" s="30">
        <f>Z2计算!H23</f>
        <v>0</v>
      </c>
      <c r="H22" s="31"/>
      <c r="I22" s="51"/>
    </row>
    <row r="23" ht="14.25" spans="1:9">
      <c r="A23" s="1"/>
      <c r="B23" s="33"/>
      <c r="C23" s="32" t="s">
        <v>41</v>
      </c>
      <c r="D23" s="32"/>
      <c r="E23" s="36" t="s">
        <v>18</v>
      </c>
      <c r="F23" s="30">
        <f>Z2计算!G27</f>
        <v>0</v>
      </c>
      <c r="G23" s="30">
        <f>Z2计算!H27</f>
        <v>0</v>
      </c>
      <c r="H23" s="31"/>
      <c r="I23" s="51"/>
    </row>
    <row r="24" ht="14.25" spans="1:9">
      <c r="A24" s="1"/>
      <c r="B24" s="33"/>
      <c r="C24" s="32" t="s">
        <v>42</v>
      </c>
      <c r="D24" s="32"/>
      <c r="E24" s="29" t="str">
        <f t="shared" ref="E24:E30" si="2">IF(F24&gt;0,"采用","未采用")</f>
        <v>采用</v>
      </c>
      <c r="F24" s="30">
        <f>Z2计算!G31</f>
        <v>24</v>
      </c>
      <c r="G24" s="30">
        <f>Z2计算!H31</f>
        <v>24</v>
      </c>
      <c r="H24" s="31"/>
      <c r="I24" s="51"/>
    </row>
    <row r="25" ht="14.25" spans="1:9">
      <c r="A25" s="1"/>
      <c r="B25" s="33"/>
      <c r="C25" s="32" t="s">
        <v>44</v>
      </c>
      <c r="D25" s="32"/>
      <c r="E25" s="29" t="str">
        <f t="shared" si="2"/>
        <v>未采用</v>
      </c>
      <c r="F25" s="30">
        <f>Z2计算!G35</f>
        <v>0</v>
      </c>
      <c r="G25" s="30">
        <f>Z2计算!H35</f>
        <v>0</v>
      </c>
      <c r="H25" s="31"/>
      <c r="I25" s="51"/>
    </row>
    <row r="26" ht="14.25" spans="1:9">
      <c r="A26" s="1"/>
      <c r="B26" s="33"/>
      <c r="C26" s="34" t="s">
        <v>14</v>
      </c>
      <c r="D26" s="35"/>
      <c r="E26" s="32"/>
      <c r="F26" s="30">
        <f>SUM(F18:F25)</f>
        <v>24</v>
      </c>
      <c r="G26" s="30">
        <f>SUM(G18:G25)</f>
        <v>24</v>
      </c>
      <c r="H26" s="31"/>
      <c r="I26" s="51"/>
    </row>
    <row r="27" ht="14.25" spans="1:9">
      <c r="A27" s="1"/>
      <c r="B27" s="27" t="s">
        <v>46</v>
      </c>
      <c r="C27" s="32" t="s">
        <v>47</v>
      </c>
      <c r="D27" s="32"/>
      <c r="E27" s="29" t="str">
        <f t="shared" si="2"/>
        <v>未采用</v>
      </c>
      <c r="F27" s="30">
        <f>Z3计算!G6</f>
        <v>0</v>
      </c>
      <c r="G27" s="30">
        <f>Z3计算!H6</f>
        <v>588.39</v>
      </c>
      <c r="H27" s="31">
        <v>0.3</v>
      </c>
      <c r="I27" s="51">
        <f>F33/G33*H27*100</f>
        <v>5.07923578199052</v>
      </c>
    </row>
    <row r="28" ht="14.25" spans="1:9">
      <c r="A28" s="1"/>
      <c r="B28" s="33"/>
      <c r="C28" s="32" t="s">
        <v>48</v>
      </c>
      <c r="D28" s="32"/>
      <c r="E28" s="29" t="str">
        <f t="shared" si="2"/>
        <v>未采用</v>
      </c>
      <c r="F28" s="30">
        <f>Z3计算!G9</f>
        <v>0</v>
      </c>
      <c r="G28" s="30">
        <f>Z3计算!H9</f>
        <v>775.83</v>
      </c>
      <c r="H28" s="31"/>
      <c r="I28" s="51"/>
    </row>
    <row r="29" ht="14.25" spans="1:9">
      <c r="A29" s="1"/>
      <c r="B29" s="33"/>
      <c r="C29" s="32" t="s">
        <v>49</v>
      </c>
      <c r="D29" s="32"/>
      <c r="E29" s="29" t="str">
        <f t="shared" si="2"/>
        <v>未采用</v>
      </c>
      <c r="F29" s="30">
        <f>Z3计算!G12</f>
        <v>0</v>
      </c>
      <c r="G29" s="30">
        <f>Z3计算!H12</f>
        <v>1240.47</v>
      </c>
      <c r="H29" s="31"/>
      <c r="I29" s="51"/>
    </row>
    <row r="30" ht="14.25" spans="1:9">
      <c r="A30" s="1"/>
      <c r="B30" s="33"/>
      <c r="C30" s="32" t="s">
        <v>50</v>
      </c>
      <c r="D30" s="32"/>
      <c r="E30" s="29" t="str">
        <f t="shared" si="2"/>
        <v>未采用</v>
      </c>
      <c r="F30" s="30">
        <f>Z3计算!G15</f>
        <v>0</v>
      </c>
      <c r="G30" s="30">
        <f>Z3计算!H15</f>
        <v>8500.8</v>
      </c>
      <c r="H30" s="31"/>
      <c r="I30" s="51"/>
    </row>
    <row r="31" ht="14.25" spans="1:9">
      <c r="A31" s="1"/>
      <c r="B31" s="33"/>
      <c r="C31" s="32" t="s">
        <v>51</v>
      </c>
      <c r="D31" s="32"/>
      <c r="E31" s="36" t="s">
        <v>18</v>
      </c>
      <c r="F31" s="30">
        <f>Z3计算!G18</f>
        <v>0</v>
      </c>
      <c r="G31" s="30">
        <f>Z3计算!H18</f>
        <v>0</v>
      </c>
      <c r="H31" s="31"/>
      <c r="I31" s="51"/>
    </row>
    <row r="32" ht="14.25" spans="1:9">
      <c r="A32" s="1"/>
      <c r="B32" s="33"/>
      <c r="C32" s="32" t="s">
        <v>52</v>
      </c>
      <c r="D32" s="32"/>
      <c r="E32" s="29" t="str">
        <f>IF(F32&gt;0,"采用","未采用")</f>
        <v>采用</v>
      </c>
      <c r="F32" s="30">
        <f>Z3计算!G21</f>
        <v>2263.47</v>
      </c>
      <c r="G32" s="30">
        <f>Z3计算!H21</f>
        <v>2263.47</v>
      </c>
      <c r="H32" s="31"/>
      <c r="I32" s="51"/>
    </row>
    <row r="33" ht="14.25" spans="1:9">
      <c r="A33" s="1"/>
      <c r="B33" s="33"/>
      <c r="C33" s="34" t="s">
        <v>14</v>
      </c>
      <c r="D33" s="35"/>
      <c r="E33" s="32"/>
      <c r="F33" s="30">
        <f>SUM(F27:F32)</f>
        <v>2263.47</v>
      </c>
      <c r="G33" s="30">
        <f>SUM(G27:G32)</f>
        <v>13368.96</v>
      </c>
      <c r="H33" s="31"/>
      <c r="I33" s="51"/>
    </row>
    <row r="34" ht="76.5" spans="1:9">
      <c r="A34" s="1"/>
      <c r="B34" s="37" t="s">
        <v>55</v>
      </c>
      <c r="C34" s="38" t="s">
        <v>56</v>
      </c>
      <c r="D34" s="38" t="s">
        <v>57</v>
      </c>
      <c r="E34" s="39">
        <v>0</v>
      </c>
      <c r="F34" s="31"/>
      <c r="G34" s="31"/>
      <c r="H34" s="40" t="s">
        <v>58</v>
      </c>
      <c r="I34" s="31">
        <f>IF(SUM(E34:E44)&gt;5,5,SUM(E34:E44))</f>
        <v>0</v>
      </c>
    </row>
    <row r="35" ht="25.5" spans="1:9">
      <c r="A35" s="1"/>
      <c r="B35" s="41"/>
      <c r="C35" s="38"/>
      <c r="D35" s="42" t="s">
        <v>59</v>
      </c>
      <c r="E35" s="39">
        <v>0</v>
      </c>
      <c r="F35" s="31"/>
      <c r="G35" s="31"/>
      <c r="H35" s="40"/>
      <c r="I35" s="31"/>
    </row>
    <row r="36" ht="38.25" spans="1:9">
      <c r="A36" s="1"/>
      <c r="B36" s="41"/>
      <c r="C36" s="38"/>
      <c r="D36" s="43" t="s">
        <v>60</v>
      </c>
      <c r="E36" s="39">
        <v>0</v>
      </c>
      <c r="F36" s="31"/>
      <c r="G36" s="31"/>
      <c r="H36" s="40"/>
      <c r="I36" s="31"/>
    </row>
    <row r="37" ht="25.5" spans="1:9">
      <c r="A37" s="1"/>
      <c r="B37" s="41"/>
      <c r="C37" s="44" t="s">
        <v>61</v>
      </c>
      <c r="D37" s="42" t="s">
        <v>62</v>
      </c>
      <c r="E37" s="39">
        <v>0</v>
      </c>
      <c r="F37" s="31"/>
      <c r="G37" s="31"/>
      <c r="H37" s="40"/>
      <c r="I37" s="31"/>
    </row>
    <row r="38" ht="25.5" spans="1:9">
      <c r="A38" s="1"/>
      <c r="B38" s="41"/>
      <c r="C38" s="44"/>
      <c r="D38" s="42" t="s">
        <v>63</v>
      </c>
      <c r="E38" s="39">
        <v>0</v>
      </c>
      <c r="F38" s="31"/>
      <c r="G38" s="31"/>
      <c r="H38" s="40"/>
      <c r="I38" s="31"/>
    </row>
    <row r="39" ht="14.25" spans="1:9">
      <c r="A39" s="1"/>
      <c r="B39" s="41"/>
      <c r="C39" s="45" t="s">
        <v>64</v>
      </c>
      <c r="D39" s="45"/>
      <c r="E39" s="39">
        <v>0</v>
      </c>
      <c r="F39" s="31"/>
      <c r="G39" s="31"/>
      <c r="H39" s="40"/>
      <c r="I39" s="31"/>
    </row>
    <row r="40" ht="14.25" spans="1:9">
      <c r="A40" s="1"/>
      <c r="B40" s="41"/>
      <c r="C40" s="45" t="s">
        <v>65</v>
      </c>
      <c r="D40" s="45"/>
      <c r="E40" s="39">
        <v>0</v>
      </c>
      <c r="F40" s="31"/>
      <c r="G40" s="31"/>
      <c r="H40" s="40"/>
      <c r="I40" s="31"/>
    </row>
    <row r="41" ht="14.25" spans="1:9">
      <c r="A41" s="1"/>
      <c r="B41" s="41"/>
      <c r="C41" s="45" t="s">
        <v>66</v>
      </c>
      <c r="D41" s="45"/>
      <c r="E41" s="39">
        <v>0</v>
      </c>
      <c r="F41" s="31"/>
      <c r="G41" s="31"/>
      <c r="H41" s="40"/>
      <c r="I41" s="31"/>
    </row>
    <row r="42" ht="38.25" spans="1:9">
      <c r="A42" s="1"/>
      <c r="B42" s="41"/>
      <c r="C42" s="38" t="s">
        <v>67</v>
      </c>
      <c r="D42" s="42" t="s">
        <v>68</v>
      </c>
      <c r="E42" s="39">
        <v>0</v>
      </c>
      <c r="F42" s="31"/>
      <c r="G42" s="31"/>
      <c r="H42" s="40"/>
      <c r="I42" s="31"/>
    </row>
    <row r="43" ht="25.5" spans="1:9">
      <c r="A43" s="1"/>
      <c r="B43" s="41"/>
      <c r="C43" s="38"/>
      <c r="D43" s="42" t="s">
        <v>69</v>
      </c>
      <c r="E43" s="39">
        <v>0</v>
      </c>
      <c r="F43" s="31"/>
      <c r="G43" s="31"/>
      <c r="H43" s="40"/>
      <c r="I43" s="31"/>
    </row>
    <row r="44" ht="38.25" spans="1:9">
      <c r="A44" s="1"/>
      <c r="B44" s="41"/>
      <c r="C44" s="38"/>
      <c r="D44" s="42" t="s">
        <v>70</v>
      </c>
      <c r="E44" s="39">
        <v>0</v>
      </c>
      <c r="F44" s="31"/>
      <c r="G44" s="31"/>
      <c r="H44" s="40"/>
      <c r="I44" s="31"/>
    </row>
    <row r="45" ht="14.25" spans="1:9">
      <c r="A45" s="1"/>
      <c r="B45" s="46" t="s">
        <v>71</v>
      </c>
      <c r="C45" s="47"/>
      <c r="D45" s="47"/>
      <c r="E45" s="47"/>
      <c r="F45" s="47"/>
      <c r="G45" s="47"/>
      <c r="H45" s="48"/>
      <c r="I45" s="51">
        <f>I4+I18+I27+I34</f>
        <v>40.8542388890245</v>
      </c>
    </row>
    <row r="46" ht="14.25" spans="1:9">
      <c r="A46" s="1"/>
      <c r="B46" s="49" t="s">
        <v>72</v>
      </c>
      <c r="C46" s="50"/>
      <c r="D46" s="50"/>
      <c r="E46" s="50"/>
      <c r="F46" s="50"/>
      <c r="G46" s="50"/>
      <c r="H46" s="50"/>
      <c r="I46" s="50"/>
    </row>
  </sheetData>
  <sheetProtection password="CEEF" sheet="1" objects="1"/>
  <protectedRanges>
    <protectedRange sqref="C18:D25 C4:D16 C27:D32 E34:E44" name="区域2" securityDescriptor=""/>
  </protectedRanges>
  <mergeCells count="64">
    <mergeCell ref="B2:I2"/>
    <mergeCell ref="B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E17"/>
    <mergeCell ref="C18:D18"/>
    <mergeCell ref="C19:D19"/>
    <mergeCell ref="C20:D20"/>
    <mergeCell ref="C21:D21"/>
    <mergeCell ref="C22:D22"/>
    <mergeCell ref="C23:D23"/>
    <mergeCell ref="C24:D24"/>
    <mergeCell ref="C25:D25"/>
    <mergeCell ref="C26:E26"/>
    <mergeCell ref="C27:D27"/>
    <mergeCell ref="C28:D28"/>
    <mergeCell ref="C29:D29"/>
    <mergeCell ref="C30:D30"/>
    <mergeCell ref="C31:D31"/>
    <mergeCell ref="C32:D32"/>
    <mergeCell ref="C33:E33"/>
    <mergeCell ref="F34:G34"/>
    <mergeCell ref="F35:G35"/>
    <mergeCell ref="F36:G36"/>
    <mergeCell ref="F37:G37"/>
    <mergeCell ref="F38:G38"/>
    <mergeCell ref="C39:D39"/>
    <mergeCell ref="F39:G39"/>
    <mergeCell ref="C40:D40"/>
    <mergeCell ref="F40:G40"/>
    <mergeCell ref="C41:D41"/>
    <mergeCell ref="F41:G41"/>
    <mergeCell ref="F42:G42"/>
    <mergeCell ref="F43:G43"/>
    <mergeCell ref="F44:G44"/>
    <mergeCell ref="C45:H45"/>
    <mergeCell ref="B46:I46"/>
    <mergeCell ref="B4:B17"/>
    <mergeCell ref="B18:B26"/>
    <mergeCell ref="B27:B33"/>
    <mergeCell ref="B34:B44"/>
    <mergeCell ref="C34:C36"/>
    <mergeCell ref="C37:C38"/>
    <mergeCell ref="C42:C44"/>
    <mergeCell ref="G4:G5"/>
    <mergeCell ref="H4:H17"/>
    <mergeCell ref="H18:H26"/>
    <mergeCell ref="H27:H33"/>
    <mergeCell ref="H34:H44"/>
    <mergeCell ref="I4:I17"/>
    <mergeCell ref="I18:I26"/>
    <mergeCell ref="I27:I33"/>
    <mergeCell ref="I34:I44"/>
  </mergeCells>
  <pageMargins left="0.75" right="0.75" top="1" bottom="1" header="0.511805555555556" footer="0.511805555555556"/>
  <headerFooter/>
  <ignoredErrors>
    <ignoredError sqref="C4:I33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J17" sqref="J17"/>
    </sheetView>
  </sheetViews>
  <sheetFormatPr defaultColWidth="9" defaultRowHeight="14.25"/>
  <cols>
    <col min="1" max="1" width="9" style="1"/>
    <col min="2" max="2" width="19.875" style="1" customWidth="1"/>
    <col min="3" max="3" width="15.5" style="1" customWidth="1"/>
    <col min="4" max="4" width="10.75" style="1" customWidth="1"/>
    <col min="5" max="5" width="14" style="1" customWidth="1"/>
    <col min="6" max="9" width="9.375" style="1"/>
    <col min="10" max="16384" width="9" style="1"/>
  </cols>
  <sheetData>
    <row r="1" s="1" customFormat="1" ht="15" spans="1:9">
      <c r="A1" s="2"/>
      <c r="B1" s="3" t="s">
        <v>73</v>
      </c>
      <c r="C1" s="4"/>
      <c r="D1" s="5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18" t="s">
        <v>14</v>
      </c>
    </row>
    <row r="2" s="1" customFormat="1" spans="1:9">
      <c r="A2" s="7" t="s">
        <v>79</v>
      </c>
      <c r="B2" s="8">
        <f>(2.91+5.66+1.75+5.28+5.28+6.32+6.32+2.01+6.67+7.88+7.88+5.7+4.68+7.06+7.06+5.54+3.5+3.5+7.36+4.17+4.17+3.27+3.16)*2</f>
        <v>234.26</v>
      </c>
      <c r="C2" s="9"/>
      <c r="D2" s="10" t="s">
        <v>80</v>
      </c>
      <c r="E2" s="9">
        <f>1.05*0.15*2+0.73*2.88</f>
        <v>2.4174</v>
      </c>
      <c r="F2" s="9">
        <f>1.1*0.15*2+0.78*2.88</f>
        <v>2.5764</v>
      </c>
      <c r="G2" s="9">
        <f>1.05*0.15*2+0.59*2.88</f>
        <v>2.0142</v>
      </c>
      <c r="H2" s="9">
        <f>1.15*0.15*2+0.61*2.88</f>
        <v>2.1018</v>
      </c>
      <c r="I2" s="19">
        <f>SUM(E2:H2)</f>
        <v>9.1098</v>
      </c>
    </row>
    <row r="3" s="1" customFormat="1" spans="1:9">
      <c r="A3" s="7" t="s">
        <v>81</v>
      </c>
      <c r="B3" s="8">
        <f>B2*0.06</f>
        <v>14.0556</v>
      </c>
      <c r="C3" s="9"/>
      <c r="D3" s="10" t="s">
        <v>81</v>
      </c>
      <c r="E3" s="9">
        <f t="shared" ref="E3:H3" si="0">E2*2</f>
        <v>4.8348</v>
      </c>
      <c r="F3" s="9">
        <f t="shared" si="0"/>
        <v>5.1528</v>
      </c>
      <c r="G3" s="9">
        <f t="shared" si="0"/>
        <v>4.0284</v>
      </c>
      <c r="H3" s="9">
        <f t="shared" si="0"/>
        <v>4.2036</v>
      </c>
      <c r="I3" s="19">
        <f>SUM(E3:H3)</f>
        <v>18.2196</v>
      </c>
    </row>
    <row r="4" s="1" customFormat="1" ht="15" spans="1:9">
      <c r="A4" s="11" t="s">
        <v>82</v>
      </c>
      <c r="B4" s="12">
        <f>B3*32</f>
        <v>449.7792</v>
      </c>
      <c r="C4" s="9"/>
      <c r="D4" s="13" t="s">
        <v>82</v>
      </c>
      <c r="E4" s="14">
        <f t="shared" ref="E4:H4" si="1">E3*33</f>
        <v>159.5484</v>
      </c>
      <c r="F4" s="14">
        <f t="shared" si="1"/>
        <v>170.0424</v>
      </c>
      <c r="G4" s="14">
        <f t="shared" si="1"/>
        <v>132.9372</v>
      </c>
      <c r="H4" s="14">
        <f t="shared" si="1"/>
        <v>138.7188</v>
      </c>
      <c r="I4" s="20">
        <f>SUM(E4:H4)</f>
        <v>601.2468</v>
      </c>
    </row>
    <row r="5" s="1" customFormat="1" ht="15" spans="2:4">
      <c r="B5" s="9"/>
      <c r="C5" s="9"/>
      <c r="D5" s="9"/>
    </row>
    <row r="6" s="1" customFormat="1" ht="15"/>
    <row r="7" s="1" customFormat="1" ht="15" spans="1:5">
      <c r="A7" s="15"/>
      <c r="B7" s="3" t="s">
        <v>83</v>
      </c>
      <c r="D7" s="15"/>
      <c r="E7" s="3" t="s">
        <v>84</v>
      </c>
    </row>
    <row r="8" s="1" customFormat="1" spans="1:5">
      <c r="A8" s="10" t="s">
        <v>79</v>
      </c>
      <c r="B8" s="8">
        <f>(0.56+0.22+0.37+0.6+0.24+0.54+0.16+0.47+0.49+0.24+0.49+0.18+0.57+0.4+0.34+0.29+0.42+0.12)*2+0.49+0.4</f>
        <v>14.29</v>
      </c>
      <c r="D8" s="10" t="s">
        <v>81</v>
      </c>
      <c r="E8" s="16">
        <f>(0.32*2.51+0.68*2.48)*2</f>
        <v>4.9792</v>
      </c>
    </row>
    <row r="9" s="1" customFormat="1" ht="15" spans="1:5">
      <c r="A9" s="10" t="s">
        <v>81</v>
      </c>
      <c r="B9" s="8">
        <f>B8*2.75</f>
        <v>39.2975</v>
      </c>
      <c r="D9" s="13" t="s">
        <v>82</v>
      </c>
      <c r="E9" s="12">
        <f>E8*32</f>
        <v>159.3344</v>
      </c>
    </row>
    <row r="10" s="1" customFormat="1" ht="15.75" spans="1:3">
      <c r="A10" s="13" t="s">
        <v>82</v>
      </c>
      <c r="B10" s="12">
        <f>B9*27</f>
        <v>1061.0325</v>
      </c>
      <c r="C10" s="17" t="s">
        <v>85</v>
      </c>
    </row>
    <row r="11" s="1" customFormat="1" ht="15"/>
    <row r="12" s="1" customFormat="1" ht="15"/>
    <row r="13" s="1" customFormat="1" ht="15" spans="1:5">
      <c r="A13" s="15"/>
      <c r="B13" s="3" t="s">
        <v>86</v>
      </c>
      <c r="D13" s="15"/>
      <c r="E13" s="3" t="s">
        <v>87</v>
      </c>
    </row>
    <row r="14" s="1" customFormat="1" spans="1:5">
      <c r="A14" s="10" t="s">
        <v>81</v>
      </c>
      <c r="B14" s="8">
        <f>0.76*1.13*4</f>
        <v>3.4352</v>
      </c>
      <c r="D14" s="10" t="s">
        <v>81</v>
      </c>
      <c r="E14" s="8">
        <f>4.14*0.1</f>
        <v>0.414</v>
      </c>
    </row>
    <row r="15" s="1" customFormat="1" ht="15" spans="1:5">
      <c r="A15" s="13" t="s">
        <v>82</v>
      </c>
      <c r="B15" s="12">
        <f>B14*32</f>
        <v>109.9264</v>
      </c>
      <c r="D15" s="13" t="s">
        <v>82</v>
      </c>
      <c r="E15" s="12">
        <f>E14*33</f>
        <v>13.662</v>
      </c>
    </row>
    <row r="16" s="1" customFormat="1" ht="15"/>
    <row r="17" s="1" customFormat="1" ht="15" spans="9:9">
      <c r="I17" s="21"/>
    </row>
    <row r="18" s="1" customFormat="1" ht="15" spans="1:8">
      <c r="A18" s="15"/>
      <c r="B18" s="3" t="s">
        <v>88</v>
      </c>
      <c r="D18" s="15"/>
      <c r="E18" s="3" t="s">
        <v>89</v>
      </c>
      <c r="G18" s="15"/>
      <c r="H18" s="3" t="s">
        <v>90</v>
      </c>
    </row>
    <row r="19" s="1" customFormat="1" spans="1:8">
      <c r="A19" s="10" t="s">
        <v>79</v>
      </c>
      <c r="B19" s="8">
        <f>24.42*0.9+10.4*0.9+25*1+24.5*0.5</f>
        <v>68.588</v>
      </c>
      <c r="D19" s="10" t="s">
        <v>79</v>
      </c>
      <c r="E19" s="8">
        <v>23.51</v>
      </c>
      <c r="G19" s="10" t="s">
        <v>79</v>
      </c>
      <c r="H19" s="8">
        <v>37.59</v>
      </c>
    </row>
    <row r="20" s="1" customFormat="1" ht="15" spans="1:8">
      <c r="A20" s="13" t="s">
        <v>91</v>
      </c>
      <c r="B20" s="12">
        <f>B19*33</f>
        <v>2263.404</v>
      </c>
      <c r="D20" s="13" t="s">
        <v>91</v>
      </c>
      <c r="E20" s="12">
        <f>E19*33</f>
        <v>775.83</v>
      </c>
      <c r="G20" s="13" t="s">
        <v>91</v>
      </c>
      <c r="H20" s="12">
        <f>H19*33</f>
        <v>1240.47</v>
      </c>
    </row>
    <row r="21" s="1" customFormat="1" ht="15.75"/>
    <row r="22" s="1" customFormat="1" ht="15" spans="4:8">
      <c r="D22" s="15"/>
      <c r="E22" s="3" t="s">
        <v>92</v>
      </c>
      <c r="G22" s="15"/>
      <c r="H22" s="3" t="s">
        <v>93</v>
      </c>
    </row>
    <row r="23" s="1" customFormat="1" spans="4:8">
      <c r="D23" s="10" t="s">
        <v>79</v>
      </c>
      <c r="E23" s="8">
        <v>17.83</v>
      </c>
      <c r="G23" s="10" t="s">
        <v>79</v>
      </c>
      <c r="H23" s="8">
        <v>257.6</v>
      </c>
    </row>
    <row r="24" s="1" customFormat="1" ht="15" spans="4:8">
      <c r="D24" s="13" t="s">
        <v>91</v>
      </c>
      <c r="E24" s="12">
        <f>E23*33</f>
        <v>588.39</v>
      </c>
      <c r="G24" s="13" t="s">
        <v>91</v>
      </c>
      <c r="H24" s="12">
        <f>H23*33</f>
        <v>8500.8</v>
      </c>
    </row>
    <row r="25" s="1" customFormat="1" ht="15"/>
    <row r="36" s="1" customFormat="1" spans="10:10">
      <c r="J36" s="1" t="s">
        <v>94</v>
      </c>
    </row>
  </sheetData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StaticDib" r:id="rId3">
          <objectPr defaultSize="0">
            <anchor moveWithCells="1" sizeWithCells="1">
              <from>
                <xdr:col>10</xdr:col>
                <xdr:colOff>0</xdr:colOff>
                <xdr:row>9</xdr:row>
                <xdr:rowOff>0</xdr:rowOff>
              </from>
              <to>
                <xdr:col>21</xdr:col>
                <xdr:colOff>43180</xdr:colOff>
                <xdr:row>19</xdr:row>
                <xdr:rowOff>86995</xdr:rowOff>
              </to>
            </anchor>
          </objectPr>
        </oleObject>
      </mc:Choice>
      <mc:Fallback>
        <oleObject shapeId="1025" progId="StaticDib" r:id="rId3"/>
      </mc:Fallback>
    </mc:AlternateContent>
    <mc:AlternateContent xmlns:mc="http://schemas.openxmlformats.org/markup-compatibility/2006">
      <mc:Choice Requires="x14">
        <oleObject shapeId="1026" progId="StaticDib" r:id="rId4">
          <objectPr defaultSize="0">
            <anchor moveWithCells="1" sizeWithCells="1">
              <from>
                <xdr:col>10</xdr:col>
                <xdr:colOff>0</xdr:colOff>
                <xdr:row>9</xdr:row>
                <xdr:rowOff>0</xdr:rowOff>
              </from>
              <to>
                <xdr:col>21</xdr:col>
                <xdr:colOff>43180</xdr:colOff>
                <xdr:row>19</xdr:row>
                <xdr:rowOff>86995</xdr:rowOff>
              </to>
            </anchor>
          </objectPr>
        </oleObject>
      </mc:Choice>
      <mc:Fallback>
        <oleObject shapeId="1026" progId="StaticDib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Z1计算</vt:lpstr>
      <vt:lpstr>Z2计算</vt:lpstr>
      <vt:lpstr>Z3计算</vt:lpstr>
      <vt:lpstr>剪力墙结构预制装配率</vt:lpstr>
      <vt:lpstr>单项计算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2018-09-28T09:39:43Z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