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4"/>
  </bookViews>
  <sheets>
    <sheet name="汇总" sheetId="10" r:id="rId1"/>
    <sheet name="贴标要求" sheetId="4" r:id="rId2"/>
    <sheet name="GEU2" sheetId="5" r:id="rId3"/>
    <sheet name="MIT2" sheetId="7" r:id="rId4"/>
    <sheet name="SCK8" sheetId="8" r:id="rId5"/>
    <sheet name="PSC2" sheetId="9" r:id="rId6"/>
    <sheet name="GEU5-海外仓Hold" sheetId="6" r:id="rId7"/>
  </sheets>
  <externalReferences>
    <externalReference r:id="rId8"/>
    <externalReference r:id="rId9"/>
  </externalReferences>
  <definedNames>
    <definedName name="nonridingtoyvehicletarget_gender">'[1]Dropdown Lists'!$E$4:$E$6</definedName>
    <definedName name="requiredAttributePTDMap">[2]AttributePTDMAP!$A$1:$C$27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<sst xmlns="http://schemas.openxmlformats.org/spreadsheetml/2006/main" count="1591" uniqueCount="484">
  <si>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</si>
  <si>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</si>
  <si>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</si>
  <si>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</si>
  <si>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</si>
  <si>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</si>
  <si>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</si>
  <si>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</si>
  <si>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</si>
  <si>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</si>
  <si>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</si>
  <si>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</si>
  <si>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</si>
  <si>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</si>
  <si>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</si>
  <si>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</si>
  <si>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</si>
  <si>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</si>
  <si>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</si>
  <si>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</si>
  <si>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西安思创浩远</t>
  </si>
  <si>
    <t>三脚吉他架</t>
  </si>
  <si>
    <t>QH-H6FR-S800</t>
  </si>
  <si>
    <t>B0FPM9N5R9</t>
  </si>
  <si>
    <t>B019BNMVFI</t>
  </si>
  <si>
    <t>38*38*46</t>
  </si>
  <si>
    <t>竹板游戏挂钩</t>
  </si>
  <si>
    <t>RT-001- Ring Toss</t>
  </si>
  <si>
    <t>B0FPQ6QY6C</t>
  </si>
  <si>
    <t>B01CYOJNPC</t>
  </si>
  <si>
    <t>45*38*40</t>
  </si>
  <si>
    <t>碎绵枕头（2个装 King Size)</t>
  </si>
  <si>
    <t>MFP-250904-Memory Foam Pillows</t>
  </si>
  <si>
    <t xml:space="preserve">
B0FPQCVQM7</t>
  </si>
  <si>
    <t>B07PYRL8QM</t>
  </si>
  <si>
    <t>56.5*35.5*44.5</t>
  </si>
  <si>
    <t>充气垫</t>
  </si>
  <si>
    <t>TPS-BPM250904</t>
  </si>
  <si>
    <t>B0FPQQ46FK</t>
  </si>
  <si>
    <t>B089QVBTYD</t>
  </si>
  <si>
    <t>48*37*64</t>
  </si>
  <si>
    <t>背撑(M）</t>
  </si>
  <si>
    <t>TPS-PC-2509051</t>
  </si>
  <si>
    <t>B0FPQTCGL1</t>
  </si>
  <si>
    <t>B01C6GK03M</t>
  </si>
  <si>
    <t xml:space="preserve">38*62*41 </t>
  </si>
  <si>
    <t>背撑(XL）</t>
  </si>
  <si>
    <t>TPS-PC-2509053</t>
  </si>
  <si>
    <t>B0FPQWFHBV</t>
  </si>
  <si>
    <t>B01EVOJ51A</t>
  </si>
  <si>
    <t>背撑(L）</t>
  </si>
  <si>
    <t>TPS-PC-2509052</t>
  </si>
  <si>
    <t>B0FPQZHH2H</t>
  </si>
  <si>
    <t>B01GEXE74Q</t>
  </si>
  <si>
    <t>账号10</t>
  </si>
  <si>
    <t>凡小雪</t>
  </si>
  <si>
    <t>10US-F-Adjustable Guitar Stand</t>
  </si>
  <si>
    <t>X004P7VG5N</t>
  </si>
  <si>
    <t>个 38x38x46CM (箱)</t>
  </si>
  <si>
    <t>圣诞树收纳袋</t>
  </si>
  <si>
    <t>10US-F-Christmas Storage Canvas RED</t>
  </si>
  <si>
    <t>X004TMWHYD</t>
  </si>
  <si>
    <t>B01KKLVWDM</t>
  </si>
  <si>
    <t>个 34x29x32CM (箱)</t>
  </si>
  <si>
    <t>圣诞老人帽套装</t>
  </si>
  <si>
    <t>10US-F-LED Santa Hat-2Pack</t>
  </si>
  <si>
    <t>X004TNDNYZ</t>
  </si>
  <si>
    <t>B07NP1QDJH</t>
  </si>
  <si>
    <t>套 61x61x52CM (箱)</t>
  </si>
  <si>
    <t>圣诞老人帽</t>
  </si>
  <si>
    <t>10US-F-LED Santa Hat-1Pack</t>
  </si>
  <si>
    <t>X004TN8Y21</t>
  </si>
  <si>
    <t>B07NP6GKJ7</t>
  </si>
  <si>
    <t>个 54x63x60CM (箱)</t>
  </si>
  <si>
    <t>账号8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</si>
  <si>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</si>
  <si>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</si>
  <si>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</si>
  <si>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</si>
  <si>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</si>
  <si>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</si>
  <si>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异常区处理，
实际发297PCS，少发3PCS</t>
  </si>
  <si>
    <t>多路充电器</t>
  </si>
  <si>
    <t>08US-ChargingStation</t>
  </si>
  <si>
    <t>X004TVD4N7</t>
  </si>
  <si>
    <t>B07222V19V</t>
  </si>
  <si>
    <t>48x35x33CM</t>
  </si>
  <si>
    <t>文璇</t>
  </si>
  <si>
    <t>账号4</t>
  </si>
  <si>
    <t>小提琴</t>
  </si>
  <si>
    <t>ECE-AViolinCVN300-4/4</t>
  </si>
  <si>
    <t>X004CMBJLR</t>
  </si>
  <si>
    <t>B00EOYKGH0-BZ</t>
  </si>
  <si>
    <t>82*74*50</t>
  </si>
  <si>
    <t>ECE-Aviolin-4/4CVN-500</t>
  </si>
  <si>
    <t>X004CM2NXP</t>
  </si>
  <si>
    <t>CCO-COMP-Aviolin-4/4CVN-500</t>
  </si>
  <si>
    <t>ECE-AViolin-4/4Satin</t>
  </si>
  <si>
    <t>X004CK6PXL</t>
  </si>
  <si>
    <t>B00HJGIJP6</t>
  </si>
  <si>
    <t>84*51*61</t>
  </si>
  <si>
    <t>Violin-4/4MV500-23inch-Natural</t>
  </si>
  <si>
    <t>X004BESKJ5</t>
  </si>
  <si>
    <t>CCO-COMP-Aviolin-4/4MV500</t>
  </si>
  <si>
    <t>电子小提琴蓝</t>
  </si>
  <si>
    <t>Eviolin4/4CEVN-32inch-Blue</t>
  </si>
  <si>
    <t>X004CMPRQ5</t>
  </si>
  <si>
    <t>B003F1PRFO</t>
  </si>
  <si>
    <t>82*45*50</t>
  </si>
  <si>
    <t>Violin-4/4MV200-32inch</t>
  </si>
  <si>
    <t>X004BGMTRH</t>
  </si>
  <si>
    <t>HMPO19676-4/4MV200</t>
  </si>
  <si>
    <t>82*67*47</t>
  </si>
  <si>
    <t>中提琴紫色</t>
  </si>
  <si>
    <t>ViolaMA-16inch-Purple</t>
  </si>
  <si>
    <t>X004BGGRGV</t>
  </si>
  <si>
    <t>B006LCCYC8</t>
  </si>
  <si>
    <t>87*51*54</t>
  </si>
  <si>
    <t>中提琴</t>
  </si>
  <si>
    <t>ECE-CVA400-16.5In</t>
  </si>
  <si>
    <t>X004QKCOEV</t>
  </si>
  <si>
    <t>B0051UYM2G</t>
  </si>
  <si>
    <t>88*49*57</t>
  </si>
  <si>
    <t>ECE-Viola-CVA400-12In</t>
  </si>
  <si>
    <t>X004CMP8UF</t>
  </si>
  <si>
    <t>B000FCEIHO</t>
  </si>
  <si>
    <t>75*70*50</t>
  </si>
  <si>
    <t>ECE-ViolaMA250-16In</t>
  </si>
  <si>
    <t>X004BF2P9Z</t>
  </si>
  <si>
    <t>B006LCCUTU</t>
  </si>
  <si>
    <t>87x51x54CM</t>
  </si>
  <si>
    <t>ECE-ViolaMA-16InBk</t>
  </si>
  <si>
    <t>X004BF2P95</t>
  </si>
  <si>
    <t>B006LCCW5M</t>
  </si>
  <si>
    <t>87x51x55CM</t>
  </si>
  <si>
    <t>ECE-ViolaMA350-15InSt</t>
  </si>
  <si>
    <t>X004BF2P8V</t>
  </si>
  <si>
    <t>B0085C9TKM</t>
  </si>
  <si>
    <t>电子大提琴</t>
  </si>
  <si>
    <t>ECE-Ecello4-4/4Bk</t>
  </si>
  <si>
    <t>X004COT5TX</t>
  </si>
  <si>
    <t>B0051HNHES</t>
  </si>
  <si>
    <t>137*27*48</t>
  </si>
  <si>
    <t>账号2</t>
  </si>
  <si>
    <t>充电座</t>
  </si>
  <si>
    <t>ELA-Charging Station</t>
  </si>
  <si>
    <t>X004BPOR4V</t>
  </si>
  <si>
    <t>健身卡</t>
  </si>
  <si>
    <t>ELA-Cable</t>
  </si>
  <si>
    <t>X004BQT6YV</t>
  </si>
  <si>
    <t>B07KPPPSDZ</t>
  </si>
  <si>
    <t>副 29.5x28x14CM (箱)</t>
  </si>
  <si>
    <t>ELA-Equipment</t>
  </si>
  <si>
    <t>X004BQT6YL</t>
  </si>
  <si>
    <t>B07N13F48K</t>
  </si>
  <si>
    <t>账号6</t>
  </si>
  <si>
    <t>封箱机</t>
  </si>
  <si>
    <t>GAW-Tape Dispenser</t>
  </si>
  <si>
    <t>X004KXU473</t>
  </si>
  <si>
    <t>B077GCV6PH</t>
  </si>
  <si>
    <t>55*33*40</t>
  </si>
  <si>
    <t>开瓶器蓝色</t>
  </si>
  <si>
    <t>GAW-bottle opener-BL</t>
  </si>
  <si>
    <t>X004KXUPSL</t>
  </si>
  <si>
    <t>B06WD2942V</t>
  </si>
  <si>
    <t>32*27*22</t>
  </si>
  <si>
    <t>发完</t>
  </si>
  <si>
    <t>开瓶器深棕</t>
  </si>
  <si>
    <t>GAW-bottle opener-PA</t>
  </si>
  <si>
    <t>X004KXAVFD</t>
  </si>
  <si>
    <t>B0725YVSQB</t>
  </si>
  <si>
    <t>GAW-Dumbbell</t>
  </si>
  <si>
    <t>X004NGPPQ7</t>
  </si>
  <si>
    <t>B01KUDOLN8</t>
  </si>
  <si>
    <t>GAW-Half-Balance Ball</t>
  </si>
  <si>
    <t>X004NGIH67</t>
  </si>
  <si>
    <t>B07CW2KMC2</t>
  </si>
  <si>
    <t>GAW-Suspension Vol1</t>
  </si>
  <si>
    <t>X004NGSZ2D</t>
  </si>
  <si>
    <t>B01MUB959U</t>
  </si>
  <si>
    <t>GAW-Bodyweight Vol1</t>
  </si>
  <si>
    <t>X004NGT03L</t>
  </si>
  <si>
    <t>B01DJBCN3I</t>
  </si>
  <si>
    <t>GAW-Bodyweight Vol2</t>
  </si>
  <si>
    <t>X004NGGJLR</t>
  </si>
  <si>
    <t>B07CV2JY4T</t>
  </si>
  <si>
    <t>GAW-Resistance Belt</t>
  </si>
  <si>
    <t>X004P3WYYJ</t>
  </si>
  <si>
    <t>B071GQ426Q</t>
  </si>
  <si>
    <t>漏斗4件装白色</t>
  </si>
  <si>
    <t>GAW-Funnel-White</t>
  </si>
  <si>
    <t>X004P3SCJP</t>
  </si>
  <si>
    <t>B07RRBKM1S</t>
  </si>
  <si>
    <t>56x16x40</t>
  </si>
  <si>
    <t>漏斗3件装彩色</t>
  </si>
  <si>
    <t>GAW-Funnel-CO</t>
  </si>
  <si>
    <t>X004P3SFT7</t>
  </si>
  <si>
    <t>B07RQ6RC3Q</t>
  </si>
  <si>
    <t>56x37x33</t>
  </si>
  <si>
    <t>漏斗3件装黑色</t>
  </si>
  <si>
    <t>GAW-Funnel-Black</t>
  </si>
  <si>
    <t>X004P41R4V</t>
  </si>
  <si>
    <t>B07ZJZFQH4</t>
  </si>
  <si>
    <t>53x17x39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</si>
  <si>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</si>
  <si>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</si>
  <si>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</si>
  <si>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</si>
  <si>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</si>
  <si>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</si>
  <si>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</si>
  <si>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</si>
  <si>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GAW-Cork1-RPW</t>
  </si>
  <si>
    <t>X004R1YSWF</t>
  </si>
  <si>
    <t>B06W2HV1VW</t>
  </si>
  <si>
    <t>GAW-Cork1-SMW</t>
  </si>
  <si>
    <t>X004R1X73V</t>
  </si>
  <si>
    <t>B072LXNPZY</t>
  </si>
  <si>
    <t>蚝刀套装</t>
  </si>
  <si>
    <t>GAW-Glove Kit</t>
  </si>
  <si>
    <t>X004TS3NPT</t>
  </si>
  <si>
    <t>B00VQFE1MQ</t>
  </si>
  <si>
    <t>48x44x36</t>
  </si>
  <si>
    <t>中提琴 紫色</t>
  </si>
  <si>
    <t>GAW-16-MA-Pu</t>
  </si>
  <si>
    <t>X004NGFNFF</t>
  </si>
  <si>
    <t>中提琴 白色</t>
  </si>
  <si>
    <t>GAW-16-MA-Wh</t>
  </si>
  <si>
    <t>X004NFWNIV</t>
  </si>
  <si>
    <t>B006LCCZT0</t>
  </si>
  <si>
    <t>GAW-16-MA250</t>
  </si>
  <si>
    <t>X004NGBMS7</t>
  </si>
  <si>
    <t>GAW-15-MA350</t>
  </si>
  <si>
    <t>X004NG5HO7</t>
  </si>
  <si>
    <t>哈贝尔</t>
  </si>
  <si>
    <t>咖啡壶10 OZ-300ml</t>
  </si>
  <si>
    <t>Collgene-CoffeeMaker/Black</t>
  </si>
  <si>
    <t>X004DALER7</t>
  </si>
  <si>
    <t>B07XQGHVBD</t>
  </si>
  <si>
    <t>35*28*25</t>
  </si>
  <si>
    <t>折叠桌</t>
  </si>
  <si>
    <t>Collgene-FoldingTable/Black</t>
  </si>
  <si>
    <t>X004DALQCZ</t>
  </si>
  <si>
    <t>B08BBFJ84H</t>
  </si>
  <si>
    <t>44*31.5*56</t>
  </si>
  <si>
    <t>杨宏才</t>
  </si>
  <si>
    <t>玻璃罐8oz 12pack</t>
  </si>
  <si>
    <t>8 oz-12ps</t>
  </si>
  <si>
    <t>X004NTUFFZ</t>
  </si>
  <si>
    <t>B096WCJGF4</t>
  </si>
  <si>
    <t>56*37*32</t>
  </si>
  <si>
    <t>Brown Violin</t>
  </si>
  <si>
    <t>X004NKJ2N5</t>
  </si>
  <si>
    <t>Varnish Violin</t>
  </si>
  <si>
    <t>X004NJX2YL</t>
  </si>
  <si>
    <t>B00EOYKGH0</t>
  </si>
  <si>
    <t>white-Viola</t>
  </si>
  <si>
    <t>X004N1LC55</t>
  </si>
  <si>
    <t>87x51x54</t>
  </si>
  <si>
    <t>大提琴</t>
  </si>
  <si>
    <t>Metallic Black-Cellos-half</t>
  </si>
  <si>
    <t>X004NE3DH7</t>
  </si>
  <si>
    <t>natural</t>
  </si>
  <si>
    <t>X004NKK5EF</t>
  </si>
  <si>
    <t>black-Viola</t>
  </si>
  <si>
    <t>X004N1IXVB</t>
  </si>
  <si>
    <t>账号1</t>
  </si>
  <si>
    <t>谢欢</t>
  </si>
  <si>
    <t>Wooden Hangers-0908</t>
  </si>
  <si>
    <t>X004TVTCWT</t>
  </si>
  <si>
    <t>WK-CS-6 Port</t>
  </si>
  <si>
    <t>X004TZ9EFZ</t>
  </si>
  <si>
    <t>床罩（毛面）</t>
  </si>
  <si>
    <t>6PM-6-9"-Twin</t>
  </si>
  <si>
    <t>X004NI88L9</t>
  </si>
  <si>
    <t>B004BA8UWA</t>
  </si>
  <si>
    <t>57x30x37CM (箱)</t>
  </si>
  <si>
    <t>6PM-9-12"-Twin</t>
  </si>
  <si>
    <t>X004NI893V</t>
  </si>
  <si>
    <t>B01B51NXKQ</t>
  </si>
  <si>
    <t>57x30x36CM (箱)</t>
  </si>
  <si>
    <t>6PM-9-12"-TwinXL</t>
  </si>
  <si>
    <t>X004NIIUHB</t>
  </si>
  <si>
    <t>B00B50IA56</t>
  </si>
  <si>
    <t>6PM-6-9"-Full</t>
  </si>
  <si>
    <t>X004NI9VEH</t>
  </si>
  <si>
    <t>B004BAB1RG</t>
  </si>
  <si>
    <t>6PM-9-12"-Full</t>
  </si>
  <si>
    <t>X004NI9VLZ</t>
  </si>
  <si>
    <t>B004BAB28O</t>
  </si>
  <si>
    <t>6PM-15-18"-Queen</t>
  </si>
  <si>
    <t>X004NIJ2OL</t>
  </si>
  <si>
    <t>B004BAEFWY</t>
  </si>
  <si>
    <t>60x34x32CM (箱)</t>
  </si>
  <si>
    <t>6PM-9-12"-King</t>
  </si>
  <si>
    <t>X004NIJ359</t>
  </si>
  <si>
    <t>B004BAB2LG</t>
  </si>
  <si>
    <t>6PM-12-15"-King</t>
  </si>
  <si>
    <t>X004NI8BST</t>
  </si>
  <si>
    <t>B004BACOYU</t>
  </si>
  <si>
    <t>6PM-15-18"-King</t>
  </si>
  <si>
    <t>X004NIE1X3</t>
  </si>
  <si>
    <t>B004BA8WBE</t>
  </si>
  <si>
    <t>产品标要求</t>
  </si>
  <si>
    <t>箱唛要求</t>
  </si>
  <si>
    <t>超重标签要求</t>
  </si>
  <si>
    <t>若包装上有条码则覆盖原条码，
如无条码直接空白处贴标，产品标签贴1张</t>
  </si>
  <si>
    <t>2张箱唛尽量覆盖品牌信息</t>
  </si>
  <si>
    <t>产品标1张，覆盖原条码</t>
  </si>
  <si>
    <t>箱唛2张，覆盖原条码品牌信息</t>
  </si>
  <si>
    <t>30*30黑色快递袋，产品标1张，覆盖原条码</t>
  </si>
  <si>
    <t xml:space="preserve">产品标签：若包装上有条码则覆盖原条码，产品标签贴2张
</t>
  </si>
  <si>
    <t>2张箱唛尽量覆盖品牌信息 单箱超过22Kg的外箱 贴超重标签</t>
  </si>
  <si>
    <t>30*30黑色快递袋，产品标1张</t>
  </si>
  <si>
    <t>产品标1张</t>
  </si>
  <si>
    <t>产品标1张，覆盖原条码，健身卡同上</t>
  </si>
  <si>
    <t>产品标签：若包装上有条码则覆盖原条码，产品标签贴2张</t>
  </si>
  <si>
    <t>待定</t>
  </si>
  <si>
    <t>HA-Hat-2Pack</t>
  </si>
  <si>
    <t>HA-Hat-1Pack</t>
  </si>
  <si>
    <t>产品标签贴2张</t>
  </si>
  <si>
    <t>Natural-Viola</t>
  </si>
  <si>
    <t>X004N1HBIH</t>
  </si>
  <si>
    <t>B000GQNPBO</t>
  </si>
  <si>
    <t>不换卡纸</t>
  </si>
  <si>
    <t>GEU2</t>
  </si>
  <si>
    <t>FBA1914XSZRP
箱数：31箱
总数量：220个
Reference ID:287E33YD</t>
  </si>
  <si>
    <t>FBA1914XSZRPU000007</t>
  </si>
  <si>
    <t>FBA1914XSZRPU0000031</t>
  </si>
  <si>
    <t>FBA1914XSZRPU000001</t>
  </si>
  <si>
    <t>FBA1914XSZRPU000006</t>
  </si>
  <si>
    <t>FBA1914VRDCS
箱数：84箱
总数量：2450个
Reference ID:2MZKODXQ</t>
  </si>
  <si>
    <t>FBA1914VRDCSU000052</t>
  </si>
  <si>
    <t>FBA1914VRDCSU000081</t>
  </si>
  <si>
    <t>FBA1914VRDCSU000082</t>
  </si>
  <si>
    <t>FBA1914VRDCSU000083</t>
  </si>
  <si>
    <t>FBA1914VRDCSU000084</t>
  </si>
  <si>
    <t>FBA1914VRDCSU000020</t>
  </si>
  <si>
    <t>FBA1914VRDCSU000025</t>
  </si>
  <si>
    <t>FBA1914VRDCSU000040</t>
  </si>
  <si>
    <t>FBA1914VRDCSU000042</t>
  </si>
  <si>
    <t>FBA1914VRDCSU000049</t>
  </si>
  <si>
    <t>FBA1914VRDCSU000051</t>
  </si>
  <si>
    <t>FBA1914VRDCSU000001</t>
  </si>
  <si>
    <t>FBA1914VRDCSU000006</t>
  </si>
  <si>
    <t>FBA1914VRDCSU000007</t>
  </si>
  <si>
    <t>FBA1914VRDCSU000009</t>
  </si>
  <si>
    <t>FBA1914VRDCSU000043</t>
  </si>
  <si>
    <t>FBA1914VRDCSU000048</t>
  </si>
  <si>
    <t>FBA1914VRDCSU000036</t>
  </si>
  <si>
    <t>FBA1914VRDCSU000038</t>
  </si>
  <si>
    <t>FBA1914VRDCSU000031</t>
  </si>
  <si>
    <t>FBA1914VRDCSU000035</t>
  </si>
  <si>
    <t>FBA1914VRDCSU000026</t>
  </si>
  <si>
    <t>FBA1914VRDCSU000030</t>
  </si>
  <si>
    <t>FBA1914VRDCSU000015</t>
  </si>
  <si>
    <t>FBA1914VRDCSU000019</t>
  </si>
  <si>
    <t>FBA1914VRDCSU000013</t>
  </si>
  <si>
    <t>FBA1914VRDCSU000014</t>
  </si>
  <si>
    <t>FBA1914VRDCSU000010</t>
  </si>
  <si>
    <t>FBA1914VRDCSU000011</t>
  </si>
  <si>
    <t>FBA1914VRDCSU000012</t>
  </si>
  <si>
    <t>FBA1914VRDCSU000039</t>
  </si>
  <si>
    <t>MIT2</t>
  </si>
  <si>
    <t>FBA19125F92M
箱数：165箱
总数量：900个
Reference ID:2U3LMAOY</t>
  </si>
  <si>
    <t>FBA19125F92MU000016</t>
  </si>
  <si>
    <t>FBA19125F92MU000165</t>
  </si>
  <si>
    <t>FBA19125F92MU000001</t>
  </si>
  <si>
    <t>FBA19125F92MU000015</t>
  </si>
  <si>
    <t>FBA19150SQ9N
箱数：70箱
总数量：1600个
Reference ID:6II461SO</t>
  </si>
  <si>
    <t>FBA19150SQ9NU000011</t>
  </si>
  <si>
    <t>FBA19150SQ9NU000060</t>
  </si>
  <si>
    <t>FBA19150SQ9NU000001</t>
  </si>
  <si>
    <t>FBA19150SQ9NU000010</t>
  </si>
  <si>
    <t>FBA19150SQ9NU000061</t>
  </si>
  <si>
    <t>FBA19150SQ9NU000070</t>
  </si>
  <si>
    <t>FBA19146X336
箱数：82箱
总数量：1170个
Reference ID:4IDL4URX</t>
  </si>
  <si>
    <t>FBA19146X336U000001</t>
  </si>
  <si>
    <t>FBA19146X336U000020</t>
  </si>
  <si>
    <t>FBA19146X336U000021</t>
  </si>
  <si>
    <t>FBA19146X336U000070</t>
  </si>
  <si>
    <t>FBA19146X336U000074</t>
  </si>
  <si>
    <t>FBA19146X336U000082</t>
  </si>
  <si>
    <t>FBA19146X336U000071</t>
  </si>
  <si>
    <t>FBA19146X336U000073</t>
  </si>
  <si>
    <t>FBA19149QQPD
箱数：65箱
总数量：702个
Reference ID:4Q1911DQ</t>
  </si>
  <si>
    <t>FBA19149QQPDU000031</t>
  </si>
  <si>
    <t>FBA19149QQPDU000046</t>
  </si>
  <si>
    <t>FBA19149QQPDU000047</t>
  </si>
  <si>
    <t>FBA19149QQPDU000051</t>
  </si>
  <si>
    <t>FBA19149QQPDU000001</t>
  </si>
  <si>
    <t>FBA19149QQPDU000030</t>
  </si>
  <si>
    <t>FBA19149QQPDU000052</t>
  </si>
  <si>
    <t>FBA19149QQPDU000059</t>
  </si>
  <si>
    <t>FBA19149QQPDU000060</t>
  </si>
  <si>
    <t>FBA19149QQPDU000061</t>
  </si>
  <si>
    <t>FBA19149QQPDU000064</t>
  </si>
  <si>
    <t>FBA19149QQPDU000065</t>
  </si>
  <si>
    <t>FBA19149QQPDU000062</t>
  </si>
  <si>
    <t>FBA19149QQPDU000063</t>
  </si>
  <si>
    <t>FBA19156RJVS
箱数：20箱
数量：80
Reference ID:1DG9UXSL</t>
  </si>
  <si>
    <t>FBA19156RJVSU000001</t>
  </si>
  <si>
    <t>FBA19156RJVSU000020</t>
  </si>
  <si>
    <t>SCK8</t>
  </si>
  <si>
    <t>FBA1914Y3P4Y
箱数：57箱
总数量：389个
Reference ID:23JGMHQU</t>
  </si>
  <si>
    <t>FBA1914Y3P4YU000008</t>
  </si>
  <si>
    <t>FBA1914Y3P4YU000012</t>
  </si>
  <si>
    <t>FBA1914Y3P4YU000013</t>
  </si>
  <si>
    <t>FBA1914Y3P4YU000015</t>
  </si>
  <si>
    <t>FBA1914Y3P4YU000001</t>
  </si>
  <si>
    <t>FBA1914Y3P4YU000007</t>
  </si>
  <si>
    <t>FBA1914Y3P4YU000053</t>
  </si>
  <si>
    <t>FBA1914Y3P4YU000057</t>
  </si>
  <si>
    <t>FBA1914Y3P4YU000042</t>
  </si>
  <si>
    <t>FBA1914Y3P4YU000046</t>
  </si>
  <si>
    <t>FBA1914Y3P4YU000050</t>
  </si>
  <si>
    <t>FBA1914Y3P4YU000052</t>
  </si>
  <si>
    <t>FBA1914Y3P4YU000047</t>
  </si>
  <si>
    <t>FBA1914Y3P4YU000049</t>
  </si>
  <si>
    <t>FBA1914Y3P4YU000016</t>
  </si>
  <si>
    <t>FBA1914Y3P4YU000021</t>
  </si>
  <si>
    <t>FBA1914Y3P4YU000027</t>
  </si>
  <si>
    <t>FBA1914Y3P4YU000028</t>
  </si>
  <si>
    <t>FBA1914Y3P4YU000031</t>
  </si>
  <si>
    <t>FBA1914Y3P4YU000036</t>
  </si>
  <si>
    <t>FBA1914Y3P4YU000029</t>
  </si>
  <si>
    <t>FBA1914Y3P4YU000030</t>
  </si>
  <si>
    <t>FBA1914Y3P4YU000037</t>
  </si>
  <si>
    <t>FBA1914Y3P4YU000041</t>
  </si>
  <si>
    <t>FBA1914Y3P4YU000022</t>
  </si>
  <si>
    <t>FBA1914Y3P4YU000026</t>
  </si>
  <si>
    <t>FBA1914XWWF1
箱数：16箱
总数量：96个
Reference ID:2NQHKZZA</t>
  </si>
  <si>
    <t>FBA1914XWWF1U000004</t>
  </si>
  <si>
    <t>FBA1914XWWF1U000008</t>
  </si>
  <si>
    <t>FBA1914XWWF1U000009</t>
  </si>
  <si>
    <t>FBA1914XWWF1U000011</t>
  </si>
  <si>
    <t>FBA1914XWWF1U000012</t>
  </si>
  <si>
    <t>FBA1914XWWF1U000016</t>
  </si>
  <si>
    <t>FBA1914XWWF1U000001</t>
  </si>
  <si>
    <t>FBA1914XWWF1U000003</t>
  </si>
  <si>
    <t>FBA19150VWVV
箱数：31箱
总数量：124个
Reference ID:6M7IKUEV</t>
  </si>
  <si>
    <t>FBA19150VWVVU000001</t>
  </si>
  <si>
    <t>FBA19150VWVVU000031</t>
  </si>
  <si>
    <t xml:space="preserve"> 82*74*50 </t>
  </si>
  <si>
    <t>FBA19157GJLZ
箱数：22箱
数量：160
Reference ID:7ICX4NVT</t>
  </si>
  <si>
    <t>FBA19157GJLZU000008</t>
  </si>
  <si>
    <t>FBA19157GJLZU000010</t>
  </si>
  <si>
    <t>FBA19157GJLZU000001</t>
  </si>
  <si>
    <t>FBA19157GJLZU000003</t>
  </si>
  <si>
    <t xml:space="preserve"> FBA19157GJLZU000011</t>
  </si>
  <si>
    <t xml:space="preserve"> FBA19157GJLZU000013</t>
  </si>
  <si>
    <t xml:space="preserve"> FBA19157GJLZU000020</t>
  </si>
  <si>
    <t xml:space="preserve"> FBA19157GJLZU000022</t>
  </si>
  <si>
    <t>FBA19157GJLZU000004</t>
  </si>
  <si>
    <t>FBA19157GJLZU000007</t>
  </si>
  <si>
    <t xml:space="preserve"> FBA19157GJLZU000017</t>
  </si>
  <si>
    <t>FBA19157GJLZU000019</t>
  </si>
  <si>
    <t xml:space="preserve"> FBA19157GJLZU000014</t>
  </si>
  <si>
    <t>FBA19157GJLZU000016</t>
  </si>
  <si>
    <t>PSC2</t>
  </si>
  <si>
    <t>FBA1915DHYDW
箱数：20箱
总数量：120个
Reference ID:8OZKC6GW</t>
  </si>
  <si>
    <t>FBA1915DHYDWU000001</t>
  </si>
  <si>
    <t>FBA1915DHYDWU000020</t>
  </si>
  <si>
    <t>到海外仓先HOLD</t>
  </si>
  <si>
    <t>GEU5</t>
  </si>
  <si>
    <t>FBA1913X30RF
箱数：77箱
总数量：570个
Reference ID:16LE7FKB</t>
  </si>
  <si>
    <t>FBA1913X30RFU000041</t>
  </si>
  <si>
    <t>FBA1913X30RFU000046</t>
  </si>
  <si>
    <t>FBA1913X30RFU000067</t>
  </si>
  <si>
    <t>FBA1913X30RFU000072</t>
  </si>
  <si>
    <t>FBA1913X30RFU000073</t>
  </si>
  <si>
    <t>FBA1913X30RFU000077</t>
  </si>
  <si>
    <t>FBA1913X30RFU000031</t>
  </si>
  <si>
    <t>FBA1913X30RFU000040</t>
  </si>
  <si>
    <t>FBA1913X30RFU000047</t>
  </si>
  <si>
    <t>FBA1913X30RFU000056</t>
  </si>
  <si>
    <t>FBA1913X30RFU000021</t>
  </si>
  <si>
    <t>FBA1913X30RFU000030</t>
  </si>
  <si>
    <t>FBA1913X30RFU000057</t>
  </si>
  <si>
    <t>FBA1913X30RFU000066</t>
  </si>
  <si>
    <t>FBA1913X30RFU000001</t>
  </si>
  <si>
    <t>FBA1913X30RFU000010</t>
  </si>
  <si>
    <t>FBA1913X30RFU000011</t>
  </si>
  <si>
    <t>FBA1913X30RFU000020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</si>
</sst>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rgb="FF000000"/>
      <name val="Calibri"/>
      <charset val="0"/>
    </font>
    <font>
      <sz val="11"/>
      <name val="Calibri"/>
      <charset val="0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b/>
      <sz val="10.5"/>
      <color rgb="FF002F36"/>
      <name val="Arial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/>
      <diagonal/>
    </border>
    <border>
      <left/>
      <right style="thin">
        <color theme="0" tint="-0.14996795556505"/>
      </right>
      <top/>
      <bottom/>
      <diagonal/>
    </border>
    <border>
      <left/>
      <right/>
      <top/>
      <bottom style="thin">
        <color theme="0" tint="-0.14996795556505"/>
      </bottom>
      <diagonal/>
    </border>
    <border>
      <left/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6" borderId="0" xfId="0" applyFont="1" applyFill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5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0" fontId="0" fillId="5" borderId="0" xfId="0" applyFill="1">
      <alignment vertical="center"/>
    </xf>
    <xf numFmtId="0" fontId="8" fillId="0" borderId="0" xfId="0" applyFont="1" applyFill="1" applyBorder="1" applyAlignment="1">
      <alignment vertical="top"/>
    </xf>
    <xf numFmtId="3" fontId="8" fillId="0" borderId="0" xfId="0" applyNumberFormat="1" applyFont="1" applyFill="1" applyBorder="1" applyAlignment="1">
      <alignment horizontal="right" vertical="top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top"/>
    </xf>
    <xf numFmtId="0" fontId="6" fillId="5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0" fillId="7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0" fontId="11" fillId="0" borderId="0" xfId="0" applyFont="1">
      <alignment vertical="center"/>
    </xf>
    <xf numFmtId="0" fontId="6" fillId="7" borderId="1" xfId="0" applyFont="1" applyFill="1" applyBorder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8" borderId="0" xfId="0" applyFill="1">
      <alignment vertical="center"/>
    </xf>
    <xf numFmtId="0" fontId="0" fillId="9" borderId="0" xfId="0" applyFill="1" applyBorder="1">
      <alignment vertical="center"/>
    </xf>
    <xf numFmtId="0" fontId="0" fillId="8" borderId="0" xfId="0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8" borderId="0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6" fillId="7" borderId="1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14" fillId="0" borderId="0" xfId="0" applyFont="1" applyFill="1">
      <alignment vertical="center"/>
    </xf>
    <xf numFmtId="0" fontId="6" fillId="10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10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0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6" fillId="8" borderId="0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6" fillId="0" borderId="1" xfId="0" applyFont="1" applyFill="1" applyBorder="1">
      <alignment vertical="center"/>
    </xf>
    <xf numFmtId="0" fontId="5" fillId="0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719455</xdr:colOff>
      <xdr:row>35</xdr:row>
      <xdr:rowOff>175260</xdr:rowOff>
    </xdr:from>
    <xdr:to>
      <xdr:col>6</xdr:col>
      <xdr:colOff>1275715</xdr:colOff>
      <xdr:row>38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3055" y="6943725"/>
          <a:ext cx="556260" cy="372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103505</xdr:colOff>
      <xdr:row>2</xdr:row>
      <xdr:rowOff>69850</xdr:rowOff>
    </xdr:from>
    <xdr:to>
      <xdr:col>23</xdr:col>
      <xdr:colOff>66675</xdr:colOff>
      <xdr:row>3</xdr:row>
      <xdr:rowOff>449580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18884900" y="698500"/>
          <a:ext cx="2020570" cy="862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115570</xdr:colOff>
      <xdr:row>8</xdr:row>
      <xdr:rowOff>43180</xdr:rowOff>
    </xdr:from>
    <xdr:to>
      <xdr:col>26</xdr:col>
      <xdr:colOff>612140</xdr:colOff>
      <xdr:row>17</xdr:row>
      <xdr:rowOff>44450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96965" y="2322830"/>
          <a:ext cx="4611370" cy="1591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19050</xdr:colOff>
      <xdr:row>1</xdr:row>
      <xdr:rowOff>165735</xdr:rowOff>
    </xdr:from>
    <xdr:to>
      <xdr:col>23</xdr:col>
      <xdr:colOff>0</xdr:colOff>
      <xdr:row>3</xdr:row>
      <xdr:rowOff>435610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16625" y="622935"/>
          <a:ext cx="203835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80645</xdr:colOff>
      <xdr:row>6</xdr:row>
      <xdr:rowOff>112395</xdr:rowOff>
    </xdr:from>
    <xdr:to>
      <xdr:col>23</xdr:col>
      <xdr:colOff>184150</xdr:colOff>
      <xdr:row>8</xdr:row>
      <xdr:rowOff>552450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778220" y="2049145"/>
          <a:ext cx="2160905" cy="78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23</xdr:col>
      <xdr:colOff>258445</xdr:colOff>
      <xdr:row>17</xdr:row>
      <xdr:rowOff>41275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697575" y="3073400"/>
          <a:ext cx="2315845" cy="124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1932940</xdr:colOff>
      <xdr:row>17</xdr:row>
      <xdr:rowOff>161925</xdr:rowOff>
    </xdr:from>
    <xdr:to>
      <xdr:col>23</xdr:col>
      <xdr:colOff>172085</xdr:colOff>
      <xdr:row>26</xdr:row>
      <xdr:rowOff>210185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621375" y="4435475"/>
          <a:ext cx="2305685" cy="162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638810</xdr:colOff>
      <xdr:row>25</xdr:row>
      <xdr:rowOff>171450</xdr:rowOff>
    </xdr:from>
    <xdr:to>
      <xdr:col>26</xdr:col>
      <xdr:colOff>381000</xdr:colOff>
      <xdr:row>30</xdr:row>
      <xdr:rowOff>12700</xdr:rowOff>
    </xdr:to>
    <xdr:pic>
      <xdr:nvPicPr>
        <xdr:cNvPr id="4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22185" y="5848350"/>
          <a:ext cx="3171190" cy="175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410210</xdr:colOff>
      <xdr:row>22</xdr:row>
      <xdr:rowOff>81915</xdr:rowOff>
    </xdr:from>
    <xdr:to>
      <xdr:col>25</xdr:col>
      <xdr:colOff>146685</xdr:colOff>
      <xdr:row>23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97945" y="4517390"/>
          <a:ext cx="2479675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130810</xdr:colOff>
      <xdr:row>1</xdr:row>
      <xdr:rowOff>163195</xdr:rowOff>
    </xdr:from>
    <xdr:to>
      <xdr:col>28</xdr:col>
      <xdr:colOff>17780</xdr:colOff>
      <xdr:row>10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18545" y="620395"/>
          <a:ext cx="4687570" cy="166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313690</xdr:colOff>
      <xdr:row>16</xdr:row>
      <xdr:rowOff>48895</xdr:rowOff>
    </xdr:from>
    <xdr:to>
      <xdr:col>24</xdr:col>
      <xdr:colOff>541655</xdr:colOff>
      <xdr:row>19</xdr:row>
      <xdr:rowOff>272415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101425" y="3268345"/>
          <a:ext cx="2285365" cy="766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23</xdr:row>
      <xdr:rowOff>8890</xdr:rowOff>
    </xdr:from>
    <xdr:to>
      <xdr:col>27</xdr:col>
      <xdr:colOff>398145</xdr:colOff>
      <xdr:row>35</xdr:row>
      <xdr:rowOff>163195</xdr:rowOff>
    </xdr:to>
    <xdr:pic>
      <xdr:nvPicPr>
        <xdr:cNvPr id="5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73535" y="5301615"/>
          <a:ext cx="3827145" cy="2278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132715</xdr:colOff>
      <xdr:row>1</xdr:row>
      <xdr:rowOff>111760</xdr:rowOff>
    </xdr:from>
    <xdr:to>
      <xdr:col>23</xdr:col>
      <xdr:colOff>50800</xdr:colOff>
      <xdr:row>1</xdr:row>
      <xdr:rowOff>774700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47335" y="568960"/>
          <a:ext cx="1912620" cy="66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85090</xdr:colOff>
      <xdr:row>2</xdr:row>
      <xdr:rowOff>85725</xdr:rowOff>
    </xdr:from>
    <xdr:to>
      <xdr:col>24</xdr:col>
      <xdr:colOff>581025</xdr:colOff>
      <xdr:row>10</xdr:row>
      <xdr:rowOff>81280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84215" y="714375"/>
          <a:ext cx="3239135" cy="1443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hyperlink" Target="https://sellercentral.amazon.com/skucentral?mSku=black-Viola&amp;condition=New&amp;ref_=myp_skuc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ral.amazon.com/skucentral?mSku=Wooden+Hangers-0908&amp;condition=New&amp;ref_=myp_skuc" TargetMode="External"/><Relationship Id="rId2" Type="http://schemas.openxmlformats.org/officeDocument/2006/relationships/hyperlink" Target="https://sellercentral.amazon.com/skucentral?mSku=black-Viola&amp;condition=New&amp;ref_=myp_skuc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black-Viola&amp;condition=New&amp;ref_=myp_skuc" TargetMode="External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89"/>
  <sheetViews>
    <sheetView zoomScale="85" zoomScaleNormal="85" workbookViewId="0">
      <pane ySplit="1" topLeftCell="A2" activePane="bottomLeft" state="frozen"/>
      <selection/>
      <selection pane="bottomLeft" activeCell="B94" sqref="B94"/>
    </sheetView>
  </sheetViews>
  <sheetFormatPr defaultColWidth="9" defaultRowHeight="13.5"/>
  <cols>
    <col min="1" max="1" width="14.5416666666667" customWidth="1"/>
    <col min="2" max="2" width="17.3416666666667" customWidth="1"/>
    <col min="3" max="3" width="28.45" customWidth="1"/>
    <col min="4" max="4" width="24.2416666666667" customWidth="1"/>
    <col min="5" max="5" width="16" customWidth="1"/>
    <col min="6" max="6" width="18.3916666666667" customWidth="1"/>
    <col min="7" max="7" width="9.94166666666667" customWidth="1"/>
    <col min="8" max="8" width="8.85" customWidth="1"/>
    <col min="9" max="9" width="10.45" customWidth="1"/>
    <col min="10" max="10" width="9.38333333333333" customWidth="1"/>
    <col min="11" max="11" width="9" style="13"/>
    <col min="12" max="12" width="18.425" customWidth="1"/>
    <col min="13" max="13" width="12.2" customWidth="1"/>
    <col min="14" max="14" width="14.1166666666667" customWidth="1"/>
    <col min="15" max="15" width="7.54166666666667" customWidth="1"/>
    <col min="16" max="16" width="10.6166666666667" customWidth="1"/>
    <col min="17" max="17" width="12.625"/>
    <col min="18" max="18" width="15.0583333333333" customWidth="1"/>
    <col min="20" max="20" width="14.45" customWidth="1"/>
    <col min="21" max="21" width="14.1416666666667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"/>
    </row>
    <row r="2" spans="1:21">
      <c r="A2" s="89" t="s">
        <v>20</v>
      </c>
      <c r="B2" s="1"/>
      <c r="C2" s="90" t="s">
        <v>21</v>
      </c>
      <c r="D2" s="90" t="s">
        <v>22</v>
      </c>
      <c r="E2" s="90" t="s">
        <v>23</v>
      </c>
      <c r="F2" s="90" t="s">
        <v>24</v>
      </c>
      <c r="G2" s="95">
        <v>96</v>
      </c>
      <c r="H2" s="90">
        <v>6</v>
      </c>
      <c r="I2" s="52">
        <f t="shared" ref="I2:I8" si="0">G2</f>
        <v>96</v>
      </c>
      <c r="J2" s="90">
        <v>6</v>
      </c>
      <c r="K2" s="62">
        <f t="shared" ref="K2:K8" si="1">G2/H2</f>
        <v>16</v>
      </c>
      <c r="L2" s="96" t="s">
        <v>25</v>
      </c>
      <c r="M2" s="97">
        <f>38*38*46/1000000</f>
        <v>0.066424</v>
      </c>
      <c r="N2" s="81">
        <v>9.5</v>
      </c>
      <c r="O2" s="98">
        <f t="shared" ref="O2:O8" si="2">N2*K2</f>
        <v>152</v>
      </c>
      <c r="P2" s="1">
        <f t="shared" ref="P2:P8" si="3">M2*K2</f>
        <v>1.062784</v>
      </c>
      <c r="Q2" s="1"/>
      <c r="R2" s="1"/>
      <c r="S2" s="1"/>
      <c r="T2" s="1"/>
      <c r="U2" s="1"/>
    </row>
    <row r="3" spans="1:21">
      <c r="A3" s="89" t="s">
        <v>20</v>
      </c>
      <c r="B3" s="1"/>
      <c r="C3" s="89" t="s">
        <v>26</v>
      </c>
      <c r="D3" s="89" t="s">
        <v>27</v>
      </c>
      <c r="E3" s="89" t="s">
        <v>28</v>
      </c>
      <c r="F3" s="89" t="s">
        <v>29</v>
      </c>
      <c r="G3" s="1">
        <v>120</v>
      </c>
      <c r="H3" s="1">
        <v>24</v>
      </c>
      <c r="I3" s="52">
        <f t="shared" si="0"/>
        <v>120</v>
      </c>
      <c r="J3" s="1">
        <v>24</v>
      </c>
      <c r="K3" s="62">
        <f t="shared" si="1"/>
        <v>5</v>
      </c>
      <c r="L3" s="89" t="s">
        <v>30</v>
      </c>
      <c r="M3" s="97">
        <f>45*38*40/1000000</f>
        <v>0.0684</v>
      </c>
      <c r="N3" s="81">
        <v>17.54</v>
      </c>
      <c r="O3" s="98">
        <f t="shared" si="2"/>
        <v>87.7</v>
      </c>
      <c r="P3" s="1">
        <f t="shared" si="3"/>
        <v>0.342</v>
      </c>
      <c r="Q3" s="1"/>
      <c r="R3" s="1"/>
      <c r="S3" s="1"/>
      <c r="T3" s="1"/>
      <c r="U3" s="1"/>
    </row>
    <row r="4" ht="27" spans="1:21">
      <c r="A4" s="89" t="s">
        <v>20</v>
      </c>
      <c r="B4" s="1"/>
      <c r="C4" s="89" t="s">
        <v>31</v>
      </c>
      <c r="D4" s="91" t="s">
        <v>32</v>
      </c>
      <c r="E4" s="91" t="s">
        <v>33</v>
      </c>
      <c r="F4" s="89" t="s">
        <v>34</v>
      </c>
      <c r="G4" s="99">
        <v>90</v>
      </c>
      <c r="H4" s="1">
        <v>3</v>
      </c>
      <c r="I4" s="52">
        <f t="shared" si="0"/>
        <v>90</v>
      </c>
      <c r="J4" s="1">
        <v>6</v>
      </c>
      <c r="K4" s="62">
        <f t="shared" si="1"/>
        <v>30</v>
      </c>
      <c r="L4" s="89" t="s">
        <v>35</v>
      </c>
      <c r="M4" s="97">
        <f>56.5*35.5*44.5/1000000</f>
        <v>0.089255875</v>
      </c>
      <c r="N4" s="81">
        <v>17.84</v>
      </c>
      <c r="O4" s="98">
        <f t="shared" si="2"/>
        <v>535.2</v>
      </c>
      <c r="P4" s="1">
        <f t="shared" si="3"/>
        <v>2.67767625</v>
      </c>
      <c r="Q4" s="1"/>
      <c r="R4" s="1"/>
      <c r="S4" s="1"/>
      <c r="T4" s="1"/>
      <c r="U4" s="1"/>
    </row>
    <row r="5" spans="1:21">
      <c r="A5" s="89" t="s">
        <v>20</v>
      </c>
      <c r="B5" s="1"/>
      <c r="C5" s="89" t="s">
        <v>36</v>
      </c>
      <c r="D5" s="91" t="s">
        <v>37</v>
      </c>
      <c r="E5" s="89" t="s">
        <v>38</v>
      </c>
      <c r="F5" s="89" t="s">
        <v>39</v>
      </c>
      <c r="G5" s="99">
        <v>96</v>
      </c>
      <c r="H5" s="1">
        <v>12</v>
      </c>
      <c r="I5" s="52">
        <f t="shared" si="0"/>
        <v>96</v>
      </c>
      <c r="J5" s="1">
        <v>12</v>
      </c>
      <c r="K5" s="62">
        <f t="shared" si="1"/>
        <v>8</v>
      </c>
      <c r="L5" s="89" t="s">
        <v>40</v>
      </c>
      <c r="M5" s="97">
        <f>48*37*64/1000000</f>
        <v>0.113664</v>
      </c>
      <c r="N5" s="81">
        <v>18.5</v>
      </c>
      <c r="O5" s="98">
        <f t="shared" si="2"/>
        <v>148</v>
      </c>
      <c r="P5" s="1">
        <f t="shared" si="3"/>
        <v>0.909312</v>
      </c>
      <c r="Q5" s="1"/>
      <c r="R5" s="1"/>
      <c r="S5" s="1"/>
      <c r="T5" s="1"/>
      <c r="U5" s="1"/>
    </row>
    <row r="6" spans="1:21">
      <c r="A6" s="89" t="s">
        <v>20</v>
      </c>
      <c r="B6" s="1"/>
      <c r="C6" s="89" t="s">
        <v>41</v>
      </c>
      <c r="D6" s="89" t="s">
        <v>42</v>
      </c>
      <c r="E6" s="91" t="s">
        <v>43</v>
      </c>
      <c r="F6" t="s">
        <v>44</v>
      </c>
      <c r="G6" s="1">
        <v>100</v>
      </c>
      <c r="H6" s="1">
        <v>50</v>
      </c>
      <c r="I6" s="52">
        <f t="shared" si="0"/>
        <v>100</v>
      </c>
      <c r="J6" s="1">
        <v>50</v>
      </c>
      <c r="K6" s="62">
        <f t="shared" si="1"/>
        <v>2</v>
      </c>
      <c r="L6" s="89" t="s">
        <v>45</v>
      </c>
      <c r="M6" s="97">
        <f t="shared" ref="M6:M8" si="4">38*62*41/1000000</f>
        <v>0.096596</v>
      </c>
      <c r="N6" s="81">
        <v>21.3</v>
      </c>
      <c r="O6" s="1">
        <f t="shared" si="2"/>
        <v>42.6</v>
      </c>
      <c r="P6" s="1">
        <f t="shared" si="3"/>
        <v>0.193192</v>
      </c>
      <c r="Q6" s="1"/>
      <c r="R6" s="1"/>
      <c r="S6" s="1"/>
      <c r="T6" s="1"/>
      <c r="U6" s="1"/>
    </row>
    <row r="7" spans="1:21">
      <c r="A7" s="89" t="s">
        <v>20</v>
      </c>
      <c r="B7" s="1"/>
      <c r="C7" s="89" t="s">
        <v>46</v>
      </c>
      <c r="D7" s="89" t="s">
        <v>47</v>
      </c>
      <c r="E7" s="89" t="s">
        <v>48</v>
      </c>
      <c r="F7" t="s">
        <v>49</v>
      </c>
      <c r="G7" s="1">
        <v>100</v>
      </c>
      <c r="H7" s="1">
        <v>50</v>
      </c>
      <c r="I7" s="52">
        <f t="shared" si="0"/>
        <v>100</v>
      </c>
      <c r="J7" s="1">
        <v>50</v>
      </c>
      <c r="K7" s="62">
        <f t="shared" si="1"/>
        <v>2</v>
      </c>
      <c r="L7" s="89" t="s">
        <v>45</v>
      </c>
      <c r="M7" s="97">
        <f t="shared" si="4"/>
        <v>0.096596</v>
      </c>
      <c r="N7" s="81">
        <v>21.3</v>
      </c>
      <c r="O7" s="1">
        <f t="shared" si="2"/>
        <v>42.6</v>
      </c>
      <c r="P7" s="1">
        <f t="shared" si="3"/>
        <v>0.193192</v>
      </c>
      <c r="Q7" s="1"/>
      <c r="R7" s="1"/>
      <c r="S7" s="1"/>
      <c r="T7" s="1"/>
      <c r="U7" s="1"/>
    </row>
    <row r="8" spans="1:21">
      <c r="A8" s="89" t="s">
        <v>20</v>
      </c>
      <c r="B8" s="1"/>
      <c r="C8" s="89" t="s">
        <v>50</v>
      </c>
      <c r="D8" s="89" t="s">
        <v>51</v>
      </c>
      <c r="E8" s="89" t="s">
        <v>52</v>
      </c>
      <c r="F8" t="s">
        <v>53</v>
      </c>
      <c r="G8" s="1">
        <v>100</v>
      </c>
      <c r="H8" s="1">
        <v>50</v>
      </c>
      <c r="I8" s="52">
        <f t="shared" si="0"/>
        <v>100</v>
      </c>
      <c r="J8" s="1">
        <v>50</v>
      </c>
      <c r="K8" s="62">
        <f t="shared" si="1"/>
        <v>2</v>
      </c>
      <c r="L8" s="89" t="s">
        <v>45</v>
      </c>
      <c r="M8" s="97">
        <f t="shared" si="4"/>
        <v>0.096596</v>
      </c>
      <c r="N8" s="81">
        <v>21.3</v>
      </c>
      <c r="O8" s="1">
        <f t="shared" si="2"/>
        <v>42.6</v>
      </c>
      <c r="P8" s="1">
        <f t="shared" si="3"/>
        <v>0.193192</v>
      </c>
      <c r="Q8" s="1"/>
      <c r="R8" s="1"/>
      <c r="S8" s="1"/>
      <c r="T8" s="1"/>
      <c r="U8" s="1"/>
    </row>
    <row r="9" customFormat="1" spans="1:21">
      <c r="D9" s="1"/>
      <c r="E9" s="1"/>
      <c r="F9" s="1"/>
      <c r="G9" s="1"/>
      <c r="H9" s="1"/>
      <c r="I9" s="1"/>
      <c r="J9" s="1"/>
      <c r="K9" s="61"/>
      <c r="L9" s="1"/>
      <c r="M9" s="1"/>
      <c r="N9" s="1"/>
      <c r="O9" s="1"/>
      <c r="P9" s="1"/>
      <c r="Q9" s="1"/>
      <c r="R9" s="1"/>
      <c r="S9" s="1"/>
      <c r="T9" s="1"/>
      <c r="U9" s="1"/>
    </row>
    <row r="10" customFormat="1" spans="1:21">
      <c r="A10" s="1"/>
      <c r="B10" s="12" t="s">
        <v>54</v>
      </c>
      <c r="D10" s="1"/>
      <c r="E10" s="1"/>
      <c r="F10" s="1"/>
      <c r="G10" s="1"/>
      <c r="H10" s="1"/>
      <c r="I10" s="1"/>
      <c r="J10" s="1"/>
      <c r="K10" s="6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 t="s">
        <v>55</v>
      </c>
      <c r="B11" s="1"/>
      <c r="C11" s="1" t="s">
        <v>21</v>
      </c>
      <c r="D11" s="1" t="s">
        <v>56</v>
      </c>
      <c r="E11" s="1" t="s">
        <v>57</v>
      </c>
      <c r="F11" s="1" t="s">
        <v>24</v>
      </c>
      <c r="G11" s="1">
        <v>120</v>
      </c>
      <c r="H11" s="1">
        <v>6</v>
      </c>
      <c r="I11" s="52">
        <f t="shared" ref="I11:I14" si="5">G11</f>
        <v>120</v>
      </c>
      <c r="J11" s="1">
        <v>6</v>
      </c>
      <c r="K11" s="62">
        <f t="shared" ref="K11:K14" si="6">G11/H11</f>
        <v>20</v>
      </c>
      <c r="L11" s="1" t="s">
        <v>58</v>
      </c>
      <c r="M11" s="1">
        <v>0.066424</v>
      </c>
      <c r="N11" s="1">
        <v>9</v>
      </c>
      <c r="O11" s="1">
        <f t="shared" ref="O11:O14" si="7">N11*K11</f>
        <v>180</v>
      </c>
      <c r="P11" s="1">
        <f t="shared" ref="P11:P14" si="8">M11*K11</f>
        <v>1.32848</v>
      </c>
      <c r="Q11" s="1"/>
      <c r="R11" s="1"/>
      <c r="S11" s="1"/>
      <c r="T11" s="1"/>
      <c r="U11" s="1"/>
    </row>
    <row r="12" spans="1:21">
      <c r="A12" s="1" t="s">
        <v>55</v>
      </c>
      <c r="B12" s="1"/>
      <c r="C12" s="1" t="s">
        <v>59</v>
      </c>
      <c r="D12" s="1" t="s">
        <v>60</v>
      </c>
      <c r="E12" s="1" t="s">
        <v>61</v>
      </c>
      <c r="F12" s="1" t="s">
        <v>62</v>
      </c>
      <c r="G12" s="1">
        <v>300</v>
      </c>
      <c r="H12" s="1">
        <v>6</v>
      </c>
      <c r="I12" s="52">
        <f t="shared" si="5"/>
        <v>300</v>
      </c>
      <c r="J12" s="1">
        <v>6</v>
      </c>
      <c r="K12" s="62">
        <f t="shared" si="6"/>
        <v>50</v>
      </c>
      <c r="L12" s="1" t="s">
        <v>63</v>
      </c>
      <c r="M12" s="1">
        <v>0.031552</v>
      </c>
      <c r="N12" s="1">
        <v>11.4</v>
      </c>
      <c r="O12" s="1">
        <f t="shared" si="7"/>
        <v>570</v>
      </c>
      <c r="P12" s="1">
        <f t="shared" si="8"/>
        <v>1.5776</v>
      </c>
      <c r="Q12" s="1"/>
      <c r="R12" s="1"/>
      <c r="S12" s="1"/>
      <c r="T12" s="1"/>
      <c r="U12" s="1"/>
    </row>
    <row r="13" spans="1:21">
      <c r="A13" s="1" t="s">
        <v>55</v>
      </c>
      <c r="B13" s="1"/>
      <c r="C13" s="1" t="s">
        <v>64</v>
      </c>
      <c r="D13" s="1" t="s">
        <v>65</v>
      </c>
      <c r="E13" s="1" t="s">
        <v>66</v>
      </c>
      <c r="F13" s="1" t="s">
        <v>67</v>
      </c>
      <c r="G13" s="1">
        <v>450</v>
      </c>
      <c r="H13" s="1">
        <v>50</v>
      </c>
      <c r="I13" s="52">
        <f t="shared" si="5"/>
        <v>450</v>
      </c>
      <c r="J13" s="1">
        <v>50</v>
      </c>
      <c r="K13" s="62">
        <f t="shared" si="6"/>
        <v>9</v>
      </c>
      <c r="L13" s="1" t="s">
        <v>68</v>
      </c>
      <c r="M13" s="1">
        <v>0.193492</v>
      </c>
      <c r="N13" s="1">
        <v>16.5</v>
      </c>
      <c r="O13" s="1">
        <f t="shared" si="7"/>
        <v>148.5</v>
      </c>
      <c r="P13" s="1">
        <f t="shared" si="8"/>
        <v>1.741428</v>
      </c>
      <c r="Q13" s="1"/>
      <c r="R13" s="1"/>
      <c r="S13" s="1"/>
      <c r="T13" s="1"/>
      <c r="U13" s="1"/>
    </row>
    <row r="14" spans="1:21">
      <c r="A14" s="1" t="s">
        <v>55</v>
      </c>
      <c r="B14" s="1"/>
      <c r="C14" s="1" t="s">
        <v>69</v>
      </c>
      <c r="D14" s="1" t="s">
        <v>70</v>
      </c>
      <c r="E14" s="1" t="s">
        <v>71</v>
      </c>
      <c r="F14" s="1" t="s">
        <v>72</v>
      </c>
      <c r="G14" s="1">
        <v>300</v>
      </c>
      <c r="H14" s="1">
        <v>100</v>
      </c>
      <c r="I14" s="52">
        <f t="shared" si="5"/>
        <v>300</v>
      </c>
      <c r="J14" s="1">
        <v>100</v>
      </c>
      <c r="K14" s="62">
        <f t="shared" si="6"/>
        <v>3</v>
      </c>
      <c r="L14" s="1" t="s">
        <v>73</v>
      </c>
      <c r="M14" s="1">
        <v>0.20412</v>
      </c>
      <c r="N14" s="1">
        <v>20.5</v>
      </c>
      <c r="O14" s="1">
        <f t="shared" si="7"/>
        <v>61.5</v>
      </c>
      <c r="P14" s="1">
        <f t="shared" si="8"/>
        <v>0.61236</v>
      </c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6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Format="1" spans="1:21">
      <c r="B16" s="12" t="s">
        <v>74</v>
      </c>
      <c r="K16" s="50"/>
      <c r="Q16" s="1"/>
      <c r="R16" s="1"/>
      <c r="S16" s="1"/>
      <c r="T16" s="1"/>
      <c r="U16" s="1"/>
    </row>
    <row r="17" spans="1:21">
      <c r="A17" s="1" t="s">
        <v>75</v>
      </c>
      <c r="B17" s="1"/>
      <c r="C17" s="1" t="s">
        <v>76</v>
      </c>
      <c r="D17" s="1" t="s">
        <v>77</v>
      </c>
      <c r="E17" s="1" t="s">
        <v>78</v>
      </c>
      <c r="F17" s="1" t="s">
        <v>79</v>
      </c>
      <c r="G17" s="1">
        <v>600</v>
      </c>
      <c r="H17" s="1">
        <v>4</v>
      </c>
      <c r="I17" s="52">
        <f t="shared" ref="I17:I33" si="9">G17</f>
        <v>600</v>
      </c>
      <c r="J17" s="1">
        <v>24</v>
      </c>
      <c r="K17" s="53">
        <f t="shared" ref="K17:K33" si="10">G17/H17</f>
        <v>150</v>
      </c>
      <c r="L17" s="1" t="s">
        <v>80</v>
      </c>
      <c r="M17" s="1">
        <v>0.077112</v>
      </c>
      <c r="N17" s="1">
        <v>7.8</v>
      </c>
      <c r="O17" s="1">
        <f t="shared" ref="O17:O33" si="11">N17*K17</f>
        <v>1170</v>
      </c>
      <c r="P17" s="1">
        <f t="shared" ref="P17:P33" si="12">M17*K17</f>
        <v>11.5668</v>
      </c>
      <c r="Q17" s="1"/>
      <c r="R17" s="1"/>
      <c r="S17" s="1"/>
      <c r="T17" s="1"/>
      <c r="U17" s="1"/>
    </row>
    <row r="18" ht="40.5" spans="1:21">
      <c r="A18" s="1" t="s">
        <v>75</v>
      </c>
      <c r="B18" s="100" t="s">
        <v>81</v>
      </c>
      <c r="C18" s="1" t="s">
        <v>82</v>
      </c>
      <c r="D18" s="92" t="s">
        <v>83</v>
      </c>
      <c r="E18" s="1" t="s">
        <v>84</v>
      </c>
      <c r="F18" s="1" t="s">
        <v>85</v>
      </c>
      <c r="G18" s="32">
        <v>300</v>
      </c>
      <c r="H18" s="56">
        <v>20</v>
      </c>
      <c r="I18" s="52">
        <f t="shared" si="9"/>
        <v>300</v>
      </c>
      <c r="J18" s="56">
        <v>20</v>
      </c>
      <c r="K18" s="53">
        <f t="shared" si="10"/>
        <v>15</v>
      </c>
      <c r="L18" s="30" t="s">
        <v>86</v>
      </c>
      <c r="M18" s="30">
        <v>0.05544</v>
      </c>
      <c r="N18" s="81">
        <v>20.4</v>
      </c>
      <c r="O18" s="30">
        <f t="shared" si="11"/>
        <v>306</v>
      </c>
      <c r="P18" s="30">
        <f t="shared" si="12"/>
        <v>0.8316</v>
      </c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6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6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customFormat="1" ht="15" spans="1:21">
      <c r="A21" t="s">
        <v>87</v>
      </c>
      <c r="B21" s="24" t="s">
        <v>88</v>
      </c>
      <c r="C21" t="s">
        <v>89</v>
      </c>
      <c r="D21" s="21" t="s">
        <v>90</v>
      </c>
      <c r="E21" s="21" t="s">
        <v>91</v>
      </c>
      <c r="F21" s="25" t="s">
        <v>92</v>
      </c>
      <c r="G21" s="23">
        <v>50</v>
      </c>
      <c r="H21" s="26">
        <v>10</v>
      </c>
      <c r="I21" s="23">
        <f t="shared" si="9"/>
        <v>50</v>
      </c>
      <c r="J21" s="26">
        <v>10</v>
      </c>
      <c r="K21" s="50">
        <f t="shared" si="10"/>
        <v>5</v>
      </c>
      <c r="L21" s="11" t="s">
        <v>93</v>
      </c>
      <c r="M21" s="27">
        <v>0.3034</v>
      </c>
      <c r="N21" s="27">
        <v>23.6</v>
      </c>
      <c r="O21" s="21">
        <f t="shared" si="11"/>
        <v>118</v>
      </c>
      <c r="P21" s="21">
        <f t="shared" si="12"/>
        <v>1.517</v>
      </c>
    </row>
    <row r="22" customFormat="1" ht="15" spans="1:21">
      <c r="A22" t="s">
        <v>87</v>
      </c>
      <c r="C22" t="s">
        <v>89</v>
      </c>
      <c r="D22" s="21" t="s">
        <v>94</v>
      </c>
      <c r="E22" s="21" t="s">
        <v>95</v>
      </c>
      <c r="F22" s="25" t="s">
        <v>96</v>
      </c>
      <c r="G22" s="23">
        <v>30</v>
      </c>
      <c r="H22" s="26">
        <v>10</v>
      </c>
      <c r="I22" s="23">
        <f t="shared" si="9"/>
        <v>30</v>
      </c>
      <c r="J22" s="26">
        <v>10</v>
      </c>
      <c r="K22" s="50">
        <f t="shared" si="10"/>
        <v>3</v>
      </c>
      <c r="L22" s="11" t="s">
        <v>93</v>
      </c>
      <c r="M22" s="27">
        <v>0.3034</v>
      </c>
      <c r="N22" s="27">
        <v>23.2</v>
      </c>
      <c r="O22" s="21">
        <f t="shared" si="11"/>
        <v>69.6</v>
      </c>
      <c r="P22" s="21">
        <f t="shared" si="12"/>
        <v>0.9102</v>
      </c>
    </row>
    <row r="23" s="21" customFormat="1" ht="15" spans="1:21">
      <c r="A23" t="s">
        <v>87</v>
      </c>
      <c r="C23" s="21" t="s">
        <v>89</v>
      </c>
      <c r="D23" s="21" t="s">
        <v>97</v>
      </c>
      <c r="E23" s="21" t="s">
        <v>98</v>
      </c>
      <c r="F23" s="25" t="s">
        <v>99</v>
      </c>
      <c r="G23" s="23">
        <v>42</v>
      </c>
      <c r="H23" s="26">
        <v>6</v>
      </c>
      <c r="I23" s="23">
        <f t="shared" si="9"/>
        <v>42</v>
      </c>
      <c r="J23" s="26">
        <v>6</v>
      </c>
      <c r="K23" s="50">
        <f t="shared" si="10"/>
        <v>7</v>
      </c>
      <c r="L23" s="11" t="s">
        <v>100</v>
      </c>
      <c r="M23" s="28">
        <v>0.246</v>
      </c>
      <c r="N23" s="28">
        <v>18</v>
      </c>
      <c r="O23" s="21">
        <f t="shared" si="11"/>
        <v>126</v>
      </c>
      <c r="P23" s="21">
        <f t="shared" si="12"/>
        <v>1.722</v>
      </c>
    </row>
    <row r="24" customFormat="1" ht="14.25" spans="1:21">
      <c r="A24" t="s">
        <v>87</v>
      </c>
      <c r="C24" s="29" t="s">
        <v>89</v>
      </c>
      <c r="D24" s="29" t="s">
        <v>101</v>
      </c>
      <c r="E24" s="29" t="s">
        <v>102</v>
      </c>
      <c r="F24" s="29" t="s">
        <v>103</v>
      </c>
      <c r="G24" s="29">
        <v>50</v>
      </c>
      <c r="H24" s="29">
        <v>10</v>
      </c>
      <c r="I24" s="23">
        <f t="shared" si="9"/>
        <v>50</v>
      </c>
      <c r="J24" s="29">
        <v>10</v>
      </c>
      <c r="K24" s="53">
        <f t="shared" si="10"/>
        <v>5</v>
      </c>
      <c r="L24" s="29" t="s">
        <v>93</v>
      </c>
      <c r="M24" s="31">
        <v>0.3034</v>
      </c>
      <c r="N24" s="31">
        <v>18</v>
      </c>
      <c r="O24" s="29">
        <f t="shared" si="11"/>
        <v>90</v>
      </c>
      <c r="P24" s="32">
        <f t="shared" si="12"/>
        <v>1.517</v>
      </c>
    </row>
    <row r="25" customFormat="1" ht="14.25" spans="1:21">
      <c r="A25" t="s">
        <v>87</v>
      </c>
      <c r="C25" s="29" t="s">
        <v>104</v>
      </c>
      <c r="D25" s="29" t="s">
        <v>105</v>
      </c>
      <c r="E25" s="29" t="s">
        <v>106</v>
      </c>
      <c r="F25" s="29" t="s">
        <v>107</v>
      </c>
      <c r="G25" s="29">
        <v>30</v>
      </c>
      <c r="H25" s="29">
        <v>6</v>
      </c>
      <c r="I25" s="23">
        <f t="shared" si="9"/>
        <v>30</v>
      </c>
      <c r="J25" s="29">
        <v>6</v>
      </c>
      <c r="K25" s="53">
        <f t="shared" si="10"/>
        <v>5</v>
      </c>
      <c r="L25" s="29" t="s">
        <v>108</v>
      </c>
      <c r="M25" s="31">
        <v>0.1845</v>
      </c>
      <c r="N25" s="31">
        <v>11.4</v>
      </c>
      <c r="O25" s="29">
        <f t="shared" si="11"/>
        <v>57</v>
      </c>
      <c r="P25" s="32">
        <f t="shared" si="12"/>
        <v>0.9225</v>
      </c>
    </row>
    <row r="26" customFormat="1" ht="15" spans="1:21">
      <c r="A26" t="s">
        <v>87</v>
      </c>
      <c r="C26" s="29" t="s">
        <v>89</v>
      </c>
      <c r="D26" s="23" t="s">
        <v>109</v>
      </c>
      <c r="E26" s="23" t="s">
        <v>110</v>
      </c>
      <c r="F26" s="25" t="s">
        <v>111</v>
      </c>
      <c r="G26">
        <v>30</v>
      </c>
      <c r="H26">
        <v>10</v>
      </c>
      <c r="I26" s="23">
        <f t="shared" si="9"/>
        <v>30</v>
      </c>
      <c r="J26">
        <v>10</v>
      </c>
      <c r="K26" s="53">
        <f t="shared" si="10"/>
        <v>3</v>
      </c>
      <c r="L26" s="29" t="s">
        <v>112</v>
      </c>
      <c r="M26" s="23">
        <f>71*63*43/1000000</f>
        <v>0.192339</v>
      </c>
      <c r="N26" s="31">
        <v>23.5</v>
      </c>
      <c r="O26" s="29">
        <f t="shared" si="11"/>
        <v>70.5</v>
      </c>
      <c r="P26" s="32">
        <f t="shared" si="12"/>
        <v>0.577017</v>
      </c>
    </row>
    <row r="27" s="22" customFormat="1" ht="14.25" spans="1:21">
      <c r="A27" t="s">
        <v>87</v>
      </c>
      <c r="C27" s="29" t="s">
        <v>113</v>
      </c>
      <c r="D27" s="23" t="s">
        <v>114</v>
      </c>
      <c r="E27" s="23" t="s">
        <v>115</v>
      </c>
      <c r="F27" s="21" t="s">
        <v>116</v>
      </c>
      <c r="G27" s="29">
        <v>18</v>
      </c>
      <c r="H27" s="29">
        <v>6</v>
      </c>
      <c r="I27" s="23">
        <f t="shared" si="9"/>
        <v>18</v>
      </c>
      <c r="J27" s="29">
        <v>6</v>
      </c>
      <c r="K27" s="53">
        <f t="shared" si="10"/>
        <v>3</v>
      </c>
      <c r="L27" s="29" t="s">
        <v>117</v>
      </c>
      <c r="M27" s="23">
        <f>87*51*54/1000000</f>
        <v>0.239598</v>
      </c>
      <c r="N27" s="31">
        <v>16</v>
      </c>
      <c r="O27" s="29">
        <f t="shared" si="11"/>
        <v>48</v>
      </c>
      <c r="P27" s="32">
        <f t="shared" si="12"/>
        <v>0.718794</v>
      </c>
    </row>
    <row r="28" s="21" customFormat="1" ht="15" spans="1:21">
      <c r="A28" t="s">
        <v>87</v>
      </c>
      <c r="C28" s="21" t="s">
        <v>118</v>
      </c>
      <c r="D28" s="21" t="s">
        <v>119</v>
      </c>
      <c r="E28" s="21" t="s">
        <v>120</v>
      </c>
      <c r="F28" s="33" t="s">
        <v>121</v>
      </c>
      <c r="G28" s="23">
        <v>36</v>
      </c>
      <c r="H28" s="26">
        <v>6</v>
      </c>
      <c r="I28" s="23">
        <f t="shared" si="9"/>
        <v>36</v>
      </c>
      <c r="J28" s="26">
        <v>6</v>
      </c>
      <c r="K28" s="50">
        <f t="shared" si="10"/>
        <v>6</v>
      </c>
      <c r="L28" s="11" t="s">
        <v>122</v>
      </c>
      <c r="M28" s="28">
        <v>0.245784</v>
      </c>
      <c r="N28" s="28">
        <v>22.7</v>
      </c>
      <c r="O28" s="21">
        <f t="shared" si="11"/>
        <v>136.2</v>
      </c>
      <c r="P28" s="21">
        <f t="shared" si="12"/>
        <v>1.474704</v>
      </c>
    </row>
    <row r="29" s="21" customFormat="1" ht="15" spans="1:21">
      <c r="A29" t="s">
        <v>87</v>
      </c>
      <c r="C29" s="21" t="s">
        <v>118</v>
      </c>
      <c r="D29" s="21" t="s">
        <v>123</v>
      </c>
      <c r="E29" s="21" t="s">
        <v>124</v>
      </c>
      <c r="F29" s="33" t="s">
        <v>125</v>
      </c>
      <c r="G29" s="23">
        <v>20</v>
      </c>
      <c r="H29" s="26">
        <v>10</v>
      </c>
      <c r="I29" s="23">
        <f t="shared" si="9"/>
        <v>20</v>
      </c>
      <c r="J29" s="26">
        <v>10</v>
      </c>
      <c r="K29" s="50">
        <f t="shared" si="10"/>
        <v>2</v>
      </c>
      <c r="L29" s="11" t="s">
        <v>126</v>
      </c>
      <c r="M29" s="28">
        <v>0.2625</v>
      </c>
      <c r="N29" s="28">
        <v>20.275</v>
      </c>
      <c r="O29" s="21">
        <f t="shared" si="11"/>
        <v>40.55</v>
      </c>
      <c r="P29" s="21">
        <f t="shared" si="12"/>
        <v>0.525</v>
      </c>
    </row>
    <row r="30" s="21" customFormat="1" ht="14.25" spans="1:21">
      <c r="A30" t="s">
        <v>87</v>
      </c>
      <c r="C30" s="21" t="s">
        <v>118</v>
      </c>
      <c r="D30" s="21" t="s">
        <v>127</v>
      </c>
      <c r="E30" s="21" t="s">
        <v>128</v>
      </c>
      <c r="F30" s="21" t="s">
        <v>129</v>
      </c>
      <c r="G30" s="21">
        <v>36</v>
      </c>
      <c r="H30" s="21">
        <v>6</v>
      </c>
      <c r="I30" s="23">
        <f t="shared" si="9"/>
        <v>36</v>
      </c>
      <c r="J30" s="21">
        <v>6</v>
      </c>
      <c r="K30" s="50">
        <f t="shared" si="10"/>
        <v>6</v>
      </c>
      <c r="L30" s="21" t="s">
        <v>130</v>
      </c>
      <c r="M30" s="21">
        <v>0.26</v>
      </c>
      <c r="N30" s="21">
        <v>16.02</v>
      </c>
      <c r="O30" s="21">
        <f t="shared" si="11"/>
        <v>96.12</v>
      </c>
      <c r="P30" s="21">
        <f t="shared" si="12"/>
        <v>1.56</v>
      </c>
    </row>
    <row r="31" s="21" customFormat="1" ht="14.25" spans="1:21">
      <c r="A31" t="s">
        <v>87</v>
      </c>
      <c r="C31" s="21" t="s">
        <v>118</v>
      </c>
      <c r="D31" s="21" t="s">
        <v>131</v>
      </c>
      <c r="E31" s="21" t="s">
        <v>132</v>
      </c>
      <c r="F31" s="21" t="s">
        <v>133</v>
      </c>
      <c r="G31" s="21">
        <v>12</v>
      </c>
      <c r="H31" s="21">
        <v>6</v>
      </c>
      <c r="I31" s="23">
        <f t="shared" si="9"/>
        <v>12</v>
      </c>
      <c r="J31" s="21">
        <v>6</v>
      </c>
      <c r="K31" s="50">
        <f t="shared" si="10"/>
        <v>2</v>
      </c>
      <c r="L31" s="21" t="s">
        <v>134</v>
      </c>
      <c r="M31" s="21">
        <v>0.26</v>
      </c>
      <c r="N31" s="21">
        <v>16.02</v>
      </c>
      <c r="O31" s="21">
        <f t="shared" si="11"/>
        <v>32.04</v>
      </c>
      <c r="P31" s="21">
        <f t="shared" si="12"/>
        <v>0.52</v>
      </c>
    </row>
    <row r="32" s="21" customFormat="1" ht="14.25" spans="1:21">
      <c r="A32" t="s">
        <v>87</v>
      </c>
      <c r="C32" s="21" t="s">
        <v>118</v>
      </c>
      <c r="D32" s="21" t="s">
        <v>135</v>
      </c>
      <c r="E32" s="21" t="s">
        <v>136</v>
      </c>
      <c r="F32" s="21" t="s">
        <v>137</v>
      </c>
      <c r="G32" s="21">
        <v>30</v>
      </c>
      <c r="H32" s="21">
        <v>6</v>
      </c>
      <c r="I32" s="23">
        <f t="shared" si="9"/>
        <v>30</v>
      </c>
      <c r="J32" s="21">
        <v>6</v>
      </c>
      <c r="K32" s="50">
        <f t="shared" si="10"/>
        <v>5</v>
      </c>
      <c r="L32" s="21" t="s">
        <v>134</v>
      </c>
      <c r="M32" s="21">
        <v>0.26</v>
      </c>
      <c r="N32" s="21">
        <v>16.02</v>
      </c>
      <c r="O32" s="21">
        <f t="shared" si="11"/>
        <v>80.1</v>
      </c>
      <c r="P32" s="21">
        <f t="shared" si="12"/>
        <v>1.3</v>
      </c>
    </row>
    <row r="33" s="21" customFormat="1" ht="15" spans="1:16">
      <c r="A33" t="s">
        <v>87</v>
      </c>
      <c r="C33" s="21" t="s">
        <v>138</v>
      </c>
      <c r="D33" s="21" t="s">
        <v>139</v>
      </c>
      <c r="E33" s="21" t="s">
        <v>140</v>
      </c>
      <c r="F33" s="33" t="s">
        <v>141</v>
      </c>
      <c r="G33" s="23">
        <v>5</v>
      </c>
      <c r="H33" s="26">
        <v>1</v>
      </c>
      <c r="I33" s="23">
        <f t="shared" si="9"/>
        <v>5</v>
      </c>
      <c r="J33" s="26">
        <v>1</v>
      </c>
      <c r="K33" s="50">
        <f t="shared" si="10"/>
        <v>5</v>
      </c>
      <c r="L33" s="11" t="s">
        <v>142</v>
      </c>
      <c r="M33" s="28">
        <v>0.178</v>
      </c>
      <c r="N33" s="28">
        <v>7.7</v>
      </c>
      <c r="O33" s="21">
        <f t="shared" si="11"/>
        <v>38.5</v>
      </c>
      <c r="P33" s="21">
        <f t="shared" si="12"/>
        <v>0.89</v>
      </c>
    </row>
    <row r="34" customFormat="1" spans="1:16">
      <c r="K34" s="50"/>
    </row>
    <row r="35" customFormat="1" spans="1:16">
      <c r="K35" s="50"/>
    </row>
    <row r="36" s="29" customFormat="1" spans="1:16">
      <c r="A36" t="s">
        <v>87</v>
      </c>
      <c r="B36" s="101" t="s">
        <v>143</v>
      </c>
      <c r="C36" s="29" t="s">
        <v>144</v>
      </c>
      <c r="D36" s="59" t="s">
        <v>145</v>
      </c>
      <c r="E36" s="29" t="s">
        <v>146</v>
      </c>
      <c r="F36" s="29" t="s">
        <v>85</v>
      </c>
      <c r="G36" s="32">
        <v>1000</v>
      </c>
      <c r="H36" s="56">
        <v>20</v>
      </c>
      <c r="I36" s="32">
        <f t="shared" ref="I36:I38" si="13">G36</f>
        <v>1000</v>
      </c>
      <c r="J36" s="56">
        <v>20</v>
      </c>
      <c r="K36" s="53">
        <f t="shared" ref="K36:K38" si="14">G36/H36</f>
        <v>50</v>
      </c>
      <c r="L36" s="30" t="s">
        <v>86</v>
      </c>
      <c r="M36" s="30">
        <v>0.05544</v>
      </c>
      <c r="N36" s="30">
        <v>20.4</v>
      </c>
      <c r="O36" s="30">
        <f t="shared" ref="O36:O38" si="15">N36*K36</f>
        <v>1020</v>
      </c>
      <c r="P36" s="30">
        <f t="shared" ref="P36:P38" si="16">M36*K36</f>
        <v>2.772</v>
      </c>
    </row>
    <row r="37" s="29" customFormat="1" spans="1:16">
      <c r="A37" t="s">
        <v>87</v>
      </c>
      <c r="C37" s="29" t="s">
        <v>147</v>
      </c>
      <c r="D37" s="59" t="s">
        <v>148</v>
      </c>
      <c r="E37" s="29" t="s">
        <v>149</v>
      </c>
      <c r="F37" s="29" t="s">
        <v>150</v>
      </c>
      <c r="G37" s="32">
        <v>300</v>
      </c>
      <c r="H37" s="56">
        <v>30</v>
      </c>
      <c r="I37" s="32">
        <f t="shared" si="13"/>
        <v>300</v>
      </c>
      <c r="J37" s="56">
        <v>30</v>
      </c>
      <c r="K37" s="53">
        <f t="shared" si="14"/>
        <v>10</v>
      </c>
      <c r="L37" s="30" t="s">
        <v>151</v>
      </c>
      <c r="M37" s="30">
        <v>0.011564</v>
      </c>
      <c r="N37" s="30">
        <v>10.5</v>
      </c>
      <c r="O37" s="30">
        <f t="shared" si="15"/>
        <v>105</v>
      </c>
      <c r="P37" s="30">
        <f t="shared" si="16"/>
        <v>0.11564</v>
      </c>
    </row>
    <row r="38" s="29" customFormat="1" ht="15" customHeight="1" spans="1:16">
      <c r="A38" t="s">
        <v>87</v>
      </c>
      <c r="C38" s="29" t="s">
        <v>147</v>
      </c>
      <c r="D38" s="59" t="s">
        <v>152</v>
      </c>
      <c r="E38" s="29" t="s">
        <v>153</v>
      </c>
      <c r="F38" s="29" t="s">
        <v>154</v>
      </c>
      <c r="G38" s="32">
        <v>300</v>
      </c>
      <c r="H38" s="56">
        <v>30</v>
      </c>
      <c r="I38" s="32">
        <f t="shared" si="13"/>
        <v>300</v>
      </c>
      <c r="J38" s="56">
        <v>30</v>
      </c>
      <c r="K38" s="53">
        <f t="shared" si="14"/>
        <v>10</v>
      </c>
      <c r="L38" s="30" t="s">
        <v>151</v>
      </c>
      <c r="M38" s="30">
        <v>0.011564</v>
      </c>
      <c r="N38" s="30">
        <v>10.5</v>
      </c>
      <c r="O38" s="30">
        <f t="shared" si="15"/>
        <v>105</v>
      </c>
      <c r="P38" s="30">
        <f t="shared" si="16"/>
        <v>0.11564</v>
      </c>
    </row>
    <row r="39" customFormat="1" spans="1:16">
      <c r="K39" s="50"/>
    </row>
    <row r="40" customFormat="1" spans="1:16">
      <c r="K40" s="50"/>
    </row>
    <row r="41" customFormat="1" spans="1:16">
      <c r="A41" t="s">
        <v>87</v>
      </c>
      <c r="B41" s="24" t="s">
        <v>155</v>
      </c>
      <c r="C41" t="s">
        <v>156</v>
      </c>
      <c r="D41" t="s">
        <v>157</v>
      </c>
      <c r="E41" t="s">
        <v>158</v>
      </c>
      <c r="F41" t="s">
        <v>159</v>
      </c>
      <c r="G41" s="21">
        <v>360</v>
      </c>
      <c r="H41">
        <v>12</v>
      </c>
      <c r="I41" s="29">
        <f t="shared" ref="I41:I61" si="17">G41</f>
        <v>360</v>
      </c>
      <c r="J41">
        <v>12</v>
      </c>
      <c r="K41" s="50">
        <f t="shared" ref="K41:K61" si="18">G41/H41</f>
        <v>30</v>
      </c>
      <c r="L41" t="s">
        <v>160</v>
      </c>
      <c r="M41">
        <v>0.0726</v>
      </c>
      <c r="N41">
        <v>10.89</v>
      </c>
      <c r="O41" s="30">
        <f t="shared" ref="O41:O61" si="19">N41*K41</f>
        <v>326.7</v>
      </c>
      <c r="P41" s="30">
        <f t="shared" ref="P41:P61" si="20">M41*K41</f>
        <v>2.178</v>
      </c>
    </row>
    <row r="42" s="21" customFormat="1" spans="1:16">
      <c r="A42" t="s">
        <v>87</v>
      </c>
      <c r="C42" s="21" t="s">
        <v>161</v>
      </c>
      <c r="D42" s="21" t="s">
        <v>162</v>
      </c>
      <c r="E42" s="21" t="s">
        <v>163</v>
      </c>
      <c r="F42" s="21" t="s">
        <v>164</v>
      </c>
      <c r="G42" s="21">
        <v>200</v>
      </c>
      <c r="H42" s="21">
        <v>100</v>
      </c>
      <c r="I42" s="29">
        <f t="shared" si="17"/>
        <v>200</v>
      </c>
      <c r="J42" s="21">
        <v>100</v>
      </c>
      <c r="K42" s="50">
        <f t="shared" si="18"/>
        <v>2</v>
      </c>
      <c r="L42" s="21" t="s">
        <v>165</v>
      </c>
      <c r="M42" s="21">
        <v>0.019</v>
      </c>
      <c r="N42" s="21">
        <v>6.59</v>
      </c>
      <c r="O42" s="30">
        <f t="shared" si="19"/>
        <v>13.18</v>
      </c>
      <c r="P42" s="30">
        <f t="shared" si="20"/>
        <v>0.038</v>
      </c>
    </row>
    <row r="43" s="21" customFormat="1" spans="1:16">
      <c r="A43" t="s">
        <v>87</v>
      </c>
      <c r="B43" s="21" t="s">
        <v>166</v>
      </c>
      <c r="C43" s="21" t="s">
        <v>167</v>
      </c>
      <c r="D43" s="21" t="s">
        <v>168</v>
      </c>
      <c r="E43" s="21" t="s">
        <v>169</v>
      </c>
      <c r="F43" s="21" t="s">
        <v>170</v>
      </c>
      <c r="G43" s="21">
        <v>88</v>
      </c>
      <c r="H43" s="21">
        <v>100</v>
      </c>
      <c r="I43" s="29">
        <f t="shared" si="17"/>
        <v>88</v>
      </c>
      <c r="J43" s="21">
        <v>100</v>
      </c>
      <c r="K43" s="50">
        <v>1</v>
      </c>
      <c r="L43" s="21" t="s">
        <v>165</v>
      </c>
      <c r="M43" s="21">
        <v>0.019</v>
      </c>
      <c r="N43" s="21">
        <v>6.59</v>
      </c>
      <c r="O43" s="30">
        <f t="shared" si="19"/>
        <v>6.59</v>
      </c>
      <c r="P43" s="30">
        <f t="shared" si="20"/>
        <v>0.019</v>
      </c>
    </row>
    <row r="44" s="56" customFormat="1" ht="14.25" spans="1:16">
      <c r="A44" t="s">
        <v>87</v>
      </c>
      <c r="C44" s="56" t="s">
        <v>147</v>
      </c>
      <c r="D44" s="56" t="s">
        <v>171</v>
      </c>
      <c r="E44" s="56" t="s">
        <v>172</v>
      </c>
      <c r="F44" s="56" t="s">
        <v>173</v>
      </c>
      <c r="G44" s="32">
        <v>180</v>
      </c>
      <c r="H44" s="56">
        <v>30</v>
      </c>
      <c r="I44" s="23">
        <f t="shared" si="17"/>
        <v>180</v>
      </c>
      <c r="J44" s="56">
        <v>30</v>
      </c>
      <c r="K44" s="50">
        <f t="shared" si="18"/>
        <v>6</v>
      </c>
      <c r="L44" s="57" t="s">
        <v>151</v>
      </c>
      <c r="M44" s="30">
        <v>0.011564</v>
      </c>
      <c r="N44" s="30">
        <v>10.5</v>
      </c>
      <c r="O44" s="30">
        <f t="shared" si="19"/>
        <v>63</v>
      </c>
      <c r="P44" s="30">
        <f t="shared" si="20"/>
        <v>0.069384</v>
      </c>
    </row>
    <row r="45" s="56" customFormat="1" ht="14.25" spans="1:16">
      <c r="A45" t="s">
        <v>87</v>
      </c>
      <c r="C45" s="56" t="s">
        <v>147</v>
      </c>
      <c r="D45" s="56" t="s">
        <v>174</v>
      </c>
      <c r="E45" s="56" t="s">
        <v>175</v>
      </c>
      <c r="F45" s="56" t="s">
        <v>176</v>
      </c>
      <c r="G45" s="32">
        <v>90</v>
      </c>
      <c r="H45" s="56">
        <v>30</v>
      </c>
      <c r="I45" s="23">
        <f t="shared" si="17"/>
        <v>90</v>
      </c>
      <c r="J45" s="56">
        <v>30</v>
      </c>
      <c r="K45" s="50">
        <f t="shared" si="18"/>
        <v>3</v>
      </c>
      <c r="L45" s="57" t="s">
        <v>151</v>
      </c>
      <c r="M45" s="30">
        <v>0.011564</v>
      </c>
      <c r="N45" s="30">
        <v>10.5</v>
      </c>
      <c r="O45" s="30">
        <f t="shared" si="19"/>
        <v>31.5</v>
      </c>
      <c r="P45" s="30">
        <f t="shared" si="20"/>
        <v>0.034692</v>
      </c>
    </row>
    <row r="46" customFormat="1" ht="14.25" spans="1:16">
      <c r="A46" t="s">
        <v>87</v>
      </c>
      <c r="C46" s="29" t="s">
        <v>147</v>
      </c>
      <c r="D46" s="59" t="s">
        <v>177</v>
      </c>
      <c r="E46" s="29" t="s">
        <v>178</v>
      </c>
      <c r="F46" s="59" t="s">
        <v>179</v>
      </c>
      <c r="G46">
        <v>90</v>
      </c>
      <c r="H46">
        <v>30</v>
      </c>
      <c r="I46" s="23">
        <f t="shared" si="17"/>
        <v>90</v>
      </c>
      <c r="J46">
        <v>30</v>
      </c>
      <c r="K46" s="50">
        <f t="shared" si="18"/>
        <v>3</v>
      </c>
      <c r="L46" s="102" t="s">
        <v>151</v>
      </c>
      <c r="M46" s="31">
        <v>0.011564</v>
      </c>
      <c r="N46" s="30">
        <v>10.5</v>
      </c>
      <c r="O46" s="30">
        <f t="shared" si="19"/>
        <v>31.5</v>
      </c>
      <c r="P46" s="30">
        <f t="shared" si="20"/>
        <v>0.034692</v>
      </c>
    </row>
    <row r="47" s="21" customFormat="1" ht="14.25" spans="1:16">
      <c r="A47" t="s">
        <v>87</v>
      </c>
      <c r="C47" s="56" t="s">
        <v>147</v>
      </c>
      <c r="D47" s="56" t="s">
        <v>180</v>
      </c>
      <c r="E47" s="56" t="s">
        <v>181</v>
      </c>
      <c r="F47" s="56" t="s">
        <v>182</v>
      </c>
      <c r="G47" s="21">
        <v>180</v>
      </c>
      <c r="H47" s="21">
        <v>30</v>
      </c>
      <c r="I47" s="23">
        <f t="shared" si="17"/>
        <v>180</v>
      </c>
      <c r="J47" s="21">
        <v>30</v>
      </c>
      <c r="K47" s="50">
        <f t="shared" si="18"/>
        <v>6</v>
      </c>
      <c r="L47" s="57" t="s">
        <v>151</v>
      </c>
      <c r="M47" s="30">
        <v>0.011564</v>
      </c>
      <c r="N47" s="30">
        <v>10.5</v>
      </c>
      <c r="O47" s="30">
        <f t="shared" si="19"/>
        <v>63</v>
      </c>
      <c r="P47" s="30">
        <f t="shared" si="20"/>
        <v>0.069384</v>
      </c>
    </row>
    <row r="48" customFormat="1" ht="14.25" spans="1:16">
      <c r="A48" t="s">
        <v>87</v>
      </c>
      <c r="C48" s="29" t="s">
        <v>147</v>
      </c>
      <c r="D48" s="59" t="s">
        <v>183</v>
      </c>
      <c r="E48" s="29" t="s">
        <v>184</v>
      </c>
      <c r="F48" s="59" t="s">
        <v>185</v>
      </c>
      <c r="G48">
        <v>90</v>
      </c>
      <c r="H48">
        <v>30</v>
      </c>
      <c r="I48" s="23">
        <f t="shared" si="17"/>
        <v>90</v>
      </c>
      <c r="J48">
        <v>30</v>
      </c>
      <c r="K48" s="50">
        <f t="shared" si="18"/>
        <v>3</v>
      </c>
      <c r="L48" s="102" t="s">
        <v>151</v>
      </c>
      <c r="M48" s="31">
        <v>0.011564</v>
      </c>
      <c r="N48" s="30">
        <v>10.5</v>
      </c>
      <c r="O48" s="30">
        <f t="shared" si="19"/>
        <v>31.5</v>
      </c>
      <c r="P48" s="30">
        <f t="shared" si="20"/>
        <v>0.034692</v>
      </c>
    </row>
    <row r="49" s="29" customFormat="1" spans="1:16">
      <c r="A49" t="s">
        <v>87</v>
      </c>
      <c r="C49" s="29" t="s">
        <v>147</v>
      </c>
      <c r="D49" s="59" t="s">
        <v>186</v>
      </c>
      <c r="E49" s="29" t="s">
        <v>187</v>
      </c>
      <c r="F49" s="29" t="s">
        <v>188</v>
      </c>
      <c r="G49" s="32">
        <v>180</v>
      </c>
      <c r="H49" s="56">
        <v>30</v>
      </c>
      <c r="I49" s="32">
        <f t="shared" si="17"/>
        <v>180</v>
      </c>
      <c r="J49" s="56">
        <v>30</v>
      </c>
      <c r="K49" s="53">
        <f t="shared" si="18"/>
        <v>6</v>
      </c>
      <c r="L49" s="57" t="s">
        <v>151</v>
      </c>
      <c r="M49" s="30">
        <v>0.011564</v>
      </c>
      <c r="N49" s="30">
        <v>10.5</v>
      </c>
      <c r="O49" s="30">
        <f t="shared" si="19"/>
        <v>63</v>
      </c>
      <c r="P49" s="30">
        <f t="shared" si="20"/>
        <v>0.069384</v>
      </c>
    </row>
    <row r="50" s="17" customFormat="1" spans="1:16">
      <c r="A50" t="s">
        <v>87</v>
      </c>
      <c r="B50" s="19"/>
      <c r="C50" s="19" t="s">
        <v>189</v>
      </c>
      <c r="D50" s="19" t="s">
        <v>190</v>
      </c>
      <c r="E50" s="19" t="s">
        <v>191</v>
      </c>
      <c r="F50" s="19" t="s">
        <v>192</v>
      </c>
      <c r="G50" s="19">
        <v>120</v>
      </c>
      <c r="H50" s="19">
        <v>40</v>
      </c>
      <c r="I50" s="19">
        <f t="shared" si="17"/>
        <v>120</v>
      </c>
      <c r="J50" s="19">
        <f t="shared" ref="J50:J52" si="21">H50</f>
        <v>40</v>
      </c>
      <c r="K50" s="103">
        <f t="shared" si="18"/>
        <v>3</v>
      </c>
      <c r="L50" s="19" t="s">
        <v>193</v>
      </c>
      <c r="M50" s="19">
        <v>0.036</v>
      </c>
      <c r="N50" s="19">
        <v>2.5</v>
      </c>
      <c r="O50" s="19">
        <f t="shared" si="19"/>
        <v>7.5</v>
      </c>
      <c r="P50" s="19">
        <f t="shared" si="20"/>
        <v>0.108</v>
      </c>
    </row>
    <row r="51" s="17" customFormat="1" spans="1:16">
      <c r="A51" t="s">
        <v>87</v>
      </c>
      <c r="B51" s="19"/>
      <c r="C51" s="19" t="s">
        <v>194</v>
      </c>
      <c r="D51" s="19" t="s">
        <v>195</v>
      </c>
      <c r="E51" s="19" t="s">
        <v>196</v>
      </c>
      <c r="F51" s="19" t="s">
        <v>197</v>
      </c>
      <c r="G51" s="19">
        <v>100</v>
      </c>
      <c r="H51" s="19">
        <v>20</v>
      </c>
      <c r="I51" s="19">
        <f t="shared" si="17"/>
        <v>100</v>
      </c>
      <c r="J51" s="19">
        <f t="shared" si="21"/>
        <v>20</v>
      </c>
      <c r="K51" s="103">
        <f t="shared" si="18"/>
        <v>5</v>
      </c>
      <c r="L51" s="19" t="s">
        <v>198</v>
      </c>
      <c r="M51" s="19">
        <v>0.068</v>
      </c>
      <c r="N51" s="19">
        <v>3.2</v>
      </c>
      <c r="O51" s="19">
        <f t="shared" si="19"/>
        <v>16</v>
      </c>
      <c r="P51" s="19">
        <f t="shared" si="20"/>
        <v>0.34</v>
      </c>
    </row>
    <row r="52" s="17" customFormat="1" spans="1:16">
      <c r="A52" t="s">
        <v>87</v>
      </c>
      <c r="B52" s="19"/>
      <c r="C52" s="19" t="s">
        <v>199</v>
      </c>
      <c r="D52" s="19" t="s">
        <v>200</v>
      </c>
      <c r="E52" s="19" t="s">
        <v>201</v>
      </c>
      <c r="F52" s="19" t="s">
        <v>202</v>
      </c>
      <c r="G52" s="19">
        <v>100</v>
      </c>
      <c r="H52" s="19">
        <v>20</v>
      </c>
      <c r="I52" s="19">
        <f t="shared" si="17"/>
        <v>100</v>
      </c>
      <c r="J52" s="19">
        <f t="shared" si="21"/>
        <v>20</v>
      </c>
      <c r="K52" s="103">
        <f t="shared" si="18"/>
        <v>5</v>
      </c>
      <c r="L52" s="19" t="s">
        <v>203</v>
      </c>
      <c r="M52" s="19">
        <v>0.035</v>
      </c>
      <c r="N52" s="19">
        <v>2.6</v>
      </c>
      <c r="O52" s="19">
        <f t="shared" si="19"/>
        <v>13</v>
      </c>
      <c r="P52" s="19">
        <f t="shared" si="20"/>
        <v>0.175</v>
      </c>
    </row>
    <row r="53" customFormat="1" ht="14" customHeight="1" spans="1:16">
      <c r="A53" t="s">
        <v>87</v>
      </c>
      <c r="C53" t="s">
        <v>204</v>
      </c>
      <c r="D53" t="s">
        <v>205</v>
      </c>
      <c r="E53" s="82" t="s">
        <v>206</v>
      </c>
      <c r="F53" t="s">
        <v>207</v>
      </c>
      <c r="G53">
        <v>100</v>
      </c>
      <c r="H53">
        <v>20</v>
      </c>
      <c r="I53" s="19">
        <f t="shared" si="17"/>
        <v>100</v>
      </c>
      <c r="J53" s="19">
        <v>20</v>
      </c>
      <c r="K53" s="103">
        <f t="shared" si="18"/>
        <v>5</v>
      </c>
      <c r="L53" t="s">
        <v>208</v>
      </c>
      <c r="M53">
        <v>0.042</v>
      </c>
      <c r="N53">
        <v>12.7</v>
      </c>
      <c r="O53" s="19">
        <f t="shared" si="19"/>
        <v>63.5</v>
      </c>
      <c r="P53" s="19">
        <f t="shared" si="20"/>
        <v>0.21</v>
      </c>
    </row>
    <row r="54" s="21" customFormat="1" spans="1:16">
      <c r="A54" t="s">
        <v>87</v>
      </c>
      <c r="C54" s="21" t="s">
        <v>204</v>
      </c>
      <c r="D54" s="21" t="s">
        <v>209</v>
      </c>
      <c r="E54" s="21" t="s">
        <v>210</v>
      </c>
      <c r="F54" s="21" t="s">
        <v>211</v>
      </c>
      <c r="G54" s="21">
        <v>200</v>
      </c>
      <c r="H54" s="21">
        <v>100</v>
      </c>
      <c r="I54" s="29">
        <f t="shared" si="17"/>
        <v>200</v>
      </c>
      <c r="J54" s="21">
        <v>100</v>
      </c>
      <c r="K54" s="50">
        <f t="shared" si="18"/>
        <v>2</v>
      </c>
      <c r="L54" s="21" t="s">
        <v>165</v>
      </c>
      <c r="M54" s="21">
        <v>0.019</v>
      </c>
      <c r="N54" s="21">
        <v>6.59</v>
      </c>
      <c r="O54" s="30">
        <f t="shared" si="19"/>
        <v>13.18</v>
      </c>
      <c r="P54" s="30">
        <f t="shared" si="20"/>
        <v>0.038</v>
      </c>
    </row>
    <row r="55" s="21" customFormat="1" spans="1:16">
      <c r="A55" t="s">
        <v>87</v>
      </c>
      <c r="C55" s="21" t="s">
        <v>204</v>
      </c>
      <c r="D55" s="21" t="s">
        <v>212</v>
      </c>
      <c r="E55" s="21" t="s">
        <v>213</v>
      </c>
      <c r="F55" s="21" t="s">
        <v>214</v>
      </c>
      <c r="G55" s="21">
        <v>200</v>
      </c>
      <c r="H55" s="21">
        <v>100</v>
      </c>
      <c r="I55" s="29">
        <f t="shared" si="17"/>
        <v>200</v>
      </c>
      <c r="J55" s="21">
        <v>100</v>
      </c>
      <c r="K55" s="50">
        <f t="shared" si="18"/>
        <v>2</v>
      </c>
      <c r="L55" s="21" t="s">
        <v>165</v>
      </c>
      <c r="M55" s="21">
        <v>0.019</v>
      </c>
      <c r="N55" s="21">
        <v>6.59</v>
      </c>
      <c r="O55" s="30">
        <f t="shared" si="19"/>
        <v>13.18</v>
      </c>
      <c r="P55" s="30">
        <f t="shared" si="20"/>
        <v>0.038</v>
      </c>
    </row>
    <row r="56" s="21" customFormat="1" spans="1:16">
      <c r="A56" t="s">
        <v>87</v>
      </c>
      <c r="C56" s="21" t="s">
        <v>204</v>
      </c>
      <c r="D56" s="21" t="s">
        <v>215</v>
      </c>
      <c r="E56" s="21" t="s">
        <v>216</v>
      </c>
      <c r="F56" s="21" t="s">
        <v>217</v>
      </c>
      <c r="G56" s="21">
        <v>100</v>
      </c>
      <c r="H56" s="21">
        <v>100</v>
      </c>
      <c r="I56" s="29">
        <f t="shared" si="17"/>
        <v>100</v>
      </c>
      <c r="J56" s="21">
        <v>100</v>
      </c>
      <c r="K56" s="50">
        <f t="shared" si="18"/>
        <v>1</v>
      </c>
      <c r="L56" s="21" t="s">
        <v>165</v>
      </c>
      <c r="M56" s="21">
        <v>0.019</v>
      </c>
      <c r="N56" s="21">
        <v>6.59</v>
      </c>
      <c r="O56" s="30">
        <f t="shared" si="19"/>
        <v>6.59</v>
      </c>
      <c r="P56" s="30">
        <f t="shared" si="20"/>
        <v>0.019</v>
      </c>
    </row>
    <row r="57" customFormat="1" spans="1:16">
      <c r="A57" t="s">
        <v>87</v>
      </c>
      <c r="C57" s="11" t="s">
        <v>218</v>
      </c>
      <c r="D57" s="83" t="s">
        <v>219</v>
      </c>
      <c r="E57" s="11" t="s">
        <v>220</v>
      </c>
      <c r="F57" s="83" t="s">
        <v>221</v>
      </c>
      <c r="G57" s="84">
        <v>72</v>
      </c>
      <c r="H57" s="85">
        <v>72</v>
      </c>
      <c r="I57" s="86">
        <f t="shared" si="17"/>
        <v>72</v>
      </c>
      <c r="J57" s="86">
        <v>72</v>
      </c>
      <c r="K57" s="104">
        <f t="shared" si="18"/>
        <v>1</v>
      </c>
      <c r="L57" s="83" t="s">
        <v>222</v>
      </c>
      <c r="M57" s="57">
        <f>(48*44*36)/1000000</f>
        <v>0.076032</v>
      </c>
      <c r="N57" s="30">
        <v>17</v>
      </c>
      <c r="O57" s="30">
        <f t="shared" si="19"/>
        <v>17</v>
      </c>
      <c r="P57" s="32">
        <f t="shared" si="20"/>
        <v>0.076032</v>
      </c>
    </row>
    <row r="58" s="22" customFormat="1" ht="14.25" spans="1:16">
      <c r="A58" t="s">
        <v>87</v>
      </c>
      <c r="C58" s="29" t="s">
        <v>223</v>
      </c>
      <c r="D58" s="23" t="s">
        <v>224</v>
      </c>
      <c r="E58" s="23" t="s">
        <v>225</v>
      </c>
      <c r="F58" s="21" t="s">
        <v>116</v>
      </c>
      <c r="G58" s="29">
        <v>30</v>
      </c>
      <c r="H58" s="29">
        <v>6</v>
      </c>
      <c r="I58" s="23">
        <f t="shared" si="17"/>
        <v>30</v>
      </c>
      <c r="J58" s="29">
        <v>6</v>
      </c>
      <c r="K58" s="53">
        <f t="shared" si="18"/>
        <v>5</v>
      </c>
      <c r="L58" s="29" t="s">
        <v>117</v>
      </c>
      <c r="M58" s="23">
        <f>87*51*54/1000000</f>
        <v>0.239598</v>
      </c>
      <c r="N58" s="31">
        <v>16</v>
      </c>
      <c r="O58" s="29">
        <f t="shared" si="19"/>
        <v>80</v>
      </c>
      <c r="P58" s="32">
        <f t="shared" si="20"/>
        <v>1.19799</v>
      </c>
    </row>
    <row r="59" customFormat="1" ht="14.25" spans="1:16">
      <c r="A59" t="s">
        <v>87</v>
      </c>
      <c r="C59" s="29" t="s">
        <v>226</v>
      </c>
      <c r="D59" s="23" t="s">
        <v>227</v>
      </c>
      <c r="E59" s="23" t="s">
        <v>228</v>
      </c>
      <c r="F59" s="21" t="s">
        <v>229</v>
      </c>
      <c r="G59" s="29">
        <v>18</v>
      </c>
      <c r="H59" s="29">
        <v>6</v>
      </c>
      <c r="I59" s="23">
        <f t="shared" si="17"/>
        <v>18</v>
      </c>
      <c r="J59" s="29">
        <v>6</v>
      </c>
      <c r="K59" s="53">
        <f t="shared" si="18"/>
        <v>3</v>
      </c>
      <c r="L59" s="29" t="s">
        <v>117</v>
      </c>
      <c r="M59" s="23">
        <f>87*51*54/1000000</f>
        <v>0.239598</v>
      </c>
      <c r="N59" s="31">
        <v>16</v>
      </c>
      <c r="O59" s="29">
        <f t="shared" si="19"/>
        <v>48</v>
      </c>
      <c r="P59" s="32">
        <f t="shared" si="20"/>
        <v>0.718794</v>
      </c>
    </row>
    <row r="60" s="21" customFormat="1" ht="14.25" spans="1:16">
      <c r="A60" t="s">
        <v>87</v>
      </c>
      <c r="C60" s="21" t="s">
        <v>118</v>
      </c>
      <c r="D60" s="21" t="s">
        <v>230</v>
      </c>
      <c r="E60" s="21" t="s">
        <v>231</v>
      </c>
      <c r="F60" s="21" t="s">
        <v>129</v>
      </c>
      <c r="G60" s="21">
        <v>30</v>
      </c>
      <c r="H60" s="21">
        <v>6</v>
      </c>
      <c r="I60" s="23">
        <f t="shared" si="17"/>
        <v>30</v>
      </c>
      <c r="J60" s="21">
        <v>6</v>
      </c>
      <c r="K60" s="50">
        <f t="shared" si="18"/>
        <v>5</v>
      </c>
      <c r="L60" s="21" t="s">
        <v>130</v>
      </c>
      <c r="M60" s="21">
        <v>0.26</v>
      </c>
      <c r="N60" s="31">
        <v>16</v>
      </c>
      <c r="O60" s="21">
        <f t="shared" si="19"/>
        <v>80</v>
      </c>
      <c r="P60" s="21">
        <f t="shared" si="20"/>
        <v>1.3</v>
      </c>
    </row>
    <row r="61" s="21" customFormat="1" ht="14.25" spans="1:16">
      <c r="A61" t="s">
        <v>87</v>
      </c>
      <c r="C61" s="21" t="s">
        <v>118</v>
      </c>
      <c r="D61" s="21" t="s">
        <v>232</v>
      </c>
      <c r="E61" s="21" t="s">
        <v>233</v>
      </c>
      <c r="F61" s="21" t="s">
        <v>137</v>
      </c>
      <c r="G61" s="21">
        <v>18</v>
      </c>
      <c r="H61" s="21">
        <v>6</v>
      </c>
      <c r="I61" s="23">
        <f t="shared" si="17"/>
        <v>18</v>
      </c>
      <c r="J61" s="21">
        <v>6</v>
      </c>
      <c r="K61" s="50">
        <f t="shared" si="18"/>
        <v>3</v>
      </c>
      <c r="L61" s="21" t="s">
        <v>134</v>
      </c>
      <c r="M61" s="21">
        <v>0.26</v>
      </c>
      <c r="N61" s="31">
        <v>16</v>
      </c>
      <c r="O61" s="21">
        <f t="shared" si="19"/>
        <v>48</v>
      </c>
      <c r="P61" s="21">
        <f t="shared" si="20"/>
        <v>0.78</v>
      </c>
    </row>
    <row r="62" customFormat="1" spans="1:16">
      <c r="K62" s="50"/>
    </row>
    <row r="63" customFormat="1" spans="1:16">
      <c r="K63" s="50"/>
    </row>
    <row r="64" s="17" customFormat="1" spans="1:16">
      <c r="A64" t="s">
        <v>87</v>
      </c>
      <c r="B64" s="18" t="s">
        <v>234</v>
      </c>
      <c r="C64" s="19" t="s">
        <v>235</v>
      </c>
      <c r="D64" s="19" t="s">
        <v>236</v>
      </c>
      <c r="E64" s="19" t="s">
        <v>237</v>
      </c>
      <c r="F64" s="19" t="s">
        <v>238</v>
      </c>
      <c r="G64" s="19">
        <v>120</v>
      </c>
      <c r="H64" s="19">
        <v>6</v>
      </c>
      <c r="I64" s="19">
        <f>G64</f>
        <v>120</v>
      </c>
      <c r="J64" s="19">
        <f>H64</f>
        <v>6</v>
      </c>
      <c r="K64" s="103">
        <f t="shared" ref="K64:K68" si="22">G64/H64</f>
        <v>20</v>
      </c>
      <c r="L64" s="19" t="s">
        <v>239</v>
      </c>
      <c r="M64" s="19">
        <v>0.0245</v>
      </c>
      <c r="N64" s="19">
        <v>6.09</v>
      </c>
      <c r="O64" s="19">
        <f>N64*K64</f>
        <v>121.8</v>
      </c>
      <c r="P64" s="19">
        <f>M64*K64</f>
        <v>0.49</v>
      </c>
    </row>
    <row r="65" s="17" customFormat="1" spans="1:16">
      <c r="A65" s="17" t="s">
        <v>87</v>
      </c>
      <c r="B65" s="19" t="s">
        <v>166</v>
      </c>
      <c r="C65" s="19" t="s">
        <v>240</v>
      </c>
      <c r="D65" s="19" t="s">
        <v>241</v>
      </c>
      <c r="E65" s="19" t="s">
        <v>242</v>
      </c>
      <c r="F65" s="19" t="s">
        <v>243</v>
      </c>
      <c r="G65" s="19">
        <v>124</v>
      </c>
      <c r="H65" s="19">
        <v>4</v>
      </c>
      <c r="I65" s="19">
        <f>G65</f>
        <v>124</v>
      </c>
      <c r="J65" s="19">
        <f>H65</f>
        <v>4</v>
      </c>
      <c r="K65" s="103">
        <f t="shared" si="22"/>
        <v>31</v>
      </c>
      <c r="L65" s="19" t="s">
        <v>244</v>
      </c>
      <c r="M65" s="19">
        <v>0.077616</v>
      </c>
      <c r="N65" s="19">
        <v>15</v>
      </c>
      <c r="O65" s="19">
        <f>N65*K65</f>
        <v>465</v>
      </c>
      <c r="P65" s="19">
        <f>M65*K65</f>
        <v>2.406096</v>
      </c>
    </row>
    <row r="66" customFormat="1" spans="1:16">
      <c r="K66" s="50"/>
    </row>
    <row r="67" customFormat="1" spans="1:16">
      <c r="B67" s="12" t="s">
        <v>74</v>
      </c>
      <c r="I67" s="21"/>
      <c r="K67" s="50"/>
    </row>
    <row r="68" customFormat="1" ht="20" customHeight="1" spans="1:16">
      <c r="A68" t="s">
        <v>245</v>
      </c>
      <c r="C68" s="1" t="s">
        <v>246</v>
      </c>
      <c r="D68" s="1" t="s">
        <v>247</v>
      </c>
      <c r="E68" s="1" t="s">
        <v>248</v>
      </c>
      <c r="F68" s="1" t="s">
        <v>249</v>
      </c>
      <c r="G68" s="99">
        <v>80</v>
      </c>
      <c r="H68" s="1">
        <v>4</v>
      </c>
      <c r="I68" s="105">
        <f>G68*12</f>
        <v>960</v>
      </c>
      <c r="J68" s="1">
        <v>48</v>
      </c>
      <c r="K68" s="53">
        <f t="shared" si="22"/>
        <v>20</v>
      </c>
      <c r="L68" s="54" t="s">
        <v>250</v>
      </c>
      <c r="M68" s="1">
        <v>0.066304</v>
      </c>
      <c r="N68" s="1">
        <v>13.4</v>
      </c>
      <c r="O68" s="1">
        <f>N68*K68</f>
        <v>268</v>
      </c>
      <c r="P68" s="1">
        <f>M68*K68</f>
        <v>1.32608</v>
      </c>
    </row>
    <row r="69" customFormat="1" spans="1:16">
      <c r="A69" t="s">
        <v>245</v>
      </c>
      <c r="C69" s="1" t="s">
        <v>89</v>
      </c>
      <c r="D69" s="92" t="s">
        <v>251</v>
      </c>
      <c r="E69" s="1" t="s">
        <v>252</v>
      </c>
      <c r="F69" s="1" t="s">
        <v>96</v>
      </c>
      <c r="G69" s="32">
        <v>30</v>
      </c>
      <c r="H69" s="56">
        <v>10</v>
      </c>
      <c r="I69" s="105">
        <f t="shared" ref="I69:I74" si="23">G69</f>
        <v>30</v>
      </c>
      <c r="J69" s="56">
        <v>10</v>
      </c>
      <c r="K69" s="53">
        <v>3</v>
      </c>
      <c r="L69" s="57" t="s">
        <v>93</v>
      </c>
      <c r="M69" s="30">
        <v>0.1845</v>
      </c>
      <c r="N69" s="1">
        <v>17.8</v>
      </c>
      <c r="O69" s="1">
        <f t="shared" ref="O69:O74" si="24">N69*K69</f>
        <v>53.4</v>
      </c>
      <c r="P69" s="1">
        <f t="shared" ref="P69:P74" si="25">M69*K69</f>
        <v>0.5535</v>
      </c>
    </row>
    <row r="70" customFormat="1" spans="1:16">
      <c r="A70" t="s">
        <v>245</v>
      </c>
      <c r="C70" s="1" t="s">
        <v>89</v>
      </c>
      <c r="D70" s="1" t="s">
        <v>253</v>
      </c>
      <c r="E70" s="1" t="s">
        <v>254</v>
      </c>
      <c r="F70" s="1" t="s">
        <v>255</v>
      </c>
      <c r="G70" s="1">
        <v>30</v>
      </c>
      <c r="H70" s="1">
        <v>10</v>
      </c>
      <c r="I70" s="105">
        <f t="shared" si="23"/>
        <v>30</v>
      </c>
      <c r="J70" s="1">
        <v>10</v>
      </c>
      <c r="K70" s="53">
        <v>3</v>
      </c>
      <c r="L70" s="54" t="s">
        <v>93</v>
      </c>
      <c r="M70" s="1">
        <v>0.1845</v>
      </c>
      <c r="N70" s="1">
        <v>31.5</v>
      </c>
      <c r="O70" s="1">
        <f t="shared" si="24"/>
        <v>94.5</v>
      </c>
      <c r="P70" s="1">
        <f t="shared" si="25"/>
        <v>0.5535</v>
      </c>
    </row>
    <row r="71" customFormat="1" spans="1:16">
      <c r="A71" t="s">
        <v>245</v>
      </c>
      <c r="C71" s="1" t="s">
        <v>118</v>
      </c>
      <c r="D71" s="92" t="s">
        <v>256</v>
      </c>
      <c r="E71" s="1" t="s">
        <v>257</v>
      </c>
      <c r="F71" s="1" t="s">
        <v>229</v>
      </c>
      <c r="G71" s="32">
        <v>18</v>
      </c>
      <c r="H71" s="56">
        <v>6</v>
      </c>
      <c r="I71" s="105">
        <f t="shared" si="23"/>
        <v>18</v>
      </c>
      <c r="J71" s="56">
        <v>6</v>
      </c>
      <c r="K71" s="53">
        <v>3</v>
      </c>
      <c r="L71" s="57" t="s">
        <v>258</v>
      </c>
      <c r="M71" s="30">
        <f>87*51*54/1000000</f>
        <v>0.239598</v>
      </c>
      <c r="N71" s="1">
        <v>14.3</v>
      </c>
      <c r="O71" s="1">
        <f t="shared" si="24"/>
        <v>42.9</v>
      </c>
      <c r="P71" s="1">
        <f t="shared" si="25"/>
        <v>0.718794</v>
      </c>
    </row>
    <row r="72" customFormat="1" ht="15" customHeight="1" spans="1:16">
      <c r="A72" t="s">
        <v>245</v>
      </c>
      <c r="C72" s="1" t="s">
        <v>259</v>
      </c>
      <c r="D72" s="92" t="s">
        <v>260</v>
      </c>
      <c r="E72" s="1" t="s">
        <v>261</v>
      </c>
      <c r="F72" s="1" t="s">
        <v>141</v>
      </c>
      <c r="G72" s="32">
        <v>4</v>
      </c>
      <c r="H72" s="56">
        <v>1</v>
      </c>
      <c r="I72" s="105">
        <f t="shared" si="23"/>
        <v>4</v>
      </c>
      <c r="J72" s="56">
        <v>1</v>
      </c>
      <c r="K72" s="53">
        <v>4</v>
      </c>
      <c r="L72" s="57" t="s">
        <v>142</v>
      </c>
      <c r="M72" s="30">
        <v>0.223584</v>
      </c>
      <c r="N72" s="1">
        <v>8.7</v>
      </c>
      <c r="O72" s="1">
        <f t="shared" si="24"/>
        <v>34.8</v>
      </c>
      <c r="P72" s="1">
        <f t="shared" si="25"/>
        <v>0.894336</v>
      </c>
    </row>
    <row r="73" customFormat="1" spans="1:16">
      <c r="A73" t="s">
        <v>245</v>
      </c>
      <c r="C73" s="1" t="s">
        <v>89</v>
      </c>
      <c r="D73" s="1" t="s">
        <v>262</v>
      </c>
      <c r="E73" s="1" t="s">
        <v>263</v>
      </c>
      <c r="F73" s="1" t="s">
        <v>103</v>
      </c>
      <c r="G73" s="1">
        <v>30</v>
      </c>
      <c r="H73" s="1">
        <v>10</v>
      </c>
      <c r="I73" s="105">
        <f t="shared" si="23"/>
        <v>30</v>
      </c>
      <c r="J73" s="1">
        <v>10</v>
      </c>
      <c r="K73" s="53">
        <v>3</v>
      </c>
      <c r="L73" s="54" t="s">
        <v>93</v>
      </c>
      <c r="M73" s="1">
        <f>82*74*50/1000000</f>
        <v>0.3034</v>
      </c>
      <c r="N73" s="1">
        <v>15.2</v>
      </c>
      <c r="O73" s="1">
        <f t="shared" si="24"/>
        <v>45.6</v>
      </c>
      <c r="P73" s="1">
        <f t="shared" si="25"/>
        <v>0.9102</v>
      </c>
    </row>
    <row r="74" customFormat="1" spans="1:16">
      <c r="A74" t="s">
        <v>245</v>
      </c>
      <c r="C74" s="1" t="s">
        <v>118</v>
      </c>
      <c r="D74" s="92" t="s">
        <v>264</v>
      </c>
      <c r="E74" s="1" t="s">
        <v>265</v>
      </c>
      <c r="F74" s="1" t="s">
        <v>133</v>
      </c>
      <c r="G74" s="32">
        <v>18</v>
      </c>
      <c r="H74" s="56">
        <v>6</v>
      </c>
      <c r="I74" s="105">
        <f t="shared" si="23"/>
        <v>18</v>
      </c>
      <c r="J74" s="56">
        <v>6</v>
      </c>
      <c r="K74" s="53">
        <v>3</v>
      </c>
      <c r="L74" s="57" t="s">
        <v>258</v>
      </c>
      <c r="M74" s="30">
        <f>87*51*54/1000000</f>
        <v>0.239598</v>
      </c>
      <c r="N74" s="1">
        <v>17</v>
      </c>
      <c r="O74" s="1">
        <f t="shared" si="24"/>
        <v>51</v>
      </c>
      <c r="P74" s="1">
        <f t="shared" si="25"/>
        <v>0.718794</v>
      </c>
    </row>
    <row r="75" customFormat="1" spans="1:16">
      <c r="I75" s="21"/>
      <c r="K75" s="50"/>
    </row>
    <row r="76" customFormat="1" spans="1:16">
      <c r="B76" s="12" t="s">
        <v>266</v>
      </c>
      <c r="I76" s="21"/>
      <c r="K76" s="50"/>
    </row>
    <row r="77" customFormat="1" spans="1:16">
      <c r="A77" t="s">
        <v>267</v>
      </c>
      <c r="C77" s="1" t="s">
        <v>76</v>
      </c>
      <c r="D77" s="51" t="s">
        <v>268</v>
      </c>
      <c r="E77" s="1" t="s">
        <v>269</v>
      </c>
      <c r="F77" s="1" t="s">
        <v>79</v>
      </c>
      <c r="G77" s="1">
        <v>100</v>
      </c>
      <c r="H77" s="1">
        <v>4</v>
      </c>
      <c r="I77" s="105">
        <f t="shared" ref="I77:I88" si="26">G77</f>
        <v>100</v>
      </c>
      <c r="J77" s="1">
        <v>24</v>
      </c>
      <c r="K77" s="53">
        <f t="shared" ref="K77:K88" si="27">G77/H77</f>
        <v>25</v>
      </c>
      <c r="L77" s="1" t="s">
        <v>80</v>
      </c>
      <c r="M77" s="1">
        <v>0.077112</v>
      </c>
      <c r="N77" s="1">
        <v>7.8</v>
      </c>
      <c r="O77" s="1">
        <f t="shared" ref="O77:O88" si="28">N77*K77</f>
        <v>195</v>
      </c>
      <c r="P77" s="1">
        <f t="shared" ref="P77:P88" si="29">M77*K77</f>
        <v>1.9278</v>
      </c>
    </row>
    <row r="78" customFormat="1" spans="1:16">
      <c r="A78" t="s">
        <v>267</v>
      </c>
      <c r="C78" s="99" t="s">
        <v>82</v>
      </c>
      <c r="D78" s="51" t="s">
        <v>270</v>
      </c>
      <c r="E78" s="1" t="s">
        <v>271</v>
      </c>
      <c r="F78" s="1" t="s">
        <v>85</v>
      </c>
      <c r="G78" s="32">
        <v>120</v>
      </c>
      <c r="H78" s="56">
        <v>20</v>
      </c>
      <c r="I78" s="105">
        <f t="shared" si="26"/>
        <v>120</v>
      </c>
      <c r="J78" s="56">
        <v>20</v>
      </c>
      <c r="K78" s="53">
        <f t="shared" si="27"/>
        <v>6</v>
      </c>
      <c r="L78" s="30" t="s">
        <v>86</v>
      </c>
      <c r="M78" s="30">
        <v>0.05544</v>
      </c>
      <c r="N78" s="81">
        <v>20.4</v>
      </c>
      <c r="O78" s="30">
        <f t="shared" si="28"/>
        <v>122.4</v>
      </c>
      <c r="P78" s="30">
        <f t="shared" si="29"/>
        <v>0.33264</v>
      </c>
    </row>
    <row r="79" customFormat="1" spans="1:16">
      <c r="B79" s="12" t="s">
        <v>155</v>
      </c>
      <c r="I79" s="21"/>
      <c r="K79" s="50"/>
    </row>
    <row r="80" customFormat="1" ht="14.25" spans="1:16">
      <c r="A80" t="s">
        <v>267</v>
      </c>
      <c r="C80" s="15" t="s">
        <v>272</v>
      </c>
      <c r="D80" s="15" t="s">
        <v>273</v>
      </c>
      <c r="E80" s="15" t="s">
        <v>274</v>
      </c>
      <c r="F80" s="15" t="s">
        <v>275</v>
      </c>
      <c r="G80" s="15">
        <v>60</v>
      </c>
      <c r="H80" s="15">
        <v>10</v>
      </c>
      <c r="I80" s="106">
        <f t="shared" si="26"/>
        <v>60</v>
      </c>
      <c r="J80" s="15">
        <v>10</v>
      </c>
      <c r="K80" s="107">
        <f t="shared" si="27"/>
        <v>6</v>
      </c>
      <c r="L80" s="15" t="s">
        <v>276</v>
      </c>
      <c r="M80" s="15">
        <v>0.062</v>
      </c>
      <c r="N80" s="15">
        <v>12</v>
      </c>
      <c r="O80" s="15">
        <f t="shared" si="28"/>
        <v>72</v>
      </c>
      <c r="P80" s="15">
        <f t="shared" si="29"/>
        <v>0.372</v>
      </c>
    </row>
    <row r="81" customFormat="1" ht="14.25" spans="1:16">
      <c r="A81" t="s">
        <v>267</v>
      </c>
      <c r="C81" s="15" t="s">
        <v>272</v>
      </c>
      <c r="D81" s="15" t="s">
        <v>277</v>
      </c>
      <c r="E81" s="15" t="s">
        <v>278</v>
      </c>
      <c r="F81" s="15" t="s">
        <v>279</v>
      </c>
      <c r="G81" s="15">
        <v>60</v>
      </c>
      <c r="H81" s="15">
        <v>10</v>
      </c>
      <c r="I81" s="15">
        <f t="shared" si="26"/>
        <v>60</v>
      </c>
      <c r="J81" s="15">
        <v>10</v>
      </c>
      <c r="K81" s="107">
        <f t="shared" si="27"/>
        <v>6</v>
      </c>
      <c r="L81" s="15" t="s">
        <v>280</v>
      </c>
      <c r="M81" s="15">
        <v>0.062</v>
      </c>
      <c r="N81" s="15">
        <v>12</v>
      </c>
      <c r="O81" s="15">
        <f t="shared" si="28"/>
        <v>72</v>
      </c>
      <c r="P81" s="15">
        <f t="shared" si="29"/>
        <v>0.372</v>
      </c>
    </row>
    <row r="82" customFormat="1" ht="14.25" spans="1:16">
      <c r="A82" t="s">
        <v>267</v>
      </c>
      <c r="C82" s="15" t="s">
        <v>272</v>
      </c>
      <c r="D82" s="15" t="s">
        <v>281</v>
      </c>
      <c r="E82" s="15" t="s">
        <v>282</v>
      </c>
      <c r="F82" s="15" t="s">
        <v>283</v>
      </c>
      <c r="G82" s="15">
        <v>50</v>
      </c>
      <c r="H82" s="15">
        <v>10</v>
      </c>
      <c r="I82" s="15">
        <f t="shared" si="26"/>
        <v>50</v>
      </c>
      <c r="J82" s="15">
        <v>10</v>
      </c>
      <c r="K82" s="107">
        <f t="shared" si="27"/>
        <v>5</v>
      </c>
      <c r="L82" s="15" t="s">
        <v>280</v>
      </c>
      <c r="M82" s="15">
        <v>0.06</v>
      </c>
      <c r="N82" s="15">
        <v>12</v>
      </c>
      <c r="O82" s="15">
        <f t="shared" si="28"/>
        <v>60</v>
      </c>
      <c r="P82" s="15">
        <f t="shared" si="29"/>
        <v>0.3</v>
      </c>
    </row>
    <row r="83" customFormat="1" ht="14.25" spans="1:16">
      <c r="A83" t="s">
        <v>267</v>
      </c>
      <c r="C83" s="15" t="s">
        <v>272</v>
      </c>
      <c r="D83" s="15" t="s">
        <v>284</v>
      </c>
      <c r="E83" s="15" t="s">
        <v>285</v>
      </c>
      <c r="F83" s="15" t="s">
        <v>286</v>
      </c>
      <c r="G83" s="15">
        <v>80</v>
      </c>
      <c r="H83" s="15">
        <v>8</v>
      </c>
      <c r="I83" s="15">
        <f t="shared" si="26"/>
        <v>80</v>
      </c>
      <c r="J83" s="15">
        <v>8</v>
      </c>
      <c r="K83" s="107">
        <f t="shared" si="27"/>
        <v>10</v>
      </c>
      <c r="L83" s="15" t="s">
        <v>276</v>
      </c>
      <c r="M83" s="15">
        <v>0.061</v>
      </c>
      <c r="N83" s="15">
        <v>12</v>
      </c>
      <c r="O83" s="15">
        <f t="shared" si="28"/>
        <v>120</v>
      </c>
      <c r="P83" s="15">
        <f t="shared" si="29"/>
        <v>0.61</v>
      </c>
    </row>
    <row r="84" customFormat="1" ht="14.25" spans="1:16">
      <c r="A84" t="s">
        <v>267</v>
      </c>
      <c r="C84" s="15" t="s">
        <v>272</v>
      </c>
      <c r="D84" s="15" t="s">
        <v>287</v>
      </c>
      <c r="E84" s="15" t="s">
        <v>288</v>
      </c>
      <c r="F84" s="15" t="s">
        <v>289</v>
      </c>
      <c r="G84" s="15">
        <v>80</v>
      </c>
      <c r="H84" s="15">
        <v>8</v>
      </c>
      <c r="I84" s="15">
        <f t="shared" si="26"/>
        <v>80</v>
      </c>
      <c r="J84" s="15">
        <v>8</v>
      </c>
      <c r="K84" s="107">
        <f t="shared" si="27"/>
        <v>10</v>
      </c>
      <c r="L84" s="15" t="s">
        <v>280</v>
      </c>
      <c r="M84" s="15">
        <v>0.061</v>
      </c>
      <c r="N84" s="15">
        <v>12</v>
      </c>
      <c r="O84" s="15">
        <f t="shared" si="28"/>
        <v>120</v>
      </c>
      <c r="P84" s="15">
        <f t="shared" si="29"/>
        <v>0.61</v>
      </c>
    </row>
    <row r="85" customFormat="1" ht="14.25" spans="1:16">
      <c r="A85" t="s">
        <v>267</v>
      </c>
      <c r="C85" s="15" t="s">
        <v>272</v>
      </c>
      <c r="D85" s="15" t="s">
        <v>290</v>
      </c>
      <c r="E85" s="15" t="s">
        <v>291</v>
      </c>
      <c r="F85" s="15" t="s">
        <v>292</v>
      </c>
      <c r="G85" s="15">
        <v>60</v>
      </c>
      <c r="H85" s="15">
        <v>6</v>
      </c>
      <c r="I85" s="15">
        <f t="shared" si="26"/>
        <v>60</v>
      </c>
      <c r="J85" s="15">
        <v>6</v>
      </c>
      <c r="K85" s="107">
        <f t="shared" si="27"/>
        <v>10</v>
      </c>
      <c r="L85" s="15" t="s">
        <v>293</v>
      </c>
      <c r="M85" s="15">
        <v>0.066</v>
      </c>
      <c r="N85" s="15">
        <v>12</v>
      </c>
      <c r="O85" s="15">
        <f t="shared" si="28"/>
        <v>120</v>
      </c>
      <c r="P85" s="15">
        <f t="shared" si="29"/>
        <v>0.66</v>
      </c>
    </row>
    <row r="86" customFormat="1" ht="14.25" spans="1:16">
      <c r="A86" t="s">
        <v>267</v>
      </c>
      <c r="C86" s="15" t="s">
        <v>272</v>
      </c>
      <c r="D86" s="15" t="s">
        <v>294</v>
      </c>
      <c r="E86" s="15" t="s">
        <v>295</v>
      </c>
      <c r="F86" s="15" t="s">
        <v>296</v>
      </c>
      <c r="G86" s="15">
        <v>60</v>
      </c>
      <c r="H86" s="15">
        <v>6</v>
      </c>
      <c r="I86" s="15">
        <f t="shared" si="26"/>
        <v>60</v>
      </c>
      <c r="J86" s="15">
        <v>6</v>
      </c>
      <c r="K86" s="107">
        <f t="shared" si="27"/>
        <v>10</v>
      </c>
      <c r="L86" s="15" t="s">
        <v>293</v>
      </c>
      <c r="M86" s="15">
        <v>0.066</v>
      </c>
      <c r="N86" s="15">
        <v>12</v>
      </c>
      <c r="O86" s="15">
        <f t="shared" si="28"/>
        <v>120</v>
      </c>
      <c r="P86" s="15">
        <f t="shared" si="29"/>
        <v>0.66</v>
      </c>
    </row>
    <row r="87" customFormat="1" ht="14.25" spans="1:16">
      <c r="A87" t="s">
        <v>267</v>
      </c>
      <c r="C87" s="15" t="s">
        <v>272</v>
      </c>
      <c r="D87" s="15" t="s">
        <v>297</v>
      </c>
      <c r="E87" s="15" t="s">
        <v>298</v>
      </c>
      <c r="F87" s="15" t="s">
        <v>299</v>
      </c>
      <c r="G87" s="15">
        <v>60</v>
      </c>
      <c r="H87" s="15">
        <v>6</v>
      </c>
      <c r="I87" s="15">
        <f t="shared" si="26"/>
        <v>60</v>
      </c>
      <c r="J87" s="15">
        <v>6</v>
      </c>
      <c r="K87" s="107">
        <f t="shared" si="27"/>
        <v>10</v>
      </c>
      <c r="L87" s="15" t="s">
        <v>293</v>
      </c>
      <c r="M87" s="15">
        <v>0.066</v>
      </c>
      <c r="N87" s="15">
        <v>12</v>
      </c>
      <c r="O87" s="15">
        <f t="shared" si="28"/>
        <v>120</v>
      </c>
      <c r="P87" s="15">
        <f t="shared" si="29"/>
        <v>0.66</v>
      </c>
    </row>
    <row r="88" customFormat="1" ht="14.25" spans="1:16">
      <c r="A88" t="s">
        <v>267</v>
      </c>
      <c r="C88" s="15" t="s">
        <v>272</v>
      </c>
      <c r="D88" s="15" t="s">
        <v>300</v>
      </c>
      <c r="E88" s="15" t="s">
        <v>301</v>
      </c>
      <c r="F88" s="15" t="s">
        <v>302</v>
      </c>
      <c r="G88" s="15">
        <v>60</v>
      </c>
      <c r="H88" s="15">
        <v>6</v>
      </c>
      <c r="I88" s="15">
        <f t="shared" si="26"/>
        <v>60</v>
      </c>
      <c r="J88" s="15">
        <v>6</v>
      </c>
      <c r="K88" s="107">
        <f t="shared" si="27"/>
        <v>10</v>
      </c>
      <c r="L88" s="15" t="s">
        <v>293</v>
      </c>
      <c r="M88" s="15">
        <v>0.066</v>
      </c>
      <c r="N88" s="15">
        <v>12</v>
      </c>
      <c r="O88" s="15">
        <f t="shared" si="28"/>
        <v>120</v>
      </c>
      <c r="P88" s="15">
        <f t="shared" si="29"/>
        <v>0.66</v>
      </c>
    </row>
    <row r="89" customFormat="1" spans="1:16">
      <c r="K89" s="50">
        <f>SUM(K2:K88)</f>
        <v>737</v>
      </c>
      <c r="P89">
        <f>SUM(P2:P88)</f>
        <v>63.67089525</v>
      </c>
    </row>
  </sheetData>
  <hyperlinks>
    <hyperlink ref="D74" r:id="rId3" display="black-Viola" tooltip="https://sellercentral.amazon.com/skucentral?mSku=black-Viola&amp;condition=New&amp;ref_=myp_skuc"/>
    <hyperlink ref="D77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91"/>
  <sheetViews>
    <sheetView topLeftCell="A4" workbookViewId="0">
      <selection activeCell="C52" sqref="C52"/>
    </sheetView>
  </sheetViews>
  <sheetFormatPr defaultColWidth="9" defaultRowHeight="13.5"/>
  <cols>
    <col min="1" max="1" width="14.5416666666667" customWidth="1"/>
    <col min="2" max="2" width="9.7" customWidth="1"/>
    <col min="3" max="3" width="28.4583333333333" customWidth="1"/>
    <col min="4" max="4" width="24.2416666666667" customWidth="1"/>
    <col min="5" max="5" width="16" customWidth="1"/>
    <col min="6" max="6" width="18.3916666666667" customWidth="1"/>
    <col min="7" max="7" width="22.5083333333333" customWidth="1"/>
    <col min="8" max="8" width="29.375" customWidth="1"/>
    <col min="9" max="9" width="24.1" customWidth="1"/>
  </cols>
  <sheetData>
    <row r="1" ht="36" customHeight="1" spans="1:9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88" t="s">
        <v>303</v>
      </c>
      <c r="H1" s="88" t="s">
        <v>304</v>
      </c>
      <c r="I1" s="88" t="s">
        <v>305</v>
      </c>
    </row>
    <row r="2" spans="1:9">
      <c r="A2" s="89" t="s">
        <v>20</v>
      </c>
      <c r="B2" s="1"/>
      <c r="C2" s="90" t="s">
        <v>21</v>
      </c>
      <c r="D2" s="90" t="s">
        <v>22</v>
      </c>
      <c r="E2" s="90" t="s">
        <v>23</v>
      </c>
      <c r="F2" s="90" t="s">
        <v>24</v>
      </c>
      <c r="G2" s="16" t="s">
        <v>306</v>
      </c>
      <c r="H2" s="16" t="s">
        <v>307</v>
      </c>
    </row>
    <row r="3" spans="1:9">
      <c r="A3" s="89" t="s">
        <v>20</v>
      </c>
      <c r="B3" s="1"/>
      <c r="C3" s="89" t="s">
        <v>26</v>
      </c>
      <c r="D3" s="89" t="s">
        <v>27</v>
      </c>
      <c r="E3" s="89" t="s">
        <v>28</v>
      </c>
      <c r="F3" s="89" t="s">
        <v>29</v>
      </c>
      <c r="G3" s="16"/>
      <c r="H3" s="16"/>
    </row>
    <row r="4" ht="27" spans="1:9">
      <c r="A4" s="89" t="s">
        <v>20</v>
      </c>
      <c r="B4" s="1"/>
      <c r="C4" s="89" t="s">
        <v>31</v>
      </c>
      <c r="D4" s="91" t="s">
        <v>32</v>
      </c>
      <c r="E4" s="91" t="s">
        <v>33</v>
      </c>
      <c r="F4" s="89" t="s">
        <v>34</v>
      </c>
      <c r="G4" s="16"/>
      <c r="H4" s="16"/>
    </row>
    <row r="5" spans="1:9">
      <c r="A5" s="89" t="s">
        <v>20</v>
      </c>
      <c r="B5" s="1"/>
      <c r="C5" s="89" t="s">
        <v>36</v>
      </c>
      <c r="D5" s="91" t="s">
        <v>37</v>
      </c>
      <c r="E5" s="89" t="s">
        <v>38</v>
      </c>
      <c r="F5" s="89" t="s">
        <v>39</v>
      </c>
      <c r="G5" s="16"/>
      <c r="H5" s="16"/>
    </row>
    <row r="6" spans="1:9">
      <c r="A6" s="89" t="s">
        <v>20</v>
      </c>
      <c r="B6" s="1"/>
      <c r="C6" s="89" t="s">
        <v>41</v>
      </c>
      <c r="D6" s="89" t="s">
        <v>42</v>
      </c>
      <c r="E6" s="91" t="s">
        <v>43</v>
      </c>
      <c r="F6" t="s">
        <v>44</v>
      </c>
      <c r="G6" s="16"/>
      <c r="H6" s="16"/>
    </row>
    <row r="7" spans="1:9">
      <c r="A7" s="89" t="s">
        <v>20</v>
      </c>
      <c r="B7" s="1"/>
      <c r="C7" s="89" t="s">
        <v>46</v>
      </c>
      <c r="D7" s="89" t="s">
        <v>47</v>
      </c>
      <c r="E7" s="89" t="s">
        <v>48</v>
      </c>
      <c r="F7" t="s">
        <v>49</v>
      </c>
      <c r="G7" s="16"/>
      <c r="H7" s="16"/>
    </row>
    <row r="8" spans="1:9">
      <c r="A8" s="89" t="s">
        <v>20</v>
      </c>
      <c r="B8" s="1"/>
      <c r="C8" s="89" t="s">
        <v>50</v>
      </c>
      <c r="D8" s="89" t="s">
        <v>51</v>
      </c>
      <c r="E8" s="89" t="s">
        <v>52</v>
      </c>
      <c r="F8" t="s">
        <v>53</v>
      </c>
      <c r="G8" s="16"/>
      <c r="H8" s="16"/>
    </row>
    <row r="9" customFormat="1" spans="1:9">
      <c r="D9" s="1"/>
      <c r="E9" s="1"/>
      <c r="F9" s="1"/>
    </row>
    <row r="10" customFormat="1" spans="1:9">
      <c r="A10" s="1"/>
      <c r="B10" s="12" t="s">
        <v>54</v>
      </c>
      <c r="D10" s="1"/>
      <c r="E10" s="1"/>
      <c r="F10" s="1"/>
    </row>
    <row r="11" spans="1:9">
      <c r="A11" s="1" t="s">
        <v>55</v>
      </c>
      <c r="B11" s="1"/>
      <c r="C11" s="1" t="s">
        <v>21</v>
      </c>
      <c r="D11" s="1" t="s">
        <v>56</v>
      </c>
      <c r="E11" s="1" t="s">
        <v>57</v>
      </c>
      <c r="F11" s="1" t="s">
        <v>24</v>
      </c>
      <c r="G11" s="16" t="s">
        <v>306</v>
      </c>
      <c r="H11" s="16" t="s">
        <v>307</v>
      </c>
    </row>
    <row r="12" spans="1:9">
      <c r="A12" s="1" t="s">
        <v>55</v>
      </c>
      <c r="B12" s="1"/>
      <c r="C12" s="1" t="s">
        <v>59</v>
      </c>
      <c r="D12" s="1" t="s">
        <v>60</v>
      </c>
      <c r="E12" s="1" t="s">
        <v>61</v>
      </c>
      <c r="F12" s="1" t="s">
        <v>62</v>
      </c>
      <c r="G12" s="16"/>
      <c r="H12" s="16"/>
    </row>
    <row r="13" spans="1:9">
      <c r="A13" s="1" t="s">
        <v>55</v>
      </c>
      <c r="B13" s="1"/>
      <c r="C13" s="1" t="s">
        <v>64</v>
      </c>
      <c r="D13" s="1" t="s">
        <v>65</v>
      </c>
      <c r="E13" s="1" t="s">
        <v>66</v>
      </c>
      <c r="F13" s="1" t="s">
        <v>67</v>
      </c>
      <c r="G13" s="16"/>
      <c r="H13" s="16"/>
    </row>
    <row r="14" spans="1:9">
      <c r="A14" s="1" t="s">
        <v>55</v>
      </c>
      <c r="B14" s="1"/>
      <c r="C14" s="1" t="s">
        <v>69</v>
      </c>
      <c r="D14" s="1" t="s">
        <v>70</v>
      </c>
      <c r="E14" s="1" t="s">
        <v>71</v>
      </c>
      <c r="F14" s="1" t="s">
        <v>72</v>
      </c>
      <c r="G14" s="16"/>
      <c r="H14" s="16"/>
    </row>
    <row r="15" spans="1:9">
      <c r="A15" s="1"/>
      <c r="B15" s="1"/>
      <c r="C15" s="1"/>
      <c r="D15" s="1"/>
      <c r="E15" s="1"/>
      <c r="F15" s="1"/>
    </row>
    <row r="16" customFormat="1" spans="1:9">
      <c r="B16" s="12" t="s">
        <v>74</v>
      </c>
    </row>
    <row r="17" spans="1:9">
      <c r="A17" s="1" t="s">
        <v>75</v>
      </c>
      <c r="B17" s="1"/>
      <c r="C17" s="1" t="s">
        <v>76</v>
      </c>
      <c r="D17" s="1" t="s">
        <v>77</v>
      </c>
      <c r="E17" s="1" t="s">
        <v>78</v>
      </c>
      <c r="F17" s="1" t="s">
        <v>79</v>
      </c>
      <c r="G17" t="s">
        <v>308</v>
      </c>
      <c r="H17" s="82" t="s">
        <v>309</v>
      </c>
    </row>
    <row r="18" ht="27" spans="1:9">
      <c r="A18" s="1" t="s">
        <v>75</v>
      </c>
      <c r="B18" s="1"/>
      <c r="C18" s="1" t="s">
        <v>82</v>
      </c>
      <c r="D18" s="92" t="s">
        <v>83</v>
      </c>
      <c r="E18" s="1" t="s">
        <v>84</v>
      </c>
      <c r="F18" s="1" t="s">
        <v>85</v>
      </c>
      <c r="G18" s="82" t="s">
        <v>310</v>
      </c>
      <c r="H18" s="82" t="s">
        <v>309</v>
      </c>
      <c r="I18" s="82"/>
    </row>
    <row r="19" spans="1:9">
      <c r="A19" s="1"/>
      <c r="B19" s="1"/>
      <c r="C19" s="1"/>
      <c r="D19" s="1"/>
      <c r="E19" s="1"/>
      <c r="F19" s="1"/>
    </row>
    <row r="20" spans="1:9">
      <c r="A20" s="1"/>
      <c r="B20" s="1"/>
      <c r="C20" s="1"/>
      <c r="D20" s="1"/>
      <c r="E20" s="1"/>
      <c r="F20" s="1"/>
    </row>
    <row r="21" customFormat="1" ht="15" spans="1:9">
      <c r="A21" t="s">
        <v>87</v>
      </c>
      <c r="B21" t="s">
        <v>88</v>
      </c>
      <c r="C21" t="s">
        <v>89</v>
      </c>
      <c r="D21" s="21" t="s">
        <v>90</v>
      </c>
      <c r="E21" s="21" t="s">
        <v>91</v>
      </c>
      <c r="F21" s="25" t="s">
        <v>92</v>
      </c>
      <c r="G21" s="16" t="s">
        <v>311</v>
      </c>
      <c r="H21" s="16" t="s">
        <v>312</v>
      </c>
    </row>
    <row r="22" customFormat="1" ht="15" spans="1:9">
      <c r="A22" t="s">
        <v>87</v>
      </c>
      <c r="C22" t="s">
        <v>89</v>
      </c>
      <c r="D22" s="21" t="s">
        <v>94</v>
      </c>
      <c r="E22" s="21" t="s">
        <v>95</v>
      </c>
      <c r="F22" s="25" t="s">
        <v>96</v>
      </c>
      <c r="G22" s="13"/>
      <c r="H22" s="16"/>
    </row>
    <row r="23" s="21" customFormat="1" ht="15" spans="1:9">
      <c r="A23" t="s">
        <v>87</v>
      </c>
      <c r="C23" s="21" t="s">
        <v>89</v>
      </c>
      <c r="D23" s="21" t="s">
        <v>97</v>
      </c>
      <c r="E23" s="21" t="s">
        <v>98</v>
      </c>
      <c r="F23" s="25" t="s">
        <v>99</v>
      </c>
      <c r="G23" s="13"/>
      <c r="H23" s="16"/>
    </row>
    <row r="24" customFormat="1" spans="1:9">
      <c r="A24" t="s">
        <v>87</v>
      </c>
      <c r="C24" s="29" t="s">
        <v>89</v>
      </c>
      <c r="D24" s="29" t="s">
        <v>101</v>
      </c>
      <c r="E24" s="29" t="s">
        <v>102</v>
      </c>
      <c r="F24" s="29" t="s">
        <v>103</v>
      </c>
      <c r="G24" s="13"/>
      <c r="H24" s="16"/>
    </row>
    <row r="25" customFormat="1" spans="1:9">
      <c r="A25" t="s">
        <v>87</v>
      </c>
      <c r="C25" s="29" t="s">
        <v>104</v>
      </c>
      <c r="D25" s="29" t="s">
        <v>105</v>
      </c>
      <c r="E25" s="29" t="s">
        <v>106</v>
      </c>
      <c r="F25" s="29" t="s">
        <v>107</v>
      </c>
      <c r="G25" s="13"/>
      <c r="H25" s="16"/>
    </row>
    <row r="26" customFormat="1" ht="15" spans="1:9">
      <c r="A26" t="s">
        <v>87</v>
      </c>
      <c r="C26" s="29" t="s">
        <v>89</v>
      </c>
      <c r="D26" s="23" t="s">
        <v>109</v>
      </c>
      <c r="E26" s="23" t="s">
        <v>110</v>
      </c>
      <c r="F26" s="25" t="s">
        <v>111</v>
      </c>
      <c r="G26" s="13"/>
      <c r="H26" s="16"/>
    </row>
    <row r="27" s="22" customFormat="1" ht="14.25" spans="1:9">
      <c r="A27" t="s">
        <v>87</v>
      </c>
      <c r="C27" s="29" t="s">
        <v>223</v>
      </c>
      <c r="D27" s="23" t="s">
        <v>114</v>
      </c>
      <c r="E27" s="23" t="s">
        <v>115</v>
      </c>
      <c r="F27" s="21" t="s">
        <v>116</v>
      </c>
      <c r="G27" s="13"/>
      <c r="H27" s="16"/>
    </row>
    <row r="28" s="21" customFormat="1" ht="15" spans="1:9">
      <c r="A28" t="s">
        <v>87</v>
      </c>
      <c r="C28" s="21" t="s">
        <v>118</v>
      </c>
      <c r="D28" s="21" t="s">
        <v>119</v>
      </c>
      <c r="E28" s="21" t="s">
        <v>120</v>
      </c>
      <c r="F28" s="33" t="s">
        <v>121</v>
      </c>
      <c r="G28" s="13"/>
      <c r="H28" s="16"/>
    </row>
    <row r="29" s="21" customFormat="1" ht="15" spans="1:9">
      <c r="A29" t="s">
        <v>87</v>
      </c>
      <c r="C29" s="21" t="s">
        <v>118</v>
      </c>
      <c r="D29" s="21" t="s">
        <v>123</v>
      </c>
      <c r="E29" s="21" t="s">
        <v>124</v>
      </c>
      <c r="F29" s="33" t="s">
        <v>125</v>
      </c>
      <c r="G29" s="13"/>
      <c r="H29" s="16"/>
    </row>
    <row r="30" s="21" customFormat="1" spans="1:9">
      <c r="A30" t="s">
        <v>87</v>
      </c>
      <c r="C30" s="21" t="s">
        <v>118</v>
      </c>
      <c r="D30" s="21" t="s">
        <v>127</v>
      </c>
      <c r="E30" s="21" t="s">
        <v>128</v>
      </c>
      <c r="F30" s="21" t="s">
        <v>129</v>
      </c>
      <c r="G30" s="13"/>
      <c r="H30" s="16"/>
    </row>
    <row r="31" s="21" customFormat="1" spans="1:9">
      <c r="A31" t="s">
        <v>87</v>
      </c>
      <c r="C31" s="21" t="s">
        <v>118</v>
      </c>
      <c r="D31" s="21" t="s">
        <v>131</v>
      </c>
      <c r="E31" s="21" t="s">
        <v>132</v>
      </c>
      <c r="F31" s="21" t="s">
        <v>133</v>
      </c>
      <c r="G31" s="13"/>
      <c r="H31" s="16"/>
    </row>
    <row r="32" s="21" customFormat="1" spans="1:9">
      <c r="A32" t="s">
        <v>87</v>
      </c>
      <c r="C32" s="21" t="s">
        <v>118</v>
      </c>
      <c r="D32" s="21" t="s">
        <v>135</v>
      </c>
      <c r="E32" s="21" t="s">
        <v>136</v>
      </c>
      <c r="F32" s="21" t="s">
        <v>137</v>
      </c>
      <c r="G32" s="13"/>
      <c r="H32" s="16"/>
    </row>
    <row r="33" s="21" customFormat="1" ht="15" spans="1:8">
      <c r="A33" t="s">
        <v>87</v>
      </c>
      <c r="C33" s="21" t="s">
        <v>138</v>
      </c>
      <c r="D33" s="21" t="s">
        <v>139</v>
      </c>
      <c r="E33" s="21" t="s">
        <v>140</v>
      </c>
      <c r="F33" s="33" t="s">
        <v>141</v>
      </c>
      <c r="G33" s="13"/>
      <c r="H33" s="16"/>
    </row>
    <row r="36" s="29" customFormat="1" spans="1:8">
      <c r="A36" t="s">
        <v>87</v>
      </c>
      <c r="B36" s="29" t="s">
        <v>143</v>
      </c>
      <c r="C36" s="29" t="s">
        <v>144</v>
      </c>
      <c r="D36" s="59" t="s">
        <v>145</v>
      </c>
      <c r="E36" s="29" t="s">
        <v>146</v>
      </c>
      <c r="F36" s="29" t="s">
        <v>85</v>
      </c>
      <c r="G36" s="29" t="s">
        <v>313</v>
      </c>
      <c r="H36" s="13" t="s">
        <v>307</v>
      </c>
    </row>
    <row r="37" s="29" customFormat="1" spans="1:8">
      <c r="A37" t="s">
        <v>87</v>
      </c>
      <c r="C37" s="29" t="s">
        <v>147</v>
      </c>
      <c r="D37" s="59" t="s">
        <v>148</v>
      </c>
      <c r="E37" s="29" t="s">
        <v>149</v>
      </c>
      <c r="F37" s="29" t="s">
        <v>150</v>
      </c>
      <c r="G37" s="93" t="s">
        <v>314</v>
      </c>
      <c r="H37" s="13"/>
    </row>
    <row r="38" s="29" customFormat="1" ht="15" customHeight="1" spans="1:8">
      <c r="A38" t="s">
        <v>87</v>
      </c>
      <c r="C38" s="29" t="s">
        <v>147</v>
      </c>
      <c r="D38" s="59" t="s">
        <v>152</v>
      </c>
      <c r="E38" s="29" t="s">
        <v>153</v>
      </c>
      <c r="F38" s="29" t="s">
        <v>154</v>
      </c>
      <c r="G38" s="93"/>
      <c r="H38" s="13"/>
    </row>
    <row r="41" customFormat="1" spans="1:8">
      <c r="A41" t="s">
        <v>87</v>
      </c>
      <c r="B41" t="s">
        <v>155</v>
      </c>
      <c r="C41" t="s">
        <v>156</v>
      </c>
      <c r="D41" t="s">
        <v>157</v>
      </c>
      <c r="E41" t="s">
        <v>158</v>
      </c>
      <c r="F41" t="s">
        <v>159</v>
      </c>
      <c r="G41" s="16" t="s">
        <v>315</v>
      </c>
      <c r="H41" s="13" t="s">
        <v>307</v>
      </c>
    </row>
    <row r="42" s="21" customFormat="1" spans="1:8">
      <c r="A42" t="s">
        <v>87</v>
      </c>
      <c r="C42" s="21" t="s">
        <v>161</v>
      </c>
      <c r="D42" s="21" t="s">
        <v>162</v>
      </c>
      <c r="E42" s="21" t="s">
        <v>163</v>
      </c>
      <c r="F42" s="21" t="s">
        <v>164</v>
      </c>
      <c r="G42" s="16"/>
      <c r="H42" s="13"/>
    </row>
    <row r="43" s="21" customFormat="1" spans="1:8">
      <c r="A43" t="s">
        <v>87</v>
      </c>
      <c r="B43" s="21" t="s">
        <v>166</v>
      </c>
      <c r="C43" s="21" t="s">
        <v>167</v>
      </c>
      <c r="D43" s="21" t="s">
        <v>168</v>
      </c>
      <c r="E43" s="21" t="s">
        <v>169</v>
      </c>
      <c r="F43" s="21" t="s">
        <v>170</v>
      </c>
      <c r="G43" s="16"/>
      <c r="H43" s="13"/>
    </row>
    <row r="44" s="56" customFormat="1" spans="1:8">
      <c r="A44" t="s">
        <v>87</v>
      </c>
      <c r="C44" s="56" t="s">
        <v>147</v>
      </c>
      <c r="D44" s="56" t="s">
        <v>171</v>
      </c>
      <c r="E44" s="56" t="s">
        <v>172</v>
      </c>
      <c r="F44" s="56" t="s">
        <v>173</v>
      </c>
      <c r="G44" s="16"/>
      <c r="H44" s="13"/>
    </row>
    <row r="45" s="56" customFormat="1" spans="1:8">
      <c r="A45" t="s">
        <v>87</v>
      </c>
      <c r="C45" s="56" t="s">
        <v>147</v>
      </c>
      <c r="D45" s="56" t="s">
        <v>174</v>
      </c>
      <c r="E45" s="56" t="s">
        <v>175</v>
      </c>
      <c r="F45" s="56" t="s">
        <v>176</v>
      </c>
      <c r="G45" s="16"/>
      <c r="H45" s="13"/>
    </row>
    <row r="46" customFormat="1" spans="1:8">
      <c r="A46" t="s">
        <v>87</v>
      </c>
      <c r="C46" s="29" t="s">
        <v>147</v>
      </c>
      <c r="D46" s="59" t="s">
        <v>177</v>
      </c>
      <c r="E46" s="29" t="s">
        <v>178</v>
      </c>
      <c r="F46" s="59" t="s">
        <v>179</v>
      </c>
      <c r="G46" s="16"/>
      <c r="H46" s="13"/>
    </row>
    <row r="47" s="21" customFormat="1" spans="1:8">
      <c r="A47" t="s">
        <v>87</v>
      </c>
      <c r="C47" s="56" t="s">
        <v>147</v>
      </c>
      <c r="D47" s="56" t="s">
        <v>180</v>
      </c>
      <c r="E47" s="56" t="s">
        <v>181</v>
      </c>
      <c r="F47" s="56" t="s">
        <v>182</v>
      </c>
      <c r="G47" s="16"/>
      <c r="H47" s="13"/>
    </row>
    <row r="48" customFormat="1" spans="1:8">
      <c r="A48" t="s">
        <v>87</v>
      </c>
      <c r="C48" s="29" t="s">
        <v>147</v>
      </c>
      <c r="D48" s="59" t="s">
        <v>183</v>
      </c>
      <c r="E48" s="29" t="s">
        <v>184</v>
      </c>
      <c r="F48" s="59" t="s">
        <v>185</v>
      </c>
      <c r="G48" s="16"/>
      <c r="H48" s="13"/>
    </row>
    <row r="49" s="29" customFormat="1" spans="1:8">
      <c r="A49" t="s">
        <v>87</v>
      </c>
      <c r="C49" s="29" t="s">
        <v>147</v>
      </c>
      <c r="D49" s="59" t="s">
        <v>186</v>
      </c>
      <c r="E49" s="29" t="s">
        <v>187</v>
      </c>
      <c r="F49" s="29" t="s">
        <v>188</v>
      </c>
      <c r="G49" s="16"/>
      <c r="H49" s="13"/>
    </row>
    <row r="50" s="17" customFormat="1" spans="1:8">
      <c r="A50" t="s">
        <v>87</v>
      </c>
      <c r="B50" s="19"/>
      <c r="C50" s="19" t="s">
        <v>189</v>
      </c>
      <c r="D50" s="19" t="s">
        <v>190</v>
      </c>
      <c r="E50" s="19" t="s">
        <v>191</v>
      </c>
      <c r="F50" s="19" t="s">
        <v>192</v>
      </c>
      <c r="G50" s="16"/>
      <c r="H50" s="13"/>
    </row>
    <row r="51" s="17" customFormat="1" spans="1:8">
      <c r="A51" t="s">
        <v>87</v>
      </c>
      <c r="B51" s="19"/>
      <c r="C51" s="19" t="s">
        <v>194</v>
      </c>
      <c r="D51" s="19" t="s">
        <v>195</v>
      </c>
      <c r="E51" s="19" t="s">
        <v>196</v>
      </c>
      <c r="F51" s="19" t="s">
        <v>197</v>
      </c>
      <c r="G51" s="16"/>
      <c r="H51" s="13"/>
    </row>
    <row r="52" s="17" customFormat="1" spans="1:8">
      <c r="A52" t="s">
        <v>87</v>
      </c>
      <c r="B52" s="19"/>
      <c r="C52" s="19" t="s">
        <v>199</v>
      </c>
      <c r="D52" s="19" t="s">
        <v>200</v>
      </c>
      <c r="E52" s="19" t="s">
        <v>201</v>
      </c>
      <c r="F52" s="19" t="s">
        <v>202</v>
      </c>
      <c r="G52" s="16"/>
      <c r="H52" s="13"/>
    </row>
    <row r="53" customFormat="1" ht="14" customHeight="1" spans="1:8">
      <c r="A53" t="s">
        <v>87</v>
      </c>
      <c r="C53" t="s">
        <v>204</v>
      </c>
      <c r="D53" t="s">
        <v>205</v>
      </c>
      <c r="E53" s="82" t="s">
        <v>206</v>
      </c>
      <c r="F53" t="s">
        <v>207</v>
      </c>
      <c r="G53" s="16"/>
      <c r="H53" s="13"/>
    </row>
    <row r="54" s="21" customFormat="1" spans="1:8">
      <c r="A54" t="s">
        <v>87</v>
      </c>
      <c r="C54" s="21" t="s">
        <v>204</v>
      </c>
      <c r="D54" s="21" t="s">
        <v>209</v>
      </c>
      <c r="E54" s="21" t="s">
        <v>210</v>
      </c>
      <c r="F54" s="21" t="s">
        <v>211</v>
      </c>
      <c r="G54" s="16"/>
      <c r="H54" s="13"/>
    </row>
    <row r="55" s="21" customFormat="1" spans="1:8">
      <c r="A55" t="s">
        <v>87</v>
      </c>
      <c r="C55" s="21" t="s">
        <v>204</v>
      </c>
      <c r="D55" s="21" t="s">
        <v>212</v>
      </c>
      <c r="E55" s="21" t="s">
        <v>213</v>
      </c>
      <c r="F55" s="21" t="s">
        <v>214</v>
      </c>
      <c r="G55" s="16"/>
      <c r="H55" s="13"/>
    </row>
    <row r="56" s="21" customFormat="1" spans="1:8">
      <c r="A56" t="s">
        <v>87</v>
      </c>
      <c r="C56" s="21" t="s">
        <v>204</v>
      </c>
      <c r="D56" s="21" t="s">
        <v>215</v>
      </c>
      <c r="E56" s="21" t="s">
        <v>216</v>
      </c>
      <c r="F56" s="21" t="s">
        <v>217</v>
      </c>
      <c r="G56" s="16"/>
      <c r="H56" s="13"/>
    </row>
    <row r="57" customFormat="1" spans="1:8">
      <c r="A57" t="s">
        <v>87</v>
      </c>
      <c r="C57" s="11" t="s">
        <v>218</v>
      </c>
      <c r="D57" s="83" t="s">
        <v>219</v>
      </c>
      <c r="E57" s="11" t="s">
        <v>220</v>
      </c>
      <c r="F57" s="83" t="s">
        <v>221</v>
      </c>
      <c r="G57" s="16"/>
      <c r="H57" s="13"/>
    </row>
    <row r="58" s="22" customFormat="1" ht="14.25" spans="1:8">
      <c r="A58" t="s">
        <v>87</v>
      </c>
      <c r="C58" s="29" t="s">
        <v>223</v>
      </c>
      <c r="D58" s="23" t="s">
        <v>224</v>
      </c>
      <c r="E58" s="23" t="s">
        <v>225</v>
      </c>
      <c r="F58" s="21" t="s">
        <v>116</v>
      </c>
      <c r="G58" s="36" t="s">
        <v>316</v>
      </c>
      <c r="H58" s="13"/>
    </row>
    <row r="59" customFormat="1" ht="14.25" spans="1:8">
      <c r="A59" t="s">
        <v>87</v>
      </c>
      <c r="C59" s="29" t="s">
        <v>226</v>
      </c>
      <c r="D59" s="23" t="s">
        <v>227</v>
      </c>
      <c r="E59" s="23" t="s">
        <v>228</v>
      </c>
      <c r="F59" s="21" t="s">
        <v>229</v>
      </c>
      <c r="G59" s="35"/>
      <c r="H59" s="13"/>
    </row>
    <row r="60" s="21" customFormat="1" spans="1:8">
      <c r="A60" t="s">
        <v>87</v>
      </c>
      <c r="C60" s="21" t="s">
        <v>118</v>
      </c>
      <c r="D60" s="21" t="s">
        <v>230</v>
      </c>
      <c r="E60" s="21" t="s">
        <v>231</v>
      </c>
      <c r="F60" s="21" t="s">
        <v>129</v>
      </c>
      <c r="G60" s="35"/>
      <c r="H60" s="13"/>
    </row>
    <row r="61" s="21" customFormat="1" spans="1:8">
      <c r="A61" t="s">
        <v>87</v>
      </c>
      <c r="C61" s="21" t="s">
        <v>118</v>
      </c>
      <c r="D61" s="21" t="s">
        <v>232</v>
      </c>
      <c r="E61" s="21" t="s">
        <v>233</v>
      </c>
      <c r="F61" s="21" t="s">
        <v>137</v>
      </c>
      <c r="G61" s="35"/>
      <c r="H61" s="13"/>
    </row>
    <row r="64" s="17" customFormat="1" spans="1:8">
      <c r="A64" t="s">
        <v>87</v>
      </c>
      <c r="B64" s="19" t="s">
        <v>234</v>
      </c>
      <c r="C64" s="19" t="s">
        <v>235</v>
      </c>
      <c r="D64" s="19" t="s">
        <v>236</v>
      </c>
      <c r="E64" s="19" t="s">
        <v>237</v>
      </c>
      <c r="F64" s="19" t="s">
        <v>238</v>
      </c>
      <c r="G64" s="37" t="s">
        <v>308</v>
      </c>
      <c r="H64" s="37" t="s">
        <v>307</v>
      </c>
    </row>
    <row r="65" s="17" customFormat="1" spans="1:9">
      <c r="A65" t="s">
        <v>87</v>
      </c>
      <c r="B65" s="94" t="s">
        <v>317</v>
      </c>
      <c r="C65" s="1" t="s">
        <v>64</v>
      </c>
      <c r="D65" s="1" t="s">
        <v>318</v>
      </c>
      <c r="E65" s="1"/>
      <c r="F65" s="1" t="s">
        <v>67</v>
      </c>
      <c r="G65" s="37"/>
      <c r="H65" s="37"/>
    </row>
    <row r="66" s="17" customFormat="1" spans="1:9">
      <c r="A66" t="s">
        <v>87</v>
      </c>
      <c r="B66" s="94" t="s">
        <v>317</v>
      </c>
      <c r="C66" s="1" t="s">
        <v>69</v>
      </c>
      <c r="D66" s="1" t="s">
        <v>319</v>
      </c>
      <c r="E66" s="1"/>
      <c r="F66" s="1" t="s">
        <v>72</v>
      </c>
      <c r="G66" s="37"/>
      <c r="H66" s="37"/>
    </row>
    <row r="67" s="17" customFormat="1" spans="1:9">
      <c r="A67" s="17" t="s">
        <v>87</v>
      </c>
      <c r="B67" s="19" t="s">
        <v>166</v>
      </c>
      <c r="C67" s="19" t="s">
        <v>240</v>
      </c>
      <c r="D67" s="19" t="s">
        <v>241</v>
      </c>
      <c r="E67" s="19" t="s">
        <v>242</v>
      </c>
      <c r="F67" s="19" t="s">
        <v>243</v>
      </c>
      <c r="G67" s="17" t="s">
        <v>320</v>
      </c>
      <c r="H67" s="37"/>
    </row>
    <row r="69" customFormat="1" spans="1:9">
      <c r="B69" s="12" t="s">
        <v>74</v>
      </c>
    </row>
    <row r="70" customFormat="1" ht="20" customHeight="1" spans="1:9">
      <c r="A70" t="s">
        <v>245</v>
      </c>
      <c r="C70" s="1" t="s">
        <v>246</v>
      </c>
      <c r="D70" s="1" t="s">
        <v>247</v>
      </c>
      <c r="E70" s="1" t="s">
        <v>248</v>
      </c>
      <c r="F70" s="1" t="s">
        <v>249</v>
      </c>
      <c r="H70" s="82" t="s">
        <v>306</v>
      </c>
      <c r="I70" t="s">
        <v>307</v>
      </c>
    </row>
    <row r="71" customFormat="1" spans="1:9">
      <c r="A71" t="s">
        <v>245</v>
      </c>
      <c r="C71" s="1" t="s">
        <v>118</v>
      </c>
      <c r="D71" s="92" t="s">
        <v>321</v>
      </c>
      <c r="E71" s="1" t="s">
        <v>322</v>
      </c>
      <c r="F71" s="1" t="s">
        <v>323</v>
      </c>
    </row>
    <row r="72" customFormat="1" spans="1:9">
      <c r="A72" t="s">
        <v>245</v>
      </c>
      <c r="C72" s="1" t="s">
        <v>89</v>
      </c>
      <c r="D72" s="92" t="s">
        <v>251</v>
      </c>
      <c r="E72" s="1" t="s">
        <v>252</v>
      </c>
      <c r="F72" s="1" t="s">
        <v>96</v>
      </c>
    </row>
    <row r="73" customFormat="1" spans="1:9">
      <c r="A73" t="s">
        <v>245</v>
      </c>
      <c r="C73" s="1" t="s">
        <v>89</v>
      </c>
      <c r="D73" s="1" t="s">
        <v>253</v>
      </c>
      <c r="E73" s="1" t="s">
        <v>254</v>
      </c>
      <c r="F73" s="1" t="s">
        <v>255</v>
      </c>
    </row>
    <row r="74" customFormat="1" spans="1:9">
      <c r="A74" t="s">
        <v>245</v>
      </c>
      <c r="C74" s="1" t="s">
        <v>118</v>
      </c>
      <c r="D74" s="92" t="s">
        <v>256</v>
      </c>
      <c r="E74" s="1" t="s">
        <v>257</v>
      </c>
      <c r="F74" s="1" t="s">
        <v>229</v>
      </c>
    </row>
    <row r="75" customFormat="1" ht="15" customHeight="1" spans="1:9">
      <c r="A75" t="s">
        <v>245</v>
      </c>
      <c r="C75" s="1" t="s">
        <v>259</v>
      </c>
      <c r="D75" s="92" t="s">
        <v>260</v>
      </c>
      <c r="E75" s="1" t="s">
        <v>261</v>
      </c>
      <c r="F75" s="1" t="s">
        <v>141</v>
      </c>
    </row>
    <row r="76" customFormat="1" spans="1:9">
      <c r="A76" t="s">
        <v>245</v>
      </c>
      <c r="C76" s="1" t="s">
        <v>89</v>
      </c>
      <c r="D76" s="1" t="s">
        <v>262</v>
      </c>
      <c r="E76" s="1" t="s">
        <v>263</v>
      </c>
      <c r="F76" s="1" t="s">
        <v>103</v>
      </c>
    </row>
    <row r="77" customFormat="1" spans="1:9">
      <c r="A77" t="s">
        <v>245</v>
      </c>
      <c r="C77" s="1" t="s">
        <v>118</v>
      </c>
      <c r="D77" s="92" t="s">
        <v>264</v>
      </c>
      <c r="E77" s="1" t="s">
        <v>265</v>
      </c>
      <c r="F77" s="1" t="s">
        <v>133</v>
      </c>
    </row>
    <row r="79" customFormat="1" spans="1:9">
      <c r="B79" s="12" t="s">
        <v>266</v>
      </c>
    </row>
    <row r="80" customFormat="1" ht="14.25" spans="1:9">
      <c r="A80" s="15" t="s">
        <v>267</v>
      </c>
      <c r="B80" s="15"/>
      <c r="C80" s="15" t="s">
        <v>76</v>
      </c>
      <c r="D80" s="15" t="s">
        <v>268</v>
      </c>
      <c r="E80" s="15" t="s">
        <v>269</v>
      </c>
      <c r="F80" s="15" t="s">
        <v>79</v>
      </c>
      <c r="G80" s="15" t="s">
        <v>308</v>
      </c>
      <c r="H80" s="15" t="s">
        <v>309</v>
      </c>
    </row>
    <row r="81" ht="35" customHeight="1" spans="1:8">
      <c r="A81" s="15" t="s">
        <v>267</v>
      </c>
      <c r="B81" s="15"/>
      <c r="C81" s="15" t="s">
        <v>82</v>
      </c>
      <c r="D81" s="15" t="s">
        <v>270</v>
      </c>
      <c r="E81" s="15" t="s">
        <v>271</v>
      </c>
      <c r="F81" s="15" t="s">
        <v>85</v>
      </c>
      <c r="G81" s="15" t="s">
        <v>310</v>
      </c>
      <c r="H81" s="15" t="s">
        <v>309</v>
      </c>
    </row>
    <row r="82" customFormat="1" spans="1:8">
      <c r="B82" s="12" t="s">
        <v>155</v>
      </c>
    </row>
    <row r="83" customFormat="1" ht="14.25" spans="1:8">
      <c r="A83" t="s">
        <v>267</v>
      </c>
      <c r="B83" s="13" t="s">
        <v>324</v>
      </c>
      <c r="C83" s="15" t="s">
        <v>272</v>
      </c>
      <c r="D83" s="15" t="s">
        <v>273</v>
      </c>
      <c r="E83" s="15" t="s">
        <v>274</v>
      </c>
      <c r="F83" s="15" t="s">
        <v>275</v>
      </c>
      <c r="G83" s="15" t="s">
        <v>308</v>
      </c>
      <c r="H83" s="15" t="s">
        <v>309</v>
      </c>
    </row>
    <row r="84" customFormat="1" ht="14.25" spans="1:8">
      <c r="A84" t="s">
        <v>267</v>
      </c>
      <c r="B84" s="13"/>
      <c r="C84" s="15" t="s">
        <v>272</v>
      </c>
      <c r="D84" s="15" t="s">
        <v>277</v>
      </c>
      <c r="E84" s="15" t="s">
        <v>278</v>
      </c>
      <c r="F84" s="15" t="s">
        <v>279</v>
      </c>
      <c r="G84" s="15" t="s">
        <v>308</v>
      </c>
      <c r="H84" s="15" t="s">
        <v>309</v>
      </c>
    </row>
    <row r="85" customFormat="1" ht="14.25" spans="1:8">
      <c r="A85" t="s">
        <v>267</v>
      </c>
      <c r="B85" s="13"/>
      <c r="C85" s="15" t="s">
        <v>272</v>
      </c>
      <c r="D85" s="15" t="s">
        <v>281</v>
      </c>
      <c r="E85" s="15" t="s">
        <v>282</v>
      </c>
      <c r="F85" s="15" t="s">
        <v>283</v>
      </c>
      <c r="G85" s="15" t="s">
        <v>308</v>
      </c>
      <c r="H85" s="15" t="s">
        <v>309</v>
      </c>
    </row>
    <row r="86" customFormat="1" ht="14.25" spans="1:8">
      <c r="A86" t="s">
        <v>267</v>
      </c>
      <c r="B86" s="13"/>
      <c r="C86" s="15" t="s">
        <v>272</v>
      </c>
      <c r="D86" s="15" t="s">
        <v>284</v>
      </c>
      <c r="E86" s="15" t="s">
        <v>285</v>
      </c>
      <c r="F86" s="15" t="s">
        <v>286</v>
      </c>
      <c r="G86" s="15" t="s">
        <v>308</v>
      </c>
      <c r="H86" s="15" t="s">
        <v>309</v>
      </c>
    </row>
    <row r="87" customFormat="1" ht="14.25" spans="1:8">
      <c r="A87" t="s">
        <v>267</v>
      </c>
      <c r="B87" s="13"/>
      <c r="C87" s="15" t="s">
        <v>272</v>
      </c>
      <c r="D87" s="15" t="s">
        <v>287</v>
      </c>
      <c r="E87" s="15" t="s">
        <v>288</v>
      </c>
      <c r="F87" s="15" t="s">
        <v>289</v>
      </c>
      <c r="G87" s="15" t="s">
        <v>308</v>
      </c>
      <c r="H87" s="15" t="s">
        <v>309</v>
      </c>
    </row>
    <row r="88" customFormat="1" ht="14.25" spans="1:8">
      <c r="A88" t="s">
        <v>267</v>
      </c>
      <c r="B88" s="13"/>
      <c r="C88" s="15" t="s">
        <v>272</v>
      </c>
      <c r="D88" s="15" t="s">
        <v>290</v>
      </c>
      <c r="E88" s="15" t="s">
        <v>291</v>
      </c>
      <c r="F88" s="15" t="s">
        <v>292</v>
      </c>
      <c r="G88" s="15" t="s">
        <v>308</v>
      </c>
      <c r="H88" s="15" t="s">
        <v>309</v>
      </c>
    </row>
    <row r="89" customFormat="1" ht="14.25" spans="1:8">
      <c r="A89" t="s">
        <v>267</v>
      </c>
      <c r="B89" s="13"/>
      <c r="C89" s="15" t="s">
        <v>272</v>
      </c>
      <c r="D89" s="15" t="s">
        <v>294</v>
      </c>
      <c r="E89" s="15" t="s">
        <v>295</v>
      </c>
      <c r="F89" s="15" t="s">
        <v>296</v>
      </c>
      <c r="G89" s="15" t="s">
        <v>308</v>
      </c>
      <c r="H89" s="15" t="s">
        <v>309</v>
      </c>
    </row>
    <row r="90" customFormat="1" ht="14.25" spans="1:8">
      <c r="A90" t="s">
        <v>267</v>
      </c>
      <c r="B90" s="13"/>
      <c r="C90" s="15" t="s">
        <v>272</v>
      </c>
      <c r="D90" s="15" t="s">
        <v>297</v>
      </c>
      <c r="E90" s="15" t="s">
        <v>298</v>
      </c>
      <c r="F90" s="15" t="s">
        <v>299</v>
      </c>
      <c r="G90" s="15" t="s">
        <v>308</v>
      </c>
      <c r="H90" s="15" t="s">
        <v>309</v>
      </c>
    </row>
    <row r="91" customFormat="1" ht="14.25" spans="1:8">
      <c r="A91" t="s">
        <v>267</v>
      </c>
      <c r="B91" s="13"/>
      <c r="C91" s="15" t="s">
        <v>272</v>
      </c>
      <c r="D91" s="15" t="s">
        <v>300</v>
      </c>
      <c r="E91" s="15" t="s">
        <v>301</v>
      </c>
      <c r="F91" s="15" t="s">
        <v>302</v>
      </c>
      <c r="G91" s="15" t="s">
        <v>308</v>
      </c>
      <c r="H91" s="15" t="s">
        <v>309</v>
      </c>
    </row>
  </sheetData>
  <mergeCells count="16">
    <mergeCell ref="B83:B91"/>
    <mergeCell ref="G2:G8"/>
    <mergeCell ref="G11:G14"/>
    <mergeCell ref="G21:G33"/>
    <mergeCell ref="G37:G38"/>
    <mergeCell ref="G41:G57"/>
    <mergeCell ref="G58:G61"/>
    <mergeCell ref="G64:G66"/>
    <mergeCell ref="H2:H8"/>
    <mergeCell ref="H11:H14"/>
    <mergeCell ref="H21:H33"/>
    <mergeCell ref="H36:H38"/>
    <mergeCell ref="H41:H61"/>
    <mergeCell ref="H64:H67"/>
    <mergeCell ref="H70:H77"/>
    <mergeCell ref="I70:I77"/>
  </mergeCells>
  <hyperlinks>
    <hyperlink ref="D77" r:id="rId2" display="black-Viola" tooltip="https://sellercentral.amazon.com/skucentral?mSku=black-Viola&amp;condition=New&amp;ref_=myp_skuc"/>
    <hyperlink ref="D80" r:id="rId3" display="Wooden Hangers-0908" tooltip="https://sellercentral.amazon.com/skucentral?mSku=Wooden+Hangers-0908&amp;condition=New&amp;ref_=myp_skuc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24"/>
  <sheetViews>
    <sheetView workbookViewId="0">
      <pane ySplit="1" topLeftCell="A2" activePane="bottomLeft" state="frozen"/>
      <selection/>
      <selection pane="bottomLeft" activeCell="G7" sqref="G7:G23"/>
    </sheetView>
  </sheetViews>
  <sheetFormatPr defaultColWidth="9" defaultRowHeight="13.5"/>
  <cols>
    <col min="3" max="3" width="16.625" customWidth="1"/>
    <col min="4" max="4" width="15.7583333333333" customWidth="1"/>
    <col min="5" max="5" width="14.125" customWidth="1"/>
    <col min="7" max="7" width="13.375" customWidth="1"/>
    <col min="8" max="8" width="12.8"/>
    <col min="16" max="16" width="9.53333333333333"/>
    <col min="18" max="18" width="14.125" customWidth="1"/>
    <col min="19" max="19" width="24.375" customWidth="1"/>
    <col min="20" max="20" width="26.7583333333333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"/>
    </row>
    <row r="2" customFormat="1" spans="1:21">
      <c r="B2" s="12" t="s">
        <v>266</v>
      </c>
      <c r="K2" s="13"/>
    </row>
    <row r="3" customFormat="1" ht="38" customHeight="1" spans="1:21">
      <c r="A3" t="s">
        <v>267</v>
      </c>
      <c r="C3" s="1" t="s">
        <v>76</v>
      </c>
      <c r="D3" s="51" t="s">
        <v>268</v>
      </c>
      <c r="E3" s="1" t="s">
        <v>269</v>
      </c>
      <c r="F3" s="1" t="s">
        <v>79</v>
      </c>
      <c r="G3" s="1">
        <v>100</v>
      </c>
      <c r="H3" s="1">
        <v>4</v>
      </c>
      <c r="I3" s="52">
        <f t="shared" ref="I3:I23" si="0">G3</f>
        <v>100</v>
      </c>
      <c r="J3" s="1">
        <v>24</v>
      </c>
      <c r="K3" s="53">
        <f t="shared" ref="K3:K8" si="1">G3/H3</f>
        <v>25</v>
      </c>
      <c r="L3" s="54" t="s">
        <v>80</v>
      </c>
      <c r="M3" s="1">
        <v>0.077112</v>
      </c>
      <c r="N3" s="1">
        <v>7.8</v>
      </c>
      <c r="O3" s="1">
        <f t="shared" ref="O3:O23" si="2">N3*K3</f>
        <v>195</v>
      </c>
      <c r="P3" s="1">
        <f t="shared" ref="P3:P23" si="3">M3*K3</f>
        <v>1.9278</v>
      </c>
      <c r="Q3" s="13" t="s">
        <v>325</v>
      </c>
      <c r="R3" s="16" t="s">
        <v>326</v>
      </c>
      <c r="S3" s="80" t="s">
        <v>327</v>
      </c>
      <c r="T3" s="80" t="s">
        <v>328</v>
      </c>
    </row>
    <row r="4" ht="38" customHeight="1" spans="1:21">
      <c r="A4" t="s">
        <v>267</v>
      </c>
      <c r="C4" s="1" t="s">
        <v>82</v>
      </c>
      <c r="D4" s="51" t="s">
        <v>270</v>
      </c>
      <c r="E4" s="1" t="s">
        <v>271</v>
      </c>
      <c r="F4" s="1" t="s">
        <v>85</v>
      </c>
      <c r="G4" s="32">
        <v>120</v>
      </c>
      <c r="H4" s="56">
        <v>20</v>
      </c>
      <c r="I4" s="52">
        <f t="shared" si="0"/>
        <v>120</v>
      </c>
      <c r="J4" s="56">
        <v>20</v>
      </c>
      <c r="K4" s="53">
        <f t="shared" si="1"/>
        <v>6</v>
      </c>
      <c r="L4" s="57" t="s">
        <v>86</v>
      </c>
      <c r="M4" s="30">
        <v>0.05544</v>
      </c>
      <c r="N4" s="81">
        <v>20.4</v>
      </c>
      <c r="O4" s="30">
        <f t="shared" si="2"/>
        <v>122.4</v>
      </c>
      <c r="P4" s="30">
        <f t="shared" si="3"/>
        <v>0.33264</v>
      </c>
      <c r="Q4" s="13"/>
      <c r="R4" s="13"/>
      <c r="S4" s="80" t="s">
        <v>329</v>
      </c>
      <c r="T4" s="80" t="s">
        <v>330</v>
      </c>
    </row>
    <row r="7" customFormat="1" spans="1:21">
      <c r="A7" t="s">
        <v>87</v>
      </c>
      <c r="B7" s="24" t="s">
        <v>155</v>
      </c>
      <c r="C7" t="s">
        <v>156</v>
      </c>
      <c r="D7" t="s">
        <v>157</v>
      </c>
      <c r="E7" t="s">
        <v>158</v>
      </c>
      <c r="F7" t="s">
        <v>159</v>
      </c>
      <c r="G7" s="21">
        <v>360</v>
      </c>
      <c r="H7">
        <v>12</v>
      </c>
      <c r="I7" s="29">
        <f t="shared" si="0"/>
        <v>360</v>
      </c>
      <c r="J7">
        <v>12</v>
      </c>
      <c r="K7">
        <f t="shared" si="1"/>
        <v>30</v>
      </c>
      <c r="L7" t="s">
        <v>160</v>
      </c>
      <c r="M7">
        <v>0.0726</v>
      </c>
      <c r="N7">
        <v>10.89</v>
      </c>
      <c r="O7" s="30">
        <f t="shared" si="2"/>
        <v>326.7</v>
      </c>
      <c r="P7" s="30">
        <f t="shared" si="3"/>
        <v>2.178</v>
      </c>
      <c r="Q7" s="13" t="s">
        <v>325</v>
      </c>
      <c r="R7" s="16" t="s">
        <v>331</v>
      </c>
      <c r="S7" t="s">
        <v>332</v>
      </c>
      <c r="T7" t="s">
        <v>333</v>
      </c>
    </row>
    <row r="8" s="21" customFormat="1" spans="1:21">
      <c r="A8" t="s">
        <v>87</v>
      </c>
      <c r="C8" s="21" t="s">
        <v>161</v>
      </c>
      <c r="D8" s="21" t="s">
        <v>162</v>
      </c>
      <c r="E8" s="21" t="s">
        <v>163</v>
      </c>
      <c r="F8" s="21" t="s">
        <v>164</v>
      </c>
      <c r="G8" s="21">
        <v>200</v>
      </c>
      <c r="H8" s="21">
        <v>100</v>
      </c>
      <c r="I8" s="29">
        <f t="shared" si="0"/>
        <v>200</v>
      </c>
      <c r="J8" s="21">
        <v>100</v>
      </c>
      <c r="K8">
        <f t="shared" si="1"/>
        <v>2</v>
      </c>
      <c r="L8" s="21" t="s">
        <v>165</v>
      </c>
      <c r="M8" s="21">
        <v>0.019</v>
      </c>
      <c r="N8" s="21">
        <v>6.59</v>
      </c>
      <c r="O8" s="30">
        <f t="shared" si="2"/>
        <v>13.18</v>
      </c>
      <c r="P8" s="30">
        <f t="shared" si="3"/>
        <v>0.038</v>
      </c>
      <c r="Q8" s="13"/>
      <c r="R8" s="13"/>
      <c r="S8" t="s">
        <v>334</v>
      </c>
      <c r="T8" s="21" t="s">
        <v>335</v>
      </c>
    </row>
    <row r="9" s="21" customFormat="1" spans="1:21">
      <c r="A9" t="s">
        <v>87</v>
      </c>
      <c r="B9" s="21" t="s">
        <v>166</v>
      </c>
      <c r="C9" s="21" t="s">
        <v>167</v>
      </c>
      <c r="D9" s="21" t="s">
        <v>168</v>
      </c>
      <c r="E9" s="21" t="s">
        <v>169</v>
      </c>
      <c r="F9" s="21" t="s">
        <v>170</v>
      </c>
      <c r="G9" s="21">
        <v>88</v>
      </c>
      <c r="H9" s="21">
        <v>100</v>
      </c>
      <c r="I9" s="29">
        <f t="shared" si="0"/>
        <v>88</v>
      </c>
      <c r="J9" s="21">
        <v>100</v>
      </c>
      <c r="K9">
        <v>1</v>
      </c>
      <c r="L9" s="21" t="s">
        <v>165</v>
      </c>
      <c r="M9" s="21">
        <v>0.019</v>
      </c>
      <c r="N9" s="21">
        <v>6.59</v>
      </c>
      <c r="O9" s="30">
        <f t="shared" si="2"/>
        <v>6.59</v>
      </c>
      <c r="P9" s="30">
        <f t="shared" si="3"/>
        <v>0.019</v>
      </c>
      <c r="Q9" s="13"/>
      <c r="R9" s="13"/>
      <c r="S9" t="s">
        <v>336</v>
      </c>
    </row>
    <row r="10" s="56" customFormat="1" ht="14.25" spans="1:21">
      <c r="A10" t="s">
        <v>87</v>
      </c>
      <c r="C10" s="56" t="s">
        <v>147</v>
      </c>
      <c r="D10" s="56" t="s">
        <v>171</v>
      </c>
      <c r="E10" s="56" t="s">
        <v>172</v>
      </c>
      <c r="F10" s="56" t="s">
        <v>173</v>
      </c>
      <c r="G10" s="32">
        <v>180</v>
      </c>
      <c r="H10" s="56">
        <v>30</v>
      </c>
      <c r="I10" s="23">
        <f t="shared" si="0"/>
        <v>180</v>
      </c>
      <c r="J10" s="56">
        <v>30</v>
      </c>
      <c r="K10">
        <f t="shared" ref="K10:K23" si="4">G10/H10</f>
        <v>6</v>
      </c>
      <c r="L10" s="30" t="s">
        <v>151</v>
      </c>
      <c r="M10" s="30">
        <v>0.011564</v>
      </c>
      <c r="N10" s="30">
        <v>10.5</v>
      </c>
      <c r="O10" s="30">
        <f t="shared" si="2"/>
        <v>63</v>
      </c>
      <c r="P10" s="30">
        <f t="shared" si="3"/>
        <v>0.069384</v>
      </c>
      <c r="Q10" s="13"/>
      <c r="R10" s="13"/>
      <c r="S10" t="s">
        <v>337</v>
      </c>
      <c r="T10" s="56" t="s">
        <v>338</v>
      </c>
    </row>
    <row r="11" s="56" customFormat="1" ht="14.25" spans="1:21">
      <c r="A11" t="s">
        <v>87</v>
      </c>
      <c r="C11" s="56" t="s">
        <v>147</v>
      </c>
      <c r="D11" s="56" t="s">
        <v>174</v>
      </c>
      <c r="E11" s="56" t="s">
        <v>175</v>
      </c>
      <c r="F11" s="56" t="s">
        <v>176</v>
      </c>
      <c r="G11" s="32">
        <v>90</v>
      </c>
      <c r="H11" s="56">
        <v>30</v>
      </c>
      <c r="I11" s="23">
        <f t="shared" si="0"/>
        <v>90</v>
      </c>
      <c r="J11" s="56">
        <v>30</v>
      </c>
      <c r="K11">
        <f t="shared" si="4"/>
        <v>3</v>
      </c>
      <c r="L11" s="30" t="s">
        <v>151</v>
      </c>
      <c r="M11" s="30">
        <v>0.011564</v>
      </c>
      <c r="N11" s="30">
        <v>10.5</v>
      </c>
      <c r="O11" s="30">
        <f t="shared" si="2"/>
        <v>31.5</v>
      </c>
      <c r="P11" s="30">
        <f t="shared" si="3"/>
        <v>0.034692</v>
      </c>
      <c r="Q11" s="13"/>
      <c r="R11" s="13"/>
      <c r="S11" t="s">
        <v>339</v>
      </c>
      <c r="T11" s="56" t="s">
        <v>340</v>
      </c>
    </row>
    <row r="12" customFormat="1" ht="14.25" spans="1:21">
      <c r="A12" t="s">
        <v>87</v>
      </c>
      <c r="C12" s="29" t="s">
        <v>147</v>
      </c>
      <c r="D12" s="59" t="s">
        <v>177</v>
      </c>
      <c r="E12" s="29" t="s">
        <v>178</v>
      </c>
      <c r="F12" s="59" t="s">
        <v>179</v>
      </c>
      <c r="G12">
        <v>90</v>
      </c>
      <c r="H12">
        <v>30</v>
      </c>
      <c r="I12" s="23">
        <f t="shared" si="0"/>
        <v>90</v>
      </c>
      <c r="J12">
        <v>30</v>
      </c>
      <c r="K12">
        <f t="shared" si="4"/>
        <v>3</v>
      </c>
      <c r="L12" s="31" t="s">
        <v>151</v>
      </c>
      <c r="M12" s="31">
        <v>0.011564</v>
      </c>
      <c r="N12" s="30">
        <v>10.5</v>
      </c>
      <c r="O12" s="30">
        <f t="shared" si="2"/>
        <v>31.5</v>
      </c>
      <c r="P12" s="30">
        <f t="shared" si="3"/>
        <v>0.034692</v>
      </c>
      <c r="Q12" s="13"/>
      <c r="R12" s="13"/>
      <c r="S12" t="s">
        <v>341</v>
      </c>
      <c r="T12" t="s">
        <v>342</v>
      </c>
    </row>
    <row r="13" s="21" customFormat="1" ht="14.25" spans="1:21">
      <c r="A13" t="s">
        <v>87</v>
      </c>
      <c r="C13" s="56" t="s">
        <v>147</v>
      </c>
      <c r="D13" s="56" t="s">
        <v>180</v>
      </c>
      <c r="E13" s="56" t="s">
        <v>181</v>
      </c>
      <c r="F13" s="56" t="s">
        <v>182</v>
      </c>
      <c r="G13" s="21">
        <v>180</v>
      </c>
      <c r="H13" s="21">
        <v>30</v>
      </c>
      <c r="I13" s="23">
        <f t="shared" si="0"/>
        <v>180</v>
      </c>
      <c r="J13" s="21">
        <v>30</v>
      </c>
      <c r="K13">
        <f t="shared" si="4"/>
        <v>6</v>
      </c>
      <c r="L13" s="30" t="s">
        <v>151</v>
      </c>
      <c r="M13" s="30">
        <v>0.011564</v>
      </c>
      <c r="N13" s="30">
        <v>10.5</v>
      </c>
      <c r="O13" s="30">
        <f t="shared" si="2"/>
        <v>63</v>
      </c>
      <c r="P13" s="30">
        <f t="shared" si="3"/>
        <v>0.069384</v>
      </c>
      <c r="Q13" s="13"/>
      <c r="R13" s="13"/>
      <c r="S13" t="s">
        <v>343</v>
      </c>
      <c r="T13" s="21" t="s">
        <v>344</v>
      </c>
    </row>
    <row r="14" customFormat="1" ht="14.25" spans="1:21">
      <c r="A14" t="s">
        <v>87</v>
      </c>
      <c r="C14" s="29" t="s">
        <v>147</v>
      </c>
      <c r="D14" s="59" t="s">
        <v>183</v>
      </c>
      <c r="E14" s="29" t="s">
        <v>184</v>
      </c>
      <c r="F14" s="59" t="s">
        <v>185</v>
      </c>
      <c r="G14">
        <v>90</v>
      </c>
      <c r="H14">
        <v>30</v>
      </c>
      <c r="I14" s="23">
        <f t="shared" si="0"/>
        <v>90</v>
      </c>
      <c r="J14">
        <v>30</v>
      </c>
      <c r="K14">
        <f t="shared" si="4"/>
        <v>3</v>
      </c>
      <c r="L14" s="31" t="s">
        <v>151</v>
      </c>
      <c r="M14" s="31">
        <v>0.011564</v>
      </c>
      <c r="N14" s="30">
        <v>10.5</v>
      </c>
      <c r="O14" s="30">
        <f t="shared" si="2"/>
        <v>31.5</v>
      </c>
      <c r="P14" s="30">
        <f t="shared" si="3"/>
        <v>0.034692</v>
      </c>
      <c r="Q14" s="13"/>
      <c r="R14" s="13"/>
      <c r="S14" t="s">
        <v>345</v>
      </c>
      <c r="T14" t="s">
        <v>346</v>
      </c>
    </row>
    <row r="15" s="29" customFormat="1" spans="1:21">
      <c r="A15" t="s">
        <v>87</v>
      </c>
      <c r="C15" s="29" t="s">
        <v>147</v>
      </c>
      <c r="D15" s="59" t="s">
        <v>186</v>
      </c>
      <c r="E15" s="29" t="s">
        <v>187</v>
      </c>
      <c r="F15" s="29" t="s">
        <v>188</v>
      </c>
      <c r="G15" s="32">
        <v>180</v>
      </c>
      <c r="H15" s="56">
        <v>30</v>
      </c>
      <c r="I15" s="32">
        <f t="shared" si="0"/>
        <v>180</v>
      </c>
      <c r="J15" s="56">
        <v>30</v>
      </c>
      <c r="K15" s="30">
        <f t="shared" si="4"/>
        <v>6</v>
      </c>
      <c r="L15" s="30" t="s">
        <v>151</v>
      </c>
      <c r="M15" s="30">
        <v>0.011564</v>
      </c>
      <c r="N15" s="30">
        <v>10.5</v>
      </c>
      <c r="O15" s="30">
        <f t="shared" si="2"/>
        <v>63</v>
      </c>
      <c r="P15" s="30">
        <f t="shared" si="3"/>
        <v>0.069384</v>
      </c>
      <c r="Q15" s="13"/>
      <c r="R15" s="13"/>
      <c r="S15" t="s">
        <v>347</v>
      </c>
      <c r="T15" s="29" t="s">
        <v>348</v>
      </c>
    </row>
    <row r="16" s="17" customFormat="1" spans="1:21">
      <c r="A16" t="s">
        <v>87</v>
      </c>
      <c r="B16" s="19"/>
      <c r="C16" s="19" t="s">
        <v>189</v>
      </c>
      <c r="D16" s="19" t="s">
        <v>190</v>
      </c>
      <c r="E16" s="19" t="s">
        <v>191</v>
      </c>
      <c r="F16" s="19" t="s">
        <v>192</v>
      </c>
      <c r="G16" s="19">
        <v>120</v>
      </c>
      <c r="H16" s="19">
        <v>40</v>
      </c>
      <c r="I16" s="19">
        <f t="shared" si="0"/>
        <v>120</v>
      </c>
      <c r="J16" s="19">
        <f t="shared" ref="J16:J18" si="5">H16</f>
        <v>40</v>
      </c>
      <c r="K16" s="19">
        <f t="shared" si="4"/>
        <v>3</v>
      </c>
      <c r="L16" s="19" t="s">
        <v>193</v>
      </c>
      <c r="M16" s="19">
        <v>0.036</v>
      </c>
      <c r="N16" s="19">
        <v>2.5</v>
      </c>
      <c r="O16" s="19">
        <f t="shared" si="2"/>
        <v>7.5</v>
      </c>
      <c r="P16" s="19">
        <f t="shared" si="3"/>
        <v>0.108</v>
      </c>
      <c r="Q16" s="13"/>
      <c r="R16" s="13"/>
      <c r="S16" t="s">
        <v>349</v>
      </c>
      <c r="T16" s="17" t="s">
        <v>350</v>
      </c>
    </row>
    <row r="17" s="17" customFormat="1" spans="1:20">
      <c r="A17" t="s">
        <v>87</v>
      </c>
      <c r="B17" s="19"/>
      <c r="C17" s="19" t="s">
        <v>194</v>
      </c>
      <c r="D17" s="19" t="s">
        <v>195</v>
      </c>
      <c r="E17" s="19" t="s">
        <v>196</v>
      </c>
      <c r="F17" s="19" t="s">
        <v>197</v>
      </c>
      <c r="G17" s="19">
        <v>100</v>
      </c>
      <c r="H17" s="19">
        <v>20</v>
      </c>
      <c r="I17" s="19">
        <f t="shared" si="0"/>
        <v>100</v>
      </c>
      <c r="J17" s="19">
        <f t="shared" si="5"/>
        <v>20</v>
      </c>
      <c r="K17" s="19">
        <f t="shared" si="4"/>
        <v>5</v>
      </c>
      <c r="L17" s="19" t="s">
        <v>198</v>
      </c>
      <c r="M17" s="19">
        <v>0.068</v>
      </c>
      <c r="N17" s="19">
        <v>3.2</v>
      </c>
      <c r="O17" s="19">
        <f t="shared" si="2"/>
        <v>16</v>
      </c>
      <c r="P17" s="19">
        <f t="shared" si="3"/>
        <v>0.34</v>
      </c>
      <c r="Q17" s="13"/>
      <c r="R17" s="13"/>
      <c r="S17" t="s">
        <v>351</v>
      </c>
      <c r="T17" s="17" t="s">
        <v>352</v>
      </c>
    </row>
    <row r="18" s="17" customFormat="1" spans="1:20">
      <c r="A18" t="s">
        <v>87</v>
      </c>
      <c r="B18" s="19"/>
      <c r="C18" s="19" t="s">
        <v>199</v>
      </c>
      <c r="D18" s="19" t="s">
        <v>200</v>
      </c>
      <c r="E18" s="19" t="s">
        <v>201</v>
      </c>
      <c r="F18" s="19" t="s">
        <v>202</v>
      </c>
      <c r="G18" s="19">
        <v>100</v>
      </c>
      <c r="H18" s="19">
        <v>20</v>
      </c>
      <c r="I18" s="19">
        <f t="shared" si="0"/>
        <v>100</v>
      </c>
      <c r="J18" s="19">
        <f t="shared" si="5"/>
        <v>20</v>
      </c>
      <c r="K18" s="19">
        <f t="shared" si="4"/>
        <v>5</v>
      </c>
      <c r="L18" s="19" t="s">
        <v>203</v>
      </c>
      <c r="M18" s="19">
        <v>0.035</v>
      </c>
      <c r="N18" s="19">
        <v>2.6</v>
      </c>
      <c r="O18" s="19">
        <f t="shared" si="2"/>
        <v>13</v>
      </c>
      <c r="P18" s="19">
        <f t="shared" si="3"/>
        <v>0.175</v>
      </c>
      <c r="Q18" s="13"/>
      <c r="R18" s="13"/>
      <c r="S18" t="s">
        <v>353</v>
      </c>
      <c r="T18" s="17" t="s">
        <v>354</v>
      </c>
    </row>
    <row r="19" customFormat="1" ht="14" customHeight="1" spans="1:20">
      <c r="A19" t="s">
        <v>87</v>
      </c>
      <c r="C19" t="s">
        <v>204</v>
      </c>
      <c r="D19" t="s">
        <v>205</v>
      </c>
      <c r="E19" s="82" t="s">
        <v>206</v>
      </c>
      <c r="F19" t="s">
        <v>207</v>
      </c>
      <c r="G19">
        <v>100</v>
      </c>
      <c r="H19">
        <v>20</v>
      </c>
      <c r="I19" s="19">
        <f t="shared" si="0"/>
        <v>100</v>
      </c>
      <c r="J19" s="19">
        <v>20</v>
      </c>
      <c r="K19" s="19">
        <f t="shared" si="4"/>
        <v>5</v>
      </c>
      <c r="L19" t="s">
        <v>208</v>
      </c>
      <c r="M19">
        <v>0.042</v>
      </c>
      <c r="N19">
        <v>12.7</v>
      </c>
      <c r="O19" s="19">
        <f t="shared" si="2"/>
        <v>63.5</v>
      </c>
      <c r="P19" s="19">
        <f t="shared" si="3"/>
        <v>0.21</v>
      </c>
      <c r="Q19" s="13"/>
      <c r="R19" s="13"/>
      <c r="S19" t="s">
        <v>355</v>
      </c>
      <c r="T19" t="s">
        <v>356</v>
      </c>
    </row>
    <row r="20" s="21" customFormat="1" spans="1:20">
      <c r="A20" t="s">
        <v>87</v>
      </c>
      <c r="C20" s="21" t="s">
        <v>204</v>
      </c>
      <c r="D20" s="21" t="s">
        <v>209</v>
      </c>
      <c r="E20" s="21" t="s">
        <v>210</v>
      </c>
      <c r="F20" s="21" t="s">
        <v>211</v>
      </c>
      <c r="G20" s="21">
        <v>200</v>
      </c>
      <c r="H20" s="21">
        <v>100</v>
      </c>
      <c r="I20" s="29">
        <f t="shared" si="0"/>
        <v>200</v>
      </c>
      <c r="J20" s="21">
        <v>100</v>
      </c>
      <c r="K20">
        <f t="shared" si="4"/>
        <v>2</v>
      </c>
      <c r="L20" s="21" t="s">
        <v>165</v>
      </c>
      <c r="M20" s="21">
        <v>0.019</v>
      </c>
      <c r="N20" s="21">
        <v>6.59</v>
      </c>
      <c r="O20" s="30">
        <f t="shared" si="2"/>
        <v>13.18</v>
      </c>
      <c r="P20" s="30">
        <f t="shared" si="3"/>
        <v>0.038</v>
      </c>
      <c r="Q20" s="13"/>
      <c r="R20" s="13"/>
      <c r="S20" t="s">
        <v>357</v>
      </c>
      <c r="T20" s="21" t="s">
        <v>358</v>
      </c>
    </row>
    <row r="21" s="21" customFormat="1" spans="1:20">
      <c r="A21" t="s">
        <v>87</v>
      </c>
      <c r="C21" s="21" t="s">
        <v>204</v>
      </c>
      <c r="D21" s="21" t="s">
        <v>212</v>
      </c>
      <c r="E21" s="21" t="s">
        <v>213</v>
      </c>
      <c r="F21" s="21" t="s">
        <v>214</v>
      </c>
      <c r="G21" s="21">
        <v>200</v>
      </c>
      <c r="H21" s="21">
        <v>100</v>
      </c>
      <c r="I21" s="29">
        <f t="shared" si="0"/>
        <v>200</v>
      </c>
      <c r="J21" s="21">
        <v>100</v>
      </c>
      <c r="K21">
        <f t="shared" si="4"/>
        <v>2</v>
      </c>
      <c r="L21" s="21" t="s">
        <v>165</v>
      </c>
      <c r="M21" s="21">
        <v>0.019</v>
      </c>
      <c r="N21" s="21">
        <v>6.59</v>
      </c>
      <c r="O21" s="30">
        <f t="shared" si="2"/>
        <v>13.18</v>
      </c>
      <c r="P21" s="30">
        <f t="shared" si="3"/>
        <v>0.038</v>
      </c>
      <c r="Q21" s="13"/>
      <c r="R21" s="13"/>
      <c r="S21" t="s">
        <v>359</v>
      </c>
      <c r="T21" s="21" t="s">
        <v>360</v>
      </c>
    </row>
    <row r="22" s="21" customFormat="1" spans="1:20">
      <c r="A22" t="s">
        <v>87</v>
      </c>
      <c r="C22" s="21" t="s">
        <v>204</v>
      </c>
      <c r="D22" s="21" t="s">
        <v>215</v>
      </c>
      <c r="E22" s="21" t="s">
        <v>216</v>
      </c>
      <c r="F22" s="21" t="s">
        <v>217</v>
      </c>
      <c r="G22" s="21">
        <v>100</v>
      </c>
      <c r="H22" s="21">
        <v>100</v>
      </c>
      <c r="I22" s="29">
        <f t="shared" si="0"/>
        <v>100</v>
      </c>
      <c r="J22" s="21">
        <v>100</v>
      </c>
      <c r="K22">
        <f t="shared" si="4"/>
        <v>1</v>
      </c>
      <c r="L22" s="21" t="s">
        <v>165</v>
      </c>
      <c r="M22" s="21">
        <v>0.019</v>
      </c>
      <c r="N22" s="21">
        <v>6.59</v>
      </c>
      <c r="O22" s="30">
        <f t="shared" si="2"/>
        <v>6.59</v>
      </c>
      <c r="P22" s="30">
        <f t="shared" si="3"/>
        <v>0.019</v>
      </c>
      <c r="Q22" s="13"/>
      <c r="R22" s="13"/>
      <c r="S22" t="s">
        <v>361</v>
      </c>
    </row>
    <row r="23" customFormat="1" spans="1:20">
      <c r="A23" t="s">
        <v>87</v>
      </c>
      <c r="C23" s="11" t="s">
        <v>218</v>
      </c>
      <c r="D23" s="83" t="s">
        <v>219</v>
      </c>
      <c r="E23" s="11" t="s">
        <v>220</v>
      </c>
      <c r="F23" s="83" t="s">
        <v>221</v>
      </c>
      <c r="G23" s="84">
        <v>72</v>
      </c>
      <c r="H23" s="85">
        <v>72</v>
      </c>
      <c r="I23" s="86">
        <f t="shared" si="0"/>
        <v>72</v>
      </c>
      <c r="J23" s="86">
        <v>72</v>
      </c>
      <c r="K23" s="87">
        <f t="shared" si="4"/>
        <v>1</v>
      </c>
      <c r="L23" s="83" t="s">
        <v>222</v>
      </c>
      <c r="M23" s="57">
        <f>(48*44*36)/1000000</f>
        <v>0.076032</v>
      </c>
      <c r="N23" s="30">
        <v>17</v>
      </c>
      <c r="O23" s="30">
        <f t="shared" si="2"/>
        <v>17</v>
      </c>
      <c r="P23" s="32">
        <f t="shared" si="3"/>
        <v>0.076032</v>
      </c>
      <c r="Q23" s="13"/>
      <c r="R23" s="13"/>
      <c r="S23" t="s">
        <v>362</v>
      </c>
    </row>
    <row r="24" spans="1:20">
      <c r="P24">
        <f>SUM(P3:P23)</f>
        <v>5.8117</v>
      </c>
    </row>
  </sheetData>
  <mergeCells count="4">
    <mergeCell ref="Q3:Q4"/>
    <mergeCell ref="Q7:Q23"/>
    <mergeCell ref="R3:R4"/>
    <mergeCell ref="R7:R23"/>
  </mergeCells>
  <hyperlinks>
    <hyperlink ref="D3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U28"/>
  <sheetViews>
    <sheetView workbookViewId="0">
      <pane ySplit="1" topLeftCell="A5" activePane="bottomLeft" state="frozen"/>
      <selection/>
      <selection pane="bottomLeft" activeCell="H19" sqref="H19"/>
    </sheetView>
  </sheetViews>
  <sheetFormatPr defaultColWidth="9" defaultRowHeight="13.5"/>
  <cols>
    <col min="3" max="3" width="17.9333333333333" customWidth="1"/>
    <col min="4" max="4" width="16" customWidth="1"/>
    <col min="16" max="16" width="12.8"/>
    <col min="18" max="18" width="22.275" customWidth="1"/>
    <col min="19" max="19" width="24" customWidth="1"/>
    <col min="20" max="20" width="26.3666666666667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"/>
    </row>
    <row r="2" customFormat="1" spans="1:21">
      <c r="B2" s="12" t="s">
        <v>74</v>
      </c>
      <c r="K2" s="50"/>
    </row>
    <row r="3" customFormat="1" ht="38" customHeight="1" spans="1:21">
      <c r="A3" t="s">
        <v>75</v>
      </c>
      <c r="C3" s="1" t="s">
        <v>76</v>
      </c>
      <c r="D3" s="51" t="s">
        <v>77</v>
      </c>
      <c r="E3" s="1" t="s">
        <v>78</v>
      </c>
      <c r="F3" s="1" t="s">
        <v>79</v>
      </c>
      <c r="G3" s="1">
        <v>600</v>
      </c>
      <c r="H3" s="1">
        <v>4</v>
      </c>
      <c r="I3" s="52">
        <v>600</v>
      </c>
      <c r="J3" s="1">
        <v>24</v>
      </c>
      <c r="K3" s="53">
        <v>150</v>
      </c>
      <c r="L3" s="54" t="s">
        <v>80</v>
      </c>
      <c r="M3" s="1">
        <v>0.077112</v>
      </c>
      <c r="N3" s="1">
        <v>7.8</v>
      </c>
      <c r="O3" s="1">
        <v>1170</v>
      </c>
      <c r="P3" s="1">
        <v>11.5668</v>
      </c>
      <c r="Q3" s="13" t="s">
        <v>363</v>
      </c>
      <c r="R3" s="16" t="s">
        <v>364</v>
      </c>
      <c r="S3" s="55" t="s">
        <v>365</v>
      </c>
      <c r="T3" s="55" t="s">
        <v>366</v>
      </c>
    </row>
    <row r="4" ht="38" customHeight="1" spans="1:21">
      <c r="A4" t="s">
        <v>75</v>
      </c>
      <c r="C4" s="1" t="s">
        <v>82</v>
      </c>
      <c r="D4" s="51" t="s">
        <v>83</v>
      </c>
      <c r="E4" s="1" t="s">
        <v>84</v>
      </c>
      <c r="F4" s="1" t="s">
        <v>85</v>
      </c>
      <c r="G4" s="32">
        <v>300</v>
      </c>
      <c r="H4" s="56">
        <v>20</v>
      </c>
      <c r="I4" s="52">
        <v>300</v>
      </c>
      <c r="J4" s="56">
        <v>20</v>
      </c>
      <c r="K4" s="53">
        <v>15</v>
      </c>
      <c r="L4" s="57" t="s">
        <v>86</v>
      </c>
      <c r="M4" s="30">
        <v>0.05544</v>
      </c>
      <c r="N4" s="1">
        <v>20.4</v>
      </c>
      <c r="O4" s="30">
        <v>306</v>
      </c>
      <c r="P4" s="30">
        <v>0.8316</v>
      </c>
      <c r="Q4" s="13"/>
      <c r="R4" s="13"/>
      <c r="S4" s="55" t="s">
        <v>367</v>
      </c>
      <c r="T4" s="55" t="s">
        <v>368</v>
      </c>
    </row>
    <row r="5" spans="1:21">
      <c r="K5" s="58"/>
    </row>
    <row r="6" spans="1:21">
      <c r="K6" s="58"/>
    </row>
    <row r="7" s="29" customFormat="1" spans="1:21">
      <c r="A7" t="s">
        <v>87</v>
      </c>
      <c r="B7" s="29" t="s">
        <v>143</v>
      </c>
      <c r="C7" s="29" t="s">
        <v>144</v>
      </c>
      <c r="D7" s="59" t="s">
        <v>145</v>
      </c>
      <c r="E7" s="29" t="s">
        <v>146</v>
      </c>
      <c r="F7" s="29" t="s">
        <v>85</v>
      </c>
      <c r="G7" s="32">
        <v>1000</v>
      </c>
      <c r="H7" s="56">
        <v>20</v>
      </c>
      <c r="I7" s="32">
        <f t="shared" ref="I7:I9" si="0">G7</f>
        <v>1000</v>
      </c>
      <c r="J7" s="56">
        <v>20</v>
      </c>
      <c r="K7" s="60">
        <f t="shared" ref="K7:K9" si="1">G7/H7</f>
        <v>50</v>
      </c>
      <c r="L7" s="30" t="s">
        <v>86</v>
      </c>
      <c r="M7" s="30">
        <v>0.05544</v>
      </c>
      <c r="N7" s="30">
        <v>20.4</v>
      </c>
      <c r="O7" s="30">
        <f t="shared" ref="O7:O9" si="2">N7*K7</f>
        <v>1020</v>
      </c>
      <c r="P7" s="30">
        <f t="shared" ref="P7:P9" si="3">M7*K7</f>
        <v>2.772</v>
      </c>
      <c r="Q7" s="13" t="s">
        <v>363</v>
      </c>
      <c r="R7" s="16" t="s">
        <v>369</v>
      </c>
      <c r="S7" s="29" t="s">
        <v>370</v>
      </c>
      <c r="T7" s="29" t="s">
        <v>371</v>
      </c>
    </row>
    <row r="8" s="29" customFormat="1" spans="1:21">
      <c r="A8" t="s">
        <v>87</v>
      </c>
      <c r="C8" s="29" t="s">
        <v>147</v>
      </c>
      <c r="D8" s="59" t="s">
        <v>148</v>
      </c>
      <c r="E8" s="29" t="s">
        <v>149</v>
      </c>
      <c r="F8" s="29" t="s">
        <v>150</v>
      </c>
      <c r="G8" s="32">
        <v>300</v>
      </c>
      <c r="H8" s="56">
        <v>30</v>
      </c>
      <c r="I8" s="32">
        <f t="shared" si="0"/>
        <v>300</v>
      </c>
      <c r="J8" s="56">
        <v>30</v>
      </c>
      <c r="K8" s="60">
        <f t="shared" si="1"/>
        <v>10</v>
      </c>
      <c r="L8" s="30" t="s">
        <v>151</v>
      </c>
      <c r="M8" s="30">
        <v>0.011564</v>
      </c>
      <c r="N8" s="30">
        <v>10.5</v>
      </c>
      <c r="O8" s="30">
        <f t="shared" si="2"/>
        <v>105</v>
      </c>
      <c r="P8" s="30">
        <f t="shared" si="3"/>
        <v>0.11564</v>
      </c>
      <c r="Q8" s="13"/>
      <c r="R8" s="13"/>
      <c r="S8" s="29" t="s">
        <v>372</v>
      </c>
      <c r="T8" s="29" t="s">
        <v>373</v>
      </c>
    </row>
    <row r="9" s="29" customFormat="1" ht="49" customHeight="1" spans="1:21">
      <c r="A9" t="s">
        <v>87</v>
      </c>
      <c r="C9" s="29" t="s">
        <v>147</v>
      </c>
      <c r="D9" s="59" t="s">
        <v>152</v>
      </c>
      <c r="E9" s="29" t="s">
        <v>153</v>
      </c>
      <c r="F9" s="29" t="s">
        <v>154</v>
      </c>
      <c r="G9" s="32">
        <v>300</v>
      </c>
      <c r="H9" s="56">
        <v>30</v>
      </c>
      <c r="I9" s="32">
        <f t="shared" si="0"/>
        <v>300</v>
      </c>
      <c r="J9" s="56">
        <v>30</v>
      </c>
      <c r="K9" s="60">
        <f t="shared" si="1"/>
        <v>10</v>
      </c>
      <c r="L9" s="30" t="s">
        <v>151</v>
      </c>
      <c r="M9" s="30">
        <v>0.011564</v>
      </c>
      <c r="N9" s="30">
        <v>10.5</v>
      </c>
      <c r="O9" s="30">
        <f t="shared" si="2"/>
        <v>105</v>
      </c>
      <c r="P9" s="30">
        <f t="shared" si="3"/>
        <v>0.11564</v>
      </c>
      <c r="Q9" s="13"/>
      <c r="R9" s="13"/>
      <c r="S9" s="29" t="s">
        <v>374</v>
      </c>
      <c r="T9" s="29" t="s">
        <v>375</v>
      </c>
    </row>
    <row r="10" spans="1:21">
      <c r="K10" s="58"/>
    </row>
    <row r="11" customFormat="1" spans="1:21">
      <c r="A11" s="1"/>
      <c r="B11" s="12" t="s">
        <v>54</v>
      </c>
      <c r="D11" s="1"/>
      <c r="E11" s="1"/>
      <c r="F11" s="1"/>
      <c r="G11" s="1"/>
      <c r="H11" s="1"/>
      <c r="I11" s="1"/>
      <c r="J11" s="1"/>
      <c r="K11" s="6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 t="s">
        <v>55</v>
      </c>
      <c r="B12" s="1"/>
      <c r="C12" s="1" t="s">
        <v>21</v>
      </c>
      <c r="D12" s="1" t="s">
        <v>56</v>
      </c>
      <c r="E12" s="1" t="s">
        <v>57</v>
      </c>
      <c r="F12" s="1" t="s">
        <v>24</v>
      </c>
      <c r="G12" s="1">
        <v>120</v>
      </c>
      <c r="H12" s="1">
        <v>6</v>
      </c>
      <c r="I12" s="52">
        <f t="shared" ref="I12:I15" si="4">G12</f>
        <v>120</v>
      </c>
      <c r="J12" s="1">
        <v>6</v>
      </c>
      <c r="K12" s="62">
        <f t="shared" ref="K12:K15" si="5">G12/H12</f>
        <v>20</v>
      </c>
      <c r="L12" s="1" t="s">
        <v>58</v>
      </c>
      <c r="M12" s="1">
        <v>0.066424</v>
      </c>
      <c r="N12" s="1">
        <v>9</v>
      </c>
      <c r="O12" s="1">
        <f t="shared" ref="O12:O15" si="6">N12*K12</f>
        <v>180</v>
      </c>
      <c r="P12" s="63">
        <f t="shared" ref="P12:P15" si="7">M12*K12</f>
        <v>1.32848</v>
      </c>
      <c r="Q12" s="13" t="s">
        <v>363</v>
      </c>
      <c r="R12" s="64" t="s">
        <v>376</v>
      </c>
      <c r="S12" s="1" t="s">
        <v>377</v>
      </c>
      <c r="T12" s="1" t="s">
        <v>378</v>
      </c>
      <c r="U12" s="1"/>
    </row>
    <row r="13" spans="1:21">
      <c r="A13" s="1" t="s">
        <v>55</v>
      </c>
      <c r="B13" s="1"/>
      <c r="C13" s="1" t="s">
        <v>59</v>
      </c>
      <c r="D13" s="1" t="s">
        <v>60</v>
      </c>
      <c r="E13" s="1" t="s">
        <v>61</v>
      </c>
      <c r="F13" s="1" t="s">
        <v>62</v>
      </c>
      <c r="G13" s="1">
        <v>300</v>
      </c>
      <c r="H13" s="1">
        <v>6</v>
      </c>
      <c r="I13" s="52">
        <f t="shared" si="4"/>
        <v>300</v>
      </c>
      <c r="J13" s="1">
        <v>6</v>
      </c>
      <c r="K13" s="62">
        <f t="shared" si="5"/>
        <v>50</v>
      </c>
      <c r="L13" s="1" t="s">
        <v>63</v>
      </c>
      <c r="M13" s="1">
        <v>0.031552</v>
      </c>
      <c r="N13" s="1">
        <v>11.4</v>
      </c>
      <c r="O13" s="1">
        <f t="shared" si="6"/>
        <v>570</v>
      </c>
      <c r="P13" s="63">
        <f t="shared" si="7"/>
        <v>1.5776</v>
      </c>
      <c r="Q13" s="13"/>
      <c r="R13" s="65"/>
      <c r="S13" s="1" t="s">
        <v>379</v>
      </c>
      <c r="T13" s="1" t="s">
        <v>380</v>
      </c>
      <c r="U13" s="1"/>
    </row>
    <row r="14" spans="1:21">
      <c r="A14" s="1" t="s">
        <v>55</v>
      </c>
      <c r="B14" s="1"/>
      <c r="C14" s="1" t="s">
        <v>64</v>
      </c>
      <c r="D14" s="1" t="s">
        <v>65</v>
      </c>
      <c r="E14" s="1" t="s">
        <v>66</v>
      </c>
      <c r="F14" s="1" t="s">
        <v>67</v>
      </c>
      <c r="G14" s="1">
        <v>450</v>
      </c>
      <c r="H14" s="1">
        <v>50</v>
      </c>
      <c r="I14" s="52">
        <f t="shared" si="4"/>
        <v>450</v>
      </c>
      <c r="J14" s="1">
        <v>50</v>
      </c>
      <c r="K14" s="62">
        <f t="shared" si="5"/>
        <v>9</v>
      </c>
      <c r="L14" s="1" t="s">
        <v>68</v>
      </c>
      <c r="M14" s="1">
        <v>0.193492</v>
      </c>
      <c r="N14" s="1">
        <v>16.5</v>
      </c>
      <c r="O14" s="1">
        <f t="shared" si="6"/>
        <v>148.5</v>
      </c>
      <c r="P14" s="63">
        <f t="shared" si="7"/>
        <v>1.741428</v>
      </c>
      <c r="Q14" s="13"/>
      <c r="R14" s="65"/>
      <c r="S14" s="1" t="s">
        <v>381</v>
      </c>
      <c r="T14" s="1" t="s">
        <v>382</v>
      </c>
      <c r="U14" s="1"/>
    </row>
    <row r="15" spans="1:21">
      <c r="A15" s="1" t="s">
        <v>55</v>
      </c>
      <c r="B15" s="1"/>
      <c r="C15" s="1" t="s">
        <v>69</v>
      </c>
      <c r="D15" s="1" t="s">
        <v>70</v>
      </c>
      <c r="E15" s="1" t="s">
        <v>71</v>
      </c>
      <c r="F15" s="1" t="s">
        <v>72</v>
      </c>
      <c r="G15" s="1">
        <v>300</v>
      </c>
      <c r="H15" s="1">
        <v>100</v>
      </c>
      <c r="I15" s="52">
        <f t="shared" si="4"/>
        <v>300</v>
      </c>
      <c r="J15" s="1">
        <v>100</v>
      </c>
      <c r="K15" s="62">
        <f t="shared" si="5"/>
        <v>3</v>
      </c>
      <c r="L15" s="1" t="s">
        <v>73</v>
      </c>
      <c r="M15" s="1">
        <v>0.20412</v>
      </c>
      <c r="N15" s="1">
        <v>20.5</v>
      </c>
      <c r="O15" s="1">
        <f t="shared" si="6"/>
        <v>61.5</v>
      </c>
      <c r="P15" s="63">
        <f t="shared" si="7"/>
        <v>0.61236</v>
      </c>
      <c r="Q15" s="66"/>
      <c r="R15" s="67"/>
      <c r="S15" s="1" t="s">
        <v>383</v>
      </c>
      <c r="T15" s="1" t="s">
        <v>384</v>
      </c>
      <c r="U15" s="1"/>
    </row>
    <row r="16" spans="1:21">
      <c r="K16" s="58"/>
    </row>
    <row r="17" spans="1:21">
      <c r="K17" s="58"/>
    </row>
    <row r="18" s="49" customFormat="1" ht="16" customHeight="1" spans="1:21">
      <c r="A18" s="68" t="s">
        <v>20</v>
      </c>
      <c r="B18" s="69"/>
      <c r="C18" s="70" t="s">
        <v>21</v>
      </c>
      <c r="D18" s="70" t="s">
        <v>22</v>
      </c>
      <c r="E18" s="70" t="s">
        <v>23</v>
      </c>
      <c r="F18" s="70" t="s">
        <v>24</v>
      </c>
      <c r="G18" s="71">
        <v>96</v>
      </c>
      <c r="H18" s="70">
        <v>6</v>
      </c>
      <c r="I18" s="72">
        <f t="shared" ref="I18:I24" si="8">G18</f>
        <v>96</v>
      </c>
      <c r="J18" s="70">
        <v>6</v>
      </c>
      <c r="K18" s="73">
        <f t="shared" ref="K18:K24" si="9">G18/H18</f>
        <v>16</v>
      </c>
      <c r="L18" s="70" t="s">
        <v>25</v>
      </c>
      <c r="M18" s="72">
        <f>38*38*46/1000000</f>
        <v>0.066424</v>
      </c>
      <c r="N18" s="72">
        <v>9.5</v>
      </c>
      <c r="O18" s="69">
        <f t="shared" ref="O18:O24" si="10">N18*K18</f>
        <v>152</v>
      </c>
      <c r="P18" s="74">
        <f t="shared" ref="P18:P24" si="11">M18*K18</f>
        <v>1.062784</v>
      </c>
      <c r="Q18" s="49" t="s">
        <v>363</v>
      </c>
      <c r="R18" s="64" t="s">
        <v>385</v>
      </c>
      <c r="S18" s="69" t="s">
        <v>386</v>
      </c>
      <c r="T18" s="69" t="s">
        <v>387</v>
      </c>
      <c r="U18" s="69"/>
    </row>
    <row r="19" s="49" customFormat="1" spans="1:21">
      <c r="A19" s="68" t="s">
        <v>20</v>
      </c>
      <c r="B19" s="69"/>
      <c r="C19" s="68" t="s">
        <v>26</v>
      </c>
      <c r="D19" s="68" t="s">
        <v>27</v>
      </c>
      <c r="E19" s="68" t="s">
        <v>28</v>
      </c>
      <c r="F19" s="68" t="s">
        <v>29</v>
      </c>
      <c r="G19" s="69">
        <v>120</v>
      </c>
      <c r="H19" s="69">
        <v>24</v>
      </c>
      <c r="I19" s="72">
        <f t="shared" si="8"/>
        <v>120</v>
      </c>
      <c r="J19" s="69">
        <v>24</v>
      </c>
      <c r="K19" s="73">
        <f t="shared" si="9"/>
        <v>5</v>
      </c>
      <c r="L19" s="68" t="s">
        <v>30</v>
      </c>
      <c r="M19" s="72">
        <f>45*38*40/1000000</f>
        <v>0.0684</v>
      </c>
      <c r="N19" s="72">
        <v>17.54</v>
      </c>
      <c r="O19" s="69">
        <f t="shared" si="10"/>
        <v>87.7</v>
      </c>
      <c r="P19" s="74">
        <f t="shared" si="11"/>
        <v>0.342</v>
      </c>
      <c r="R19" s="75"/>
      <c r="S19" s="69" t="s">
        <v>388</v>
      </c>
      <c r="T19" s="69" t="s">
        <v>389</v>
      </c>
      <c r="U19" s="69"/>
    </row>
    <row r="20" s="49" customFormat="1" spans="1:21">
      <c r="A20" s="68" t="s">
        <v>20</v>
      </c>
      <c r="B20" s="69"/>
      <c r="C20" s="68" t="s">
        <v>31</v>
      </c>
      <c r="D20" s="68" t="s">
        <v>32</v>
      </c>
      <c r="E20" s="68" t="s">
        <v>33</v>
      </c>
      <c r="F20" s="68" t="s">
        <v>34</v>
      </c>
      <c r="G20" s="76">
        <v>90</v>
      </c>
      <c r="H20" s="69">
        <v>3</v>
      </c>
      <c r="I20" s="72">
        <f t="shared" si="8"/>
        <v>90</v>
      </c>
      <c r="J20" s="69">
        <v>6</v>
      </c>
      <c r="K20" s="73">
        <f t="shared" si="9"/>
        <v>30</v>
      </c>
      <c r="L20" s="68" t="s">
        <v>35</v>
      </c>
      <c r="M20" s="72">
        <f>56.5*35.5*44.5/1000000</f>
        <v>0.089255875</v>
      </c>
      <c r="N20" s="72">
        <v>17.84</v>
      </c>
      <c r="O20" s="69">
        <f t="shared" si="10"/>
        <v>535.2</v>
      </c>
      <c r="P20" s="74">
        <f t="shared" si="11"/>
        <v>2.67767625</v>
      </c>
      <c r="R20" s="75"/>
      <c r="S20" s="69" t="s">
        <v>390</v>
      </c>
      <c r="T20" s="69" t="s">
        <v>391</v>
      </c>
      <c r="U20" s="69"/>
    </row>
    <row r="21" s="49" customFormat="1" spans="1:21">
      <c r="A21" s="68" t="s">
        <v>20</v>
      </c>
      <c r="B21" s="69"/>
      <c r="C21" s="68" t="s">
        <v>36</v>
      </c>
      <c r="D21" s="68" t="s">
        <v>37</v>
      </c>
      <c r="E21" s="68" t="s">
        <v>38</v>
      </c>
      <c r="F21" s="68" t="s">
        <v>39</v>
      </c>
      <c r="G21" s="76">
        <v>96</v>
      </c>
      <c r="H21" s="69">
        <v>12</v>
      </c>
      <c r="I21" s="72">
        <f t="shared" si="8"/>
        <v>96</v>
      </c>
      <c r="J21" s="69">
        <v>12</v>
      </c>
      <c r="K21" s="73">
        <f t="shared" si="9"/>
        <v>8</v>
      </c>
      <c r="L21" s="68" t="s">
        <v>40</v>
      </c>
      <c r="M21" s="72">
        <f>48*37*64/1000000</f>
        <v>0.113664</v>
      </c>
      <c r="N21" s="72">
        <v>18.5</v>
      </c>
      <c r="O21" s="69">
        <f t="shared" si="10"/>
        <v>148</v>
      </c>
      <c r="P21" s="74">
        <f t="shared" si="11"/>
        <v>0.909312</v>
      </c>
      <c r="R21" s="75"/>
      <c r="S21" s="69" t="s">
        <v>392</v>
      </c>
      <c r="T21" s="69" t="s">
        <v>393</v>
      </c>
      <c r="U21" s="69"/>
    </row>
    <row r="22" s="49" customFormat="1" spans="1:21">
      <c r="A22" s="68" t="s">
        <v>20</v>
      </c>
      <c r="B22" s="69"/>
      <c r="C22" s="68" t="s">
        <v>41</v>
      </c>
      <c r="D22" s="68" t="s">
        <v>42</v>
      </c>
      <c r="E22" s="68" t="s">
        <v>43</v>
      </c>
      <c r="F22" s="49" t="s">
        <v>44</v>
      </c>
      <c r="G22" s="69">
        <v>100</v>
      </c>
      <c r="H22" s="69">
        <v>50</v>
      </c>
      <c r="I22" s="72">
        <f t="shared" si="8"/>
        <v>100</v>
      </c>
      <c r="J22" s="69">
        <v>50</v>
      </c>
      <c r="K22" s="73">
        <f t="shared" si="9"/>
        <v>2</v>
      </c>
      <c r="L22" s="68" t="s">
        <v>45</v>
      </c>
      <c r="M22" s="72">
        <f t="shared" ref="M22:M24" si="12">38*62*41/1000000</f>
        <v>0.096596</v>
      </c>
      <c r="N22" s="72">
        <v>21.3</v>
      </c>
      <c r="O22" s="69">
        <f t="shared" si="10"/>
        <v>42.6</v>
      </c>
      <c r="P22" s="74">
        <f t="shared" si="11"/>
        <v>0.193192</v>
      </c>
      <c r="R22" s="75"/>
      <c r="S22" s="69" t="s">
        <v>394</v>
      </c>
      <c r="T22" s="69" t="s">
        <v>395</v>
      </c>
      <c r="U22" s="69"/>
    </row>
    <row r="23" s="49" customFormat="1" spans="1:21">
      <c r="A23" s="68" t="s">
        <v>20</v>
      </c>
      <c r="B23" s="69"/>
      <c r="C23" s="68" t="s">
        <v>46</v>
      </c>
      <c r="D23" s="68" t="s">
        <v>47</v>
      </c>
      <c r="E23" s="68" t="s">
        <v>48</v>
      </c>
      <c r="F23" s="49" t="s">
        <v>49</v>
      </c>
      <c r="G23" s="69">
        <v>100</v>
      </c>
      <c r="H23" s="69">
        <v>50</v>
      </c>
      <c r="I23" s="72">
        <f t="shared" si="8"/>
        <v>100</v>
      </c>
      <c r="J23" s="69">
        <v>50</v>
      </c>
      <c r="K23" s="73">
        <f t="shared" si="9"/>
        <v>2</v>
      </c>
      <c r="L23" s="68" t="s">
        <v>45</v>
      </c>
      <c r="M23" s="72">
        <f t="shared" si="12"/>
        <v>0.096596</v>
      </c>
      <c r="N23" s="72">
        <v>21.3</v>
      </c>
      <c r="O23" s="69">
        <f t="shared" si="10"/>
        <v>42.6</v>
      </c>
      <c r="P23" s="74">
        <f t="shared" si="11"/>
        <v>0.193192</v>
      </c>
      <c r="R23" s="75"/>
      <c r="S23" s="69" t="s">
        <v>396</v>
      </c>
      <c r="T23" s="69" t="s">
        <v>397</v>
      </c>
      <c r="U23" s="69"/>
    </row>
    <row r="24" s="49" customFormat="1" spans="1:21">
      <c r="A24" s="68" t="s">
        <v>20</v>
      </c>
      <c r="B24" s="69"/>
      <c r="C24" s="68" t="s">
        <v>50</v>
      </c>
      <c r="D24" s="68" t="s">
        <v>51</v>
      </c>
      <c r="E24" s="68" t="s">
        <v>52</v>
      </c>
      <c r="F24" s="49" t="s">
        <v>53</v>
      </c>
      <c r="G24" s="69">
        <v>100</v>
      </c>
      <c r="H24" s="69">
        <v>50</v>
      </c>
      <c r="I24" s="72">
        <f t="shared" si="8"/>
        <v>100</v>
      </c>
      <c r="J24" s="69">
        <v>50</v>
      </c>
      <c r="K24" s="73">
        <f t="shared" si="9"/>
        <v>2</v>
      </c>
      <c r="L24" s="68" t="s">
        <v>45</v>
      </c>
      <c r="M24" s="72">
        <f t="shared" si="12"/>
        <v>0.096596</v>
      </c>
      <c r="N24" s="72">
        <v>21.3</v>
      </c>
      <c r="O24" s="69">
        <f t="shared" si="10"/>
        <v>42.6</v>
      </c>
      <c r="P24" s="74">
        <f t="shared" si="11"/>
        <v>0.193192</v>
      </c>
      <c r="Q24" s="77"/>
      <c r="R24" s="78"/>
      <c r="S24" s="69" t="s">
        <v>398</v>
      </c>
      <c r="T24" s="69" t="s">
        <v>399</v>
      </c>
      <c r="U24" s="69"/>
    </row>
    <row r="25" spans="1:21">
      <c r="K25" s="58"/>
    </row>
    <row r="26" spans="1:21">
      <c r="K26" s="58"/>
    </row>
    <row r="27" s="23" customFormat="1" ht="97" customHeight="1" spans="1:21">
      <c r="A27" s="38" t="s">
        <v>245</v>
      </c>
      <c r="B27" s="39" t="s">
        <v>74</v>
      </c>
      <c r="C27" s="40" t="s">
        <v>246</v>
      </c>
      <c r="D27" s="40" t="s">
        <v>247</v>
      </c>
      <c r="E27" s="40" t="s">
        <v>248</v>
      </c>
      <c r="F27" s="40" t="s">
        <v>249</v>
      </c>
      <c r="G27" s="40">
        <v>80</v>
      </c>
      <c r="H27" s="40">
        <v>4</v>
      </c>
      <c r="I27" s="42">
        <f>G27*12</f>
        <v>960</v>
      </c>
      <c r="J27" s="40">
        <v>48</v>
      </c>
      <c r="K27" s="79">
        <v>20</v>
      </c>
      <c r="L27" s="48" t="s">
        <v>250</v>
      </c>
      <c r="M27" s="40">
        <v>0.066304</v>
      </c>
      <c r="N27" s="40">
        <v>13.4</v>
      </c>
      <c r="O27" s="40">
        <f>N27*K27</f>
        <v>268</v>
      </c>
      <c r="P27" s="40">
        <f>M27*K27</f>
        <v>1.32608</v>
      </c>
      <c r="Q27" s="45" t="s">
        <v>363</v>
      </c>
      <c r="R27" s="46" t="s">
        <v>400</v>
      </c>
      <c r="S27" s="38" t="s">
        <v>401</v>
      </c>
      <c r="T27" s="38" t="s">
        <v>402</v>
      </c>
    </row>
    <row r="28" spans="1:21">
      <c r="K28">
        <f>SUM(K2:K27)</f>
        <v>402</v>
      </c>
      <c r="P28">
        <f>SUM(P3:P27)</f>
        <v>27.55897625</v>
      </c>
    </row>
  </sheetData>
  <mergeCells count="7">
    <mergeCell ref="Q3:Q4"/>
    <mergeCell ref="Q7:Q9"/>
    <mergeCell ref="Q12:Q15"/>
    <mergeCell ref="R3:R4"/>
    <mergeCell ref="R7:R9"/>
    <mergeCell ref="R12:R15"/>
    <mergeCell ref="R18:R24"/>
  </mergeCells>
  <hyperlinks>
    <hyperlink ref="D3" r:id="rId4" display="08us-Coat WdHngr-Vtg6pk" tooltip="https://sellercentral.amazon.com/skucentral?mSku=Wooden+Hangers-0908&amp;condition=New&amp;ref_=myp_skuc"/>
  </hyperlinks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A32"/>
  <sheetViews>
    <sheetView tabSelected="1" topLeftCell="F1" workbookViewId="0">
      <pane ySplit="1" topLeftCell="A4" activePane="bottomLeft" state="frozen"/>
      <selection/>
      <selection pane="bottomLeft" activeCell="R35" sqref="R35"/>
    </sheetView>
  </sheetViews>
  <sheetFormatPr defaultColWidth="9" defaultRowHeight="13.5"/>
  <cols>
    <col min="1" max="1" width="14.5333333333333" customWidth="1"/>
    <col min="2" max="2" width="9.7" customWidth="1"/>
    <col min="3" max="3" width="28.4583333333333" customWidth="1"/>
    <col min="4" max="4" width="38.2833333333333" customWidth="1"/>
    <col min="5" max="5" width="16" customWidth="1"/>
    <col min="6" max="6" width="18.3916666666667" customWidth="1"/>
    <col min="7" max="7" width="9.93333333333333" customWidth="1"/>
    <col min="8" max="8" width="8.84166666666667" customWidth="1"/>
    <col min="9" max="9" width="10.4583333333333" customWidth="1"/>
    <col min="10" max="10" width="9.38333333333333" customWidth="1"/>
    <col min="11" max="11" width="9" style="13"/>
    <col min="12" max="12" width="15.6166666666667" customWidth="1"/>
    <col min="13" max="13" width="12.2" customWidth="1"/>
    <col min="14" max="14" width="14.1166666666667" customWidth="1"/>
    <col min="15" max="15" width="7.53333333333333" customWidth="1"/>
    <col min="16" max="16" width="10.6166666666667" customWidth="1"/>
    <col min="17" max="17" width="12.625"/>
    <col min="18" max="18" width="15.0666666666667" customWidth="1"/>
    <col min="19" max="19" width="22.8166666666667" customWidth="1"/>
    <col min="20" max="20" width="14.4583333333333" customWidth="1"/>
    <col min="21" max="21" width="14.1416666666667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/>
      <c r="U1" s="1"/>
    </row>
    <row r="2" customFormat="1" ht="15" spans="1:21">
      <c r="A2" t="s">
        <v>87</v>
      </c>
      <c r="B2" s="24" t="s">
        <v>88</v>
      </c>
      <c r="C2" t="s">
        <v>89</v>
      </c>
      <c r="D2" s="21" t="s">
        <v>90</v>
      </c>
      <c r="E2" s="21" t="s">
        <v>91</v>
      </c>
      <c r="F2" s="25" t="s">
        <v>92</v>
      </c>
      <c r="G2" s="23">
        <v>50</v>
      </c>
      <c r="H2" s="26">
        <v>10</v>
      </c>
      <c r="I2" s="23">
        <f t="shared" ref="I2:I14" si="0">G2</f>
        <v>50</v>
      </c>
      <c r="J2" s="26">
        <v>10</v>
      </c>
      <c r="K2" s="21">
        <f t="shared" ref="K2:K14" si="1">G2/H2</f>
        <v>5</v>
      </c>
      <c r="L2" s="11" t="s">
        <v>93</v>
      </c>
      <c r="M2" s="27">
        <v>0.3034</v>
      </c>
      <c r="N2" s="27">
        <v>23.6</v>
      </c>
      <c r="O2" s="21">
        <f t="shared" ref="O2:O14" si="2">N2*K2</f>
        <v>118</v>
      </c>
      <c r="P2" s="21">
        <f t="shared" ref="P2:P14" si="3">M2*K2</f>
        <v>1.517</v>
      </c>
      <c r="Q2" s="13" t="s">
        <v>403</v>
      </c>
      <c r="R2" s="16" t="s">
        <v>404</v>
      </c>
      <c r="S2" t="s">
        <v>405</v>
      </c>
      <c r="T2" t="s">
        <v>406</v>
      </c>
    </row>
    <row r="3" customFormat="1" ht="15" spans="1:21">
      <c r="A3" t="s">
        <v>87</v>
      </c>
      <c r="C3" t="s">
        <v>89</v>
      </c>
      <c r="D3" s="21" t="s">
        <v>94</v>
      </c>
      <c r="E3" s="21" t="s">
        <v>95</v>
      </c>
      <c r="F3" s="25" t="s">
        <v>96</v>
      </c>
      <c r="G3" s="23">
        <v>30</v>
      </c>
      <c r="H3" s="26">
        <v>10</v>
      </c>
      <c r="I3" s="23">
        <f t="shared" si="0"/>
        <v>30</v>
      </c>
      <c r="J3" s="26">
        <v>10</v>
      </c>
      <c r="K3" s="21">
        <f t="shared" si="1"/>
        <v>3</v>
      </c>
      <c r="L3" s="11" t="s">
        <v>93</v>
      </c>
      <c r="M3" s="27">
        <v>0.3034</v>
      </c>
      <c r="N3" s="27">
        <v>23.2</v>
      </c>
      <c r="O3" s="21">
        <f t="shared" si="2"/>
        <v>69.6</v>
      </c>
      <c r="P3" s="21">
        <f t="shared" si="3"/>
        <v>0.9102</v>
      </c>
      <c r="Q3" s="13"/>
      <c r="R3" s="13"/>
      <c r="S3" t="s">
        <v>407</v>
      </c>
      <c r="T3" t="s">
        <v>408</v>
      </c>
    </row>
    <row r="4" s="21" customFormat="1" ht="15" spans="1:21">
      <c r="A4" t="s">
        <v>87</v>
      </c>
      <c r="C4" s="21" t="s">
        <v>89</v>
      </c>
      <c r="D4" s="21" t="s">
        <v>97</v>
      </c>
      <c r="E4" s="21" t="s">
        <v>98</v>
      </c>
      <c r="F4" s="25" t="s">
        <v>99</v>
      </c>
      <c r="G4" s="23">
        <v>42</v>
      </c>
      <c r="H4" s="26">
        <v>6</v>
      </c>
      <c r="I4" s="23">
        <f t="shared" si="0"/>
        <v>42</v>
      </c>
      <c r="J4" s="26">
        <v>6</v>
      </c>
      <c r="K4" s="21">
        <f t="shared" si="1"/>
        <v>7</v>
      </c>
      <c r="L4" s="11" t="s">
        <v>100</v>
      </c>
      <c r="M4" s="28">
        <v>0.246</v>
      </c>
      <c r="N4" s="28">
        <v>18</v>
      </c>
      <c r="O4" s="21">
        <f t="shared" si="2"/>
        <v>126</v>
      </c>
      <c r="P4" s="21">
        <f t="shared" si="3"/>
        <v>1.722</v>
      </c>
      <c r="Q4" s="13"/>
      <c r="R4" s="13"/>
      <c r="S4" t="s">
        <v>409</v>
      </c>
      <c r="T4" s="21" t="s">
        <v>410</v>
      </c>
    </row>
    <row r="5" customFormat="1" ht="14.25" spans="1:21">
      <c r="A5" t="s">
        <v>87</v>
      </c>
      <c r="C5" s="29" t="s">
        <v>89</v>
      </c>
      <c r="D5" s="29" t="s">
        <v>101</v>
      </c>
      <c r="E5" s="29" t="s">
        <v>102</v>
      </c>
      <c r="F5" s="29" t="s">
        <v>103</v>
      </c>
      <c r="G5" s="29">
        <v>50</v>
      </c>
      <c r="H5" s="29">
        <v>10</v>
      </c>
      <c r="I5" s="23">
        <f t="shared" si="0"/>
        <v>50</v>
      </c>
      <c r="J5" s="29">
        <v>10</v>
      </c>
      <c r="K5" s="30">
        <f t="shared" si="1"/>
        <v>5</v>
      </c>
      <c r="L5" s="29" t="s">
        <v>93</v>
      </c>
      <c r="M5" s="31">
        <v>0.3034</v>
      </c>
      <c r="N5" s="31">
        <v>18</v>
      </c>
      <c r="O5" s="29">
        <f t="shared" si="2"/>
        <v>90</v>
      </c>
      <c r="P5" s="32">
        <f t="shared" si="3"/>
        <v>1.517</v>
      </c>
      <c r="Q5" s="13"/>
      <c r="R5" s="13"/>
      <c r="S5" t="s">
        <v>411</v>
      </c>
      <c r="T5" t="s">
        <v>412</v>
      </c>
    </row>
    <row r="6" customFormat="1" ht="14.25" spans="1:21">
      <c r="A6" t="s">
        <v>87</v>
      </c>
      <c r="C6" s="29" t="s">
        <v>104</v>
      </c>
      <c r="D6" s="29" t="s">
        <v>105</v>
      </c>
      <c r="E6" s="29" t="s">
        <v>106</v>
      </c>
      <c r="F6" s="29" t="s">
        <v>107</v>
      </c>
      <c r="G6" s="29">
        <v>30</v>
      </c>
      <c r="H6" s="29">
        <v>6</v>
      </c>
      <c r="I6" s="23">
        <f t="shared" si="0"/>
        <v>30</v>
      </c>
      <c r="J6" s="29">
        <v>6</v>
      </c>
      <c r="K6" s="30">
        <f t="shared" si="1"/>
        <v>5</v>
      </c>
      <c r="L6" s="29" t="s">
        <v>108</v>
      </c>
      <c r="M6" s="31">
        <v>0.1845</v>
      </c>
      <c r="N6" s="31">
        <v>11.4</v>
      </c>
      <c r="O6" s="29">
        <f t="shared" si="2"/>
        <v>57</v>
      </c>
      <c r="P6" s="32">
        <f t="shared" si="3"/>
        <v>0.9225</v>
      </c>
      <c r="Q6" s="13"/>
      <c r="R6" s="13"/>
      <c r="S6" t="s">
        <v>413</v>
      </c>
      <c r="T6" t="s">
        <v>414</v>
      </c>
    </row>
    <row r="7" customFormat="1" ht="15" spans="1:21">
      <c r="A7" t="s">
        <v>87</v>
      </c>
      <c r="C7" s="29" t="s">
        <v>89</v>
      </c>
      <c r="D7" s="23" t="s">
        <v>109</v>
      </c>
      <c r="E7" s="23" t="s">
        <v>110</v>
      </c>
      <c r="F7" s="25" t="s">
        <v>111</v>
      </c>
      <c r="G7">
        <v>30</v>
      </c>
      <c r="H7">
        <v>10</v>
      </c>
      <c r="I7" s="23">
        <f t="shared" si="0"/>
        <v>30</v>
      </c>
      <c r="J7">
        <v>10</v>
      </c>
      <c r="K7" s="30">
        <f t="shared" si="1"/>
        <v>3</v>
      </c>
      <c r="L7" s="29" t="s">
        <v>112</v>
      </c>
      <c r="M7" s="23">
        <f>71*63*43/1000000</f>
        <v>0.192339</v>
      </c>
      <c r="N7" s="31">
        <v>23.5</v>
      </c>
      <c r="O7" s="29">
        <f t="shared" si="2"/>
        <v>70.5</v>
      </c>
      <c r="P7" s="32">
        <f t="shared" si="3"/>
        <v>0.577017</v>
      </c>
      <c r="Q7" s="13"/>
      <c r="R7" s="13"/>
      <c r="S7" t="s">
        <v>415</v>
      </c>
      <c r="T7" t="s">
        <v>416</v>
      </c>
    </row>
    <row r="8" s="22" customFormat="1" ht="14.25" spans="1:21">
      <c r="A8" t="s">
        <v>87</v>
      </c>
      <c r="C8" s="29" t="s">
        <v>223</v>
      </c>
      <c r="D8" s="23" t="s">
        <v>114</v>
      </c>
      <c r="E8" s="23" t="s">
        <v>115</v>
      </c>
      <c r="F8" s="21" t="s">
        <v>116</v>
      </c>
      <c r="G8" s="29">
        <v>18</v>
      </c>
      <c r="H8" s="29">
        <v>6</v>
      </c>
      <c r="I8" s="23">
        <f t="shared" si="0"/>
        <v>18</v>
      </c>
      <c r="J8" s="29">
        <v>6</v>
      </c>
      <c r="K8" s="30">
        <f t="shared" si="1"/>
        <v>3</v>
      </c>
      <c r="L8" s="29" t="s">
        <v>117</v>
      </c>
      <c r="M8" s="23">
        <f>87*51*54/1000000</f>
        <v>0.239598</v>
      </c>
      <c r="N8" s="31">
        <v>16</v>
      </c>
      <c r="O8" s="29">
        <f t="shared" si="2"/>
        <v>48</v>
      </c>
      <c r="P8" s="32">
        <f t="shared" si="3"/>
        <v>0.718794</v>
      </c>
      <c r="Q8" s="13"/>
      <c r="R8" s="13"/>
      <c r="S8" t="s">
        <v>417</v>
      </c>
      <c r="T8" s="22" t="s">
        <v>418</v>
      </c>
    </row>
    <row r="9" s="21" customFormat="1" ht="15" spans="1:21">
      <c r="A9" t="s">
        <v>87</v>
      </c>
      <c r="C9" s="21" t="s">
        <v>118</v>
      </c>
      <c r="D9" s="21" t="s">
        <v>119</v>
      </c>
      <c r="E9" s="21" t="s">
        <v>120</v>
      </c>
      <c r="F9" s="33" t="s">
        <v>121</v>
      </c>
      <c r="G9" s="23">
        <v>36</v>
      </c>
      <c r="H9" s="26">
        <v>6</v>
      </c>
      <c r="I9" s="23">
        <f t="shared" si="0"/>
        <v>36</v>
      </c>
      <c r="J9" s="26">
        <v>6</v>
      </c>
      <c r="K9" s="21">
        <f t="shared" si="1"/>
        <v>6</v>
      </c>
      <c r="L9" s="11" t="s">
        <v>122</v>
      </c>
      <c r="M9" s="28">
        <v>0.245784</v>
      </c>
      <c r="N9" s="28">
        <v>22.7</v>
      </c>
      <c r="O9" s="21">
        <f t="shared" si="2"/>
        <v>136.2</v>
      </c>
      <c r="P9" s="21">
        <f t="shared" si="3"/>
        <v>1.474704</v>
      </c>
      <c r="Q9" s="13"/>
      <c r="R9" s="13"/>
      <c r="S9" t="s">
        <v>419</v>
      </c>
      <c r="T9" s="21" t="s">
        <v>420</v>
      </c>
    </row>
    <row r="10" s="21" customFormat="1" ht="15" spans="1:21">
      <c r="A10" t="s">
        <v>87</v>
      </c>
      <c r="C10" s="21" t="s">
        <v>118</v>
      </c>
      <c r="D10" s="21" t="s">
        <v>123</v>
      </c>
      <c r="E10" s="21" t="s">
        <v>124</v>
      </c>
      <c r="F10" s="33" t="s">
        <v>125</v>
      </c>
      <c r="G10" s="23">
        <v>20</v>
      </c>
      <c r="H10" s="26">
        <v>10</v>
      </c>
      <c r="I10" s="23">
        <f t="shared" si="0"/>
        <v>20</v>
      </c>
      <c r="J10" s="26">
        <v>10</v>
      </c>
      <c r="K10" s="21">
        <f t="shared" si="1"/>
        <v>2</v>
      </c>
      <c r="L10" s="11" t="s">
        <v>126</v>
      </c>
      <c r="M10" s="28">
        <v>0.2625</v>
      </c>
      <c r="N10" s="28">
        <v>20.275</v>
      </c>
      <c r="O10" s="21">
        <f t="shared" si="2"/>
        <v>40.55</v>
      </c>
      <c r="P10" s="21">
        <f t="shared" si="3"/>
        <v>0.525</v>
      </c>
      <c r="Q10" s="13"/>
      <c r="R10" s="13"/>
      <c r="S10" t="s">
        <v>421</v>
      </c>
      <c r="T10" s="21" t="s">
        <v>422</v>
      </c>
    </row>
    <row r="11" s="21" customFormat="1" ht="14.25" spans="1:21">
      <c r="A11" t="s">
        <v>87</v>
      </c>
      <c r="C11" s="21" t="s">
        <v>118</v>
      </c>
      <c r="D11" s="21" t="s">
        <v>127</v>
      </c>
      <c r="E11" s="21" t="s">
        <v>128</v>
      </c>
      <c r="F11" s="21" t="s">
        <v>129</v>
      </c>
      <c r="G11" s="21">
        <v>36</v>
      </c>
      <c r="H11" s="21">
        <v>6</v>
      </c>
      <c r="I11" s="23">
        <f t="shared" si="0"/>
        <v>36</v>
      </c>
      <c r="J11" s="21">
        <v>6</v>
      </c>
      <c r="K11" s="21">
        <f t="shared" si="1"/>
        <v>6</v>
      </c>
      <c r="L11" s="21" t="s">
        <v>130</v>
      </c>
      <c r="M11" s="21">
        <v>0.26</v>
      </c>
      <c r="N11" s="21">
        <v>16.02</v>
      </c>
      <c r="O11" s="21">
        <f t="shared" si="2"/>
        <v>96.12</v>
      </c>
      <c r="P11" s="21">
        <f t="shared" si="3"/>
        <v>1.56</v>
      </c>
      <c r="Q11" s="13"/>
      <c r="R11" s="13"/>
      <c r="S11" t="s">
        <v>423</v>
      </c>
      <c r="T11" s="21" t="s">
        <v>424</v>
      </c>
    </row>
    <row r="12" s="21" customFormat="1" ht="14.25" spans="1:21">
      <c r="A12" t="s">
        <v>87</v>
      </c>
      <c r="C12" s="21" t="s">
        <v>118</v>
      </c>
      <c r="D12" s="21" t="s">
        <v>131</v>
      </c>
      <c r="E12" s="21" t="s">
        <v>132</v>
      </c>
      <c r="F12" s="21" t="s">
        <v>133</v>
      </c>
      <c r="G12" s="21">
        <v>12</v>
      </c>
      <c r="H12" s="21">
        <v>6</v>
      </c>
      <c r="I12" s="23">
        <f t="shared" si="0"/>
        <v>12</v>
      </c>
      <c r="J12" s="21">
        <v>6</v>
      </c>
      <c r="K12" s="21">
        <f t="shared" si="1"/>
        <v>2</v>
      </c>
      <c r="L12" s="21" t="s">
        <v>134</v>
      </c>
      <c r="M12" s="21">
        <v>0.26</v>
      </c>
      <c r="N12" s="21">
        <v>16.02</v>
      </c>
      <c r="O12" s="21">
        <f t="shared" si="2"/>
        <v>32.04</v>
      </c>
      <c r="P12" s="21">
        <f t="shared" si="3"/>
        <v>0.52</v>
      </c>
      <c r="Q12" s="13"/>
      <c r="R12" s="13"/>
      <c r="S12" t="s">
        <v>425</v>
      </c>
      <c r="T12" s="21" t="s">
        <v>426</v>
      </c>
    </row>
    <row r="13" s="21" customFormat="1" ht="14.25" spans="1:21">
      <c r="A13" t="s">
        <v>87</v>
      </c>
      <c r="C13" s="21" t="s">
        <v>118</v>
      </c>
      <c r="D13" s="21" t="s">
        <v>135</v>
      </c>
      <c r="E13" s="21" t="s">
        <v>136</v>
      </c>
      <c r="F13" s="21" t="s">
        <v>137</v>
      </c>
      <c r="G13" s="21">
        <v>30</v>
      </c>
      <c r="H13" s="21">
        <v>6</v>
      </c>
      <c r="I13" s="23">
        <f t="shared" si="0"/>
        <v>30</v>
      </c>
      <c r="J13" s="21">
        <v>6</v>
      </c>
      <c r="K13" s="21">
        <f t="shared" si="1"/>
        <v>5</v>
      </c>
      <c r="L13" s="21" t="s">
        <v>134</v>
      </c>
      <c r="M13" s="21">
        <v>0.26</v>
      </c>
      <c r="N13" s="21">
        <v>16.02</v>
      </c>
      <c r="O13" s="21">
        <f t="shared" si="2"/>
        <v>80.1</v>
      </c>
      <c r="P13" s="21">
        <f t="shared" si="3"/>
        <v>1.3</v>
      </c>
      <c r="Q13" s="13"/>
      <c r="R13" s="13"/>
      <c r="S13" t="s">
        <v>427</v>
      </c>
      <c r="T13" s="21" t="s">
        <v>428</v>
      </c>
    </row>
    <row r="14" s="21" customFormat="1" ht="15" spans="1:21">
      <c r="A14" t="s">
        <v>87</v>
      </c>
      <c r="C14" s="21" t="s">
        <v>138</v>
      </c>
      <c r="D14" s="21" t="s">
        <v>139</v>
      </c>
      <c r="E14" s="21" t="s">
        <v>140</v>
      </c>
      <c r="F14" s="33" t="s">
        <v>141</v>
      </c>
      <c r="G14" s="23">
        <v>5</v>
      </c>
      <c r="H14" s="26">
        <v>1</v>
      </c>
      <c r="I14" s="23">
        <f t="shared" si="0"/>
        <v>5</v>
      </c>
      <c r="J14" s="26">
        <v>1</v>
      </c>
      <c r="K14" s="21">
        <f t="shared" si="1"/>
        <v>5</v>
      </c>
      <c r="L14" s="11" t="s">
        <v>142</v>
      </c>
      <c r="M14" s="28">
        <v>0.178</v>
      </c>
      <c r="N14" s="28">
        <v>7.7</v>
      </c>
      <c r="O14" s="21">
        <f t="shared" si="2"/>
        <v>38.5</v>
      </c>
      <c r="P14" s="21">
        <f t="shared" si="3"/>
        <v>0.89</v>
      </c>
      <c r="Q14" s="13"/>
      <c r="R14" s="13"/>
      <c r="S14" t="s">
        <v>429</v>
      </c>
      <c r="T14" s="21" t="s">
        <v>430</v>
      </c>
    </row>
    <row r="17" s="22" customFormat="1" ht="14.25" spans="1:27">
      <c r="A17" t="s">
        <v>87</v>
      </c>
      <c r="B17" s="34" t="s">
        <v>155</v>
      </c>
      <c r="C17" s="29" t="s">
        <v>223</v>
      </c>
      <c r="D17" s="23" t="s">
        <v>224</v>
      </c>
      <c r="E17" s="23" t="s">
        <v>225</v>
      </c>
      <c r="F17" s="21" t="s">
        <v>116</v>
      </c>
      <c r="G17" s="29">
        <v>30</v>
      </c>
      <c r="H17" s="29">
        <v>6</v>
      </c>
      <c r="I17" s="23">
        <f t="shared" ref="I17:I20" si="4">G17</f>
        <v>30</v>
      </c>
      <c r="J17" s="29">
        <v>6</v>
      </c>
      <c r="K17" s="30">
        <f t="shared" ref="K17:K20" si="5">G17/H17</f>
        <v>5</v>
      </c>
      <c r="L17" s="29" t="s">
        <v>117</v>
      </c>
      <c r="M17" s="23">
        <f>87*51*54/1000000</f>
        <v>0.239598</v>
      </c>
      <c r="N17" s="31">
        <v>16</v>
      </c>
      <c r="O17" s="29">
        <f t="shared" ref="O17:O20" si="6">N17*K17</f>
        <v>80</v>
      </c>
      <c r="P17" s="32">
        <f t="shared" ref="P17:P20" si="7">M17*K17</f>
        <v>1.19799</v>
      </c>
      <c r="Q17" s="35" t="s">
        <v>403</v>
      </c>
      <c r="R17" s="36" t="s">
        <v>431</v>
      </c>
      <c r="S17" s="22" t="s">
        <v>432</v>
      </c>
      <c r="T17" s="22" t="s">
        <v>433</v>
      </c>
    </row>
    <row r="18" customFormat="1" ht="14.25" spans="1:27">
      <c r="A18" t="s">
        <v>87</v>
      </c>
      <c r="C18" s="29" t="s">
        <v>226</v>
      </c>
      <c r="D18" s="23" t="s">
        <v>227</v>
      </c>
      <c r="E18" s="23" t="s">
        <v>228</v>
      </c>
      <c r="F18" s="21" t="s">
        <v>229</v>
      </c>
      <c r="G18" s="29">
        <v>18</v>
      </c>
      <c r="H18" s="29">
        <v>6</v>
      </c>
      <c r="I18" s="23">
        <f t="shared" si="4"/>
        <v>18</v>
      </c>
      <c r="J18" s="29">
        <v>6</v>
      </c>
      <c r="K18" s="30">
        <f t="shared" si="5"/>
        <v>3</v>
      </c>
      <c r="L18" s="29" t="s">
        <v>117</v>
      </c>
      <c r="M18" s="23">
        <f>87*51*54/1000000</f>
        <v>0.239598</v>
      </c>
      <c r="N18" s="31">
        <v>16</v>
      </c>
      <c r="O18" s="29">
        <f t="shared" si="6"/>
        <v>48</v>
      </c>
      <c r="P18" s="32">
        <f t="shared" si="7"/>
        <v>0.718794</v>
      </c>
      <c r="Q18" s="35"/>
      <c r="R18" s="35"/>
      <c r="S18" t="s">
        <v>434</v>
      </c>
      <c r="T18" t="s">
        <v>435</v>
      </c>
    </row>
    <row r="19" s="21" customFormat="1" ht="14.25" spans="1:27">
      <c r="A19" t="s">
        <v>87</v>
      </c>
      <c r="C19" s="21" t="s">
        <v>118</v>
      </c>
      <c r="D19" s="21" t="s">
        <v>230</v>
      </c>
      <c r="E19" s="21" t="s">
        <v>231</v>
      </c>
      <c r="F19" s="21" t="s">
        <v>129</v>
      </c>
      <c r="G19" s="21">
        <v>30</v>
      </c>
      <c r="H19" s="21">
        <v>6</v>
      </c>
      <c r="I19" s="23">
        <f t="shared" si="4"/>
        <v>30</v>
      </c>
      <c r="J19" s="21">
        <v>6</v>
      </c>
      <c r="K19" s="21">
        <f t="shared" si="5"/>
        <v>5</v>
      </c>
      <c r="L19" s="21" t="s">
        <v>130</v>
      </c>
      <c r="M19" s="21">
        <v>0.26</v>
      </c>
      <c r="N19" s="31">
        <v>16</v>
      </c>
      <c r="O19" s="21">
        <f t="shared" si="6"/>
        <v>80</v>
      </c>
      <c r="P19" s="21">
        <f t="shared" si="7"/>
        <v>1.3</v>
      </c>
      <c r="Q19" s="35"/>
      <c r="R19" s="35"/>
      <c r="S19" s="21" t="s">
        <v>436</v>
      </c>
      <c r="T19" s="21" t="s">
        <v>437</v>
      </c>
    </row>
    <row r="20" s="21" customFormat="1" ht="26" customHeight="1" spans="1:27">
      <c r="A20" t="s">
        <v>87</v>
      </c>
      <c r="C20" s="21" t="s">
        <v>118</v>
      </c>
      <c r="D20" s="21" t="s">
        <v>232</v>
      </c>
      <c r="E20" s="21" t="s">
        <v>233</v>
      </c>
      <c r="F20" s="21" t="s">
        <v>137</v>
      </c>
      <c r="G20" s="21">
        <v>18</v>
      </c>
      <c r="H20" s="21">
        <v>6</v>
      </c>
      <c r="I20" s="23">
        <f t="shared" si="4"/>
        <v>18</v>
      </c>
      <c r="J20" s="21">
        <v>6</v>
      </c>
      <c r="K20" s="21">
        <f t="shared" si="5"/>
        <v>3</v>
      </c>
      <c r="L20" s="21" t="s">
        <v>134</v>
      </c>
      <c r="M20" s="21">
        <v>0.26</v>
      </c>
      <c r="N20" s="31">
        <v>16</v>
      </c>
      <c r="O20" s="21">
        <f t="shared" si="6"/>
        <v>48</v>
      </c>
      <c r="P20" s="21">
        <f t="shared" si="7"/>
        <v>0.78</v>
      </c>
      <c r="Q20" s="35"/>
      <c r="R20" s="35"/>
      <c r="S20" s="21" t="s">
        <v>438</v>
      </c>
      <c r="T20" s="21" t="s">
        <v>439</v>
      </c>
    </row>
    <row r="23" s="17" customFormat="1" ht="67.5" spans="1:27">
      <c r="A23" s="17" t="s">
        <v>87</v>
      </c>
      <c r="B23" s="18" t="s">
        <v>234</v>
      </c>
      <c r="C23" s="19" t="s">
        <v>240</v>
      </c>
      <c r="D23" s="19" t="s">
        <v>241</v>
      </c>
      <c r="E23" s="19" t="s">
        <v>242</v>
      </c>
      <c r="F23" s="19" t="s">
        <v>243</v>
      </c>
      <c r="G23" s="19">
        <v>124</v>
      </c>
      <c r="H23" s="19">
        <v>4</v>
      </c>
      <c r="I23" s="19">
        <f t="shared" ref="I23:I31" si="8">G23</f>
        <v>124</v>
      </c>
      <c r="J23" s="19">
        <f>H23</f>
        <v>4</v>
      </c>
      <c r="K23" s="19">
        <f>G23/H23</f>
        <v>31</v>
      </c>
      <c r="L23" s="19" t="s">
        <v>244</v>
      </c>
      <c r="M23" s="19">
        <v>0.077616</v>
      </c>
      <c r="N23" s="19">
        <v>15</v>
      </c>
      <c r="O23" s="19">
        <f t="shared" ref="O23:O31" si="9">N23*K23</f>
        <v>465</v>
      </c>
      <c r="P23" s="19">
        <f t="shared" ref="P23:P31" si="10">M23*K23</f>
        <v>2.406096</v>
      </c>
      <c r="Q23" s="37" t="s">
        <v>403</v>
      </c>
      <c r="R23" s="20" t="s">
        <v>440</v>
      </c>
      <c r="S23" s="17" t="s">
        <v>441</v>
      </c>
      <c r="T23" s="17" t="s">
        <v>442</v>
      </c>
    </row>
    <row r="25" s="23" customFormat="1" ht="14.25" spans="1:27">
      <c r="A25" s="38" t="s">
        <v>245</v>
      </c>
      <c r="B25" s="39" t="s">
        <v>74</v>
      </c>
      <c r="C25" s="40" t="s">
        <v>118</v>
      </c>
      <c r="D25" s="41" t="s">
        <v>321</v>
      </c>
      <c r="E25" s="40" t="s">
        <v>322</v>
      </c>
      <c r="F25" s="40" t="s">
        <v>323</v>
      </c>
      <c r="G25" s="32">
        <v>29</v>
      </c>
      <c r="H25" s="38">
        <v>10</v>
      </c>
      <c r="I25" s="42">
        <f t="shared" si="8"/>
        <v>29</v>
      </c>
      <c r="J25" s="38">
        <v>10</v>
      </c>
      <c r="K25" s="43">
        <v>3</v>
      </c>
      <c r="L25" s="44" t="s">
        <v>443</v>
      </c>
      <c r="M25" s="32">
        <v>0.3034</v>
      </c>
      <c r="N25" s="40">
        <v>26</v>
      </c>
      <c r="O25" s="40">
        <f t="shared" si="9"/>
        <v>78</v>
      </c>
      <c r="P25" s="40">
        <f t="shared" si="10"/>
        <v>0.9102</v>
      </c>
      <c r="Q25" s="45" t="s">
        <v>403</v>
      </c>
      <c r="R25" s="46" t="s">
        <v>444</v>
      </c>
      <c r="S25" s="38" t="s">
        <v>445</v>
      </c>
      <c r="T25" s="38" t="s">
        <v>446</v>
      </c>
      <c r="W25" s="47"/>
      <c r="X25" s="47"/>
      <c r="Y25" s="47"/>
      <c r="Z25" s="47"/>
      <c r="AA25" s="47"/>
    </row>
    <row r="26" s="23" customFormat="1" ht="14.25" spans="1:27">
      <c r="A26" s="38" t="s">
        <v>245</v>
      </c>
      <c r="B26" s="39" t="s">
        <v>74</v>
      </c>
      <c r="C26" s="40" t="s">
        <v>89</v>
      </c>
      <c r="D26" s="41" t="s">
        <v>251</v>
      </c>
      <c r="E26" s="40" t="s">
        <v>252</v>
      </c>
      <c r="F26" s="40" t="s">
        <v>96</v>
      </c>
      <c r="G26" s="32">
        <v>30</v>
      </c>
      <c r="H26" s="38">
        <v>10</v>
      </c>
      <c r="I26" s="42">
        <f t="shared" si="8"/>
        <v>30</v>
      </c>
      <c r="J26" s="38">
        <v>10</v>
      </c>
      <c r="K26" s="43">
        <v>3</v>
      </c>
      <c r="L26" s="44" t="s">
        <v>93</v>
      </c>
      <c r="M26" s="32">
        <v>0.1845</v>
      </c>
      <c r="N26" s="40">
        <v>17.8</v>
      </c>
      <c r="O26" s="40">
        <f t="shared" si="9"/>
        <v>53.4</v>
      </c>
      <c r="P26" s="40">
        <f t="shared" si="10"/>
        <v>0.5535</v>
      </c>
      <c r="Q26" s="45"/>
      <c r="R26" s="44"/>
      <c r="S26" s="38" t="s">
        <v>447</v>
      </c>
      <c r="T26" s="38" t="s">
        <v>448</v>
      </c>
      <c r="W26" s="47"/>
      <c r="X26" s="47"/>
      <c r="Y26" s="47"/>
      <c r="Z26" s="47"/>
      <c r="AA26" s="47"/>
    </row>
    <row r="27" s="23" customFormat="1" ht="14.25" spans="1:27">
      <c r="A27" s="38" t="s">
        <v>245</v>
      </c>
      <c r="B27" s="39" t="s">
        <v>74</v>
      </c>
      <c r="C27" s="40" t="s">
        <v>89</v>
      </c>
      <c r="D27" s="40" t="s">
        <v>253</v>
      </c>
      <c r="E27" s="40" t="s">
        <v>254</v>
      </c>
      <c r="F27" s="40" t="s">
        <v>255</v>
      </c>
      <c r="G27" s="40">
        <v>30</v>
      </c>
      <c r="H27" s="40">
        <v>10</v>
      </c>
      <c r="I27" s="42">
        <f t="shared" si="8"/>
        <v>30</v>
      </c>
      <c r="J27" s="40">
        <v>10</v>
      </c>
      <c r="K27" s="43">
        <v>3</v>
      </c>
      <c r="L27" s="48" t="s">
        <v>93</v>
      </c>
      <c r="M27" s="40">
        <v>0.1845</v>
      </c>
      <c r="N27" s="40">
        <v>31.5</v>
      </c>
      <c r="O27" s="40">
        <f t="shared" si="9"/>
        <v>94.5</v>
      </c>
      <c r="P27" s="40">
        <f t="shared" si="10"/>
        <v>0.5535</v>
      </c>
      <c r="Q27" s="45"/>
      <c r="R27" s="44"/>
      <c r="S27" s="38" t="s">
        <v>449</v>
      </c>
      <c r="T27" s="38" t="s">
        <v>450</v>
      </c>
      <c r="W27" s="47"/>
      <c r="X27" s="47"/>
      <c r="Y27" s="47"/>
      <c r="Z27" s="47"/>
      <c r="AA27" s="47"/>
    </row>
    <row r="28" s="23" customFormat="1" ht="14.25" spans="1:27">
      <c r="A28" s="38" t="s">
        <v>245</v>
      </c>
      <c r="B28" s="39" t="s">
        <v>74</v>
      </c>
      <c r="C28" s="40" t="s">
        <v>118</v>
      </c>
      <c r="D28" s="41" t="s">
        <v>256</v>
      </c>
      <c r="E28" s="40" t="s">
        <v>257</v>
      </c>
      <c r="F28" s="40" t="s">
        <v>229</v>
      </c>
      <c r="G28" s="32">
        <v>18</v>
      </c>
      <c r="H28" s="38">
        <v>6</v>
      </c>
      <c r="I28" s="42">
        <f t="shared" si="8"/>
        <v>18</v>
      </c>
      <c r="J28" s="38">
        <v>6</v>
      </c>
      <c r="K28" s="43">
        <v>3</v>
      </c>
      <c r="L28" s="44" t="s">
        <v>258</v>
      </c>
      <c r="M28" s="32">
        <f>87*51*54/1000000</f>
        <v>0.239598</v>
      </c>
      <c r="N28" s="40">
        <v>14.3</v>
      </c>
      <c r="O28" s="40">
        <f t="shared" si="9"/>
        <v>42.9</v>
      </c>
      <c r="P28" s="40">
        <f t="shared" si="10"/>
        <v>0.718794</v>
      </c>
      <c r="Q28" s="45"/>
      <c r="R28" s="44"/>
      <c r="S28" s="38" t="s">
        <v>451</v>
      </c>
      <c r="T28" s="38" t="s">
        <v>452</v>
      </c>
      <c r="W28" s="47"/>
      <c r="X28" s="47"/>
      <c r="Y28" s="47"/>
      <c r="Z28" s="47"/>
      <c r="AA28" s="47"/>
    </row>
    <row r="29" s="23" customFormat="1" ht="14.25" spans="1:27">
      <c r="A29" s="38" t="s">
        <v>245</v>
      </c>
      <c r="B29" s="39" t="s">
        <v>74</v>
      </c>
      <c r="C29" s="40" t="s">
        <v>259</v>
      </c>
      <c r="D29" s="41" t="s">
        <v>260</v>
      </c>
      <c r="E29" s="40" t="s">
        <v>261</v>
      </c>
      <c r="F29" s="40" t="s">
        <v>141</v>
      </c>
      <c r="G29" s="32">
        <v>4</v>
      </c>
      <c r="H29" s="38">
        <v>1</v>
      </c>
      <c r="I29" s="42">
        <f t="shared" si="8"/>
        <v>4</v>
      </c>
      <c r="J29" s="38">
        <v>1</v>
      </c>
      <c r="K29" s="43">
        <v>4</v>
      </c>
      <c r="L29" s="44" t="s">
        <v>142</v>
      </c>
      <c r="M29" s="32">
        <v>0.223584</v>
      </c>
      <c r="N29" s="40">
        <v>8.7</v>
      </c>
      <c r="O29" s="40">
        <f t="shared" si="9"/>
        <v>34.8</v>
      </c>
      <c r="P29" s="40">
        <f t="shared" si="10"/>
        <v>0.894336</v>
      </c>
      <c r="Q29" s="45"/>
      <c r="R29" s="44"/>
      <c r="S29" s="38" t="s">
        <v>453</v>
      </c>
      <c r="T29" s="38" t="s">
        <v>454</v>
      </c>
      <c r="W29" s="47"/>
      <c r="X29" s="47"/>
      <c r="Y29" s="47"/>
      <c r="Z29" s="47"/>
      <c r="AA29" s="47"/>
    </row>
    <row r="30" s="23" customFormat="1" ht="14.25" spans="1:27">
      <c r="A30" s="38" t="s">
        <v>245</v>
      </c>
      <c r="B30" s="39" t="s">
        <v>74</v>
      </c>
      <c r="C30" s="40" t="s">
        <v>89</v>
      </c>
      <c r="D30" s="40" t="s">
        <v>262</v>
      </c>
      <c r="E30" s="40" t="s">
        <v>263</v>
      </c>
      <c r="F30" s="40" t="s">
        <v>103</v>
      </c>
      <c r="G30" s="40">
        <v>30</v>
      </c>
      <c r="H30" s="40">
        <v>10</v>
      </c>
      <c r="I30" s="42">
        <f t="shared" si="8"/>
        <v>30</v>
      </c>
      <c r="J30" s="40">
        <v>10</v>
      </c>
      <c r="K30" s="43">
        <v>3</v>
      </c>
      <c r="L30" s="48" t="s">
        <v>93</v>
      </c>
      <c r="M30" s="40">
        <f>82*74*50/1000000</f>
        <v>0.3034</v>
      </c>
      <c r="N30" s="40">
        <v>15.2</v>
      </c>
      <c r="O30" s="40">
        <f t="shared" si="9"/>
        <v>45.6</v>
      </c>
      <c r="P30" s="40">
        <f t="shared" si="10"/>
        <v>0.9102</v>
      </c>
      <c r="Q30" s="45"/>
      <c r="R30" s="44"/>
      <c r="S30" s="38" t="s">
        <v>455</v>
      </c>
      <c r="T30" s="38" t="s">
        <v>456</v>
      </c>
      <c r="W30" s="47"/>
      <c r="X30" s="47"/>
      <c r="Y30" s="47"/>
      <c r="Z30" s="47"/>
      <c r="AA30" s="47"/>
    </row>
    <row r="31" s="23" customFormat="1" ht="14.25" spans="1:27">
      <c r="A31" s="38" t="s">
        <v>245</v>
      </c>
      <c r="B31" s="39" t="s">
        <v>74</v>
      </c>
      <c r="C31" s="40" t="s">
        <v>118</v>
      </c>
      <c r="D31" s="41" t="s">
        <v>264</v>
      </c>
      <c r="E31" s="40" t="s">
        <v>265</v>
      </c>
      <c r="F31" s="40" t="s">
        <v>133</v>
      </c>
      <c r="G31" s="32">
        <v>18</v>
      </c>
      <c r="H31" s="38">
        <v>6</v>
      </c>
      <c r="I31" s="42">
        <f t="shared" si="8"/>
        <v>18</v>
      </c>
      <c r="J31" s="38">
        <v>6</v>
      </c>
      <c r="K31" s="43">
        <v>3</v>
      </c>
      <c r="L31" s="44" t="s">
        <v>258</v>
      </c>
      <c r="M31" s="32">
        <f>87*51*54/1000000</f>
        <v>0.239598</v>
      </c>
      <c r="N31" s="40">
        <v>17</v>
      </c>
      <c r="O31" s="40">
        <f t="shared" si="9"/>
        <v>51</v>
      </c>
      <c r="P31" s="40">
        <f t="shared" si="10"/>
        <v>0.718794</v>
      </c>
      <c r="Q31" s="45"/>
      <c r="R31" s="44"/>
      <c r="S31" s="38" t="s">
        <v>457</v>
      </c>
      <c r="T31" s="38" t="s">
        <v>458</v>
      </c>
      <c r="W31" s="47"/>
      <c r="X31" s="47"/>
      <c r="Y31" s="47"/>
      <c r="Z31" s="47"/>
      <c r="AA31" s="47"/>
    </row>
    <row r="32" spans="1:27">
      <c r="P32">
        <f>SUM(P2:P31)</f>
        <v>25.816419</v>
      </c>
    </row>
  </sheetData>
  <mergeCells count="6">
    <mergeCell ref="Q2:Q14"/>
    <mergeCell ref="Q17:Q20"/>
    <mergeCell ref="Q25:Q31"/>
    <mergeCell ref="R2:R14"/>
    <mergeCell ref="R17:R20"/>
    <mergeCell ref="R25:R31"/>
  </mergeCells>
  <hyperlinks>
    <hyperlink ref="D31" r:id="rId4" display="black-Viola" tooltip="https://sellercentral.amazon.com/skucentral?mSku=black-Viola&amp;condition=New&amp;ref_=myp_skuc"/>
  </hyperlinks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3"/>
  <sheetViews>
    <sheetView workbookViewId="0">
      <pane ySplit="1" topLeftCell="A2" activePane="bottomLeft" state="frozen"/>
      <selection/>
      <selection pane="bottomLeft" activeCell="M15" sqref="M15"/>
    </sheetView>
  </sheetViews>
  <sheetFormatPr defaultColWidth="8.725" defaultRowHeight="13.5" outlineLevelRow="2"/>
  <cols>
    <col min="4" max="4" width="27.0916666666667" customWidth="1"/>
    <col min="5" max="5" width="12.6833333333333" customWidth="1"/>
    <col min="18" max="18" width="18.1833333333333" customWidth="1"/>
    <col min="19" max="19" width="21.6333333333333" customWidth="1"/>
    <col min="20" max="20" width="24.6333333333333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"/>
    </row>
    <row r="2" s="17" customFormat="1" ht="67.5" spans="1:21">
      <c r="A2" t="s">
        <v>87</v>
      </c>
      <c r="B2" s="18" t="s">
        <v>234</v>
      </c>
      <c r="C2" s="19" t="s">
        <v>235</v>
      </c>
      <c r="D2" s="19" t="s">
        <v>236</v>
      </c>
      <c r="E2" s="19" t="s">
        <v>237</v>
      </c>
      <c r="F2" s="19" t="s">
        <v>238</v>
      </c>
      <c r="G2" s="19">
        <v>120</v>
      </c>
      <c r="H2" s="19">
        <v>6</v>
      </c>
      <c r="I2" s="19">
        <f>G2</f>
        <v>120</v>
      </c>
      <c r="J2" s="19">
        <f>H2</f>
        <v>6</v>
      </c>
      <c r="K2" s="19">
        <f>G2/H2</f>
        <v>20</v>
      </c>
      <c r="L2" s="19" t="s">
        <v>239</v>
      </c>
      <c r="M2" s="19">
        <v>0.0245</v>
      </c>
      <c r="N2" s="19">
        <v>6.09</v>
      </c>
      <c r="O2" s="19">
        <f>N2*K2</f>
        <v>121.8</v>
      </c>
      <c r="P2" s="19">
        <f>M2*K2</f>
        <v>0.49</v>
      </c>
      <c r="Q2" s="17" t="s">
        <v>459</v>
      </c>
      <c r="R2" s="20" t="s">
        <v>460</v>
      </c>
      <c r="S2" s="17" t="s">
        <v>461</v>
      </c>
      <c r="T2" s="17" t="s">
        <v>462</v>
      </c>
    </row>
    <row r="3" spans="1:21">
      <c r="P3">
        <f>SUM(P2:P2)</f>
        <v>0.49</v>
      </c>
    </row>
  </sheetData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12"/>
  <sheetViews>
    <sheetView workbookViewId="0">
      <pane ySplit="1" topLeftCell="A2" activePane="bottomLeft" state="frozen"/>
      <selection/>
      <selection pane="bottomLeft" activeCell="Q3" sqref="Q3:R11"/>
    </sheetView>
  </sheetViews>
  <sheetFormatPr defaultColWidth="9" defaultRowHeight="13.5"/>
  <cols>
    <col min="2" max="2" width="16.1333333333333" customWidth="1"/>
    <col min="3" max="3" width="12.475" customWidth="1"/>
    <col min="4" max="4" width="19.3916666666667" customWidth="1"/>
    <col min="5" max="5" width="13.1416666666667" customWidth="1"/>
    <col min="6" max="6" width="13.6833333333333" customWidth="1"/>
    <col min="18" max="18" width="16.875" customWidth="1"/>
    <col min="19" max="19" width="20.7583333333333" customWidth="1"/>
    <col min="20" max="20" width="21" customWidth="1"/>
  </cols>
  <sheetData>
    <row r="1" ht="36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"/>
    </row>
    <row r="2" customFormat="1" spans="1:21">
      <c r="B2" s="12" t="s">
        <v>155</v>
      </c>
      <c r="K2" s="13"/>
    </row>
    <row r="3" customFormat="1" ht="14.25" spans="1:21">
      <c r="A3" t="s">
        <v>267</v>
      </c>
      <c r="B3" s="14" t="s">
        <v>463</v>
      </c>
      <c r="C3" s="15" t="s">
        <v>272</v>
      </c>
      <c r="D3" s="15" t="s">
        <v>273</v>
      </c>
      <c r="E3" s="15" t="s">
        <v>274</v>
      </c>
      <c r="F3" s="15" t="s">
        <v>275</v>
      </c>
      <c r="G3" s="15">
        <v>60</v>
      </c>
      <c r="H3" s="15">
        <v>10</v>
      </c>
      <c r="I3" s="15">
        <f t="shared" ref="I3:I11" si="0">G3</f>
        <v>60</v>
      </c>
      <c r="J3" s="15">
        <v>10</v>
      </c>
      <c r="K3" s="15">
        <f t="shared" ref="K3:K11" si="1">G3/H3</f>
        <v>6</v>
      </c>
      <c r="L3" s="15" t="s">
        <v>276</v>
      </c>
      <c r="M3" s="15">
        <v>0.062</v>
      </c>
      <c r="N3" s="15">
        <v>12</v>
      </c>
      <c r="O3" s="15">
        <f t="shared" ref="O3:O11" si="2">N3*K3</f>
        <v>72</v>
      </c>
      <c r="P3" s="15">
        <f t="shared" ref="P3:P11" si="3">M3*K3</f>
        <v>0.372</v>
      </c>
      <c r="Q3" s="13" t="s">
        <v>464</v>
      </c>
      <c r="R3" s="16" t="s">
        <v>465</v>
      </c>
      <c r="S3" t="s">
        <v>466</v>
      </c>
      <c r="T3" t="s">
        <v>467</v>
      </c>
    </row>
    <row r="4" customFormat="1" ht="14.25" spans="1:21">
      <c r="A4" t="s">
        <v>267</v>
      </c>
      <c r="B4" s="14"/>
      <c r="C4" s="15" t="s">
        <v>272</v>
      </c>
      <c r="D4" s="15" t="s">
        <v>277</v>
      </c>
      <c r="E4" s="15" t="s">
        <v>278</v>
      </c>
      <c r="F4" s="15" t="s">
        <v>279</v>
      </c>
      <c r="G4" s="15">
        <v>60</v>
      </c>
      <c r="H4" s="15">
        <v>10</v>
      </c>
      <c r="I4" s="15">
        <f t="shared" si="0"/>
        <v>60</v>
      </c>
      <c r="J4" s="15">
        <v>10</v>
      </c>
      <c r="K4" s="15">
        <f t="shared" si="1"/>
        <v>6</v>
      </c>
      <c r="L4" s="15" t="s">
        <v>280</v>
      </c>
      <c r="M4" s="15">
        <v>0.062</v>
      </c>
      <c r="N4" s="15">
        <v>12</v>
      </c>
      <c r="O4" s="15">
        <f t="shared" si="2"/>
        <v>72</v>
      </c>
      <c r="P4" s="15">
        <f t="shared" si="3"/>
        <v>0.372</v>
      </c>
      <c r="Q4" s="13"/>
      <c r="R4" s="13"/>
      <c r="S4" t="s">
        <v>468</v>
      </c>
      <c r="T4" t="s">
        <v>469</v>
      </c>
    </row>
    <row r="5" customFormat="1" ht="14.25" spans="1:21">
      <c r="A5" t="s">
        <v>267</v>
      </c>
      <c r="B5" s="14"/>
      <c r="C5" s="15" t="s">
        <v>272</v>
      </c>
      <c r="D5" s="15" t="s">
        <v>281</v>
      </c>
      <c r="E5" s="15" t="s">
        <v>282</v>
      </c>
      <c r="F5" s="15" t="s">
        <v>283</v>
      </c>
      <c r="G5" s="15">
        <v>50</v>
      </c>
      <c r="H5" s="15">
        <v>10</v>
      </c>
      <c r="I5" s="15">
        <f t="shared" si="0"/>
        <v>50</v>
      </c>
      <c r="J5" s="15">
        <v>10</v>
      </c>
      <c r="K5" s="15">
        <f t="shared" si="1"/>
        <v>5</v>
      </c>
      <c r="L5" s="15" t="s">
        <v>280</v>
      </c>
      <c r="M5" s="15">
        <v>0.06</v>
      </c>
      <c r="N5" s="15">
        <v>12</v>
      </c>
      <c r="O5" s="15">
        <f t="shared" si="2"/>
        <v>60</v>
      </c>
      <c r="P5" s="15">
        <f t="shared" si="3"/>
        <v>0.3</v>
      </c>
      <c r="Q5" s="13"/>
      <c r="R5" s="13"/>
      <c r="S5" t="s">
        <v>470</v>
      </c>
      <c r="T5" t="s">
        <v>471</v>
      </c>
    </row>
    <row r="6" customFormat="1" ht="14.25" spans="1:21">
      <c r="A6" t="s">
        <v>267</v>
      </c>
      <c r="B6" s="14"/>
      <c r="C6" s="15" t="s">
        <v>272</v>
      </c>
      <c r="D6" s="15" t="s">
        <v>284</v>
      </c>
      <c r="E6" s="15" t="s">
        <v>285</v>
      </c>
      <c r="F6" s="15" t="s">
        <v>286</v>
      </c>
      <c r="G6" s="15">
        <v>80</v>
      </c>
      <c r="H6" s="15">
        <v>8</v>
      </c>
      <c r="I6" s="15">
        <f t="shared" si="0"/>
        <v>80</v>
      </c>
      <c r="J6" s="15">
        <v>8</v>
      </c>
      <c r="K6" s="15">
        <f t="shared" si="1"/>
        <v>10</v>
      </c>
      <c r="L6" s="15" t="s">
        <v>276</v>
      </c>
      <c r="M6" s="15">
        <v>0.061</v>
      </c>
      <c r="N6" s="15">
        <v>12</v>
      </c>
      <c r="O6" s="15">
        <f t="shared" si="2"/>
        <v>120</v>
      </c>
      <c r="P6" s="15">
        <f t="shared" si="3"/>
        <v>0.61</v>
      </c>
      <c r="Q6" s="13"/>
      <c r="R6" s="13"/>
      <c r="S6" t="s">
        <v>472</v>
      </c>
      <c r="T6" t="s">
        <v>473</v>
      </c>
    </row>
    <row r="7" customFormat="1" ht="14.25" spans="1:21">
      <c r="A7" t="s">
        <v>267</v>
      </c>
      <c r="B7" s="14"/>
      <c r="C7" s="15" t="s">
        <v>272</v>
      </c>
      <c r="D7" s="15" t="s">
        <v>287</v>
      </c>
      <c r="E7" s="15" t="s">
        <v>288</v>
      </c>
      <c r="F7" s="15" t="s">
        <v>289</v>
      </c>
      <c r="G7" s="15">
        <v>80</v>
      </c>
      <c r="H7" s="15">
        <v>8</v>
      </c>
      <c r="I7" s="15">
        <f t="shared" si="0"/>
        <v>80</v>
      </c>
      <c r="J7" s="15">
        <v>8</v>
      </c>
      <c r="K7" s="15">
        <f t="shared" si="1"/>
        <v>10</v>
      </c>
      <c r="L7" s="15" t="s">
        <v>280</v>
      </c>
      <c r="M7" s="15">
        <v>0.061</v>
      </c>
      <c r="N7" s="15">
        <v>12</v>
      </c>
      <c r="O7" s="15">
        <f t="shared" si="2"/>
        <v>120</v>
      </c>
      <c r="P7" s="15">
        <f t="shared" si="3"/>
        <v>0.61</v>
      </c>
      <c r="Q7" s="13"/>
      <c r="R7" s="13"/>
      <c r="S7" t="s">
        <v>474</v>
      </c>
      <c r="T7" t="s">
        <v>475</v>
      </c>
    </row>
    <row r="8" customFormat="1" ht="14.25" spans="1:21">
      <c r="A8" t="s">
        <v>267</v>
      </c>
      <c r="B8" s="14"/>
      <c r="C8" s="15" t="s">
        <v>272</v>
      </c>
      <c r="D8" s="15" t="s">
        <v>290</v>
      </c>
      <c r="E8" s="15" t="s">
        <v>291</v>
      </c>
      <c r="F8" s="15" t="s">
        <v>292</v>
      </c>
      <c r="G8" s="15">
        <v>60</v>
      </c>
      <c r="H8" s="15">
        <v>6</v>
      </c>
      <c r="I8" s="15">
        <f t="shared" si="0"/>
        <v>60</v>
      </c>
      <c r="J8" s="15">
        <v>6</v>
      </c>
      <c r="K8" s="15">
        <f t="shared" si="1"/>
        <v>10</v>
      </c>
      <c r="L8" s="15" t="s">
        <v>293</v>
      </c>
      <c r="M8" s="15">
        <v>0.066</v>
      </c>
      <c r="N8" s="15">
        <v>12</v>
      </c>
      <c r="O8" s="15">
        <f t="shared" si="2"/>
        <v>120</v>
      </c>
      <c r="P8" s="15">
        <f t="shared" si="3"/>
        <v>0.66</v>
      </c>
      <c r="Q8" s="13"/>
      <c r="R8" s="13"/>
      <c r="S8" t="s">
        <v>476</v>
      </c>
      <c r="T8" t="s">
        <v>477</v>
      </c>
    </row>
    <row r="9" customFormat="1" ht="14.25" spans="1:21">
      <c r="A9" t="s">
        <v>267</v>
      </c>
      <c r="B9" s="14"/>
      <c r="C9" s="15" t="s">
        <v>272</v>
      </c>
      <c r="D9" s="15" t="s">
        <v>294</v>
      </c>
      <c r="E9" s="15" t="s">
        <v>295</v>
      </c>
      <c r="F9" s="15" t="s">
        <v>296</v>
      </c>
      <c r="G9" s="15">
        <v>60</v>
      </c>
      <c r="H9" s="15">
        <v>6</v>
      </c>
      <c r="I9" s="15">
        <f t="shared" si="0"/>
        <v>60</v>
      </c>
      <c r="J9" s="15">
        <v>6</v>
      </c>
      <c r="K9" s="15">
        <f t="shared" si="1"/>
        <v>10</v>
      </c>
      <c r="L9" s="15" t="s">
        <v>293</v>
      </c>
      <c r="M9" s="15">
        <v>0.066</v>
      </c>
      <c r="N9" s="15">
        <v>12</v>
      </c>
      <c r="O9" s="15">
        <f t="shared" si="2"/>
        <v>120</v>
      </c>
      <c r="P9" s="15">
        <f t="shared" si="3"/>
        <v>0.66</v>
      </c>
      <c r="Q9" s="13"/>
      <c r="R9" s="13"/>
      <c r="S9" t="s">
        <v>478</v>
      </c>
      <c r="T9" t="s">
        <v>479</v>
      </c>
    </row>
    <row r="10" customFormat="1" ht="14.25" spans="1:21">
      <c r="A10" t="s">
        <v>267</v>
      </c>
      <c r="B10" s="14"/>
      <c r="C10" s="15" t="s">
        <v>272</v>
      </c>
      <c r="D10" s="15" t="s">
        <v>297</v>
      </c>
      <c r="E10" s="15" t="s">
        <v>298</v>
      </c>
      <c r="F10" s="15" t="s">
        <v>299</v>
      </c>
      <c r="G10" s="15">
        <v>60</v>
      </c>
      <c r="H10" s="15">
        <v>6</v>
      </c>
      <c r="I10" s="15">
        <f t="shared" si="0"/>
        <v>60</v>
      </c>
      <c r="J10" s="15">
        <v>6</v>
      </c>
      <c r="K10" s="15">
        <f t="shared" si="1"/>
        <v>10</v>
      </c>
      <c r="L10" s="15" t="s">
        <v>293</v>
      </c>
      <c r="M10" s="15">
        <v>0.066</v>
      </c>
      <c r="N10" s="15">
        <v>12</v>
      </c>
      <c r="O10" s="15">
        <f t="shared" si="2"/>
        <v>120</v>
      </c>
      <c r="P10" s="15">
        <f t="shared" si="3"/>
        <v>0.66</v>
      </c>
      <c r="Q10" s="13"/>
      <c r="R10" s="13"/>
      <c r="S10" t="s">
        <v>480</v>
      </c>
      <c r="T10" t="s">
        <v>481</v>
      </c>
    </row>
    <row r="11" customFormat="1" ht="14.25" spans="1:21">
      <c r="A11" t="s">
        <v>267</v>
      </c>
      <c r="B11" s="14"/>
      <c r="C11" s="15" t="s">
        <v>272</v>
      </c>
      <c r="D11" s="15" t="s">
        <v>300</v>
      </c>
      <c r="E11" s="15" t="s">
        <v>301</v>
      </c>
      <c r="F11" s="15" t="s">
        <v>302</v>
      </c>
      <c r="G11" s="15">
        <v>60</v>
      </c>
      <c r="H11" s="15">
        <v>6</v>
      </c>
      <c r="I11" s="15">
        <f t="shared" si="0"/>
        <v>60</v>
      </c>
      <c r="J11" s="15">
        <v>6</v>
      </c>
      <c r="K11" s="15">
        <f t="shared" si="1"/>
        <v>10</v>
      </c>
      <c r="L11" s="15" t="s">
        <v>293</v>
      </c>
      <c r="M11" s="15">
        <v>0.066</v>
      </c>
      <c r="N11" s="15">
        <v>12</v>
      </c>
      <c r="O11" s="15">
        <f t="shared" si="2"/>
        <v>120</v>
      </c>
      <c r="P11" s="15">
        <f t="shared" si="3"/>
        <v>0.66</v>
      </c>
      <c r="Q11" s="13"/>
      <c r="R11" s="13"/>
      <c r="S11" t="s">
        <v>482</v>
      </c>
      <c r="T11" t="s">
        <v>483</v>
      </c>
    </row>
    <row r="12" spans="1:21">
      <c r="P12">
        <f>SUM(P3:P11)</f>
        <v>4.904</v>
      </c>
    </row>
  </sheetData>
  <mergeCells count="3">
    <mergeCell ref="B3:B11"/>
    <mergeCell ref="Q3:Q11"/>
    <mergeCell ref="R3:R11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贴标要求</vt:lpstr>
      <vt:lpstr>GEU2</vt:lpstr>
      <vt:lpstr>MIT2</vt:lpstr>
      <vt:lpstr>SCK8</vt:lpstr>
      <vt:lpstr>PSC2</vt:lpstr>
      <vt:lpstr>GEU5-海外仓Hold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14019</dc:creator>
  <cp:lastModifiedBy>蓓蓓</cp:lastModifiedBy>
  <dcterms:created xsi:type="dcterms:W3CDTF">2023-05-12T11:15:00Z</dcterms:created>
  <dcterms:modified xsi:type="dcterms:W3CDTF">2025-12-16T03:39:18Z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3A31D12A5D0E4DDE98C0E1F395B30FD0_13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